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docProps/app.xml" ContentType="application/vnd.openxmlformats-officedocument.extended-properties+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comments11.xml" ContentType="application/vnd.openxmlformats-officedocument.spreadsheetml.comments+xml"/>
  <Override PartName="/xl/comments4.xml" ContentType="application/vnd.openxmlformats-officedocument.spreadsheetml.comments+xml"/>
  <Override PartName="/xl/externalLinks/externalLink13.xml" ContentType="application/vnd.openxmlformats-officedocument.spreadsheetml.externalLink+xml"/>
  <Override PartName="/xl/comments5.xml" ContentType="application/vnd.openxmlformats-officedocument.spreadsheetml.comments+xml"/>
  <Override PartName="/xl/externalLinks/externalLink14.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externalLinks/externalLink12.xml" ContentType="application/vnd.openxmlformats-officedocument.spreadsheetml.externalLink+xml"/>
  <Override PartName="/xl/comments6.xml" ContentType="application/vnd.openxmlformats-officedocument.spreadsheetml.comments+xml"/>
  <Override PartName="/xl/externalLinks/externalLink8.xml" ContentType="application/vnd.openxmlformats-officedocument.spreadsheetml.externalLink+xml"/>
  <Override PartName="/xl/comments10.xml" ContentType="application/vnd.openxmlformats-officedocument.spreadsheetml.comments+xml"/>
  <Override PartName="/xl/externalLinks/externalLink7.xml" ContentType="application/vnd.openxmlformats-officedocument.spreadsheetml.externalLink+xml"/>
  <Override PartName="/xl/comments9.xml" ContentType="application/vnd.openxmlformats-officedocument.spreadsheetml.comments+xml"/>
  <Override PartName="/xl/externalLinks/externalLink9.xml" ContentType="application/vnd.openxmlformats-officedocument.spreadsheetml.externalLink+xml"/>
  <Override PartName="/xl/externalLinks/externalLink11.xml" ContentType="application/vnd.openxmlformats-officedocument.spreadsheetml.externalLink+xml"/>
  <Override PartName="/xl/comments7.xml" ContentType="application/vnd.openxmlformats-officedocument.spreadsheetml.comments+xml"/>
  <Override PartName="/xl/externalLinks/externalLink10.xml" ContentType="application/vnd.openxmlformats-officedocument.spreadsheetml.externalLink+xml"/>
  <Override PartName="/xl/comments8.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60" windowWidth="18060" windowHeight="7395" tabRatio="773"/>
  </bookViews>
  <sheets>
    <sheet name="Cust Count Summary" sheetId="19" r:id="rId1"/>
    <sheet name="Revenue Summary" sheetId="11" r:id="rId2"/>
    <sheet name="JE Query - MSW Reclass" sheetId="35" r:id="rId3"/>
    <sheet name="2143_IS210" sheetId="26" r:id="rId4"/>
    <sheet name="Yakima Regulated Price Out" sheetId="1" r:id="rId5"/>
    <sheet name="Indian Nation Price Out" sheetId="2" r:id="rId6"/>
    <sheet name="Zillah Price Out" sheetId="4" r:id="rId7"/>
    <sheet name="Tieton Price Out" sheetId="5" r:id="rId8"/>
    <sheet name="Sunnyside Price Out" sheetId="6" r:id="rId9"/>
    <sheet name="Naches Price Out" sheetId="7" r:id="rId10"/>
    <sheet name="Mabton Price Out" sheetId="8" r:id="rId11"/>
    <sheet name="Comm Recy-Storage Price Out" sheetId="9"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_______CYA1">[1]Hidden!$N$11</definedName>
    <definedName name="__________CYA10">[1]Hidden!$E$11</definedName>
    <definedName name="__________CYA11">[1]Hidden!$P$11</definedName>
    <definedName name="__________CYA2">[1]Hidden!$M$11</definedName>
    <definedName name="__________CYA3">[1]Hidden!$L$11</definedName>
    <definedName name="__________CYA4">[1]Hidden!$K$11</definedName>
    <definedName name="__________CYA5">[1]Hidden!$J$11</definedName>
    <definedName name="__________CYA6">[1]Hidden!$I$11</definedName>
    <definedName name="__________CYA7">[1]Hidden!$H$11</definedName>
    <definedName name="__________CYA8">[1]Hidden!$G$11</definedName>
    <definedName name="__________CYA9">[1]Hidden!$F$11</definedName>
    <definedName name="__________LYA12">[1]Hidden!$O$11</definedName>
    <definedName name="_________CYA1">[1]Hidden!$N$11</definedName>
    <definedName name="_________CYA10">[1]Hidden!$E$11</definedName>
    <definedName name="_________CYA11">[1]Hidden!$P$11</definedName>
    <definedName name="_________CYA2">[1]Hidden!$M$11</definedName>
    <definedName name="_________CYA3">[1]Hidden!$L$11</definedName>
    <definedName name="_________CYA4">[1]Hidden!$K$11</definedName>
    <definedName name="_________CYA5">[1]Hidden!$J$11</definedName>
    <definedName name="_________CYA6">[1]Hidden!$I$11</definedName>
    <definedName name="_________CYA7">[1]Hidden!$H$11</definedName>
    <definedName name="_________CYA8">[1]Hidden!$G$11</definedName>
    <definedName name="_________CYA9">[1]Hidden!$F$11</definedName>
    <definedName name="_________LYA12">[1]Hidden!$O$11</definedName>
    <definedName name="________CYA1">[1]Hidden!$N$11</definedName>
    <definedName name="________CYA10">[1]Hidden!$E$11</definedName>
    <definedName name="________CYA11">[1]Hidden!$P$11</definedName>
    <definedName name="________CYA2">[1]Hidden!$M$11</definedName>
    <definedName name="________CYA3">[1]Hidden!$L$11</definedName>
    <definedName name="________CYA4">[1]Hidden!$K$11</definedName>
    <definedName name="________CYA5">[1]Hidden!$J$11</definedName>
    <definedName name="________CYA6">[1]Hidden!$I$11</definedName>
    <definedName name="________CYA7">[1]Hidden!$H$11</definedName>
    <definedName name="________CYA8">[1]Hidden!$G$11</definedName>
    <definedName name="________CYA9">[1]Hidden!$F$11</definedName>
    <definedName name="________LYA12">[1]Hidden!$O$11</definedName>
    <definedName name="_______CYA1">[1]Hidden!$N$11</definedName>
    <definedName name="_______CYA10">[1]Hidden!$E$11</definedName>
    <definedName name="_______CYA11">[1]Hidden!$P$11</definedName>
    <definedName name="_______CYA2">[1]Hidden!$M$11</definedName>
    <definedName name="_______CYA3">[1]Hidden!$L$11</definedName>
    <definedName name="_______CYA4">[1]Hidden!$K$11</definedName>
    <definedName name="_______CYA5">[1]Hidden!$J$11</definedName>
    <definedName name="_______CYA6">[1]Hidden!$I$11</definedName>
    <definedName name="_______CYA7">[1]Hidden!$H$11</definedName>
    <definedName name="_______CYA8">[1]Hidden!$G$11</definedName>
    <definedName name="_______CYA9">[1]Hidden!$F$11</definedName>
    <definedName name="_______LYA12">[1]Hidden!$O$11</definedName>
    <definedName name="______CYA1">[1]Hidden!$N$11</definedName>
    <definedName name="______CYA10">[1]Hidden!$E$11</definedName>
    <definedName name="______CYA11">[1]Hidden!$P$11</definedName>
    <definedName name="______CYA2">[1]Hidden!$M$11</definedName>
    <definedName name="______CYA3">[1]Hidden!$L$11</definedName>
    <definedName name="______CYA4">[1]Hidden!$K$11</definedName>
    <definedName name="______CYA5">[1]Hidden!$J$11</definedName>
    <definedName name="______CYA6">[1]Hidden!$I$11</definedName>
    <definedName name="______CYA7">[1]Hidden!$H$11</definedName>
    <definedName name="______CYA8">[1]Hidden!$G$11</definedName>
    <definedName name="______CYA9">[1]Hidden!$F$11</definedName>
    <definedName name="______LYA12">[1]Hidden!$O$11</definedName>
    <definedName name="_____CYA1">[1]Hidden!$N$11</definedName>
    <definedName name="_____CYA10">[1]Hidden!$E$11</definedName>
    <definedName name="_____CYA11">[1]Hidden!$P$11</definedName>
    <definedName name="_____CYA2">[1]Hidden!$M$11</definedName>
    <definedName name="_____CYA3">[1]Hidden!$L$11</definedName>
    <definedName name="_____CYA4">[1]Hidden!$K$11</definedName>
    <definedName name="_____CYA5">[1]Hidden!$J$11</definedName>
    <definedName name="_____CYA6">[1]Hidden!$I$11</definedName>
    <definedName name="_____CYA7">[1]Hidden!$H$11</definedName>
    <definedName name="_____CYA8">[1]Hidden!$G$11</definedName>
    <definedName name="_____CYA9">[1]Hidden!$F$11</definedName>
    <definedName name="_____LYA12">[1]Hidden!$O$11</definedName>
    <definedName name="____CYA1">[1]Hidden!$N$11</definedName>
    <definedName name="____CYA10">[1]Hidden!$E$11</definedName>
    <definedName name="____CYA11">[1]Hidden!$P$11</definedName>
    <definedName name="____CYA2">[1]Hidden!$M$11</definedName>
    <definedName name="____CYA3">[1]Hidden!$L$11</definedName>
    <definedName name="____CYA4">[1]Hidden!$K$11</definedName>
    <definedName name="____CYA5">[1]Hidden!$J$11</definedName>
    <definedName name="____CYA6">[1]Hidden!$I$11</definedName>
    <definedName name="____CYA7">[1]Hidden!$H$11</definedName>
    <definedName name="____CYA8">[1]Hidden!$G$11</definedName>
    <definedName name="____CYA9">[1]Hidden!$F$11</definedName>
    <definedName name="____LYA12">[1]Hidden!$O$11</definedName>
    <definedName name="___CYA1">[1]Hidden!$N$11</definedName>
    <definedName name="___CYA10">[1]Hidden!$E$11</definedName>
    <definedName name="___CYA11">[1]Hidden!$P$11</definedName>
    <definedName name="___CYA2">[1]Hidden!$M$11</definedName>
    <definedName name="___CYA3">[1]Hidden!$L$11</definedName>
    <definedName name="___CYA4">[1]Hidden!$K$11</definedName>
    <definedName name="___CYA5">[1]Hidden!$J$11</definedName>
    <definedName name="___CYA6">[1]Hidden!$I$11</definedName>
    <definedName name="___CYA7">[1]Hidden!$H$11</definedName>
    <definedName name="___CYA8">[1]Hidden!$G$11</definedName>
    <definedName name="___CYA9">[1]Hidden!$F$11</definedName>
    <definedName name="___LYA12">[1]Hidden!$O$11</definedName>
    <definedName name="__CYA1">[1]Hidden!$N$11</definedName>
    <definedName name="__CYA10">[1]Hidden!$E$11</definedName>
    <definedName name="__CYA11">[1]Hidden!$P$11</definedName>
    <definedName name="__CYA2">[1]Hidden!$M$11</definedName>
    <definedName name="__CYA3">[1]Hidden!$L$11</definedName>
    <definedName name="__CYA4">[1]Hidden!$K$11</definedName>
    <definedName name="__CYA5">[1]Hidden!$J$11</definedName>
    <definedName name="__CYA6">[1]Hidden!$I$11</definedName>
    <definedName name="__CYA7">[1]Hidden!$H$11</definedName>
    <definedName name="__CYA8">[1]Hidden!$G$11</definedName>
    <definedName name="__CYA9">[1]Hidden!$F$11</definedName>
    <definedName name="__LYA12">[1]Hidden!$O$11</definedName>
    <definedName name="_ACT1" localSheetId="11">[2]Hidden!#REF!</definedName>
    <definedName name="_ACT1" localSheetId="5">[2]Hidden!#REF!</definedName>
    <definedName name="_ACT1" localSheetId="10">[2]Hidden!#REF!</definedName>
    <definedName name="_ACT1" localSheetId="9">[2]Hidden!#REF!</definedName>
    <definedName name="_ACT1" localSheetId="8">[2]Hidden!#REF!</definedName>
    <definedName name="_ACT1" localSheetId="7">[2]Hidden!#REF!</definedName>
    <definedName name="_ACT1" localSheetId="6">[2]Hidden!#REF!</definedName>
    <definedName name="_ACT1">[2]Hidden!#REF!</definedName>
    <definedName name="_ACT2" localSheetId="11">[2]Hidden!#REF!</definedName>
    <definedName name="_ACT2" localSheetId="5">[2]Hidden!#REF!</definedName>
    <definedName name="_ACT2" localSheetId="10">[2]Hidden!#REF!</definedName>
    <definedName name="_ACT2" localSheetId="9">[2]Hidden!#REF!</definedName>
    <definedName name="_ACT2" localSheetId="8">[2]Hidden!#REF!</definedName>
    <definedName name="_ACT2" localSheetId="7">[2]Hidden!#REF!</definedName>
    <definedName name="_ACT2" localSheetId="6">[2]Hidden!#REF!</definedName>
    <definedName name="_ACT2">[2]Hidden!#REF!</definedName>
    <definedName name="_ACT3" localSheetId="11">[2]Hidden!#REF!</definedName>
    <definedName name="_ACT3" localSheetId="5">[2]Hidden!#REF!</definedName>
    <definedName name="_ACT3" localSheetId="10">[2]Hidden!#REF!</definedName>
    <definedName name="_ACT3" localSheetId="9">[2]Hidden!#REF!</definedName>
    <definedName name="_ACT3" localSheetId="8">[2]Hidden!#REF!</definedName>
    <definedName name="_ACT3" localSheetId="7">[2]Hidden!#REF!</definedName>
    <definedName name="_ACT3" localSheetId="6">[2]Hidden!#REF!</definedName>
    <definedName name="_ACT3">[2]Hidden!#REF!</definedName>
    <definedName name="_CYA1">[1]Hidden!$N$11</definedName>
    <definedName name="_CYA10">[1]Hidden!$E$11</definedName>
    <definedName name="_CYA11">[1]Hidden!$P$11</definedName>
    <definedName name="_CYA2">[1]Hidden!$M$11</definedName>
    <definedName name="_CYA3">[1]Hidden!$L$11</definedName>
    <definedName name="_CYA4">[1]Hidden!$K$11</definedName>
    <definedName name="_CYA5">[1]Hidden!$J$11</definedName>
    <definedName name="_CYA6">[1]Hidden!$I$11</definedName>
    <definedName name="_CYA7">[1]Hidden!$H$11</definedName>
    <definedName name="_CYA8">[1]Hidden!$G$11</definedName>
    <definedName name="_CYA9">[1]Hidden!$F$11</definedName>
    <definedName name="_xlnm._FilterDatabase" localSheetId="2" hidden="1">'JE Query - MSW Reclass'!$B$19:$AQ$64</definedName>
    <definedName name="_LYA12">[1]Hidden!$O$11</definedName>
    <definedName name="Accounts">'JE Query - MSW Reclass'!$M$13</definedName>
    <definedName name="ACCT" localSheetId="11">[2]Hidden!#REF!</definedName>
    <definedName name="ACCT" localSheetId="5">[2]Hidden!#REF!</definedName>
    <definedName name="ACCT" localSheetId="10">[2]Hidden!#REF!</definedName>
    <definedName name="ACCT" localSheetId="9">[2]Hidden!#REF!</definedName>
    <definedName name="ACCT" localSheetId="8">[2]Hidden!#REF!</definedName>
    <definedName name="ACCT" localSheetId="7">[2]Hidden!#REF!</definedName>
    <definedName name="ACCT" localSheetId="6">[2]Hidden!#REF!</definedName>
    <definedName name="ACCT">[2]Hidden!#REF!</definedName>
    <definedName name="ACCT.ConsolSum">[1]Hidden!$Q$11</definedName>
    <definedName name="ACT_CUR" localSheetId="11">[2]Hidden!#REF!</definedName>
    <definedName name="ACT_CUR" localSheetId="5">[2]Hidden!#REF!</definedName>
    <definedName name="ACT_CUR" localSheetId="10">[2]Hidden!#REF!</definedName>
    <definedName name="ACT_CUR" localSheetId="9">[2]Hidden!#REF!</definedName>
    <definedName name="ACT_CUR" localSheetId="8">[2]Hidden!#REF!</definedName>
    <definedName name="ACT_CUR" localSheetId="7">[2]Hidden!#REF!</definedName>
    <definedName name="ACT_CUR" localSheetId="6">[2]Hidden!#REF!</definedName>
    <definedName name="ACT_CUR">[2]Hidden!#REF!</definedName>
    <definedName name="ACT_YTD" localSheetId="11">[2]Hidden!#REF!</definedName>
    <definedName name="ACT_YTD" localSheetId="5">[2]Hidden!#REF!</definedName>
    <definedName name="ACT_YTD" localSheetId="10">[2]Hidden!#REF!</definedName>
    <definedName name="ACT_YTD" localSheetId="9">[2]Hidden!#REF!</definedName>
    <definedName name="ACT_YTD" localSheetId="8">[2]Hidden!#REF!</definedName>
    <definedName name="ACT_YTD" localSheetId="7">[2]Hidden!#REF!</definedName>
    <definedName name="ACT_YTD" localSheetId="6">[2]Hidden!#REF!</definedName>
    <definedName name="ACT_YTD">[2]Hidden!#REF!</definedName>
    <definedName name="AmountCount" localSheetId="11">#REF!</definedName>
    <definedName name="AmountCount" localSheetId="5">#REF!</definedName>
    <definedName name="AmountCount" localSheetId="10">#REF!</definedName>
    <definedName name="AmountCount" localSheetId="9">#REF!</definedName>
    <definedName name="AmountCount" localSheetId="8">#REF!</definedName>
    <definedName name="AmountCount" localSheetId="7">#REF!</definedName>
    <definedName name="AmountCount" localSheetId="6">#REF!</definedName>
    <definedName name="AmountCount">#REF!</definedName>
    <definedName name="AmountFrom">'JE Query - MSW Reclass'!$P$13</definedName>
    <definedName name="AmountTo">'JE Query - MSW Reclass'!$P$14</definedName>
    <definedName name="AmountTotal" localSheetId="11">#REF!</definedName>
    <definedName name="AmountTotal" localSheetId="5">#REF!</definedName>
    <definedName name="AmountTotal" localSheetId="10">#REF!</definedName>
    <definedName name="AmountTotal" localSheetId="9">#REF!</definedName>
    <definedName name="AmountTotal" localSheetId="8">#REF!</definedName>
    <definedName name="AmountTotal" localSheetId="7">#REF!</definedName>
    <definedName name="AmountTotal" localSheetId="6">#REF!</definedName>
    <definedName name="AmountTotal">#REF!</definedName>
    <definedName name="BookRev">'[3]Pacific Regulated - Price Out'!$F$50</definedName>
    <definedName name="BookRev_com">'[3]Pacific Regulated - Price Out'!$F$214</definedName>
    <definedName name="BookRev_mfr">'[3]Pacific Regulated - Price Out'!$F$222</definedName>
    <definedName name="BookRev_ro">'[3]Pacific Regulated - Price Out'!$F$282</definedName>
    <definedName name="BookRev_rr">'[3]Pacific Regulated - Price Out'!$F$59</definedName>
    <definedName name="BookRev_yw">'[3]Pacific Regulated - Price Out'!$F$70</definedName>
    <definedName name="BREMAIR_COST_of_SERVICE_STUDY" localSheetId="11">#REF!</definedName>
    <definedName name="BREMAIR_COST_of_SERVICE_STUDY" localSheetId="5">#REF!</definedName>
    <definedName name="BREMAIR_COST_of_SERVICE_STUDY" localSheetId="10">#REF!</definedName>
    <definedName name="BREMAIR_COST_of_SERVICE_STUDY" localSheetId="9">#REF!</definedName>
    <definedName name="BREMAIR_COST_of_SERVICE_STUDY" localSheetId="8">#REF!</definedName>
    <definedName name="BREMAIR_COST_of_SERVICE_STUDY" localSheetId="7">#REF!</definedName>
    <definedName name="BREMAIR_COST_of_SERVICE_STUDY" localSheetId="6">#REF!</definedName>
    <definedName name="BREMAIR_COST_of_SERVICE_STUDY">#REF!</definedName>
    <definedName name="BUD_CUR" localSheetId="11">[2]Hidden!#REF!</definedName>
    <definedName name="BUD_CUR" localSheetId="5">[2]Hidden!#REF!</definedName>
    <definedName name="BUD_CUR" localSheetId="10">[2]Hidden!#REF!</definedName>
    <definedName name="BUD_CUR" localSheetId="9">[2]Hidden!#REF!</definedName>
    <definedName name="BUD_CUR" localSheetId="8">[2]Hidden!#REF!</definedName>
    <definedName name="BUD_CUR" localSheetId="7">[2]Hidden!#REF!</definedName>
    <definedName name="BUD_CUR" localSheetId="6">[2]Hidden!#REF!</definedName>
    <definedName name="BUD_CUR">[2]Hidden!#REF!</definedName>
    <definedName name="BUD_YTD" localSheetId="11">[2]Hidden!#REF!</definedName>
    <definedName name="BUD_YTD" localSheetId="5">[2]Hidden!#REF!</definedName>
    <definedName name="BUD_YTD" localSheetId="10">[2]Hidden!#REF!</definedName>
    <definedName name="BUD_YTD" localSheetId="9">[2]Hidden!#REF!</definedName>
    <definedName name="BUD_YTD" localSheetId="8">[2]Hidden!#REF!</definedName>
    <definedName name="BUD_YTD" localSheetId="7">[2]Hidden!#REF!</definedName>
    <definedName name="BUD_YTD" localSheetId="6">[2]Hidden!#REF!</definedName>
    <definedName name="BUD_YTD">[2]Hidden!#REF!</definedName>
    <definedName name="CalRecyTons">'[4]Recycl Tons, Commodity Value'!$L$23</definedName>
    <definedName name="CheckTotals" localSheetId="11">#REF!</definedName>
    <definedName name="CheckTotals" localSheetId="5">#REF!</definedName>
    <definedName name="CheckTotals" localSheetId="10">#REF!</definedName>
    <definedName name="CheckTotals" localSheetId="9">#REF!</definedName>
    <definedName name="CheckTotals" localSheetId="8">#REF!</definedName>
    <definedName name="CheckTotals" localSheetId="7">#REF!</definedName>
    <definedName name="CheckTotals" localSheetId="6">#REF!</definedName>
    <definedName name="CheckTotals">#REF!</definedName>
    <definedName name="colgroup">[1]Orientation!$G$6</definedName>
    <definedName name="colsegment">[1]Orientation!$F$6</definedName>
    <definedName name="CRCTable" localSheetId="11">#REF!</definedName>
    <definedName name="CRCTable" localSheetId="5">#REF!</definedName>
    <definedName name="CRCTable" localSheetId="10">#REF!</definedName>
    <definedName name="CRCTable" localSheetId="9">#REF!</definedName>
    <definedName name="CRCTable" localSheetId="8">#REF!</definedName>
    <definedName name="CRCTable" localSheetId="7">#REF!</definedName>
    <definedName name="CRCTable" localSheetId="6">#REF!</definedName>
    <definedName name="CRCTable">#REF!</definedName>
    <definedName name="CRCTableOLD" localSheetId="11">#REF!</definedName>
    <definedName name="CRCTableOLD" localSheetId="5">#REF!</definedName>
    <definedName name="CRCTableOLD" localSheetId="10">#REF!</definedName>
    <definedName name="CRCTableOLD" localSheetId="9">#REF!</definedName>
    <definedName name="CRCTableOLD" localSheetId="8">#REF!</definedName>
    <definedName name="CRCTableOLD" localSheetId="7">#REF!</definedName>
    <definedName name="CRCTableOLD" localSheetId="6">#REF!</definedName>
    <definedName name="CRCTableOLD">#REF!</definedName>
    <definedName name="CriteriaType">[5]ControlPanel!$Z$2:$Z$5</definedName>
    <definedName name="CurrentMonth">'JE Query - MSW Reclass'!$J$8</definedName>
    <definedName name="Cutomers" localSheetId="11">#REF!</definedName>
    <definedName name="Cutomers" localSheetId="5">#REF!</definedName>
    <definedName name="Cutomers" localSheetId="10">#REF!</definedName>
    <definedName name="Cutomers" localSheetId="9">#REF!</definedName>
    <definedName name="Cutomers" localSheetId="8">#REF!</definedName>
    <definedName name="Cutomers" localSheetId="7">#REF!</definedName>
    <definedName name="Cutomers" localSheetId="6">#REF!</definedName>
    <definedName name="Cutomers">#REF!</definedName>
    <definedName name="_xlnm.Database" localSheetId="11">#REF!</definedName>
    <definedName name="_xlnm.Database" localSheetId="5">#REF!</definedName>
    <definedName name="_xlnm.Database" localSheetId="10">#REF!</definedName>
    <definedName name="_xlnm.Database" localSheetId="9">#REF!</definedName>
    <definedName name="_xlnm.Database" localSheetId="8">#REF!</definedName>
    <definedName name="_xlnm.Database" localSheetId="7">#REF!</definedName>
    <definedName name="_xlnm.Database" localSheetId="6">#REF!</definedName>
    <definedName name="_xlnm.Database">#REF!</definedName>
    <definedName name="Database1" localSheetId="11">#REF!</definedName>
    <definedName name="Database1" localSheetId="5">#REF!</definedName>
    <definedName name="Database1" localSheetId="10">#REF!</definedName>
    <definedName name="Database1" localSheetId="9">#REF!</definedName>
    <definedName name="Database1" localSheetId="8">#REF!</definedName>
    <definedName name="Database1" localSheetId="7">#REF!</definedName>
    <definedName name="Database1" localSheetId="6">#REF!</definedName>
    <definedName name="Database1">#REF!</definedName>
    <definedName name="DateFrom">'JE Query - MSW Reclass'!$I$12</definedName>
    <definedName name="DateTo">'JE Query - MSW Reclass'!$I$13</definedName>
    <definedName name="DEPT" localSheetId="11">[2]Hidden!#REF!</definedName>
    <definedName name="DEPT" localSheetId="5">[2]Hidden!#REF!</definedName>
    <definedName name="DEPT" localSheetId="10">[2]Hidden!#REF!</definedName>
    <definedName name="DEPT" localSheetId="9">[2]Hidden!#REF!</definedName>
    <definedName name="DEPT" localSheetId="8">[2]Hidden!#REF!</definedName>
    <definedName name="DEPT" localSheetId="7">[2]Hidden!#REF!</definedName>
    <definedName name="DEPT" localSheetId="6">[2]Hidden!#REF!</definedName>
    <definedName name="DEPT">[2]Hidden!#REF!</definedName>
    <definedName name="Dist">[6]Data!$E$3</definedName>
    <definedName name="District" localSheetId="3">'2143_IS210'!$N$6</definedName>
    <definedName name="District">'[7]Vashon BS'!#REF!</definedName>
    <definedName name="DistrictName" localSheetId="3">'2143_IS210'!$N$7</definedName>
    <definedName name="DistrictNum" localSheetId="11">#REF!</definedName>
    <definedName name="DistrictNum" localSheetId="5">#REF!</definedName>
    <definedName name="DistrictNum" localSheetId="10">#REF!</definedName>
    <definedName name="DistrictNum" localSheetId="9">#REF!</definedName>
    <definedName name="DistrictNum" localSheetId="8">#REF!</definedName>
    <definedName name="DistrictNum" localSheetId="7">#REF!</definedName>
    <definedName name="DistrictNum" localSheetId="6">#REF!</definedName>
    <definedName name="DistrictNum">#REF!</definedName>
    <definedName name="Districts">'JE Query - MSW Reclass'!$M$12</definedName>
    <definedName name="dOG">#REF!</definedName>
    <definedName name="drlFilter">[1]Settings!$D$27</definedName>
    <definedName name="End" localSheetId="11">#REF!</definedName>
    <definedName name="End" localSheetId="5">#REF!</definedName>
    <definedName name="End" localSheetId="10">#REF!</definedName>
    <definedName name="End" localSheetId="9">#REF!</definedName>
    <definedName name="End" localSheetId="8">#REF!</definedName>
    <definedName name="End" localSheetId="7">#REF!</definedName>
    <definedName name="End" localSheetId="6">#REF!</definedName>
    <definedName name="End">#REF!</definedName>
    <definedName name="EntrieShownLimit">'JE Query - MSW Reclass'!$D$6</definedName>
    <definedName name="ExcludeIC" localSheetId="3">'2143_IS210'!$R$6</definedName>
    <definedName name="ExcludeIC">'[8]2009 BS'!#REF!</definedName>
    <definedName name="FBTable" localSheetId="11">#REF!</definedName>
    <definedName name="FBTable" localSheetId="5">#REF!</definedName>
    <definedName name="FBTable" localSheetId="10">#REF!</definedName>
    <definedName name="FBTable" localSheetId="9">#REF!</definedName>
    <definedName name="FBTable" localSheetId="8">#REF!</definedName>
    <definedName name="FBTable" localSheetId="7">#REF!</definedName>
    <definedName name="FBTable" localSheetId="6">#REF!</definedName>
    <definedName name="FBTable">#REF!</definedName>
    <definedName name="FBTableOld" localSheetId="11">#REF!</definedName>
    <definedName name="FBTableOld" localSheetId="5">#REF!</definedName>
    <definedName name="FBTableOld" localSheetId="10">#REF!</definedName>
    <definedName name="FBTableOld" localSheetId="9">#REF!</definedName>
    <definedName name="FBTableOld" localSheetId="8">#REF!</definedName>
    <definedName name="FBTableOld" localSheetId="7">#REF!</definedName>
    <definedName name="FBTableOld" localSheetId="6">#REF!</definedName>
    <definedName name="FBTableOld">#REF!</definedName>
    <definedName name="filter">[1]Settings!$B$14:$H$25</definedName>
    <definedName name="FromMonth">'JE Query - MSW Reclass'!$C$8</definedName>
    <definedName name="FundsApprPend">[6]Data!#REF!</definedName>
    <definedName name="FundsBudUnbud">[6]Data!#REF!</definedName>
    <definedName name="GLMappingStart" localSheetId="11">#REF!</definedName>
    <definedName name="GLMappingStart" localSheetId="5">#REF!</definedName>
    <definedName name="GLMappingStart" localSheetId="10">#REF!</definedName>
    <definedName name="GLMappingStart" localSheetId="9">#REF!</definedName>
    <definedName name="GLMappingStart" localSheetId="8">#REF!</definedName>
    <definedName name="GLMappingStart" localSheetId="7">#REF!</definedName>
    <definedName name="GLMappingStart" localSheetId="6">#REF!</definedName>
    <definedName name="GLMappingStart">#REF!</definedName>
    <definedName name="Import_Range">[6]Data!#REF!</definedName>
    <definedName name="IncomeStmnt" localSheetId="11">#REF!</definedName>
    <definedName name="IncomeStmnt" localSheetId="5">#REF!</definedName>
    <definedName name="IncomeStmnt" localSheetId="10">#REF!</definedName>
    <definedName name="IncomeStmnt" localSheetId="9">#REF!</definedName>
    <definedName name="IncomeStmnt" localSheetId="8">#REF!</definedName>
    <definedName name="IncomeStmnt" localSheetId="7">#REF!</definedName>
    <definedName name="IncomeStmnt" localSheetId="6">#REF!</definedName>
    <definedName name="IncomeStmnt">#REF!</definedName>
    <definedName name="INPUT" localSheetId="11">#REF!</definedName>
    <definedName name="INPUT" localSheetId="5">#REF!</definedName>
    <definedName name="INPUT" localSheetId="10">#REF!</definedName>
    <definedName name="INPUT" localSheetId="9">#REF!</definedName>
    <definedName name="INPUT" localSheetId="8">#REF!</definedName>
    <definedName name="INPUT" localSheetId="7">#REF!</definedName>
    <definedName name="INPUT" localSheetId="6">#REF!</definedName>
    <definedName name="INPUT">#REF!</definedName>
    <definedName name="Insurance" localSheetId="11">#REF!</definedName>
    <definedName name="Insurance" localSheetId="5">#REF!</definedName>
    <definedName name="Insurance" localSheetId="10">#REF!</definedName>
    <definedName name="Insurance" localSheetId="9">#REF!</definedName>
    <definedName name="Insurance" localSheetId="8">#REF!</definedName>
    <definedName name="Insurance" localSheetId="7">#REF!</definedName>
    <definedName name="Insurance" localSheetId="6">#REF!</definedName>
    <definedName name="Insurance">#REF!</definedName>
    <definedName name="Invoice_Start">[6]Invoice_Drill!#REF!</definedName>
    <definedName name="JEDetail" localSheetId="11">#REF!</definedName>
    <definedName name="JEDetail" localSheetId="5">#REF!</definedName>
    <definedName name="JEDetail" localSheetId="10">#REF!</definedName>
    <definedName name="JEDetail" localSheetId="9">#REF!</definedName>
    <definedName name="JEDetail" localSheetId="8">#REF!</definedName>
    <definedName name="JEDetail" localSheetId="7">#REF!</definedName>
    <definedName name="JEDetail" localSheetId="6">#REF!</definedName>
    <definedName name="JEDetail">#REF!</definedName>
    <definedName name="JEType" localSheetId="11">#REF!</definedName>
    <definedName name="JEType" localSheetId="5">#REF!</definedName>
    <definedName name="JEType" localSheetId="10">#REF!</definedName>
    <definedName name="JEType" localSheetId="9">#REF!</definedName>
    <definedName name="JEType" localSheetId="8">#REF!</definedName>
    <definedName name="JEType" localSheetId="7">#REF!</definedName>
    <definedName name="JEType" localSheetId="6">#REF!</definedName>
    <definedName name="JEType">#REF!</definedName>
    <definedName name="lblBillAreaStatus" localSheetId="11">#REF!</definedName>
    <definedName name="lblBillAreaStatus" localSheetId="5">#REF!</definedName>
    <definedName name="lblBillAreaStatus" localSheetId="10">#REF!</definedName>
    <definedName name="lblBillAreaStatus" localSheetId="9">#REF!</definedName>
    <definedName name="lblBillAreaStatus" localSheetId="8">#REF!</definedName>
    <definedName name="lblBillAreaStatus" localSheetId="7">#REF!</definedName>
    <definedName name="lblBillAreaStatus" localSheetId="6">#REF!</definedName>
    <definedName name="lblBillAreaStatus">#REF!</definedName>
    <definedName name="lblBillCycleStatus" localSheetId="11">#REF!</definedName>
    <definedName name="lblBillCycleStatus" localSheetId="5">#REF!</definedName>
    <definedName name="lblBillCycleStatus" localSheetId="10">#REF!</definedName>
    <definedName name="lblBillCycleStatus" localSheetId="9">#REF!</definedName>
    <definedName name="lblBillCycleStatus" localSheetId="8">#REF!</definedName>
    <definedName name="lblBillCycleStatus" localSheetId="7">#REF!</definedName>
    <definedName name="lblBillCycleStatus" localSheetId="6">#REF!</definedName>
    <definedName name="lblBillCycleStatus">#REF!</definedName>
    <definedName name="lblCategoryStatus" localSheetId="11">#REF!</definedName>
    <definedName name="lblCategoryStatus" localSheetId="5">#REF!</definedName>
    <definedName name="lblCategoryStatus" localSheetId="10">#REF!</definedName>
    <definedName name="lblCategoryStatus" localSheetId="9">#REF!</definedName>
    <definedName name="lblCategoryStatus" localSheetId="8">#REF!</definedName>
    <definedName name="lblCategoryStatus" localSheetId="7">#REF!</definedName>
    <definedName name="lblCategoryStatus" localSheetId="6">#REF!</definedName>
    <definedName name="lblCategoryStatus">#REF!</definedName>
    <definedName name="lblCompanyStatus" localSheetId="11">#REF!</definedName>
    <definedName name="lblCompanyStatus" localSheetId="5">#REF!</definedName>
    <definedName name="lblCompanyStatus" localSheetId="10">#REF!</definedName>
    <definedName name="lblCompanyStatus" localSheetId="9">#REF!</definedName>
    <definedName name="lblCompanyStatus" localSheetId="8">#REF!</definedName>
    <definedName name="lblCompanyStatus" localSheetId="7">#REF!</definedName>
    <definedName name="lblCompanyStatus" localSheetId="6">#REF!</definedName>
    <definedName name="lblCompanyStatus">#REF!</definedName>
    <definedName name="lblDatabaseStatus" localSheetId="11">#REF!</definedName>
    <definedName name="lblDatabaseStatus" localSheetId="5">#REF!</definedName>
    <definedName name="lblDatabaseStatus" localSheetId="10">#REF!</definedName>
    <definedName name="lblDatabaseStatus" localSheetId="9">#REF!</definedName>
    <definedName name="lblDatabaseStatus" localSheetId="8">#REF!</definedName>
    <definedName name="lblDatabaseStatus" localSheetId="7">#REF!</definedName>
    <definedName name="lblDatabaseStatus" localSheetId="6">#REF!</definedName>
    <definedName name="lblDatabaseStatus">#REF!</definedName>
    <definedName name="lblPullStatus" localSheetId="11">#REF!</definedName>
    <definedName name="lblPullStatus" localSheetId="5">#REF!</definedName>
    <definedName name="lblPullStatus" localSheetId="10">#REF!</definedName>
    <definedName name="lblPullStatus" localSheetId="9">#REF!</definedName>
    <definedName name="lblPullStatus" localSheetId="8">#REF!</definedName>
    <definedName name="lblPullStatus" localSheetId="7">#REF!</definedName>
    <definedName name="lblPullStatus" localSheetId="6">#REF!</definedName>
    <definedName name="lblPullStatus">#REF!</definedName>
    <definedName name="lllllllllllllllllllll" localSheetId="11">#REF!</definedName>
    <definedName name="lllllllllllllllllllll" localSheetId="5">#REF!</definedName>
    <definedName name="lllllllllllllllllllll" localSheetId="10">#REF!</definedName>
    <definedName name="lllllllllllllllllllll" localSheetId="9">#REF!</definedName>
    <definedName name="lllllllllllllllllllll" localSheetId="8">#REF!</definedName>
    <definedName name="lllllllllllllllllllll" localSheetId="7">#REF!</definedName>
    <definedName name="lllllllllllllllllllll" localSheetId="6">#REF!</definedName>
    <definedName name="lllllllllllllllllllll">#REF!</definedName>
    <definedName name="MainDataEnd" localSheetId="11">#REF!</definedName>
    <definedName name="MainDataEnd" localSheetId="5">#REF!</definedName>
    <definedName name="MainDataEnd" localSheetId="10">#REF!</definedName>
    <definedName name="MainDataEnd" localSheetId="9">#REF!</definedName>
    <definedName name="MainDataEnd" localSheetId="8">#REF!</definedName>
    <definedName name="MainDataEnd" localSheetId="7">#REF!</definedName>
    <definedName name="MainDataEnd" localSheetId="6">#REF!</definedName>
    <definedName name="MainDataEnd">#REF!</definedName>
    <definedName name="MainDataStart" localSheetId="11">#REF!</definedName>
    <definedName name="MainDataStart" localSheetId="5">#REF!</definedName>
    <definedName name="MainDataStart" localSheetId="10">#REF!</definedName>
    <definedName name="MainDataStart" localSheetId="9">#REF!</definedName>
    <definedName name="MainDataStart" localSheetId="8">#REF!</definedName>
    <definedName name="MainDataStart" localSheetId="7">#REF!</definedName>
    <definedName name="MainDataStart" localSheetId="6">#REF!</definedName>
    <definedName name="MainDataStart">#REF!</definedName>
    <definedName name="MapKeyStart" localSheetId="11">#REF!</definedName>
    <definedName name="MapKeyStart" localSheetId="5">#REF!</definedName>
    <definedName name="MapKeyStart" localSheetId="10">#REF!</definedName>
    <definedName name="MapKeyStart" localSheetId="9">#REF!</definedName>
    <definedName name="MapKeyStart" localSheetId="8">#REF!</definedName>
    <definedName name="MapKeyStart" localSheetId="7">#REF!</definedName>
    <definedName name="MapKeyStart" localSheetId="6">#REF!</definedName>
    <definedName name="MapKeyStart">#REF!</definedName>
    <definedName name="master_def" localSheetId="11">#REF!</definedName>
    <definedName name="master_def" localSheetId="5">#REF!</definedName>
    <definedName name="master_def" localSheetId="10">#REF!</definedName>
    <definedName name="master_def" localSheetId="9">#REF!</definedName>
    <definedName name="master_def" localSheetId="8">#REF!</definedName>
    <definedName name="master_def" localSheetId="7">#REF!</definedName>
    <definedName name="master_def" localSheetId="6">#REF!</definedName>
    <definedName name="master_def">#REF!</definedName>
    <definedName name="MemoAttachment">#REF!</definedName>
    <definedName name="MetaSet">[1]Orientation!$C$22</definedName>
    <definedName name="MonthList">'[6]Lookup Tables'!$A$1:$A$13</definedName>
    <definedName name="NewOnlyOrg">#N/A</definedName>
    <definedName name="nn">#REF!</definedName>
    <definedName name="NOTES" localSheetId="11">#REF!</definedName>
    <definedName name="NOTES" localSheetId="5">#REF!</definedName>
    <definedName name="NOTES" localSheetId="10">#REF!</definedName>
    <definedName name="NOTES" localSheetId="9">#REF!</definedName>
    <definedName name="NOTES" localSheetId="8">#REF!</definedName>
    <definedName name="NOTES" localSheetId="7">#REF!</definedName>
    <definedName name="NOTES" localSheetId="6">#REF!</definedName>
    <definedName name="NOTES">#REF!</definedName>
    <definedName name="NR">#REF!</definedName>
    <definedName name="OfficerSalary">#N/A</definedName>
    <definedName name="OffsetAcctBil">[9]JEexport!$L$10</definedName>
    <definedName name="OffsetAcctPmt">[9]JEexport!$L$9</definedName>
    <definedName name="Org11_13">#N/A</definedName>
    <definedName name="Org7_10">#N/A</definedName>
    <definedName name="p" localSheetId="11">#REF!</definedName>
    <definedName name="p" localSheetId="5">#REF!</definedName>
    <definedName name="p" localSheetId="10">#REF!</definedName>
    <definedName name="p" localSheetId="9">#REF!</definedName>
    <definedName name="p" localSheetId="8">#REF!</definedName>
    <definedName name="p" localSheetId="7">#REF!</definedName>
    <definedName name="p" localSheetId="6">#REF!</definedName>
    <definedName name="p">#REF!</definedName>
    <definedName name="PAGE_1" localSheetId="11">#REF!</definedName>
    <definedName name="PAGE_1" localSheetId="5">#REF!</definedName>
    <definedName name="PAGE_1" localSheetId="10">#REF!</definedName>
    <definedName name="PAGE_1" localSheetId="9">#REF!</definedName>
    <definedName name="PAGE_1" localSheetId="8">#REF!</definedName>
    <definedName name="PAGE_1" localSheetId="7">#REF!</definedName>
    <definedName name="PAGE_1" localSheetId="6">#REF!</definedName>
    <definedName name="PAGE_1">#REF!</definedName>
    <definedName name="Page16">#REF!</definedName>
    <definedName name="Page17">#REF!</definedName>
    <definedName name="Page18">#REF!</definedName>
    <definedName name="Page7a">#REF!</definedName>
    <definedName name="pBatchID" localSheetId="11">#REF!</definedName>
    <definedName name="pBatchID" localSheetId="5">#REF!</definedName>
    <definedName name="pBatchID" localSheetId="10">#REF!</definedName>
    <definedName name="pBatchID" localSheetId="9">#REF!</definedName>
    <definedName name="pBatchID" localSheetId="8">#REF!</definedName>
    <definedName name="pBatchID" localSheetId="7">#REF!</definedName>
    <definedName name="pBatchID" localSheetId="6">#REF!</definedName>
    <definedName name="pBatchID">#REF!</definedName>
    <definedName name="pBillArea" localSheetId="11">#REF!</definedName>
    <definedName name="pBillArea" localSheetId="5">#REF!</definedName>
    <definedName name="pBillArea" localSheetId="10">#REF!</definedName>
    <definedName name="pBillArea" localSheetId="9">#REF!</definedName>
    <definedName name="pBillArea" localSheetId="8">#REF!</definedName>
    <definedName name="pBillArea" localSheetId="7">#REF!</definedName>
    <definedName name="pBillArea" localSheetId="6">#REF!</definedName>
    <definedName name="pBillArea">#REF!</definedName>
    <definedName name="pBillCycle" localSheetId="11">#REF!</definedName>
    <definedName name="pBillCycle" localSheetId="5">#REF!</definedName>
    <definedName name="pBillCycle" localSheetId="10">#REF!</definedName>
    <definedName name="pBillCycle" localSheetId="9">#REF!</definedName>
    <definedName name="pBillCycle" localSheetId="8">#REF!</definedName>
    <definedName name="pBillCycle" localSheetId="7">#REF!</definedName>
    <definedName name="pBillCycle" localSheetId="6">#REF!</definedName>
    <definedName name="pBillCycle">#REF!</definedName>
    <definedName name="pCategory" localSheetId="11">#REF!</definedName>
    <definedName name="pCategory" localSheetId="5">#REF!</definedName>
    <definedName name="pCategory" localSheetId="10">#REF!</definedName>
    <definedName name="pCategory" localSheetId="9">#REF!</definedName>
    <definedName name="pCategory" localSheetId="8">#REF!</definedName>
    <definedName name="pCategory" localSheetId="7">#REF!</definedName>
    <definedName name="pCategory" localSheetId="6">#REF!</definedName>
    <definedName name="pCategory">#REF!</definedName>
    <definedName name="pCompany" localSheetId="11">#REF!</definedName>
    <definedName name="pCompany" localSheetId="5">#REF!</definedName>
    <definedName name="pCompany" localSheetId="10">#REF!</definedName>
    <definedName name="pCompany" localSheetId="9">#REF!</definedName>
    <definedName name="pCompany" localSheetId="8">#REF!</definedName>
    <definedName name="pCompany" localSheetId="7">#REF!</definedName>
    <definedName name="pCompany" localSheetId="6">#REF!</definedName>
    <definedName name="pCompany">#REF!</definedName>
    <definedName name="pCustomerNumber" localSheetId="11">#REF!</definedName>
    <definedName name="pCustomerNumber" localSheetId="5">#REF!</definedName>
    <definedName name="pCustomerNumber" localSheetId="10">#REF!</definedName>
    <definedName name="pCustomerNumber" localSheetId="9">#REF!</definedName>
    <definedName name="pCustomerNumber" localSheetId="8">#REF!</definedName>
    <definedName name="pCustomerNumber" localSheetId="7">#REF!</definedName>
    <definedName name="pCustomerNumber" localSheetId="6">#REF!</definedName>
    <definedName name="pCustomerNumber">#REF!</definedName>
    <definedName name="pDatabase" localSheetId="11">#REF!</definedName>
    <definedName name="pDatabase" localSheetId="5">#REF!</definedName>
    <definedName name="pDatabase" localSheetId="10">#REF!</definedName>
    <definedName name="pDatabase" localSheetId="9">#REF!</definedName>
    <definedName name="pDatabase" localSheetId="8">#REF!</definedName>
    <definedName name="pDatabase" localSheetId="7">#REF!</definedName>
    <definedName name="pDatabase" localSheetId="6">#REF!</definedName>
    <definedName name="pDatabase">#REF!</definedName>
    <definedName name="pEndPostDate" localSheetId="11">#REF!</definedName>
    <definedName name="pEndPostDate" localSheetId="5">#REF!</definedName>
    <definedName name="pEndPostDate" localSheetId="10">#REF!</definedName>
    <definedName name="pEndPostDate" localSheetId="9">#REF!</definedName>
    <definedName name="pEndPostDate" localSheetId="8">#REF!</definedName>
    <definedName name="pEndPostDate" localSheetId="7">#REF!</definedName>
    <definedName name="pEndPostDate" localSheetId="6">#REF!</definedName>
    <definedName name="pEndPostDate">#REF!</definedName>
    <definedName name="Period" localSheetId="11">#REF!</definedName>
    <definedName name="Period" localSheetId="5">#REF!</definedName>
    <definedName name="Period" localSheetId="10">#REF!</definedName>
    <definedName name="Period" localSheetId="9">#REF!</definedName>
    <definedName name="Period" localSheetId="8">#REF!</definedName>
    <definedName name="Period" localSheetId="7">#REF!</definedName>
    <definedName name="Period" localSheetId="6">#REF!</definedName>
    <definedName name="Period">#REF!</definedName>
    <definedName name="pMonth" localSheetId="11">#REF!</definedName>
    <definedName name="pMonth" localSheetId="5">#REF!</definedName>
    <definedName name="pMonth" localSheetId="10">#REF!</definedName>
    <definedName name="pMonth" localSheetId="9">#REF!</definedName>
    <definedName name="pMonth" localSheetId="8">#REF!</definedName>
    <definedName name="pMonth" localSheetId="7">#REF!</definedName>
    <definedName name="pMonth" localSheetId="6">#REF!</definedName>
    <definedName name="pMonth">#REF!</definedName>
    <definedName name="pOnlyShowLastTranx" localSheetId="11">#REF!</definedName>
    <definedName name="pOnlyShowLastTranx" localSheetId="5">#REF!</definedName>
    <definedName name="pOnlyShowLastTranx" localSheetId="10">#REF!</definedName>
    <definedName name="pOnlyShowLastTranx" localSheetId="9">#REF!</definedName>
    <definedName name="pOnlyShowLastTranx" localSheetId="8">#REF!</definedName>
    <definedName name="pOnlyShowLastTranx" localSheetId="7">#REF!</definedName>
    <definedName name="pOnlyShowLastTranx" localSheetId="6">#REF!</definedName>
    <definedName name="pOnlyShowLastTranx">#REF!</definedName>
    <definedName name="Posting">'JE Query - MSW Reclass'!$P$15</definedName>
    <definedName name="primtbl">[1]Orientation!$C$23</definedName>
    <definedName name="_xlnm.Print_Area" localSheetId="3">'2143_IS210'!$D$6:$AJ$334</definedName>
    <definedName name="_xlnm.Print_Area" localSheetId="11">'Comm Recy-Storage Price Out'!$A$1:$I$116</definedName>
    <definedName name="_xlnm.Print_Area" localSheetId="0">'Cust Count Summary'!$A$1:$O$26</definedName>
    <definedName name="_xlnm.Print_Area" localSheetId="5">'Indian Nation Price Out'!$A$1:$H$106</definedName>
    <definedName name="_xlnm.Print_Area" localSheetId="2">'JE Query - MSW Reclass'!$A:$Q</definedName>
    <definedName name="_xlnm.Print_Area" localSheetId="10">'Mabton Price Out'!$A$1:$I$53</definedName>
    <definedName name="_xlnm.Print_Area" localSheetId="9">'Naches Price Out'!$A$1:$I$68</definedName>
    <definedName name="_xlnm.Print_Area" localSheetId="1">'Revenue Summary'!$A$1:$U$28</definedName>
    <definedName name="_xlnm.Print_Area" localSheetId="8">'Sunnyside Price Out'!$A$1:$H$104</definedName>
    <definedName name="_xlnm.Print_Area" localSheetId="7">'Tieton Price Out'!$A$1:$H$52</definedName>
    <definedName name="_xlnm.Print_Area" localSheetId="4">'Yakima Regulated Price Out'!$A$1:$R$191</definedName>
    <definedName name="_xlnm.Print_Area" localSheetId="6">'Zillah Price Out'!$A$1:$I$89</definedName>
    <definedName name="_xlnm.Print_Area">#REF!</definedName>
    <definedName name="Print_Area_MI" localSheetId="11">#REF!</definedName>
    <definedName name="Print_Area_MI" localSheetId="5">#REF!</definedName>
    <definedName name="Print_Area_MI" localSheetId="10">#REF!</definedName>
    <definedName name="Print_Area_MI" localSheetId="9">#REF!</definedName>
    <definedName name="Print_Area_MI" localSheetId="8">#REF!</definedName>
    <definedName name="Print_Area_MI" localSheetId="7">#REF!</definedName>
    <definedName name="Print_Area_MI" localSheetId="6">#REF!</definedName>
    <definedName name="Print_Area_MI">#REF!</definedName>
    <definedName name="Print_Area1" localSheetId="11">#REF!</definedName>
    <definedName name="Print_Area1" localSheetId="5">#REF!</definedName>
    <definedName name="Print_Area1" localSheetId="10">#REF!</definedName>
    <definedName name="Print_Area1" localSheetId="9">#REF!</definedName>
    <definedName name="Print_Area1" localSheetId="8">#REF!</definedName>
    <definedName name="Print_Area1" localSheetId="7">#REF!</definedName>
    <definedName name="Print_Area1" localSheetId="6">#REF!</definedName>
    <definedName name="Print_Area1">#REF!</definedName>
    <definedName name="Print_Area2" localSheetId="11">#REF!</definedName>
    <definedName name="Print_Area2" localSheetId="5">#REF!</definedName>
    <definedName name="Print_Area2" localSheetId="10">#REF!</definedName>
    <definedName name="Print_Area2" localSheetId="9">#REF!</definedName>
    <definedName name="Print_Area2" localSheetId="8">#REF!</definedName>
    <definedName name="Print_Area2" localSheetId="7">#REF!</definedName>
    <definedName name="Print_Area2" localSheetId="6">#REF!</definedName>
    <definedName name="Print_Area2">#REF!</definedName>
    <definedName name="Print_Area3" localSheetId="11">#REF!</definedName>
    <definedName name="Print_Area3" localSheetId="5">#REF!</definedName>
    <definedName name="Print_Area3" localSheetId="10">#REF!</definedName>
    <definedName name="Print_Area3" localSheetId="9">#REF!</definedName>
    <definedName name="Print_Area3" localSheetId="8">#REF!</definedName>
    <definedName name="Print_Area3" localSheetId="7">#REF!</definedName>
    <definedName name="Print_Area3" localSheetId="6">#REF!</definedName>
    <definedName name="Print_Area3">#REF!</definedName>
    <definedName name="Print_Area5" localSheetId="11">#REF!</definedName>
    <definedName name="Print_Area5" localSheetId="5">#REF!</definedName>
    <definedName name="Print_Area5" localSheetId="10">#REF!</definedName>
    <definedName name="Print_Area5" localSheetId="9">#REF!</definedName>
    <definedName name="Print_Area5" localSheetId="8">#REF!</definedName>
    <definedName name="Print_Area5" localSheetId="7">#REF!</definedName>
    <definedName name="Print_Area5" localSheetId="6">#REF!</definedName>
    <definedName name="Print_Area5">#REF!</definedName>
    <definedName name="_xlnm.Print_Titles" localSheetId="3">'2143_IS210'!$D:$H,'2143_IS210'!$6:$13</definedName>
    <definedName name="_xlnm.Print_Titles" localSheetId="11">'Comm Recy-Storage Price Out'!$4:$6</definedName>
    <definedName name="_xlnm.Print_Titles" localSheetId="5">'Indian Nation Price Out'!$5:$7</definedName>
    <definedName name="_xlnm.Print_Titles" localSheetId="2">'JE Query - MSW Reclass'!$B:$B,'JE Query - MSW Reclass'!$9:$20</definedName>
    <definedName name="_xlnm.Print_Titles" localSheetId="8">'Sunnyside Price Out'!$5:$7</definedName>
    <definedName name="_xlnm.Print_Titles" localSheetId="7">'Tieton Price Out'!$5:$7</definedName>
    <definedName name="_xlnm.Print_Titles" localSheetId="4">'Yakima Regulated Price Out'!$4:$6</definedName>
    <definedName name="_xlnm.Print_Titles" localSheetId="6">'Zillah Price Out'!$5:$7</definedName>
    <definedName name="Print1" localSheetId="11">#REF!</definedName>
    <definedName name="Print1" localSheetId="5">#REF!</definedName>
    <definedName name="Print1" localSheetId="10">#REF!</definedName>
    <definedName name="Print1" localSheetId="9">#REF!</definedName>
    <definedName name="Print1" localSheetId="8">#REF!</definedName>
    <definedName name="Print1" localSheetId="7">#REF!</definedName>
    <definedName name="Print1" localSheetId="6">#REF!</definedName>
    <definedName name="Print1">#REF!</definedName>
    <definedName name="Print2" localSheetId="11">#REF!</definedName>
    <definedName name="Print2" localSheetId="5">#REF!</definedName>
    <definedName name="Print2" localSheetId="10">#REF!</definedName>
    <definedName name="Print2" localSheetId="9">#REF!</definedName>
    <definedName name="Print2" localSheetId="8">#REF!</definedName>
    <definedName name="Print2" localSheetId="7">#REF!</definedName>
    <definedName name="Print2" localSheetId="6">#REF!</definedName>
    <definedName name="Print2">#REF!</definedName>
    <definedName name="Print5" localSheetId="11">#REF!</definedName>
    <definedName name="Print5" localSheetId="5">#REF!</definedName>
    <definedName name="Print5" localSheetId="10">#REF!</definedName>
    <definedName name="Print5" localSheetId="9">#REF!</definedName>
    <definedName name="Print5" localSheetId="8">#REF!</definedName>
    <definedName name="Print5" localSheetId="7">#REF!</definedName>
    <definedName name="Print5" localSheetId="6">#REF!</definedName>
    <definedName name="Print5">#REF!</definedName>
    <definedName name="ProRev">'[3]Pacific Regulated - Price Out'!$M$49</definedName>
    <definedName name="ProRev_com">'[3]Pacific Regulated - Price Out'!$M$213</definedName>
    <definedName name="ProRev_mfr">'[3]Pacific Regulated - Price Out'!$M$221</definedName>
    <definedName name="ProRev_ro">'[3]Pacific Regulated - Price Out'!$M$281</definedName>
    <definedName name="ProRev_rr">'[3]Pacific Regulated - Price Out'!$M$58</definedName>
    <definedName name="ProRev_yw">'[3]Pacific Regulated - Price Out'!$M$69</definedName>
    <definedName name="pServer" localSheetId="11">#REF!</definedName>
    <definedName name="pServer" localSheetId="5">#REF!</definedName>
    <definedName name="pServer" localSheetId="10">#REF!</definedName>
    <definedName name="pServer" localSheetId="9">#REF!</definedName>
    <definedName name="pServer" localSheetId="8">#REF!</definedName>
    <definedName name="pServer" localSheetId="7">#REF!</definedName>
    <definedName name="pServer" localSheetId="6">#REF!</definedName>
    <definedName name="pServer">#REF!</definedName>
    <definedName name="pServiceCode" localSheetId="11">#REF!</definedName>
    <definedName name="pServiceCode" localSheetId="5">#REF!</definedName>
    <definedName name="pServiceCode" localSheetId="10">#REF!</definedName>
    <definedName name="pServiceCode" localSheetId="9">#REF!</definedName>
    <definedName name="pServiceCode" localSheetId="8">#REF!</definedName>
    <definedName name="pServiceCode" localSheetId="7">#REF!</definedName>
    <definedName name="pServiceCode" localSheetId="6">#REF!</definedName>
    <definedName name="pServiceCode">#REF!</definedName>
    <definedName name="pShowAllUnposted" localSheetId="11">#REF!</definedName>
    <definedName name="pShowAllUnposted" localSheetId="5">#REF!</definedName>
    <definedName name="pShowAllUnposted" localSheetId="10">#REF!</definedName>
    <definedName name="pShowAllUnposted" localSheetId="9">#REF!</definedName>
    <definedName name="pShowAllUnposted" localSheetId="8">#REF!</definedName>
    <definedName name="pShowAllUnposted" localSheetId="7">#REF!</definedName>
    <definedName name="pShowAllUnposted" localSheetId="6">#REF!</definedName>
    <definedName name="pShowAllUnposted">#REF!</definedName>
    <definedName name="pShowCustomerDetail" localSheetId="11">#REF!</definedName>
    <definedName name="pShowCustomerDetail" localSheetId="5">#REF!</definedName>
    <definedName name="pShowCustomerDetail" localSheetId="10">#REF!</definedName>
    <definedName name="pShowCustomerDetail" localSheetId="9">#REF!</definedName>
    <definedName name="pShowCustomerDetail" localSheetId="8">#REF!</definedName>
    <definedName name="pShowCustomerDetail" localSheetId="7">#REF!</definedName>
    <definedName name="pShowCustomerDetail" localSheetId="6">#REF!</definedName>
    <definedName name="pShowCustomerDetail">#REF!</definedName>
    <definedName name="pSortOption" localSheetId="11">#REF!</definedName>
    <definedName name="pSortOption" localSheetId="5">#REF!</definedName>
    <definedName name="pSortOption" localSheetId="10">#REF!</definedName>
    <definedName name="pSortOption" localSheetId="9">#REF!</definedName>
    <definedName name="pSortOption" localSheetId="8">#REF!</definedName>
    <definedName name="pSortOption" localSheetId="7">#REF!</definedName>
    <definedName name="pSortOption" localSheetId="6">#REF!</definedName>
    <definedName name="pSortOption">#REF!</definedName>
    <definedName name="pStartPostDate" localSheetId="11">#REF!</definedName>
    <definedName name="pStartPostDate" localSheetId="5">#REF!</definedName>
    <definedName name="pStartPostDate" localSheetId="10">#REF!</definedName>
    <definedName name="pStartPostDate" localSheetId="9">#REF!</definedName>
    <definedName name="pStartPostDate" localSheetId="8">#REF!</definedName>
    <definedName name="pStartPostDate" localSheetId="7">#REF!</definedName>
    <definedName name="pStartPostDate" localSheetId="6">#REF!</definedName>
    <definedName name="pStartPostDate">#REF!</definedName>
    <definedName name="pTransType" localSheetId="11">#REF!</definedName>
    <definedName name="pTransType" localSheetId="5">#REF!</definedName>
    <definedName name="pTransType" localSheetId="10">#REF!</definedName>
    <definedName name="pTransType" localSheetId="9">#REF!</definedName>
    <definedName name="pTransType" localSheetId="8">#REF!</definedName>
    <definedName name="pTransType" localSheetId="7">#REF!</definedName>
    <definedName name="pTransType" localSheetId="6">#REF!</definedName>
    <definedName name="pTransType">#REF!</definedName>
    <definedName name="RCW_81.04.080">#N/A</definedName>
    <definedName name="RecyDisposal">#N/A</definedName>
    <definedName name="Reg_Cust_Billed_Percent">'[10]Consolidated IS 2009 2010'!$AK$20</definedName>
    <definedName name="Reg_Cust_Percent">'[10]Consolidated IS 2009 2010'!$AC$20</definedName>
    <definedName name="Reg_Drive_Percent">'[10]Consolidated IS 2009 2010'!$AC$40</definedName>
    <definedName name="Reg_Haul_Rev_Percent">'[10]Consolidated IS 2009 2010'!$Z$18</definedName>
    <definedName name="Reg_Lab_Percent">'[10]Consolidated IS 2009 2010'!$AC$39</definedName>
    <definedName name="Reg_Steel_Cont_Percent">'[10]Consolidated IS 2009 2010'!$AE$120</definedName>
    <definedName name="RegulatedIS">'[10]2009 IS'!$A$12:$Q$655</definedName>
    <definedName name="RelatedSalary">#N/A</definedName>
    <definedName name="report_type">[1]Orientation!$C$24</definedName>
    <definedName name="ReportNames" localSheetId="3">[11]ControlPanel!$S$2:$S$16</definedName>
    <definedName name="ReportNames">[5]ControlPanel!$X$2:$X$8</definedName>
    <definedName name="ReportVersion">[1]Settings!$D$5</definedName>
    <definedName name="RetainedEarnings" localSheetId="11">#REF!</definedName>
    <definedName name="RetainedEarnings" localSheetId="5">#REF!</definedName>
    <definedName name="RetainedEarnings" localSheetId="10">#REF!</definedName>
    <definedName name="RetainedEarnings" localSheetId="9">#REF!</definedName>
    <definedName name="RetainedEarnings" localSheetId="8">#REF!</definedName>
    <definedName name="RetainedEarnings" localSheetId="7">#REF!</definedName>
    <definedName name="RetainedEarnings" localSheetId="6">#REF!</definedName>
    <definedName name="RetainedEarnings">#REF!</definedName>
    <definedName name="RevCust" localSheetId="11">[12]RevenuesCust!#REF!</definedName>
    <definedName name="RevCust" localSheetId="5">[12]RevenuesCust!#REF!</definedName>
    <definedName name="RevCust" localSheetId="10">[12]RevenuesCust!#REF!</definedName>
    <definedName name="RevCust" localSheetId="9">[12]RevenuesCust!#REF!</definedName>
    <definedName name="RevCust" localSheetId="8">[12]RevenuesCust!#REF!</definedName>
    <definedName name="RevCust" localSheetId="7">[12]RevenuesCust!#REF!</definedName>
    <definedName name="RevCust" localSheetId="6">[12]RevenuesCust!#REF!</definedName>
    <definedName name="RevCust">[12]RevenuesCust!#REF!</definedName>
    <definedName name="RevCustomer">#REF!</definedName>
    <definedName name="rngCreateLog">[1]Delivery!$B$12</definedName>
    <definedName name="rngFilePassword">[1]Delivery!$B$6</definedName>
    <definedName name="rngSourceTab">[1]Delivery!$E$8</definedName>
    <definedName name="rowgroup">[1]Orientation!$C$17</definedName>
    <definedName name="rowsegment">[1]Orientation!$B$17</definedName>
    <definedName name="Sequential_Group">[1]Settings!$J$6</definedName>
    <definedName name="Sequential_Segment">[1]Settings!$I$6</definedName>
    <definedName name="Sequential_sort">[1]Settings!$I$10:$J$11</definedName>
    <definedName name="sortcol" localSheetId="11">#REF!</definedName>
    <definedName name="sortcol" localSheetId="5">#REF!</definedName>
    <definedName name="sortcol" localSheetId="10">#REF!</definedName>
    <definedName name="sortcol" localSheetId="9">#REF!</definedName>
    <definedName name="sortcol" localSheetId="8">#REF!</definedName>
    <definedName name="sortcol" localSheetId="7">#REF!</definedName>
    <definedName name="sortcol" localSheetId="6">#REF!</definedName>
    <definedName name="sortcol">#REF!</definedName>
    <definedName name="sSRCDate" localSheetId="11">'[13]Feb''12 FAR Data'!#REF!</definedName>
    <definedName name="sSRCDate" localSheetId="5">'[13]Feb''12 FAR Data'!#REF!</definedName>
    <definedName name="sSRCDate" localSheetId="10">'[13]Feb''12 FAR Data'!#REF!</definedName>
    <definedName name="sSRCDate" localSheetId="9">'[13]Feb''12 FAR Data'!#REF!</definedName>
    <definedName name="sSRCDate" localSheetId="8">'[13]Feb''12 FAR Data'!#REF!</definedName>
    <definedName name="sSRCDate" localSheetId="7">'[13]Feb''12 FAR Data'!#REF!</definedName>
    <definedName name="sSRCDate" localSheetId="6">'[13]Feb''12 FAR Data'!#REF!</definedName>
    <definedName name="sSRCDate">'[13]Feb''12 FAR Data'!#REF!</definedName>
    <definedName name="SubSystems">'JE Query - MSW Reclass'!$M$15</definedName>
    <definedName name="Supplemental_filter">[1]Settings!$C$31</definedName>
    <definedName name="SWDisposal">#N/A</definedName>
    <definedName name="System" localSheetId="3">'2143_IS210'!$R$7</definedName>
    <definedName name="System">[14]BS_Close!$V$8</definedName>
    <definedName name="Systems">'JE Query - MSW Reclass'!$M$14</definedName>
    <definedName name="TemplateEnd" localSheetId="11">#REF!</definedName>
    <definedName name="TemplateEnd" localSheetId="5">#REF!</definedName>
    <definedName name="TemplateEnd" localSheetId="10">#REF!</definedName>
    <definedName name="TemplateEnd" localSheetId="9">#REF!</definedName>
    <definedName name="TemplateEnd" localSheetId="8">#REF!</definedName>
    <definedName name="TemplateEnd" localSheetId="7">#REF!</definedName>
    <definedName name="TemplateEnd" localSheetId="6">#REF!</definedName>
    <definedName name="TemplateEnd">#REF!</definedName>
    <definedName name="TemplateStart" localSheetId="11">#REF!</definedName>
    <definedName name="TemplateStart" localSheetId="5">#REF!</definedName>
    <definedName name="TemplateStart" localSheetId="10">#REF!</definedName>
    <definedName name="TemplateStart" localSheetId="9">#REF!</definedName>
    <definedName name="TemplateStart" localSheetId="8">#REF!</definedName>
    <definedName name="TemplateStart" localSheetId="7">#REF!</definedName>
    <definedName name="TemplateStart" localSheetId="6">#REF!</definedName>
    <definedName name="TemplateStart">#REF!</definedName>
    <definedName name="TheTable" localSheetId="11">#REF!</definedName>
    <definedName name="TheTable" localSheetId="5">#REF!</definedName>
    <definedName name="TheTable" localSheetId="10">#REF!</definedName>
    <definedName name="TheTable" localSheetId="9">#REF!</definedName>
    <definedName name="TheTable" localSheetId="8">#REF!</definedName>
    <definedName name="TheTable" localSheetId="7">#REF!</definedName>
    <definedName name="TheTable" localSheetId="6">#REF!</definedName>
    <definedName name="TheTable">#REF!</definedName>
    <definedName name="TheTableOLD" localSheetId="11">#REF!</definedName>
    <definedName name="TheTableOLD" localSheetId="5">#REF!</definedName>
    <definedName name="TheTableOLD" localSheetId="10">#REF!</definedName>
    <definedName name="TheTableOLD" localSheetId="9">#REF!</definedName>
    <definedName name="TheTableOLD" localSheetId="8">#REF!</definedName>
    <definedName name="TheTableOLD" localSheetId="7">#REF!</definedName>
    <definedName name="TheTableOLD" localSheetId="6">#REF!</definedName>
    <definedName name="TheTableOLD">#REF!</definedName>
    <definedName name="timeseries">[1]Orientation!$B$6:$C$13</definedName>
    <definedName name="ToMonth">'JE Query - MSW Reclass'!$G$8</definedName>
    <definedName name="Tons">#REF!</definedName>
    <definedName name="Total_Comm">'[4]Tariff Rate Sheet'!$L$214</definedName>
    <definedName name="Total_DB">'[4]Tariff Rate Sheet'!$L$278</definedName>
    <definedName name="Total_Resi">'[4]Tariff Rate Sheet'!$L$107</definedName>
    <definedName name="Transactions" localSheetId="11">#REF!</definedName>
    <definedName name="Transactions" localSheetId="5">#REF!</definedName>
    <definedName name="Transactions" localSheetId="10">#REF!</definedName>
    <definedName name="Transactions" localSheetId="9">#REF!</definedName>
    <definedName name="Transactions" localSheetId="8">#REF!</definedName>
    <definedName name="Transactions" localSheetId="7">#REF!</definedName>
    <definedName name="Transactions" localSheetId="6">#REF!</definedName>
    <definedName name="Transactions">#REF!</definedName>
    <definedName name="UnregulatedIS">'[10]2010 IS'!$A$12:$Q$654</definedName>
    <definedName name="VendorCode">'JE Query - MSW Reclass'!$P$12</definedName>
    <definedName name="Version">[6]Data!#REF!</definedName>
    <definedName name="wrn.PrintReview." hidden="1">{#N/A,#N/A,TRUE,"SUMM";#N/A,#N/A,TRUE,"Rev";#N/A,#N/A,TRUE,"Dir_Costs";#N/A,#N/A,TRUE,"G and A Costs";#N/A,#N/A,TRUE,"Itemize";#N/A,#N/A,TRUE,"Cust_Count1";#N/A,#N/A,TRUE,"Cust_Count2";#N/A,#N/A,TRUE,"Rev_Breakdown";#N/A,#N/A,TRUE,"Truck Hours";#N/A,#N/A,TRUE,"Labor Hours";#N/A,#N/A,TRUE,"Container Breakdown";#N/A,#N/A,TRUE,"Cart Breakdown"}</definedName>
    <definedName name="wrn.PrintReview2" hidden="1">{#N/A,#N/A,TRUE,"SUMM";#N/A,#N/A,TRUE,"Rev";#N/A,#N/A,TRUE,"Dir_Costs";#N/A,#N/A,TRUE,"G and A Costs";#N/A,#N/A,TRUE,"Itemize";#N/A,#N/A,TRUE,"Cust_Count1";#N/A,#N/A,TRUE,"Cust_Count2";#N/A,#N/A,TRUE,"Rev_Breakdown";#N/A,#N/A,TRUE,"Truck Hours";#N/A,#N/A,TRUE,"Labor Hours";#N/A,#N/A,TRUE,"Container Breakdown";#N/A,#N/A,TRUE,"Cart Breakdown"}</definedName>
    <definedName name="wrn.PrnPg1_Pg11." hidden="1">{"Page1",#N/A,TRUE,"SUMM";"Page2",#N/A,TRUE,"Rev";"Page3",#N/A,TRUE,"Dir_Costs";"Page4",#N/A,TRUE,"G and A Costs";"Page5",#N/A,TRUE,"Itemize";"Page6",#N/A,TRUE,"Cust_Count1";"Page7",#N/A,TRUE,"Cust_Count2";"Page8",#N/A,TRUE,"Rev_Breakdown";"Page9",#N/A,TRUE,"Truck Hours";"Page10",#N/A,TRUE,"Labor Hours";"Page11",#N/A,TRUE,"Container Breakdown"}</definedName>
    <definedName name="wrn.test." hidden="1">{"Page1",#N/A,TRUE,"SUMM";"Page2",#N/A,TRUE,"Rev";"Page3",#N/A,TRUE,"Dir_Costs"}</definedName>
    <definedName name="WTable" localSheetId="11">#REF!</definedName>
    <definedName name="WTable" localSheetId="5">#REF!</definedName>
    <definedName name="WTable" localSheetId="10">#REF!</definedName>
    <definedName name="WTable" localSheetId="9">#REF!</definedName>
    <definedName name="WTable" localSheetId="8">#REF!</definedName>
    <definedName name="WTable" localSheetId="7">#REF!</definedName>
    <definedName name="WTable" localSheetId="6">#REF!</definedName>
    <definedName name="WTable">#REF!</definedName>
    <definedName name="WTableOld" localSheetId="11">#REF!</definedName>
    <definedName name="WTableOld" localSheetId="5">#REF!</definedName>
    <definedName name="WTableOld" localSheetId="10">#REF!</definedName>
    <definedName name="WTableOld" localSheetId="9">#REF!</definedName>
    <definedName name="WTableOld" localSheetId="8">#REF!</definedName>
    <definedName name="WTableOld" localSheetId="7">#REF!</definedName>
    <definedName name="WTableOld" localSheetId="6">#REF!</definedName>
    <definedName name="WTableOld">#REF!</definedName>
    <definedName name="ww">#REF!</definedName>
    <definedName name="xperiod">[1]Orientation!$G$15</definedName>
    <definedName name="xtabin" localSheetId="11">[2]Hidden!#REF!</definedName>
    <definedName name="xtabin" localSheetId="5">[2]Hidden!#REF!</definedName>
    <definedName name="xtabin" localSheetId="10">[2]Hidden!#REF!</definedName>
    <definedName name="xtabin" localSheetId="9">[2]Hidden!#REF!</definedName>
    <definedName name="xtabin" localSheetId="8">[2]Hidden!#REF!</definedName>
    <definedName name="xtabin" localSheetId="7">[2]Hidden!#REF!</definedName>
    <definedName name="xtabin" localSheetId="6">[2]Hidden!#REF!</definedName>
    <definedName name="xtabin">[2]Hidden!#REF!</definedName>
    <definedName name="xx" localSheetId="11">#REF!</definedName>
    <definedName name="xx" localSheetId="5">#REF!</definedName>
    <definedName name="xx" localSheetId="10">#REF!</definedName>
    <definedName name="xx" localSheetId="9">#REF!</definedName>
    <definedName name="xx" localSheetId="8">#REF!</definedName>
    <definedName name="xx" localSheetId="7">#REF!</definedName>
    <definedName name="xx" localSheetId="6">#REF!</definedName>
    <definedName name="xx">#REF!</definedName>
    <definedName name="xxx">#REF!</definedName>
    <definedName name="xxxx">#REF!</definedName>
    <definedName name="YearMonth" localSheetId="3">'2143_IS210'!$D$8</definedName>
    <definedName name="YearMonth">'[7]Vashon BS'!#REF!</definedName>
    <definedName name="YWMedWasteDisp">#N/A</definedName>
    <definedName name="yy">#REF!</definedName>
  </definedNames>
  <calcPr calcId="145621" concurrentManualCount="4"/>
</workbook>
</file>

<file path=xl/calcChain.xml><?xml version="1.0" encoding="utf-8"?>
<calcChain xmlns="http://schemas.openxmlformats.org/spreadsheetml/2006/main">
  <c r="G13" i="6" l="1"/>
  <c r="G19" i="6"/>
  <c r="G28" i="5"/>
  <c r="K25" i="19"/>
  <c r="I25" i="19"/>
  <c r="H25" i="19"/>
  <c r="F25" i="19"/>
  <c r="E25" i="19"/>
  <c r="D24" i="19"/>
  <c r="B24" i="19"/>
  <c r="J22" i="19"/>
  <c r="J21" i="19"/>
  <c r="D21" i="19"/>
  <c r="J20" i="19"/>
  <c r="D20" i="19"/>
  <c r="J19" i="19"/>
  <c r="L21" i="19" l="1"/>
  <c r="L20" i="19"/>
  <c r="G25" i="19"/>
  <c r="K12" i="19"/>
  <c r="B5" i="35"/>
  <c r="U4" i="35"/>
  <c r="Y4" i="35"/>
  <c r="E105" i="9" l="1"/>
  <c r="E111" i="9"/>
  <c r="O17" i="11" s="1"/>
  <c r="C8" i="35"/>
  <c r="G8" i="35"/>
  <c r="J8" i="35"/>
  <c r="D16" i="35"/>
  <c r="E16" i="35"/>
  <c r="D17" i="35"/>
  <c r="E17" i="35"/>
  <c r="G17" i="35"/>
  <c r="AQ20" i="35"/>
  <c r="AQ21" i="35"/>
  <c r="AQ22" i="35"/>
  <c r="AQ23" i="35"/>
  <c r="AQ24" i="35"/>
  <c r="AQ25" i="35"/>
  <c r="AQ26" i="35"/>
  <c r="AQ27" i="35"/>
  <c r="AQ28" i="35"/>
  <c r="AQ29" i="35"/>
  <c r="AQ30" i="35"/>
  <c r="AQ31" i="35"/>
  <c r="AQ32" i="35"/>
  <c r="AQ33" i="35"/>
  <c r="AQ34" i="35"/>
  <c r="AQ35" i="35"/>
  <c r="AQ36" i="35"/>
  <c r="AQ37" i="35"/>
  <c r="AQ38" i="35"/>
  <c r="AQ39" i="35"/>
  <c r="AQ40" i="35"/>
  <c r="AQ41" i="35"/>
  <c r="AQ42" i="35"/>
  <c r="AQ43" i="35"/>
  <c r="AQ44" i="35"/>
  <c r="AQ45" i="35"/>
  <c r="AQ46" i="35"/>
  <c r="AQ47" i="35"/>
  <c r="AQ48" i="35"/>
  <c r="AQ49" i="35"/>
  <c r="AQ50" i="35"/>
  <c r="AQ51" i="35"/>
  <c r="AQ52" i="35"/>
  <c r="AQ53" i="35"/>
  <c r="AQ54" i="35"/>
  <c r="AQ55" i="35"/>
  <c r="AQ56" i="35"/>
  <c r="AQ57" i="35"/>
  <c r="AQ58" i="35"/>
  <c r="AQ59" i="35"/>
  <c r="AQ60" i="35"/>
  <c r="AQ61" i="35"/>
  <c r="AQ62" i="35"/>
  <c r="AQ63" i="35"/>
  <c r="AQ64" i="35"/>
  <c r="D68" i="35"/>
  <c r="E113" i="9" l="1"/>
  <c r="K16" i="11"/>
  <c r="M16" i="11" s="1"/>
  <c r="N16" i="11" s="1"/>
  <c r="O16" i="11" s="1"/>
  <c r="Q16" i="11" s="1"/>
  <c r="S16" i="11" s="1"/>
  <c r="L6" i="11"/>
  <c r="K105" i="1" l="1"/>
  <c r="O80" i="1"/>
  <c r="O79" i="1"/>
  <c r="O78" i="1"/>
  <c r="O77" i="1"/>
  <c r="O76" i="1"/>
  <c r="O75" i="1"/>
  <c r="O73" i="1"/>
  <c r="O72" i="1"/>
  <c r="O71" i="1"/>
  <c r="O70" i="1"/>
  <c r="O69" i="1"/>
  <c r="O68" i="1"/>
  <c r="O67" i="1"/>
  <c r="O66" i="1"/>
  <c r="O65" i="1"/>
  <c r="K27" i="1"/>
  <c r="K11" i="1"/>
  <c r="M167" i="1" l="1"/>
  <c r="M158" i="1"/>
  <c r="M149" i="1"/>
  <c r="M165" i="1"/>
  <c r="M163" i="1"/>
  <c r="M151" i="1"/>
  <c r="M157" i="1"/>
  <c r="M168" i="1"/>
  <c r="M166" i="1"/>
  <c r="M161" i="1"/>
  <c r="M156" i="1"/>
  <c r="M164" i="1"/>
  <c r="M150" i="1"/>
  <c r="M160" i="1"/>
  <c r="K32" i="1"/>
  <c r="K30" i="1"/>
  <c r="K26" i="1"/>
  <c r="K20" i="1"/>
  <c r="K16" i="1"/>
  <c r="K12" i="1"/>
  <c r="K24" i="1"/>
  <c r="K121" i="1"/>
  <c r="K118" i="1"/>
  <c r="K133" i="1"/>
  <c r="K115" i="1"/>
  <c r="K94" i="1"/>
  <c r="K90" i="1"/>
  <c r="K112" i="1"/>
  <c r="K139" i="1"/>
  <c r="K124" i="1"/>
  <c r="K86" i="1"/>
  <c r="K80" i="1"/>
  <c r="K76" i="1"/>
  <c r="K102" i="1"/>
  <c r="K98" i="1"/>
  <c r="K129" i="1"/>
  <c r="K125" i="1"/>
  <c r="K31" i="1"/>
  <c r="K23" i="1"/>
  <c r="K15" i="1"/>
  <c r="K56" i="1"/>
  <c r="K58" i="1"/>
  <c r="K60" i="1"/>
  <c r="K62" i="1"/>
  <c r="K64" i="1"/>
  <c r="K65" i="1"/>
  <c r="K67" i="1"/>
  <c r="K69" i="1"/>
  <c r="K71" i="1"/>
  <c r="K79" i="1"/>
  <c r="K174" i="1"/>
  <c r="K37" i="1"/>
  <c r="K72" i="1"/>
  <c r="K114" i="1"/>
  <c r="K117" i="1"/>
  <c r="K132" i="1"/>
  <c r="K84" i="1"/>
  <c r="K93" i="1"/>
  <c r="K89" i="1"/>
  <c r="K109" i="1"/>
  <c r="K107" i="1"/>
  <c r="K110" i="1"/>
  <c r="K138" i="1"/>
  <c r="K103" i="1"/>
  <c r="K85" i="1"/>
  <c r="K101" i="1"/>
  <c r="K97" i="1"/>
  <c r="K128" i="1"/>
  <c r="K123" i="1"/>
  <c r="K186" i="1"/>
  <c r="K38" i="1"/>
  <c r="K29" i="1"/>
  <c r="K21" i="1"/>
  <c r="K13" i="1"/>
  <c r="K77" i="1"/>
  <c r="K28" i="1"/>
  <c r="K22" i="1"/>
  <c r="K131" i="1"/>
  <c r="K92" i="1"/>
  <c r="K111" i="1"/>
  <c r="K137" i="1"/>
  <c r="K83" i="1"/>
  <c r="K74" i="1"/>
  <c r="K96" i="1"/>
  <c r="K36" i="1"/>
  <c r="K19" i="1"/>
  <c r="K34" i="1"/>
  <c r="K57" i="1"/>
  <c r="K59" i="1"/>
  <c r="K61" i="1"/>
  <c r="K63" i="1"/>
  <c r="K66" i="1"/>
  <c r="K68" i="1"/>
  <c r="K70" i="1"/>
  <c r="K75" i="1"/>
  <c r="K18" i="1"/>
  <c r="K14" i="1"/>
  <c r="K39" i="1"/>
  <c r="K116" i="1"/>
  <c r="K88" i="1"/>
  <c r="K113" i="1"/>
  <c r="K135" i="1"/>
  <c r="K78" i="1"/>
  <c r="K82" i="1"/>
  <c r="K100" i="1"/>
  <c r="K179" i="1"/>
  <c r="K181" i="1" s="1"/>
  <c r="K35" i="1"/>
  <c r="K140" i="1"/>
  <c r="K134" i="1"/>
  <c r="K119" i="1"/>
  <c r="K95" i="1"/>
  <c r="K91" i="1"/>
  <c r="K108" i="1"/>
  <c r="K106" i="1"/>
  <c r="K130" i="1"/>
  <c r="K136" i="1"/>
  <c r="K87" i="1"/>
  <c r="K81" i="1"/>
  <c r="K99" i="1"/>
  <c r="K104" i="1"/>
  <c r="K126" i="1"/>
  <c r="K122" i="1"/>
  <c r="K184" i="1"/>
  <c r="K33" i="1"/>
  <c r="K25" i="1"/>
  <c r="K17" i="1"/>
  <c r="K73" i="1"/>
  <c r="K120" i="1"/>
  <c r="K185" i="1"/>
  <c r="K127" i="1"/>
  <c r="K41" i="1" l="1"/>
  <c r="K188" i="1"/>
  <c r="M152" i="1"/>
  <c r="K152" i="1"/>
  <c r="M49" i="1"/>
  <c r="K49" i="1"/>
  <c r="K51" i="1" s="1"/>
  <c r="M44" i="1"/>
  <c r="K44" i="1"/>
  <c r="K46" i="1" s="1"/>
  <c r="M155" i="1"/>
  <c r="K155" i="1"/>
  <c r="M162" i="1"/>
  <c r="K162" i="1"/>
  <c r="M154" i="1"/>
  <c r="K154" i="1"/>
  <c r="M159" i="1"/>
  <c r="K159" i="1"/>
  <c r="M153" i="1"/>
  <c r="K153" i="1"/>
  <c r="M148" i="1"/>
  <c r="K148" i="1"/>
  <c r="K141" i="1"/>
  <c r="K143" i="1" s="1"/>
  <c r="R17" i="11" l="1"/>
  <c r="R15" i="11"/>
  <c r="R13" i="11"/>
  <c r="R12" i="11"/>
  <c r="R9" i="11"/>
  <c r="R8" i="11"/>
  <c r="R7" i="11"/>
  <c r="R6" i="11"/>
  <c r="O60" i="1" l="1"/>
  <c r="O61" i="1"/>
  <c r="O62" i="1"/>
  <c r="O63" i="1"/>
  <c r="O64" i="1"/>
  <c r="O74" i="1"/>
  <c r="O81" i="1"/>
  <c r="O82" i="1"/>
  <c r="O83" i="1"/>
  <c r="O84" i="1"/>
  <c r="O85" i="1"/>
  <c r="O86" i="1"/>
  <c r="O87" i="1"/>
  <c r="O88" i="1"/>
  <c r="O89" i="1"/>
  <c r="O90" i="1"/>
  <c r="O91" i="1"/>
  <c r="O92" i="1"/>
  <c r="O93" i="1"/>
  <c r="O94" i="1"/>
  <c r="O95" i="1"/>
  <c r="O56" i="1"/>
  <c r="O57" i="1"/>
  <c r="O58" i="1"/>
  <c r="O59" i="1"/>
  <c r="O148" i="1"/>
  <c r="Q148" i="1" s="1"/>
  <c r="O152" i="1"/>
  <c r="Q152" i="1" s="1"/>
  <c r="O153" i="1"/>
  <c r="Q153" i="1" s="1"/>
  <c r="O154" i="1"/>
  <c r="Q154" i="1" s="1"/>
  <c r="O155" i="1"/>
  <c r="Q155" i="1" s="1"/>
  <c r="O159" i="1"/>
  <c r="Q159" i="1" s="1"/>
  <c r="O162" i="1"/>
  <c r="Q162" i="1" s="1"/>
  <c r="O49" i="1"/>
  <c r="Q49" i="1" s="1"/>
  <c r="B8" i="19" s="1"/>
  <c r="B21" i="19" s="1"/>
  <c r="M21" i="19" s="1"/>
  <c r="O44" i="1"/>
  <c r="Q44" i="1" s="1"/>
  <c r="B7" i="19" s="1"/>
  <c r="B20" i="19" s="1"/>
  <c r="M20" i="19" s="1"/>
  <c r="O12" i="1"/>
  <c r="O13" i="1"/>
  <c r="O14" i="1"/>
  <c r="O15" i="1"/>
  <c r="O16" i="1"/>
  <c r="O17" i="1"/>
  <c r="O18" i="1"/>
  <c r="O19" i="1"/>
  <c r="O20" i="1"/>
  <c r="O21" i="1"/>
  <c r="O22" i="1"/>
  <c r="O11" i="1"/>
  <c r="M95" i="1"/>
  <c r="Q95" i="1" s="1"/>
  <c r="M94" i="1"/>
  <c r="M93" i="1"/>
  <c r="M87" i="1"/>
  <c r="Q87" i="1" s="1"/>
  <c r="M86" i="1"/>
  <c r="M85" i="1"/>
  <c r="Q85" i="1" s="1"/>
  <c r="M82" i="1"/>
  <c r="Q82" i="1" s="1"/>
  <c r="M64" i="1"/>
  <c r="Q64" i="1" s="1"/>
  <c r="M60" i="1"/>
  <c r="Q60" i="1" s="1"/>
  <c r="M56" i="1"/>
  <c r="Q56" i="1" s="1"/>
  <c r="Q93" i="1" l="1"/>
  <c r="Q86" i="1"/>
  <c r="Q94" i="1"/>
  <c r="M63" i="1"/>
  <c r="Q63" i="1" s="1"/>
  <c r="M59" i="1"/>
  <c r="Q59" i="1" s="1"/>
  <c r="M71" i="1"/>
  <c r="Q71" i="1" s="1"/>
  <c r="M69" i="1"/>
  <c r="Q69" i="1" s="1"/>
  <c r="M84" i="1"/>
  <c r="Q84" i="1" s="1"/>
  <c r="M83" i="1"/>
  <c r="Q83" i="1" s="1"/>
  <c r="M92" i="1"/>
  <c r="Q92" i="1" s="1"/>
  <c r="M88" i="1"/>
  <c r="Q88" i="1" s="1"/>
  <c r="M61" i="1"/>
  <c r="Q61" i="1" s="1"/>
  <c r="M57" i="1"/>
  <c r="Q57" i="1" s="1"/>
  <c r="M80" i="1"/>
  <c r="Q80" i="1" s="1"/>
  <c r="M79" i="1"/>
  <c r="Q79" i="1" s="1"/>
  <c r="M76" i="1"/>
  <c r="Q76" i="1" s="1"/>
  <c r="M74" i="1"/>
  <c r="Q74" i="1" s="1"/>
  <c r="M62" i="1"/>
  <c r="Q62" i="1" s="1"/>
  <c r="M58" i="1"/>
  <c r="Q58" i="1" s="1"/>
  <c r="M67" i="1"/>
  <c r="Q67" i="1" s="1"/>
  <c r="M65" i="1"/>
  <c r="Q65" i="1" s="1"/>
  <c r="M72" i="1"/>
  <c r="Q72" i="1" s="1"/>
  <c r="M77" i="1"/>
  <c r="Q77" i="1" s="1"/>
  <c r="M89" i="1"/>
  <c r="Q89" i="1" s="1"/>
  <c r="M68" i="1"/>
  <c r="Q68" i="1" s="1"/>
  <c r="M90" i="1"/>
  <c r="Q90" i="1" s="1"/>
  <c r="M91" i="1"/>
  <c r="Q91" i="1" s="1"/>
  <c r="M73" i="1"/>
  <c r="Q73" i="1" s="1"/>
  <c r="M81" i="1"/>
  <c r="Q81" i="1" s="1"/>
  <c r="M78" i="1"/>
  <c r="Q78" i="1" s="1"/>
  <c r="M66" i="1"/>
  <c r="Q66" i="1" s="1"/>
  <c r="M70" i="1"/>
  <c r="Q70" i="1" s="1"/>
  <c r="M75" i="1"/>
  <c r="Q75" i="1" s="1"/>
  <c r="G35" i="9"/>
  <c r="G45" i="9"/>
  <c r="G38" i="9"/>
  <c r="G39" i="9"/>
  <c r="G43" i="9"/>
  <c r="G44" i="9"/>
  <c r="G25" i="9"/>
  <c r="G41" i="9"/>
  <c r="G15" i="9"/>
  <c r="G17" i="9" s="1"/>
  <c r="G68" i="9"/>
  <c r="G73" i="9"/>
  <c r="I46" i="1"/>
  <c r="I51" i="1"/>
  <c r="I181" i="1"/>
  <c r="G72" i="9"/>
  <c r="K173" i="1"/>
  <c r="K169" i="1"/>
  <c r="K170" i="1"/>
  <c r="K171" i="1"/>
  <c r="G25" i="8"/>
  <c r="G13" i="8"/>
  <c r="G33" i="8"/>
  <c r="G34" i="8"/>
  <c r="G33" i="7"/>
  <c r="G34" i="7"/>
  <c r="G12" i="7"/>
  <c r="G26" i="7"/>
  <c r="G51" i="7"/>
  <c r="G36" i="6"/>
  <c r="G37" i="6"/>
  <c r="G40" i="6"/>
  <c r="G41" i="6"/>
  <c r="G45" i="6"/>
  <c r="G46" i="6"/>
  <c r="G33" i="6"/>
  <c r="G34" i="6"/>
  <c r="G12" i="6"/>
  <c r="G77" i="6"/>
  <c r="G72" i="6"/>
  <c r="G75" i="6"/>
  <c r="G79" i="6"/>
  <c r="G12" i="5"/>
  <c r="G13" i="5"/>
  <c r="G47" i="2"/>
  <c r="G48" i="2"/>
  <c r="G51" i="2"/>
  <c r="G52" i="2"/>
  <c r="G55" i="2"/>
  <c r="G12" i="2"/>
  <c r="G15" i="2"/>
  <c r="G16" i="2"/>
  <c r="G19" i="2"/>
  <c r="G20" i="2"/>
  <c r="G79" i="2"/>
  <c r="G37" i="4"/>
  <c r="G36" i="4"/>
  <c r="G40" i="4"/>
  <c r="G13" i="4"/>
  <c r="G12" i="4"/>
  <c r="G71" i="4"/>
  <c r="G36" i="9"/>
  <c r="G37" i="9"/>
  <c r="G40" i="9"/>
  <c r="G42" i="9"/>
  <c r="G47" i="9"/>
  <c r="G23" i="9"/>
  <c r="G69" i="9"/>
  <c r="G71" i="9"/>
  <c r="M22" i="1"/>
  <c r="Q22" i="1" s="1"/>
  <c r="M21" i="1"/>
  <c r="Q21" i="1" s="1"/>
  <c r="M20" i="1"/>
  <c r="Q20" i="1" s="1"/>
  <c r="M19" i="1"/>
  <c r="Q19" i="1" s="1"/>
  <c r="M18" i="1"/>
  <c r="Q18" i="1" s="1"/>
  <c r="M17" i="1"/>
  <c r="Q17" i="1" s="1"/>
  <c r="M16" i="1"/>
  <c r="Q16" i="1" s="1"/>
  <c r="M15" i="1"/>
  <c r="Q15" i="1" s="1"/>
  <c r="M14" i="1"/>
  <c r="Q14" i="1" s="1"/>
  <c r="M13" i="1"/>
  <c r="Q13" i="1" s="1"/>
  <c r="M12" i="1"/>
  <c r="Q12" i="1" s="1"/>
  <c r="M11" i="1"/>
  <c r="Q11" i="1" s="1"/>
  <c r="Q143" i="1" l="1"/>
  <c r="B9" i="19" s="1"/>
  <c r="B22" i="19" s="1"/>
  <c r="O165" i="1"/>
  <c r="Q165" i="1" s="1"/>
  <c r="K165" i="1"/>
  <c r="Q41" i="1"/>
  <c r="B6" i="19" s="1"/>
  <c r="B19" i="19" s="1"/>
  <c r="K172" i="1"/>
  <c r="E17" i="9"/>
  <c r="L7" i="19"/>
  <c r="I188" i="1"/>
  <c r="G23" i="8"/>
  <c r="G69" i="4"/>
  <c r="G15" i="4"/>
  <c r="G41" i="4"/>
  <c r="G38" i="4"/>
  <c r="G81" i="2"/>
  <c r="G21" i="2"/>
  <c r="G17" i="2"/>
  <c r="G13" i="2"/>
  <c r="G53" i="2"/>
  <c r="G49" i="2"/>
  <c r="G45" i="2"/>
  <c r="G26" i="5"/>
  <c r="G74" i="6"/>
  <c r="G78" i="6"/>
  <c r="G43" i="6"/>
  <c r="G42" i="6"/>
  <c r="G38" i="6"/>
  <c r="G13" i="7"/>
  <c r="G35" i="7"/>
  <c r="G24" i="9"/>
  <c r="I143" i="1"/>
  <c r="G70" i="4"/>
  <c r="G28" i="4"/>
  <c r="G35" i="4"/>
  <c r="G39" i="4"/>
  <c r="G80" i="2"/>
  <c r="G18" i="2"/>
  <c r="G14" i="2"/>
  <c r="G54" i="2"/>
  <c r="G50" i="2"/>
  <c r="G46" i="2"/>
  <c r="E38" i="5"/>
  <c r="F15" i="11" s="1"/>
  <c r="G27" i="5"/>
  <c r="G76" i="6"/>
  <c r="G73" i="6"/>
  <c r="G32" i="6"/>
  <c r="G44" i="6"/>
  <c r="G39" i="6"/>
  <c r="G35" i="6"/>
  <c r="G14" i="7"/>
  <c r="G36" i="7"/>
  <c r="G12" i="8"/>
  <c r="G24" i="8"/>
  <c r="G70" i="9"/>
  <c r="G26" i="9"/>
  <c r="O150" i="1" l="1"/>
  <c r="Q150" i="1" s="1"/>
  <c r="K150" i="1"/>
  <c r="O161" i="1"/>
  <c r="Q161" i="1" s="1"/>
  <c r="K161" i="1"/>
  <c r="O167" i="1"/>
  <c r="Q167" i="1" s="1"/>
  <c r="K167" i="1"/>
  <c r="O164" i="1"/>
  <c r="Q164" i="1" s="1"/>
  <c r="K164" i="1"/>
  <c r="O166" i="1"/>
  <c r="Q166" i="1" s="1"/>
  <c r="K166" i="1"/>
  <c r="O163" i="1"/>
  <c r="Q163" i="1" s="1"/>
  <c r="K163" i="1"/>
  <c r="O149" i="1"/>
  <c r="Q149" i="1" s="1"/>
  <c r="K149" i="1"/>
  <c r="O168" i="1"/>
  <c r="Q168" i="1" s="1"/>
  <c r="K168" i="1"/>
  <c r="O157" i="1"/>
  <c r="Q157" i="1" s="1"/>
  <c r="K157" i="1"/>
  <c r="O158" i="1"/>
  <c r="Q158" i="1" s="1"/>
  <c r="K158" i="1"/>
  <c r="O160" i="1"/>
  <c r="Q160" i="1" s="1"/>
  <c r="K160" i="1"/>
  <c r="O156" i="1"/>
  <c r="Q156" i="1" s="1"/>
  <c r="K156" i="1"/>
  <c r="O151" i="1"/>
  <c r="Q151" i="1" s="1"/>
  <c r="K151" i="1"/>
  <c r="I176" i="1"/>
  <c r="E44" i="8"/>
  <c r="I15" i="11" s="1"/>
  <c r="G14" i="4"/>
  <c r="E74" i="2"/>
  <c r="G39" i="8"/>
  <c r="I10" i="19" s="1"/>
  <c r="E39" i="8"/>
  <c r="I13" i="11" s="1"/>
  <c r="Q176" i="1" l="1"/>
  <c r="B10" i="19" s="1"/>
  <c r="B23" i="19" s="1"/>
  <c r="K176" i="1"/>
  <c r="K190" i="1" s="1"/>
  <c r="B25" i="19" l="1"/>
  <c r="I41" i="1"/>
  <c r="I190" i="1" s="1"/>
  <c r="W338" i="26" l="1"/>
  <c r="W339" i="26" s="1"/>
  <c r="AH333" i="26"/>
  <c r="AF333" i="26"/>
  <c r="AD333" i="26"/>
  <c r="AB333" i="26"/>
  <c r="Z333" i="26"/>
  <c r="X333" i="26"/>
  <c r="V333" i="26"/>
  <c r="T333" i="26"/>
  <c r="R333" i="26"/>
  <c r="P333" i="26"/>
  <c r="N333" i="26"/>
  <c r="L333" i="26"/>
  <c r="J333" i="26"/>
  <c r="AG329" i="26"/>
  <c r="AA329" i="26"/>
  <c r="U329" i="26"/>
  <c r="O329" i="26"/>
  <c r="AH327" i="26"/>
  <c r="AG327" i="26"/>
  <c r="AF327" i="26"/>
  <c r="AD327" i="26"/>
  <c r="AB327" i="26"/>
  <c r="AA327" i="26"/>
  <c r="Z327" i="26"/>
  <c r="X327" i="26"/>
  <c r="V327" i="26"/>
  <c r="U327" i="26"/>
  <c r="T327" i="26"/>
  <c r="R327" i="26"/>
  <c r="P327" i="26"/>
  <c r="O327" i="26"/>
  <c r="N327" i="26"/>
  <c r="L327" i="26"/>
  <c r="J327" i="26"/>
  <c r="AG323" i="26"/>
  <c r="AA323" i="26"/>
  <c r="U323" i="26"/>
  <c r="O323" i="26"/>
  <c r="AH321" i="26"/>
  <c r="AG321" i="26"/>
  <c r="AF321" i="26"/>
  <c r="AD321" i="26"/>
  <c r="AB321" i="26"/>
  <c r="AA321" i="26"/>
  <c r="Z321" i="26"/>
  <c r="X321" i="26"/>
  <c r="V321" i="26"/>
  <c r="U321" i="26"/>
  <c r="T321" i="26"/>
  <c r="R321" i="26"/>
  <c r="P321" i="26"/>
  <c r="O321" i="26"/>
  <c r="N321" i="26"/>
  <c r="L321" i="26"/>
  <c r="J321" i="26"/>
  <c r="AG317" i="26"/>
  <c r="AA317" i="26"/>
  <c r="U317" i="26"/>
  <c r="O317" i="26"/>
  <c r="AH315" i="26"/>
  <c r="AG315" i="26"/>
  <c r="AF315" i="26"/>
  <c r="AD315" i="26"/>
  <c r="AB315" i="26"/>
  <c r="AA315" i="26"/>
  <c r="Z315" i="26"/>
  <c r="X315" i="26"/>
  <c r="V315" i="26"/>
  <c r="U315" i="26"/>
  <c r="T315" i="26"/>
  <c r="R315" i="26"/>
  <c r="P315" i="26"/>
  <c r="O315" i="26"/>
  <c r="N315" i="26"/>
  <c r="L315" i="26"/>
  <c r="J315" i="26"/>
  <c r="AG311" i="26"/>
  <c r="AA311" i="26"/>
  <c r="U311" i="26"/>
  <c r="O311" i="26"/>
  <c r="AH309" i="26"/>
  <c r="AG309" i="26"/>
  <c r="AF309" i="26"/>
  <c r="AD309" i="26"/>
  <c r="AB309" i="26"/>
  <c r="AA309" i="26"/>
  <c r="Z309" i="26"/>
  <c r="X309" i="26"/>
  <c r="V309" i="26"/>
  <c r="U309" i="26"/>
  <c r="T309" i="26"/>
  <c r="R309" i="26"/>
  <c r="P309" i="26"/>
  <c r="O309" i="26"/>
  <c r="N309" i="26"/>
  <c r="L309" i="26"/>
  <c r="J309" i="26"/>
  <c r="AH305" i="26"/>
  <c r="AG305" i="26"/>
  <c r="AF305" i="26"/>
  <c r="AD305" i="26"/>
  <c r="AB305" i="26"/>
  <c r="AA305" i="26"/>
  <c r="Z305" i="26"/>
  <c r="X305" i="26"/>
  <c r="V305" i="26"/>
  <c r="U305" i="26"/>
  <c r="T305" i="26"/>
  <c r="R305" i="26"/>
  <c r="P305" i="26"/>
  <c r="O305" i="26"/>
  <c r="N305" i="26"/>
  <c r="L305" i="26"/>
  <c r="J305" i="26"/>
  <c r="AH301" i="26"/>
  <c r="AG301" i="26"/>
  <c r="AF301" i="26"/>
  <c r="AD301" i="26"/>
  <c r="AB301" i="26"/>
  <c r="AA301" i="26"/>
  <c r="Z301" i="26"/>
  <c r="X301" i="26"/>
  <c r="V301" i="26"/>
  <c r="U301" i="26"/>
  <c r="T301" i="26"/>
  <c r="R301" i="26"/>
  <c r="P301" i="26"/>
  <c r="O301" i="26"/>
  <c r="N301" i="26"/>
  <c r="L301" i="26"/>
  <c r="J301" i="26"/>
  <c r="AG297" i="26"/>
  <c r="AA297" i="26"/>
  <c r="U297" i="26"/>
  <c r="O297" i="26"/>
  <c r="AG295" i="26"/>
  <c r="AA295" i="26"/>
  <c r="U295" i="26"/>
  <c r="O295" i="26"/>
  <c r="AG293" i="26"/>
  <c r="AF293" i="26"/>
  <c r="AD293" i="26"/>
  <c r="AB293" i="26"/>
  <c r="AA293" i="26"/>
  <c r="Z293" i="26"/>
  <c r="X293" i="26"/>
  <c r="V293" i="26"/>
  <c r="U293" i="26"/>
  <c r="T293" i="26"/>
  <c r="R293" i="26"/>
  <c r="P293" i="26"/>
  <c r="O293" i="26"/>
  <c r="N293" i="26"/>
  <c r="L293" i="26"/>
  <c r="J293" i="26"/>
  <c r="AH293" i="26" s="1"/>
  <c r="AH291" i="26"/>
  <c r="AG289" i="26"/>
  <c r="AF289" i="26"/>
  <c r="AD289" i="26"/>
  <c r="AB289" i="26"/>
  <c r="AA289" i="26"/>
  <c r="Z289" i="26"/>
  <c r="X289" i="26"/>
  <c r="V289" i="26"/>
  <c r="U289" i="26"/>
  <c r="T289" i="26"/>
  <c r="R289" i="26"/>
  <c r="P289" i="26"/>
  <c r="O289" i="26"/>
  <c r="N289" i="26"/>
  <c r="L289" i="26"/>
  <c r="J289" i="26"/>
  <c r="AH289" i="26" s="1"/>
  <c r="AG285" i="26"/>
  <c r="AF285" i="26"/>
  <c r="AF295" i="26" s="1"/>
  <c r="AD285" i="26"/>
  <c r="AD295" i="26" s="1"/>
  <c r="AB285" i="26"/>
  <c r="AB295" i="26" s="1"/>
  <c r="AA285" i="26"/>
  <c r="Z285" i="26"/>
  <c r="Z295" i="26" s="1"/>
  <c r="X285" i="26"/>
  <c r="X295" i="26" s="1"/>
  <c r="V285" i="26"/>
  <c r="V295" i="26" s="1"/>
  <c r="U285" i="26"/>
  <c r="T285" i="26"/>
  <c r="T295" i="26" s="1"/>
  <c r="R285" i="26"/>
  <c r="R295" i="26" s="1"/>
  <c r="P285" i="26"/>
  <c r="P295" i="26" s="1"/>
  <c r="O285" i="26"/>
  <c r="N285" i="26"/>
  <c r="N295" i="26" s="1"/>
  <c r="L285" i="26"/>
  <c r="L295" i="26" s="1"/>
  <c r="J285" i="26"/>
  <c r="J295" i="26" s="1"/>
  <c r="AH283" i="26"/>
  <c r="AH282" i="26"/>
  <c r="AH281" i="26"/>
  <c r="AH280" i="26"/>
  <c r="AF271" i="26"/>
  <c r="AD271" i="26"/>
  <c r="AB271" i="26"/>
  <c r="Z271" i="26"/>
  <c r="X271" i="26"/>
  <c r="V271" i="26"/>
  <c r="T271" i="26"/>
  <c r="R271" i="26"/>
  <c r="P271" i="26"/>
  <c r="N271" i="26"/>
  <c r="L271" i="26"/>
  <c r="J271" i="26"/>
  <c r="AH269" i="26"/>
  <c r="AH271" i="26" s="1"/>
  <c r="AF267" i="26"/>
  <c r="AD267" i="26"/>
  <c r="AB267" i="26"/>
  <c r="Z267" i="26"/>
  <c r="X267" i="26"/>
  <c r="V267" i="26"/>
  <c r="T267" i="26"/>
  <c r="R267" i="26"/>
  <c r="P267" i="26"/>
  <c r="N267" i="26"/>
  <c r="L267" i="26"/>
  <c r="J267" i="26"/>
  <c r="AH265" i="26"/>
  <c r="AH264" i="26"/>
  <c r="AH263" i="26"/>
  <c r="AH262" i="26"/>
  <c r="AH261" i="26"/>
  <c r="AH260" i="26"/>
  <c r="AH259" i="26"/>
  <c r="AH258" i="26"/>
  <c r="AH257" i="26"/>
  <c r="AH256" i="26"/>
  <c r="AH255" i="26"/>
  <c r="AH254" i="26"/>
  <c r="AH253" i="26"/>
  <c r="AH252" i="26"/>
  <c r="AH251" i="26"/>
  <c r="AH250" i="26"/>
  <c r="AH249" i="26"/>
  <c r="AH248" i="26"/>
  <c r="AH247" i="26"/>
  <c r="AH246" i="26"/>
  <c r="AH245" i="26"/>
  <c r="AH244" i="26"/>
  <c r="AH243" i="26"/>
  <c r="AH242" i="26"/>
  <c r="AH241" i="26"/>
  <c r="AH240" i="26"/>
  <c r="AH239" i="26"/>
  <c r="AH238" i="26"/>
  <c r="AH237" i="26"/>
  <c r="AH236" i="26"/>
  <c r="AH235" i="26"/>
  <c r="AH234" i="26"/>
  <c r="AH233" i="26"/>
  <c r="AH232" i="26"/>
  <c r="AH231" i="26"/>
  <c r="AH230" i="26"/>
  <c r="AH229" i="26"/>
  <c r="AH228" i="26"/>
  <c r="AH227" i="26"/>
  <c r="AH226" i="26"/>
  <c r="AH225" i="26"/>
  <c r="AH224" i="26"/>
  <c r="AH223" i="26"/>
  <c r="AH220" i="26"/>
  <c r="AF220" i="26"/>
  <c r="AF273" i="26" s="1"/>
  <c r="AD220" i="26"/>
  <c r="AD273" i="26" s="1"/>
  <c r="AB220" i="26"/>
  <c r="AB273" i="26" s="1"/>
  <c r="Z220" i="26"/>
  <c r="Z273" i="26" s="1"/>
  <c r="X220" i="26"/>
  <c r="X273" i="26" s="1"/>
  <c r="V220" i="26"/>
  <c r="V273" i="26" s="1"/>
  <c r="T220" i="26"/>
  <c r="T273" i="26" s="1"/>
  <c r="R220" i="26"/>
  <c r="R273" i="26" s="1"/>
  <c r="P220" i="26"/>
  <c r="P273" i="26" s="1"/>
  <c r="N220" i="26"/>
  <c r="N273" i="26" s="1"/>
  <c r="L220" i="26"/>
  <c r="L273" i="26" s="1"/>
  <c r="J220" i="26"/>
  <c r="J273" i="26" s="1"/>
  <c r="AF211" i="26"/>
  <c r="AD211" i="26"/>
  <c r="AB211" i="26"/>
  <c r="Z211" i="26"/>
  <c r="X211" i="26"/>
  <c r="V211" i="26"/>
  <c r="T211" i="26"/>
  <c r="R211" i="26"/>
  <c r="P211" i="26"/>
  <c r="N211" i="26"/>
  <c r="L211" i="26"/>
  <c r="J211" i="26"/>
  <c r="AH209" i="26"/>
  <c r="AH211" i="26" s="1"/>
  <c r="AF207" i="26"/>
  <c r="AD207" i="26"/>
  <c r="AB207" i="26"/>
  <c r="Z207" i="26"/>
  <c r="X207" i="26"/>
  <c r="V207" i="26"/>
  <c r="T207" i="26"/>
  <c r="R207" i="26"/>
  <c r="P207" i="26"/>
  <c r="N207" i="26"/>
  <c r="L207" i="26"/>
  <c r="J207" i="26"/>
  <c r="AH205" i="26"/>
  <c r="AH204" i="26"/>
  <c r="AH203" i="26"/>
  <c r="AH202" i="26"/>
  <c r="AH201" i="26"/>
  <c r="AH200" i="26"/>
  <c r="AH199" i="26"/>
  <c r="AH198" i="26"/>
  <c r="AH207" i="26" s="1"/>
  <c r="AH195" i="26"/>
  <c r="AF195" i="26"/>
  <c r="AD195" i="26"/>
  <c r="AB195" i="26"/>
  <c r="Z195" i="26"/>
  <c r="X195" i="26"/>
  <c r="V195" i="26"/>
  <c r="T195" i="26"/>
  <c r="R195" i="26"/>
  <c r="P195" i="26"/>
  <c r="N195" i="26"/>
  <c r="L195" i="26"/>
  <c r="J195" i="26"/>
  <c r="AF191" i="26"/>
  <c r="AD191" i="26"/>
  <c r="AB191" i="26"/>
  <c r="Z191" i="26"/>
  <c r="X191" i="26"/>
  <c r="V191" i="26"/>
  <c r="T191" i="26"/>
  <c r="R191" i="26"/>
  <c r="P191" i="26"/>
  <c r="N191" i="26"/>
  <c r="L191" i="26"/>
  <c r="J191" i="26"/>
  <c r="AH189" i="26"/>
  <c r="AH188" i="26"/>
  <c r="AH187" i="26"/>
  <c r="AH186" i="26"/>
  <c r="AH185" i="26"/>
  <c r="AH184" i="26"/>
  <c r="AH183" i="26"/>
  <c r="AH182" i="26"/>
  <c r="AH181" i="26"/>
  <c r="AH180" i="26"/>
  <c r="AH179" i="26"/>
  <c r="AH178" i="26"/>
  <c r="AH177" i="26"/>
  <c r="AH176" i="26"/>
  <c r="AH175" i="26"/>
  <c r="AH191" i="26" s="1"/>
  <c r="AF172" i="26"/>
  <c r="AD172" i="26"/>
  <c r="AB172" i="26"/>
  <c r="Z172" i="26"/>
  <c r="X172" i="26"/>
  <c r="V172" i="26"/>
  <c r="T172" i="26"/>
  <c r="R172" i="26"/>
  <c r="P172" i="26"/>
  <c r="N172" i="26"/>
  <c r="L172" i="26"/>
  <c r="J172" i="26"/>
  <c r="AH170" i="26"/>
  <c r="AH169" i="26"/>
  <c r="AH168" i="26"/>
  <c r="AH167" i="26"/>
  <c r="AH166" i="26"/>
  <c r="AH165" i="26"/>
  <c r="AH164" i="26"/>
  <c r="AH163" i="26"/>
  <c r="AH162" i="26"/>
  <c r="AH161" i="26"/>
  <c r="AH172" i="26" s="1"/>
  <c r="AF158" i="26"/>
  <c r="AD158" i="26"/>
  <c r="AB158" i="26"/>
  <c r="Z158" i="26"/>
  <c r="X158" i="26"/>
  <c r="V158" i="26"/>
  <c r="T158" i="26"/>
  <c r="R158" i="26"/>
  <c r="P158" i="26"/>
  <c r="N158" i="26"/>
  <c r="L158" i="26"/>
  <c r="J158" i="26"/>
  <c r="AH156" i="26"/>
  <c r="AH155" i="26"/>
  <c r="AH154" i="26"/>
  <c r="AH153" i="26"/>
  <c r="AH152" i="26"/>
  <c r="AH151" i="26"/>
  <c r="AH150" i="26"/>
  <c r="AH149" i="26"/>
  <c r="AH148" i="26"/>
  <c r="AH147" i="26"/>
  <c r="AH146" i="26"/>
  <c r="AH145" i="26"/>
  <c r="AH144" i="26"/>
  <c r="AH143" i="26"/>
  <c r="AH158" i="26" s="1"/>
  <c r="AF140" i="26"/>
  <c r="AD140" i="26"/>
  <c r="AB140" i="26"/>
  <c r="Z140" i="26"/>
  <c r="X140" i="26"/>
  <c r="V140" i="26"/>
  <c r="T140" i="26"/>
  <c r="R140" i="26"/>
  <c r="P140" i="26"/>
  <c r="N140" i="26"/>
  <c r="L140" i="26"/>
  <c r="J140" i="26"/>
  <c r="AH138" i="26"/>
  <c r="AH137" i="26"/>
  <c r="AH136" i="26"/>
  <c r="AH135" i="26"/>
  <c r="AH134" i="26"/>
  <c r="AH133" i="26"/>
  <c r="AH132" i="26"/>
  <c r="AH131" i="26"/>
  <c r="AH130" i="26"/>
  <c r="AH129" i="26"/>
  <c r="AH128" i="26"/>
  <c r="AH127" i="26"/>
  <c r="AH126" i="26"/>
  <c r="AH125" i="26"/>
  <c r="AH124" i="26"/>
  <c r="AH123" i="26"/>
  <c r="AH122" i="26"/>
  <c r="AH121" i="26"/>
  <c r="AH120" i="26"/>
  <c r="AH119" i="26"/>
  <c r="AH118" i="26"/>
  <c r="AH117" i="26"/>
  <c r="AH116" i="26"/>
  <c r="AH115" i="26"/>
  <c r="AH114" i="26"/>
  <c r="AH113" i="26"/>
  <c r="AH112" i="26"/>
  <c r="AH111" i="26"/>
  <c r="AH140" i="26" s="1"/>
  <c r="AF108" i="26"/>
  <c r="AD108" i="26"/>
  <c r="AB108" i="26"/>
  <c r="Z108" i="26"/>
  <c r="X108" i="26"/>
  <c r="V108" i="26"/>
  <c r="T108" i="26"/>
  <c r="R108" i="26"/>
  <c r="P108" i="26"/>
  <c r="N108" i="26"/>
  <c r="L108" i="26"/>
  <c r="J108" i="26"/>
  <c r="AH106" i="26"/>
  <c r="AH108" i="26" s="1"/>
  <c r="AF104" i="26"/>
  <c r="AD104" i="26"/>
  <c r="AD213" i="26" s="1"/>
  <c r="AB104" i="26"/>
  <c r="AB213" i="26" s="1"/>
  <c r="Z104" i="26"/>
  <c r="Z213" i="26" s="1"/>
  <c r="X104" i="26"/>
  <c r="V104" i="26"/>
  <c r="V213" i="26" s="1"/>
  <c r="T104" i="26"/>
  <c r="T213" i="26" s="1"/>
  <c r="R104" i="26"/>
  <c r="R213" i="26" s="1"/>
  <c r="P104" i="26"/>
  <c r="N104" i="26"/>
  <c r="N213" i="26" s="1"/>
  <c r="L104" i="26"/>
  <c r="L213" i="26" s="1"/>
  <c r="J104" i="26"/>
  <c r="J213" i="26" s="1"/>
  <c r="AH102" i="26"/>
  <c r="AH101" i="26"/>
  <c r="AH100" i="26"/>
  <c r="AH99" i="26"/>
  <c r="AH98" i="26"/>
  <c r="AH97" i="26"/>
  <c r="AH96" i="26"/>
  <c r="AH95" i="26"/>
  <c r="AH94" i="26"/>
  <c r="AH93" i="26"/>
  <c r="AH92" i="26"/>
  <c r="AH91" i="26"/>
  <c r="AH104" i="26" s="1"/>
  <c r="AH213" i="26" s="1"/>
  <c r="AH84" i="26"/>
  <c r="AF84" i="26"/>
  <c r="AD84" i="26"/>
  <c r="AB84" i="26"/>
  <c r="Z84" i="26"/>
  <c r="X84" i="26"/>
  <c r="V84" i="26"/>
  <c r="T84" i="26"/>
  <c r="R84" i="26"/>
  <c r="P84" i="26"/>
  <c r="N84" i="26"/>
  <c r="L84" i="26"/>
  <c r="J84" i="26"/>
  <c r="AH80" i="26"/>
  <c r="AF80" i="26"/>
  <c r="AD80" i="26"/>
  <c r="AB80" i="26"/>
  <c r="Z80" i="26"/>
  <c r="X80" i="26"/>
  <c r="V80" i="26"/>
  <c r="T80" i="26"/>
  <c r="R80" i="26"/>
  <c r="P80" i="26"/>
  <c r="N80" i="26"/>
  <c r="L80" i="26"/>
  <c r="J80" i="26"/>
  <c r="AF75" i="26"/>
  <c r="AD75" i="26"/>
  <c r="AB75" i="26"/>
  <c r="Z75" i="26"/>
  <c r="X75" i="26"/>
  <c r="V75" i="26"/>
  <c r="T75" i="26"/>
  <c r="R75" i="26"/>
  <c r="P75" i="26"/>
  <c r="N75" i="26"/>
  <c r="L75" i="26"/>
  <c r="J75" i="26"/>
  <c r="AH73" i="26"/>
  <c r="AH72" i="26"/>
  <c r="AH71" i="26"/>
  <c r="AH70" i="26"/>
  <c r="AH75" i="26" s="1"/>
  <c r="AH69" i="26"/>
  <c r="AH66" i="26"/>
  <c r="AF66" i="26"/>
  <c r="AD66" i="26"/>
  <c r="AB66" i="26"/>
  <c r="Z66" i="26"/>
  <c r="X66" i="26"/>
  <c r="V66" i="26"/>
  <c r="T66" i="26"/>
  <c r="R66" i="26"/>
  <c r="P66" i="26"/>
  <c r="N66" i="26"/>
  <c r="L66" i="26"/>
  <c r="J66" i="26"/>
  <c r="AF62" i="26"/>
  <c r="AF86" i="26" s="1"/>
  <c r="AD62" i="26"/>
  <c r="AD86" i="26" s="1"/>
  <c r="AB62" i="26"/>
  <c r="AB86" i="26" s="1"/>
  <c r="Z62" i="26"/>
  <c r="Z86" i="26" s="1"/>
  <c r="X62" i="26"/>
  <c r="X86" i="26" s="1"/>
  <c r="V62" i="26"/>
  <c r="V86" i="26" s="1"/>
  <c r="T62" i="26"/>
  <c r="T86" i="26" s="1"/>
  <c r="R62" i="26"/>
  <c r="R86" i="26" s="1"/>
  <c r="P62" i="26"/>
  <c r="P86" i="26" s="1"/>
  <c r="N62" i="26"/>
  <c r="N86" i="26" s="1"/>
  <c r="L62" i="26"/>
  <c r="L86" i="26" s="1"/>
  <c r="J62" i="26"/>
  <c r="J86" i="26" s="1"/>
  <c r="AH60" i="26"/>
  <c r="AH62" i="26" s="1"/>
  <c r="AH86" i="26" s="1"/>
  <c r="AF55" i="26"/>
  <c r="AD55" i="26"/>
  <c r="AB55" i="26"/>
  <c r="Z55" i="26"/>
  <c r="X55" i="26"/>
  <c r="V55" i="26"/>
  <c r="T55" i="26"/>
  <c r="R55" i="26"/>
  <c r="P55" i="26"/>
  <c r="N55" i="26"/>
  <c r="L55" i="26"/>
  <c r="J55" i="26"/>
  <c r="AH53" i="26"/>
  <c r="AH52" i="26"/>
  <c r="AH55" i="26" s="1"/>
  <c r="AH49" i="26"/>
  <c r="AF49" i="26"/>
  <c r="AD49" i="26"/>
  <c r="AB49" i="26"/>
  <c r="Z49" i="26"/>
  <c r="X49" i="26"/>
  <c r="V49" i="26"/>
  <c r="T49" i="26"/>
  <c r="R49" i="26"/>
  <c r="P49" i="26"/>
  <c r="N49" i="26"/>
  <c r="L49" i="26"/>
  <c r="J49" i="26"/>
  <c r="AH45" i="26"/>
  <c r="AF45" i="26"/>
  <c r="AD45" i="26"/>
  <c r="AB45" i="26"/>
  <c r="Z45" i="26"/>
  <c r="X45" i="26"/>
  <c r="V45" i="26"/>
  <c r="T45" i="26"/>
  <c r="R45" i="26"/>
  <c r="P45" i="26"/>
  <c r="N45" i="26"/>
  <c r="L45" i="26"/>
  <c r="J45" i="26"/>
  <c r="AF40" i="26"/>
  <c r="AD40" i="26"/>
  <c r="AB40" i="26"/>
  <c r="Z40" i="26"/>
  <c r="X40" i="26"/>
  <c r="V40" i="26"/>
  <c r="T40" i="26"/>
  <c r="R40" i="26"/>
  <c r="P40" i="26"/>
  <c r="N40" i="26"/>
  <c r="L40" i="26"/>
  <c r="J40" i="26"/>
  <c r="AH38" i="26"/>
  <c r="AH37" i="26"/>
  <c r="AH36" i="26"/>
  <c r="AH40" i="26" s="1"/>
  <c r="AH33" i="26"/>
  <c r="AF33" i="26"/>
  <c r="AF57" i="26" s="1"/>
  <c r="AD33" i="26"/>
  <c r="AD57" i="26" s="1"/>
  <c r="AB33" i="26"/>
  <c r="AB57" i="26" s="1"/>
  <c r="Z33" i="26"/>
  <c r="Z57" i="26" s="1"/>
  <c r="X33" i="26"/>
  <c r="X57" i="26" s="1"/>
  <c r="V33" i="26"/>
  <c r="V57" i="26" s="1"/>
  <c r="T33" i="26"/>
  <c r="T57" i="26" s="1"/>
  <c r="T88" i="26" s="1"/>
  <c r="T215" i="26" s="1"/>
  <c r="T276" i="26" s="1"/>
  <c r="R33" i="26"/>
  <c r="R57" i="26" s="1"/>
  <c r="P33" i="26"/>
  <c r="P57" i="26" s="1"/>
  <c r="P88" i="26" s="1"/>
  <c r="N33" i="26"/>
  <c r="N57" i="26" s="1"/>
  <c r="N88" i="26" s="1"/>
  <c r="N215" i="26" s="1"/>
  <c r="N276" i="26" s="1"/>
  <c r="L33" i="26"/>
  <c r="L57" i="26" s="1"/>
  <c r="L88" i="26" s="1"/>
  <c r="L215" i="26" s="1"/>
  <c r="L276" i="26" s="1"/>
  <c r="J33" i="26"/>
  <c r="J57" i="26" s="1"/>
  <c r="AF29" i="26"/>
  <c r="AD29" i="26"/>
  <c r="AB29" i="26"/>
  <c r="Z29" i="26"/>
  <c r="X29" i="26"/>
  <c r="V29" i="26"/>
  <c r="T29" i="26"/>
  <c r="R29" i="26"/>
  <c r="P29" i="26"/>
  <c r="N29" i="26"/>
  <c r="L29" i="26"/>
  <c r="J29" i="26"/>
  <c r="AH27" i="26"/>
  <c r="AH26" i="26"/>
  <c r="AH25" i="26"/>
  <c r="AH24" i="26"/>
  <c r="AH23" i="26"/>
  <c r="AH22" i="26"/>
  <c r="AH21" i="26"/>
  <c r="AH20" i="26"/>
  <c r="AH19" i="26"/>
  <c r="AH18" i="26"/>
  <c r="AH17" i="26"/>
  <c r="AH16" i="26"/>
  <c r="AH29" i="26" s="1"/>
  <c r="R12" i="26"/>
  <c r="J12" i="26"/>
  <c r="AF3" i="26"/>
  <c r="AF12" i="26" s="1"/>
  <c r="AD3" i="26"/>
  <c r="AD12" i="26" s="1"/>
  <c r="AB3" i="26"/>
  <c r="AB12" i="26" s="1"/>
  <c r="Z3" i="26"/>
  <c r="Z12" i="26" s="1"/>
  <c r="X3" i="26"/>
  <c r="X12" i="26" s="1"/>
  <c r="V3" i="26"/>
  <c r="V12" i="26" s="1"/>
  <c r="T3" i="26"/>
  <c r="T12" i="26" s="1"/>
  <c r="R3" i="26"/>
  <c r="P3" i="26"/>
  <c r="P12" i="26" s="1"/>
  <c r="N3" i="26"/>
  <c r="N12" i="26" s="1"/>
  <c r="L3" i="26"/>
  <c r="L12" i="26" s="1"/>
  <c r="J3" i="26"/>
  <c r="AH2" i="26"/>
  <c r="B5" i="26"/>
  <c r="B4" i="26"/>
  <c r="L297" i="26" l="1"/>
  <c r="L311" i="26" s="1"/>
  <c r="L317" i="26" s="1"/>
  <c r="L323" i="26" s="1"/>
  <c r="L329" i="26" s="1"/>
  <c r="L278" i="26"/>
  <c r="T297" i="26"/>
  <c r="T311" i="26" s="1"/>
  <c r="T317" i="26" s="1"/>
  <c r="T323" i="26" s="1"/>
  <c r="T329" i="26" s="1"/>
  <c r="T278" i="26"/>
  <c r="AB88" i="26"/>
  <c r="AB215" i="26" s="1"/>
  <c r="AB276" i="26" s="1"/>
  <c r="N297" i="26"/>
  <c r="N311" i="26" s="1"/>
  <c r="N317" i="26" s="1"/>
  <c r="N323" i="26" s="1"/>
  <c r="N329" i="26" s="1"/>
  <c r="N278" i="26"/>
  <c r="V88" i="26"/>
  <c r="V215" i="26" s="1"/>
  <c r="V276" i="26" s="1"/>
  <c r="AD88" i="26"/>
  <c r="AD215" i="26" s="1"/>
  <c r="AD276" i="26" s="1"/>
  <c r="X88" i="26"/>
  <c r="AF88" i="26"/>
  <c r="J88" i="26"/>
  <c r="J215" i="26" s="1"/>
  <c r="J276" i="26" s="1"/>
  <c r="R88" i="26"/>
  <c r="R215" i="26" s="1"/>
  <c r="R276" i="26" s="1"/>
  <c r="Z88" i="26"/>
  <c r="Z215" i="26" s="1"/>
  <c r="Z276" i="26" s="1"/>
  <c r="AH57" i="26"/>
  <c r="P213" i="26"/>
  <c r="P215" i="26" s="1"/>
  <c r="P276" i="26" s="1"/>
  <c r="X213" i="26"/>
  <c r="AF213" i="26"/>
  <c r="AH267" i="26"/>
  <c r="AH273" i="26" s="1"/>
  <c r="AH285" i="26"/>
  <c r="AH295" i="26" s="1"/>
  <c r="P278" i="26" l="1"/>
  <c r="P297" i="26"/>
  <c r="P311" i="26" s="1"/>
  <c r="P317" i="26" s="1"/>
  <c r="P323" i="26" s="1"/>
  <c r="P329" i="26" s="1"/>
  <c r="AD278" i="26"/>
  <c r="AD297" i="26"/>
  <c r="AD311" i="26" s="1"/>
  <c r="AD317" i="26" s="1"/>
  <c r="AD323" i="26" s="1"/>
  <c r="AD329" i="26" s="1"/>
  <c r="AD338" i="26" s="1"/>
  <c r="AD339" i="26" s="1"/>
  <c r="R297" i="26"/>
  <c r="R311" i="26" s="1"/>
  <c r="R317" i="26" s="1"/>
  <c r="R323" i="26" s="1"/>
  <c r="R329" i="26" s="1"/>
  <c r="R278" i="26"/>
  <c r="X215" i="26"/>
  <c r="X276" i="26" s="1"/>
  <c r="AI327" i="26"/>
  <c r="AI321" i="26"/>
  <c r="AI315" i="26"/>
  <c r="AI309" i="26"/>
  <c r="AI301" i="26"/>
  <c r="AI295" i="26"/>
  <c r="AI291" i="26"/>
  <c r="AI285" i="26"/>
  <c r="AI282" i="26"/>
  <c r="AI280" i="26"/>
  <c r="AI271" i="26"/>
  <c r="AI267" i="26"/>
  <c r="AI264" i="26"/>
  <c r="AI262" i="26"/>
  <c r="AI260" i="26"/>
  <c r="AI258" i="26"/>
  <c r="AI256" i="26"/>
  <c r="AI254" i="26"/>
  <c r="AI252" i="26"/>
  <c r="AI250" i="26"/>
  <c r="AI248" i="26"/>
  <c r="AI246" i="26"/>
  <c r="AI244" i="26"/>
  <c r="AI242" i="26"/>
  <c r="AI240" i="26"/>
  <c r="AI238" i="26"/>
  <c r="AI236" i="26"/>
  <c r="AI234" i="26"/>
  <c r="AI232" i="26"/>
  <c r="AI230" i="26"/>
  <c r="AI228" i="26"/>
  <c r="AI226" i="26"/>
  <c r="AI224" i="26"/>
  <c r="AI220" i="26"/>
  <c r="AI213" i="26"/>
  <c r="AI305" i="26"/>
  <c r="AI293" i="26"/>
  <c r="AI289" i="26"/>
  <c r="AI283" i="26"/>
  <c r="AI281" i="26"/>
  <c r="AI273" i="26"/>
  <c r="AI269" i="26"/>
  <c r="AI265" i="26"/>
  <c r="AI263" i="26"/>
  <c r="AI261" i="26"/>
  <c r="AI259" i="26"/>
  <c r="AI257" i="26"/>
  <c r="AI255" i="26"/>
  <c r="AI253" i="26"/>
  <c r="AI251" i="26"/>
  <c r="AI249" i="26"/>
  <c r="AI247" i="26"/>
  <c r="AI245" i="26"/>
  <c r="AI243" i="26"/>
  <c r="AI241" i="26"/>
  <c r="AI239" i="26"/>
  <c r="AI237" i="26"/>
  <c r="AI235" i="26"/>
  <c r="AI233" i="26"/>
  <c r="AI231" i="26"/>
  <c r="AI229" i="26"/>
  <c r="AI227" i="26"/>
  <c r="AI225" i="26"/>
  <c r="AI223" i="26"/>
  <c r="AI211" i="26"/>
  <c r="AI207" i="26"/>
  <c r="AI204" i="26"/>
  <c r="AI202" i="26"/>
  <c r="AI200" i="26"/>
  <c r="AI198" i="26"/>
  <c r="AI191" i="26"/>
  <c r="AI188" i="26"/>
  <c r="AI186" i="26"/>
  <c r="AI184" i="26"/>
  <c r="AI182" i="26"/>
  <c r="AI201" i="26"/>
  <c r="AI187" i="26"/>
  <c r="AH88" i="26"/>
  <c r="AH215" i="26" s="1"/>
  <c r="AH276" i="26" s="1"/>
  <c r="AI276" i="26" s="1"/>
  <c r="AI203" i="26"/>
  <c r="AI189" i="26"/>
  <c r="AI181" i="26"/>
  <c r="AI179" i="26"/>
  <c r="AI177" i="26"/>
  <c r="AI175" i="26"/>
  <c r="AI170" i="26"/>
  <c r="AI168" i="26"/>
  <c r="AI166" i="26"/>
  <c r="AI164" i="26"/>
  <c r="AI162" i="26"/>
  <c r="AI158" i="26"/>
  <c r="AI155" i="26"/>
  <c r="AI153" i="26"/>
  <c r="AI151" i="26"/>
  <c r="AI149" i="26"/>
  <c r="AI147" i="26"/>
  <c r="AI145" i="26"/>
  <c r="AI143" i="26"/>
  <c r="AI138" i="26"/>
  <c r="AI136" i="26"/>
  <c r="AI134" i="26"/>
  <c r="AI132" i="26"/>
  <c r="AI130" i="26"/>
  <c r="AI128" i="26"/>
  <c r="AI126" i="26"/>
  <c r="AI124" i="26"/>
  <c r="AI122" i="26"/>
  <c r="AI120" i="26"/>
  <c r="AI118" i="26"/>
  <c r="AI116" i="26"/>
  <c r="AI114" i="26"/>
  <c r="AI112" i="26"/>
  <c r="AI108" i="26"/>
  <c r="AI104" i="26"/>
  <c r="AI101" i="26"/>
  <c r="AI99" i="26"/>
  <c r="AI97" i="26"/>
  <c r="AI95" i="26"/>
  <c r="AI93" i="26"/>
  <c r="AI91" i="26"/>
  <c r="AI86" i="26"/>
  <c r="AI80" i="26"/>
  <c r="AI73" i="26"/>
  <c r="AI71" i="26"/>
  <c r="AI69" i="26"/>
  <c r="AI62" i="26"/>
  <c r="AI57" i="26"/>
  <c r="AI53" i="26"/>
  <c r="AI49" i="26"/>
  <c r="AI40" i="26"/>
  <c r="AI37" i="26"/>
  <c r="AI33" i="26"/>
  <c r="AI27" i="26"/>
  <c r="AI25" i="26"/>
  <c r="AI23" i="26"/>
  <c r="AI21" i="26"/>
  <c r="AI19" i="26"/>
  <c r="AI17" i="26"/>
  <c r="AI205" i="26"/>
  <c r="AI195" i="26"/>
  <c r="AI183" i="26"/>
  <c r="AI209" i="26"/>
  <c r="AI199" i="26"/>
  <c r="AI185" i="26"/>
  <c r="AI180" i="26"/>
  <c r="AI178" i="26"/>
  <c r="AI176" i="26"/>
  <c r="AI172" i="26"/>
  <c r="AI169" i="26"/>
  <c r="AI167" i="26"/>
  <c r="AI165" i="26"/>
  <c r="AI163" i="26"/>
  <c r="AI161" i="26"/>
  <c r="AI156" i="26"/>
  <c r="AI154" i="26"/>
  <c r="AI152" i="26"/>
  <c r="AI150" i="26"/>
  <c r="AI148" i="26"/>
  <c r="AI146" i="26"/>
  <c r="AI144" i="26"/>
  <c r="AI140" i="26"/>
  <c r="AI137" i="26"/>
  <c r="AI135" i="26"/>
  <c r="AI133" i="26"/>
  <c r="AI131" i="26"/>
  <c r="AI129" i="26"/>
  <c r="AI127" i="26"/>
  <c r="AI125" i="26"/>
  <c r="AI123" i="26"/>
  <c r="AI121" i="26"/>
  <c r="AI119" i="26"/>
  <c r="AI117" i="26"/>
  <c r="AI115" i="26"/>
  <c r="AI113" i="26"/>
  <c r="AI111" i="26"/>
  <c r="AI106" i="26"/>
  <c r="AI102" i="26"/>
  <c r="AI100" i="26"/>
  <c r="AI98" i="26"/>
  <c r="AI96" i="26"/>
  <c r="AI94" i="26"/>
  <c r="AI92" i="26"/>
  <c r="AI88" i="26"/>
  <c r="AI84" i="26"/>
  <c r="AI75" i="26"/>
  <c r="AI72" i="26"/>
  <c r="AI70" i="26"/>
  <c r="AI66" i="26"/>
  <c r="AI60" i="26"/>
  <c r="AI55" i="26"/>
  <c r="AI52" i="26"/>
  <c r="AI45" i="26"/>
  <c r="AI38" i="26"/>
  <c r="AI36" i="26"/>
  <c r="AI29" i="26"/>
  <c r="AI26" i="26"/>
  <c r="AI24" i="26"/>
  <c r="AI22" i="26"/>
  <c r="AI20" i="26"/>
  <c r="AI18" i="26"/>
  <c r="AI16" i="26"/>
  <c r="AI2" i="26"/>
  <c r="J297" i="26"/>
  <c r="J311" i="26" s="1"/>
  <c r="J317" i="26" s="1"/>
  <c r="J323" i="26" s="1"/>
  <c r="J329" i="26" s="1"/>
  <c r="J278" i="26"/>
  <c r="V278" i="26"/>
  <c r="V297" i="26"/>
  <c r="V311" i="26" s="1"/>
  <c r="V317" i="26" s="1"/>
  <c r="V323" i="26" s="1"/>
  <c r="V329" i="26" s="1"/>
  <c r="V338" i="26" s="1"/>
  <c r="V339" i="26" s="1"/>
  <c r="AB278" i="26"/>
  <c r="AB297" i="26"/>
  <c r="AB311" i="26" s="1"/>
  <c r="AB317" i="26" s="1"/>
  <c r="AB323" i="26" s="1"/>
  <c r="AB329" i="26" s="1"/>
  <c r="AB338" i="26" s="1"/>
  <c r="AB339" i="26" s="1"/>
  <c r="Z297" i="26"/>
  <c r="Z311" i="26" s="1"/>
  <c r="Z317" i="26" s="1"/>
  <c r="Z323" i="26" s="1"/>
  <c r="Z329" i="26" s="1"/>
  <c r="Z338" i="26" s="1"/>
  <c r="Z339" i="26" s="1"/>
  <c r="Z278" i="26"/>
  <c r="AF215" i="26"/>
  <c r="AF276" i="26" s="1"/>
  <c r="AI215" i="26" l="1"/>
  <c r="X278" i="26"/>
  <c r="X297" i="26"/>
  <c r="X311" i="26" s="1"/>
  <c r="X317" i="26" s="1"/>
  <c r="X323" i="26" s="1"/>
  <c r="X329" i="26" s="1"/>
  <c r="X338" i="26" s="1"/>
  <c r="X339" i="26" s="1"/>
  <c r="AH297" i="26"/>
  <c r="AH278" i="26"/>
  <c r="AI278" i="26" s="1"/>
  <c r="AF278" i="26"/>
  <c r="AF297" i="26"/>
  <c r="AF311" i="26" s="1"/>
  <c r="AF317" i="26" s="1"/>
  <c r="AF323" i="26" s="1"/>
  <c r="AF329" i="26" s="1"/>
  <c r="AF338" i="26" s="1"/>
  <c r="AF339" i="26" s="1"/>
  <c r="AH311" i="26" l="1"/>
  <c r="AI297" i="26"/>
  <c r="AH317" i="26" l="1"/>
  <c r="AI311" i="26"/>
  <c r="AH323" i="26" l="1"/>
  <c r="AI317" i="26"/>
  <c r="AH329" i="26" l="1"/>
  <c r="AI323" i="26"/>
  <c r="AH336" i="26" l="1"/>
  <c r="AH338" i="26"/>
  <c r="AH339" i="26" s="1"/>
  <c r="AI329" i="26"/>
  <c r="K18" i="11" l="1"/>
  <c r="M10" i="11" l="1"/>
  <c r="M11" i="11"/>
  <c r="L9" i="11"/>
  <c r="R18" i="11" l="1"/>
  <c r="E82" i="9" l="1"/>
  <c r="E75" i="4"/>
  <c r="G188" i="1"/>
  <c r="B17" i="11" s="1"/>
  <c r="G41" i="1"/>
  <c r="B6" i="11" s="1"/>
  <c r="E18" i="5" l="1"/>
  <c r="E19" i="6"/>
  <c r="E44" i="5"/>
  <c r="A3" i="4"/>
  <c r="A3" i="5"/>
  <c r="A3" i="6"/>
  <c r="A3" i="7"/>
  <c r="A3" i="8"/>
  <c r="A3" i="9"/>
  <c r="A3" i="2"/>
  <c r="J14" i="11" l="1"/>
  <c r="O14" i="11" l="1"/>
  <c r="O13" i="11"/>
  <c r="M14" i="11"/>
  <c r="G17" i="8"/>
  <c r="G18" i="5" l="1"/>
  <c r="G91" i="6" l="1"/>
  <c r="G75" i="4"/>
  <c r="G60" i="4" l="1"/>
  <c r="N10" i="11"/>
  <c r="N11" i="11"/>
  <c r="Q11" i="11" l="1"/>
  <c r="S11" i="11" s="1"/>
  <c r="T11" i="11" s="1"/>
  <c r="Q10" i="11"/>
  <c r="S10" i="11" s="1"/>
  <c r="T10" i="11" s="1"/>
  <c r="G46" i="7" l="1"/>
  <c r="G19" i="7"/>
  <c r="G82" i="9" l="1"/>
  <c r="J10" i="19" s="1"/>
  <c r="G60" i="9"/>
  <c r="G67" i="6"/>
  <c r="G28" i="8"/>
  <c r="E54" i="7"/>
  <c r="E60" i="9"/>
  <c r="E28" i="8"/>
  <c r="E46" i="7"/>
  <c r="J12" i="11" l="1"/>
  <c r="N14" i="11"/>
  <c r="Q14" i="11" s="1"/>
  <c r="S14" i="11" s="1"/>
  <c r="T14" i="11" s="1"/>
  <c r="E17" i="8" l="1"/>
  <c r="E59" i="7"/>
  <c r="E30" i="4"/>
  <c r="E96" i="2"/>
  <c r="E40" i="2"/>
  <c r="G181" i="1"/>
  <c r="B15" i="11" s="1"/>
  <c r="G51" i="1"/>
  <c r="B8" i="11" s="1"/>
  <c r="E87" i="9"/>
  <c r="E27" i="6"/>
  <c r="D15" i="11" l="1"/>
  <c r="G8" i="11"/>
  <c r="D8" i="11"/>
  <c r="E8" i="11"/>
  <c r="H15" i="11"/>
  <c r="J15" i="11"/>
  <c r="H10" i="19"/>
  <c r="H8" i="19"/>
  <c r="L8" i="19" s="1"/>
  <c r="M8" i="19" s="1"/>
  <c r="E8" i="19"/>
  <c r="M7" i="19"/>
  <c r="J11" i="19"/>
  <c r="J24" i="19" s="1"/>
  <c r="G10" i="19"/>
  <c r="F6" i="19"/>
  <c r="G6" i="11"/>
  <c r="E21" i="4"/>
  <c r="E64" i="4"/>
  <c r="E94" i="9"/>
  <c r="E12" i="9"/>
  <c r="J6" i="11" s="1"/>
  <c r="I6" i="11"/>
  <c r="E49" i="8"/>
  <c r="E51" i="8" s="1"/>
  <c r="H13" i="11"/>
  <c r="E23" i="7"/>
  <c r="E65" i="7"/>
  <c r="E28" i="7"/>
  <c r="E19" i="7"/>
  <c r="E91" i="6"/>
  <c r="E23" i="6"/>
  <c r="E96" i="6"/>
  <c r="E25" i="4"/>
  <c r="E80" i="4"/>
  <c r="E91" i="2"/>
  <c r="E35" i="2"/>
  <c r="D7" i="11" s="1"/>
  <c r="E103" i="2"/>
  <c r="E32" i="2"/>
  <c r="G176" i="1"/>
  <c r="B13" i="11" s="1"/>
  <c r="G46" i="1"/>
  <c r="B7" i="11" s="1"/>
  <c r="H9" i="11"/>
  <c r="G33" i="5"/>
  <c r="F9" i="19" s="1"/>
  <c r="L24" i="19" l="1"/>
  <c r="M24" i="19" s="1"/>
  <c r="J25" i="19"/>
  <c r="E96" i="9"/>
  <c r="E115" i="9" s="1"/>
  <c r="L11" i="19"/>
  <c r="M11" i="19" s="1"/>
  <c r="J12" i="19"/>
  <c r="F12" i="19"/>
  <c r="E12" i="11"/>
  <c r="M12" i="11" s="1"/>
  <c r="N12" i="11" s="1"/>
  <c r="Q12" i="11" s="1"/>
  <c r="S12" i="11" s="1"/>
  <c r="T12" i="11" s="1"/>
  <c r="E7" i="11"/>
  <c r="D6" i="11"/>
  <c r="E15" i="11"/>
  <c r="H7" i="11"/>
  <c r="E6" i="11"/>
  <c r="H17" i="11"/>
  <c r="G15" i="11"/>
  <c r="H8" i="11"/>
  <c r="M8" i="11" s="1"/>
  <c r="N8" i="11" s="1"/>
  <c r="Q8" i="11" s="1"/>
  <c r="S8" i="11" s="1"/>
  <c r="T8" i="11" s="1"/>
  <c r="I17" i="11"/>
  <c r="D17" i="11"/>
  <c r="H6" i="11"/>
  <c r="J17" i="11"/>
  <c r="J18" i="11" s="1"/>
  <c r="D13" i="11"/>
  <c r="E13" i="11"/>
  <c r="G13" i="11"/>
  <c r="G7" i="11"/>
  <c r="E10" i="19"/>
  <c r="G21" i="4"/>
  <c r="E6" i="19" s="1"/>
  <c r="I9" i="19"/>
  <c r="I6" i="19"/>
  <c r="H9" i="19"/>
  <c r="H6" i="19"/>
  <c r="G9" i="19"/>
  <c r="E9" i="19"/>
  <c r="G74" i="2"/>
  <c r="D9" i="19" s="1"/>
  <c r="D22" i="19" s="1"/>
  <c r="L22" i="19" s="1"/>
  <c r="M22" i="19" s="1"/>
  <c r="G32" i="2"/>
  <c r="D6" i="19" s="1"/>
  <c r="D19" i="19" s="1"/>
  <c r="G91" i="2"/>
  <c r="D10" i="19" s="1"/>
  <c r="D23" i="19" s="1"/>
  <c r="L23" i="19" s="1"/>
  <c r="M23" i="19" s="1"/>
  <c r="G143" i="1"/>
  <c r="B9" i="11" s="1"/>
  <c r="B18" i="11" s="1"/>
  <c r="E33" i="5"/>
  <c r="E46" i="5" s="1"/>
  <c r="E102" i="6"/>
  <c r="F6" i="11"/>
  <c r="E86" i="4"/>
  <c r="E60" i="4"/>
  <c r="E67" i="7"/>
  <c r="I9" i="11"/>
  <c r="E67" i="6"/>
  <c r="D9" i="11"/>
  <c r="D25" i="19" l="1"/>
  <c r="L19" i="19"/>
  <c r="L10" i="19"/>
  <c r="M10" i="19" s="1"/>
  <c r="M6" i="11"/>
  <c r="N6" i="11" s="1"/>
  <c r="H12" i="19"/>
  <c r="I18" i="11"/>
  <c r="I12" i="19"/>
  <c r="E12" i="19"/>
  <c r="L9" i="19"/>
  <c r="M9" i="19" s="1"/>
  <c r="M15" i="11"/>
  <c r="N15" i="11" s="1"/>
  <c r="Q15" i="11" s="1"/>
  <c r="S15" i="11" s="1"/>
  <c r="T15" i="11" s="1"/>
  <c r="H18" i="11"/>
  <c r="E17" i="11"/>
  <c r="M13" i="11"/>
  <c r="N13" i="11" s="1"/>
  <c r="E9" i="11"/>
  <c r="G17" i="11"/>
  <c r="M7" i="11"/>
  <c r="N7" i="11" s="1"/>
  <c r="Q7" i="11" s="1"/>
  <c r="S7" i="11" s="1"/>
  <c r="T7" i="11" s="1"/>
  <c r="G190" i="1"/>
  <c r="E104" i="6"/>
  <c r="D18" i="11"/>
  <c r="D12" i="19"/>
  <c r="B12" i="19"/>
  <c r="E88" i="4"/>
  <c r="G9" i="11"/>
  <c r="F9" i="11"/>
  <c r="F18" i="11" s="1"/>
  <c r="E105" i="2"/>
  <c r="L25" i="19" l="1"/>
  <c r="M25" i="19" s="1"/>
  <c r="M19" i="19"/>
  <c r="E18" i="11"/>
  <c r="M17" i="11"/>
  <c r="N17" i="11" s="1"/>
  <c r="Q17" i="11" s="1"/>
  <c r="M9" i="11"/>
  <c r="Q6" i="11"/>
  <c r="G18" i="11"/>
  <c r="F21" i="11" l="1"/>
  <c r="S17" i="11"/>
  <c r="T17" i="11" s="1"/>
  <c r="S6" i="11"/>
  <c r="T6" i="11" s="1"/>
  <c r="M18" i="11"/>
  <c r="N9" i="11"/>
  <c r="Q9" i="11" l="1"/>
  <c r="N18" i="11"/>
  <c r="S9" i="11" l="1"/>
  <c r="T9" i="11" s="1"/>
  <c r="G6" i="19"/>
  <c r="G12" i="19" l="1"/>
  <c r="L6" i="19"/>
  <c r="M6" i="19" s="1"/>
  <c r="L12" i="19" l="1"/>
  <c r="M12" i="19" s="1"/>
  <c r="Q13" i="11"/>
  <c r="O18" i="11"/>
  <c r="Q18" i="11" l="1"/>
  <c r="S13" i="11"/>
  <c r="T13" i="11" s="1"/>
  <c r="S18" i="11" l="1"/>
  <c r="T18" i="11" s="1"/>
</calcChain>
</file>

<file path=xl/comments1.xml><?xml version="1.0" encoding="utf-8"?>
<comments xmlns="http://schemas.openxmlformats.org/spreadsheetml/2006/main">
  <authors>
    <author>Heather Garland</author>
  </authors>
  <commentList>
    <comment ref="A18" authorId="0">
      <text>
        <r>
          <rPr>
            <b/>
            <sz val="9"/>
            <color indexed="81"/>
            <rFont val="Tahoma"/>
            <family val="2"/>
          </rPr>
          <t>Heather Garland:
For many of our City contracts we issue one bill to the City and they bill each individual customer.  The "Billed Customer" count will be used to allocate billing/data processing costs.</t>
        </r>
      </text>
    </comment>
  </commentList>
</comments>
</file>

<file path=xl/comments10.xml><?xml version="1.0" encoding="utf-8"?>
<comments xmlns="http://schemas.openxmlformats.org/spreadsheetml/2006/main">
  <authors>
    <author>WCNX</author>
  </authors>
  <commentList>
    <comment ref="B1" authorId="0">
      <text>
        <r>
          <rPr>
            <b/>
            <sz val="8"/>
            <color indexed="81"/>
            <rFont val="Tahoma"/>
            <family val="2"/>
          </rPr>
          <t>WCNX:</t>
        </r>
        <r>
          <rPr>
            <sz val="8"/>
            <color indexed="81"/>
            <rFont val="Tahoma"/>
            <family val="2"/>
          </rPr>
          <t xml:space="preserve">
Mabton Bill Area.</t>
        </r>
      </text>
    </comment>
  </commentList>
</comments>
</file>

<file path=xl/comments11.xml><?xml version="1.0" encoding="utf-8"?>
<comments xmlns="http://schemas.openxmlformats.org/spreadsheetml/2006/main">
  <authors>
    <author>WCNX</author>
  </authors>
  <commentList>
    <comment ref="B1" authorId="0">
      <text>
        <r>
          <rPr>
            <b/>
            <sz val="8"/>
            <color indexed="81"/>
            <rFont val="Tahoma"/>
            <family val="2"/>
          </rPr>
          <t>WCNX:</t>
        </r>
        <r>
          <rPr>
            <sz val="8"/>
            <color indexed="81"/>
            <rFont val="Tahoma"/>
            <family val="2"/>
          </rPr>
          <t xml:space="preserve">
Includes the Commercial Recycling Bill area.  Should also include any commercial recycling revenue included under the Regulated bill areas because that revenue should NOT be included on the "Yakima Regulated Price Out" tab.</t>
        </r>
      </text>
    </comment>
  </commentList>
</comments>
</file>

<file path=xl/comments2.xml><?xml version="1.0" encoding="utf-8"?>
<comments xmlns="http://schemas.openxmlformats.org/spreadsheetml/2006/main">
  <authors>
    <author>WCNX</author>
  </authors>
  <commentList>
    <comment ref="R5" authorId="0">
      <text>
        <r>
          <rPr>
            <b/>
            <sz val="8"/>
            <color indexed="81"/>
            <rFont val="Tahoma"/>
            <family val="2"/>
          </rPr>
          <t>WCNX:</t>
        </r>
        <r>
          <rPr>
            <sz val="8"/>
            <color indexed="81"/>
            <rFont val="Tahoma"/>
            <family val="2"/>
          </rPr>
          <t xml:space="preserve">
Link to YTD Income Statement, refresh each month to ensure you are balancing revenue on a monthly basis.</t>
        </r>
      </text>
    </comment>
  </commentList>
</comments>
</file>

<file path=xl/comments3.xml><?xml version="1.0" encoding="utf-8"?>
<comments xmlns="http://schemas.openxmlformats.org/spreadsheetml/2006/main">
  <authors>
    <author>igort</author>
    <author>Interject</author>
  </authors>
  <commentList>
    <comment ref="C6" authorId="0">
      <text>
        <r>
          <rPr>
            <b/>
            <sz val="9"/>
            <color indexed="81"/>
            <rFont val="Tahoma"/>
            <family val="2"/>
          </rPr>
          <t>(1-10000),
&gt;10000 admins only, default: 10000</t>
        </r>
      </text>
    </comment>
    <comment ref="I8" authorId="1">
      <text>
        <r>
          <rPr>
            <b/>
            <sz val="9"/>
            <color indexed="81"/>
            <rFont val="Tahoma"/>
            <family val="2"/>
          </rPr>
          <t>Current Month - 15 days</t>
        </r>
      </text>
    </comment>
    <comment ref="H12" authorId="0">
      <text>
        <r>
          <rPr>
            <b/>
            <sz val="8"/>
            <color indexed="81"/>
            <rFont val="Tahoma"/>
            <family val="2"/>
          </rPr>
          <t>If blank: defaults to current month minus 15 days</t>
        </r>
      </text>
    </comment>
    <comment ref="L12" authorId="1">
      <text>
        <r>
          <rPr>
            <b/>
            <sz val="9"/>
            <color indexed="81"/>
            <rFont val="Tahoma"/>
            <family val="2"/>
          </rPr>
          <t>If Distict is blank, selects all districts. Can use F9 Groupings.</t>
        </r>
      </text>
    </comment>
    <comment ref="O12" authorId="1">
      <text>
        <r>
          <rPr>
            <b/>
            <sz val="9"/>
            <color indexed="81"/>
            <rFont val="Tahoma"/>
            <family val="2"/>
          </rPr>
          <t>Leave blank to search all</t>
        </r>
      </text>
    </comment>
    <comment ref="H13" authorId="0">
      <text>
        <r>
          <rPr>
            <b/>
            <sz val="8"/>
            <color indexed="81"/>
            <rFont val="Tahoma"/>
            <family val="2"/>
          </rPr>
          <t>If blank: defaults to current month minus 15 days</t>
        </r>
      </text>
    </comment>
    <comment ref="L13" authorId="1">
      <text>
        <r>
          <rPr>
            <b/>
            <sz val="9"/>
            <color indexed="81"/>
            <rFont val="Tahoma"/>
            <family val="2"/>
          </rPr>
          <t>If Accounts is blank, selects all accounts. Can use F9 Groupings.</t>
        </r>
      </text>
    </comment>
    <comment ref="O13" authorId="1">
      <text>
        <r>
          <rPr>
            <b/>
            <sz val="9"/>
            <color indexed="81"/>
            <rFont val="Tahoma"/>
            <family val="2"/>
          </rPr>
          <t>Will search absolute values.</t>
        </r>
      </text>
    </comment>
    <comment ref="L14" authorId="1">
      <text>
        <r>
          <rPr>
            <b/>
            <sz val="9"/>
            <color indexed="81"/>
            <rFont val="Tahoma"/>
            <family val="2"/>
          </rPr>
          <t>If System is blank, selects all systems. Can use F9 Groupings.</t>
        </r>
      </text>
    </comment>
    <comment ref="O14" authorId="1">
      <text>
        <r>
          <rPr>
            <b/>
            <sz val="9"/>
            <color indexed="81"/>
            <rFont val="Tahoma"/>
            <family val="2"/>
          </rPr>
          <t>Will search absolute values</t>
        </r>
      </text>
    </comment>
    <comment ref="L15" authorId="1">
      <text>
        <r>
          <rPr>
            <b/>
            <sz val="9"/>
            <color indexed="81"/>
            <rFont val="Tahoma"/>
            <family val="2"/>
          </rPr>
          <t>If Subsystem is blank, selects all subsystems. Can use F9 Groupings.</t>
        </r>
      </text>
    </comment>
  </commentList>
</comments>
</file>

<file path=xl/comments4.xml><?xml version="1.0" encoding="utf-8"?>
<comments xmlns="http://schemas.openxmlformats.org/spreadsheetml/2006/main">
  <authors>
    <author>WCNX</author>
  </authors>
  <commentList>
    <comment ref="B1" authorId="0">
      <text>
        <r>
          <rPr>
            <b/>
            <sz val="8"/>
            <color indexed="81"/>
            <rFont val="Tahoma"/>
            <family val="2"/>
          </rPr>
          <t>WCNX:</t>
        </r>
        <r>
          <rPr>
            <sz val="8"/>
            <color indexed="81"/>
            <rFont val="Tahoma"/>
            <family val="2"/>
          </rPr>
          <t xml:space="preserve">
Includes the Bill Areas: Yakima County, Grand View, Granger, Moxee, Selah, Toppenish, Union Gap, Yakima City
</t>
        </r>
      </text>
    </comment>
  </commentList>
</comments>
</file>

<file path=xl/comments5.xml><?xml version="1.0" encoding="utf-8"?>
<comments xmlns="http://schemas.openxmlformats.org/spreadsheetml/2006/main">
  <authors>
    <author>WCNX</author>
  </authors>
  <commentList>
    <comment ref="B1" authorId="0">
      <text>
        <r>
          <rPr>
            <b/>
            <sz val="8"/>
            <color indexed="81"/>
            <rFont val="Tahoma"/>
            <family val="2"/>
          </rPr>
          <t>WCNX:</t>
        </r>
        <r>
          <rPr>
            <sz val="8"/>
            <color indexed="81"/>
            <rFont val="Tahoma"/>
            <family val="2"/>
          </rPr>
          <t xml:space="preserve">
Bill Area:  Indian Nation.  Billed at contract rates.</t>
        </r>
      </text>
    </comment>
  </commentList>
</comments>
</file>

<file path=xl/comments6.xml><?xml version="1.0" encoding="utf-8"?>
<comments xmlns="http://schemas.openxmlformats.org/spreadsheetml/2006/main">
  <authors>
    <author>WCNX</author>
  </authors>
  <commentList>
    <comment ref="B1" authorId="0">
      <text>
        <r>
          <rPr>
            <b/>
            <sz val="8"/>
            <color indexed="81"/>
            <rFont val="Tahoma"/>
            <family val="2"/>
          </rPr>
          <t>WCNX:</t>
        </r>
        <r>
          <rPr>
            <sz val="8"/>
            <color indexed="81"/>
            <rFont val="Tahoma"/>
            <family val="2"/>
          </rPr>
          <t xml:space="preserve">
Bill Area: Zillah.</t>
        </r>
      </text>
    </comment>
  </commentList>
</comments>
</file>

<file path=xl/comments7.xml><?xml version="1.0" encoding="utf-8"?>
<comments xmlns="http://schemas.openxmlformats.org/spreadsheetml/2006/main">
  <authors>
    <author>WCNX</author>
  </authors>
  <commentList>
    <comment ref="B1" authorId="0">
      <text>
        <r>
          <rPr>
            <b/>
            <sz val="8"/>
            <color indexed="81"/>
            <rFont val="Tahoma"/>
            <family val="2"/>
          </rPr>
          <t xml:space="preserve">WCNX:
</t>
        </r>
        <r>
          <rPr>
            <sz val="8"/>
            <color indexed="81"/>
            <rFont val="Tahoma"/>
            <family val="2"/>
          </rPr>
          <t>Bill Area: Tieton.</t>
        </r>
      </text>
    </comment>
  </commentList>
</comments>
</file>

<file path=xl/comments8.xml><?xml version="1.0" encoding="utf-8"?>
<comments xmlns="http://schemas.openxmlformats.org/spreadsheetml/2006/main">
  <authors>
    <author>WCNX</author>
  </authors>
  <commentList>
    <comment ref="B1" authorId="0">
      <text>
        <r>
          <rPr>
            <b/>
            <sz val="8"/>
            <color indexed="81"/>
            <rFont val="Tahoma"/>
            <family val="2"/>
          </rPr>
          <t>WCNX:</t>
        </r>
        <r>
          <rPr>
            <sz val="8"/>
            <color indexed="81"/>
            <rFont val="Tahoma"/>
            <family val="2"/>
          </rPr>
          <t xml:space="preserve">
Bill Area:  Sunnyside.</t>
        </r>
      </text>
    </comment>
  </commentList>
</comments>
</file>

<file path=xl/comments9.xml><?xml version="1.0" encoding="utf-8"?>
<comments xmlns="http://schemas.openxmlformats.org/spreadsheetml/2006/main">
  <authors>
    <author>WCNX</author>
  </authors>
  <commentList>
    <comment ref="B1" authorId="0">
      <text>
        <r>
          <rPr>
            <b/>
            <sz val="8"/>
            <color indexed="81"/>
            <rFont val="Tahoma"/>
            <family val="2"/>
          </rPr>
          <t>WCNX:</t>
        </r>
        <r>
          <rPr>
            <sz val="8"/>
            <color indexed="81"/>
            <rFont val="Tahoma"/>
            <family val="2"/>
          </rPr>
          <t xml:space="preserve">
Includes the commercial recycling for all of the regulated bill areas:  Butlers's Cove, Lacey, Olympia, Summit Lake, Tumwater, Contract.</t>
        </r>
      </text>
    </comment>
  </commentList>
</comments>
</file>

<file path=xl/sharedStrings.xml><?xml version="1.0" encoding="utf-8"?>
<sst xmlns="http://schemas.openxmlformats.org/spreadsheetml/2006/main" count="2367" uniqueCount="873">
  <si>
    <t>Tariff Rate</t>
  </si>
  <si>
    <t>Total</t>
  </si>
  <si>
    <t>Service Code</t>
  </si>
  <si>
    <t>Service Code Description</t>
  </si>
  <si>
    <t>Revenue</t>
  </si>
  <si>
    <t>Customers</t>
  </si>
  <si>
    <t>RESIDENTIAL SERVICES</t>
  </si>
  <si>
    <t>RESIDENTIAL GARBAGE</t>
  </si>
  <si>
    <t>TOTAL RESIDENTIAL GARBAGE</t>
  </si>
  <si>
    <t>RESIDENTIAL RECYCLING</t>
  </si>
  <si>
    <t>TOTAL RESIDENTIAL RECYCLING</t>
  </si>
  <si>
    <t>RESIDENTIAL YARD WASTE</t>
  </si>
  <si>
    <t>TOTAL RESIDENTIAL YARD WASTE</t>
  </si>
  <si>
    <t>COMMERCIAL SERVICES</t>
  </si>
  <si>
    <t>COMMERCIAL GARBAGE</t>
  </si>
  <si>
    <t>TOTAL COMMERCIAL GARBAGE</t>
  </si>
  <si>
    <t>COMMERCIAL RECYCLING</t>
  </si>
  <si>
    <t>TOTAL COMMERCIAL RECYCLING</t>
  </si>
  <si>
    <t>DROP BOX SERVICES</t>
  </si>
  <si>
    <t>DROP BOX HAULS/RENTAL</t>
  </si>
  <si>
    <t>TOTAL DROP BOX HAULS/RENTAL</t>
  </si>
  <si>
    <t>PASSTHROUGH DISPOSAL</t>
  </si>
  <si>
    <t>TOTAL PASSTHROUGH DISPOSAL</t>
  </si>
  <si>
    <t>Service Charges</t>
  </si>
  <si>
    <t>FINCHG</t>
  </si>
  <si>
    <t>FINANCE CHARGE</t>
  </si>
  <si>
    <t>TOTAL SERVICE CHARGES</t>
  </si>
  <si>
    <t>TOTAL REVENUE</t>
  </si>
  <si>
    <t>Yakima Waste Systems, Inc. G-89</t>
  </si>
  <si>
    <t>Regulated Price Out</t>
  </si>
  <si>
    <t>20 GL 1X WK 1</t>
  </si>
  <si>
    <t>RL 32 GL 1X MO 1</t>
  </si>
  <si>
    <t>RL 32 GL 1X WK 1</t>
  </si>
  <si>
    <t>RL 32 GL 1X WK 2</t>
  </si>
  <si>
    <t>RL 32 GL 1X WK 3</t>
  </si>
  <si>
    <t>RL 32 GL 1X WK 4</t>
  </si>
  <si>
    <t>RL 32 GL 1X WK 5</t>
  </si>
  <si>
    <t>RL 32 GL 1X WK 6</t>
  </si>
  <si>
    <t>RL 48 GL 1X WK 1</t>
  </si>
  <si>
    <t>RL 64 GL 1X WK 1</t>
  </si>
  <si>
    <t>RL 96 GL 1X WK 1</t>
  </si>
  <si>
    <t>1 RL 32 GL ON CALL-RES</t>
  </si>
  <si>
    <t>EXTRA CAN, BAG, BOX - RES</t>
  </si>
  <si>
    <t>OVERSIZE CAN - RES</t>
  </si>
  <si>
    <t>SUNKEN CAN FEE - RES</t>
  </si>
  <si>
    <t>WALK IN 6-25' - RES</t>
  </si>
  <si>
    <t>WALK IN 26-50' - RES</t>
  </si>
  <si>
    <t>WALK IN 51-75' - RES</t>
  </si>
  <si>
    <t>WALK IN 76-100' - RES</t>
  </si>
  <si>
    <t>WALK IN 101-125' - RES</t>
  </si>
  <si>
    <t>REDELIVER FEE - RES</t>
  </si>
  <si>
    <t>REINSTATE FEE - RES</t>
  </si>
  <si>
    <t>TRIP FEE - RES</t>
  </si>
  <si>
    <t>TIME FEE 1 - RES</t>
  </si>
  <si>
    <t>ADJUSTMENT RESIDENTIAL</t>
  </si>
  <si>
    <t>RL020.0G1W001</t>
  </si>
  <si>
    <t>RL032.0G1M001</t>
  </si>
  <si>
    <t>RL032.0G1W001</t>
  </si>
  <si>
    <t>RL032.0G1W002</t>
  </si>
  <si>
    <t>RL032.0G1W003</t>
  </si>
  <si>
    <t>RL032.0G1W004</t>
  </si>
  <si>
    <t>RL032.0G1W005</t>
  </si>
  <si>
    <t>RL032.0G1W006</t>
  </si>
  <si>
    <t>RL048.0G1W001</t>
  </si>
  <si>
    <t>RL064.0G1W001</t>
  </si>
  <si>
    <t>RL096.0G1W001</t>
  </si>
  <si>
    <t>RL32R-OC</t>
  </si>
  <si>
    <t>EXTRA-RES</t>
  </si>
  <si>
    <t>OS-RES</t>
  </si>
  <si>
    <t>SUNKENCAN-RES</t>
  </si>
  <si>
    <t>WI1-RES</t>
  </si>
  <si>
    <t>WI2-RES</t>
  </si>
  <si>
    <t>WI3-RES</t>
  </si>
  <si>
    <t>WI4-RES</t>
  </si>
  <si>
    <t>WI5-RES</t>
  </si>
  <si>
    <t>REDEL-RES</t>
  </si>
  <si>
    <t>REINSTATE-RES</t>
  </si>
  <si>
    <t>TRIP-RES</t>
  </si>
  <si>
    <t>TIME-RES</t>
  </si>
  <si>
    <t>ADJ-RES</t>
  </si>
  <si>
    <t>SL064.0GEO001REC</t>
  </si>
  <si>
    <t>SL 64 GL EOW RECYCLE 1</t>
  </si>
  <si>
    <t>SL096.0GEO001GW</t>
  </si>
  <si>
    <t>SL 96 GL EOW GREENWASTE 1</t>
  </si>
  <si>
    <t>FL001.5Y1W001</t>
  </si>
  <si>
    <t>FL001.5Y2W001</t>
  </si>
  <si>
    <t>FL001.5Y3W001</t>
  </si>
  <si>
    <t>RL001.5Y1W001</t>
  </si>
  <si>
    <t>RL001.5Y2W001</t>
  </si>
  <si>
    <t>RL001.5Y3W001</t>
  </si>
  <si>
    <t>RL001.5Y5W001</t>
  </si>
  <si>
    <t>RL001.5YEO001</t>
  </si>
  <si>
    <t>FL003.0Y1W001</t>
  </si>
  <si>
    <t>FL003.0Y2W001</t>
  </si>
  <si>
    <t>FL003.0Y3W001</t>
  </si>
  <si>
    <t>FL003.0Y5W001</t>
  </si>
  <si>
    <t>FL004.0Y1W001</t>
  </si>
  <si>
    <t>FL004.0Y2W001</t>
  </si>
  <si>
    <t>FL004.0Y3W001</t>
  </si>
  <si>
    <t>FL004.0Y5W001</t>
  </si>
  <si>
    <t>FL006.0Y1W001</t>
  </si>
  <si>
    <t>FL006.0Y2W001</t>
  </si>
  <si>
    <t>FL006.0Y3W001</t>
  </si>
  <si>
    <t>FL006.0Y4W001</t>
  </si>
  <si>
    <t>FL006.0Y5W001</t>
  </si>
  <si>
    <t>FL008.0Y1W001</t>
  </si>
  <si>
    <t>FL004.0Y1W001CMP</t>
  </si>
  <si>
    <t>FL1.5TC-COMM</t>
  </si>
  <si>
    <t>RL1.5TC-COMM</t>
  </si>
  <si>
    <t>FL3TC-COMM</t>
  </si>
  <si>
    <t>FL4TC-COMM</t>
  </si>
  <si>
    <t>FL6TC-COMM</t>
  </si>
  <si>
    <t>RL032.0G1W001COMM</t>
  </si>
  <si>
    <t>RL032.0G1W002COMM</t>
  </si>
  <si>
    <t>RL032.0G1W003COMM</t>
  </si>
  <si>
    <t>RL032.0G1W004COMM</t>
  </si>
  <si>
    <t>RL048.0G1W001COMM</t>
  </si>
  <si>
    <t>RL064.0G1W001COMM</t>
  </si>
  <si>
    <t>RL096.0G1W001COMM</t>
  </si>
  <si>
    <t>EP1.5-COMM</t>
  </si>
  <si>
    <t>EP3-COMM</t>
  </si>
  <si>
    <t>EP4-COMM</t>
  </si>
  <si>
    <t>EP6-COMM</t>
  </si>
  <si>
    <t>EXTRA1TO4YD-COMM</t>
  </si>
  <si>
    <t>EXTRA5OVERYD-COMM</t>
  </si>
  <si>
    <t>EXTRA-COMM</t>
  </si>
  <si>
    <t>OS-COMM</t>
  </si>
  <si>
    <t>DISP-COMM</t>
  </si>
  <si>
    <t>ROLL-COMM</t>
  </si>
  <si>
    <t>WI1-COMM</t>
  </si>
  <si>
    <t>WI2-COMM</t>
  </si>
  <si>
    <t>WI4-COMM</t>
  </si>
  <si>
    <t>SUNKENCAN-COMM</t>
  </si>
  <si>
    <t>CLEAN-COMM</t>
  </si>
  <si>
    <t>CLEAN2OVERYD-COMM</t>
  </si>
  <si>
    <t>CLEANPU7UNDER-COMM</t>
  </si>
  <si>
    <t>REINSTATE-COMM</t>
  </si>
  <si>
    <t>TIME-COMM</t>
  </si>
  <si>
    <t>UNLCKC</t>
  </si>
  <si>
    <t>REDEL-COMM</t>
  </si>
  <si>
    <t>ADJ-COM</t>
  </si>
  <si>
    <t>1.5 YD 1X WK 1</t>
  </si>
  <si>
    <t>1.5 YD 2X WK 1</t>
  </si>
  <si>
    <t>1.5 YD 3X WK 1</t>
  </si>
  <si>
    <t>RL 1.5 YD 1X WK 1</t>
  </si>
  <si>
    <t>RL 1.5 YD 2X WK 1</t>
  </si>
  <si>
    <t>RL 1.5 YD 3X WK 1</t>
  </si>
  <si>
    <t>RL 1.5 YD 5X WK 1</t>
  </si>
  <si>
    <t>RL 1.5 YD EOW 1</t>
  </si>
  <si>
    <t>3 YD 1X WK 1</t>
  </si>
  <si>
    <t>3 YD 2X WK 1</t>
  </si>
  <si>
    <t>3 YD 3X WK 1</t>
  </si>
  <si>
    <t>3 YD 5X WK 1</t>
  </si>
  <si>
    <t>4 YD 1X WK 1</t>
  </si>
  <si>
    <t>4 YD 2X WK 1</t>
  </si>
  <si>
    <t>4 YD 3X WK 1</t>
  </si>
  <si>
    <t>FL 4 YD 5X WK 1</t>
  </si>
  <si>
    <t>6 YD 1X WK 1</t>
  </si>
  <si>
    <t>6 YD 2X WK 1</t>
  </si>
  <si>
    <t>6 YD 3X WK 1</t>
  </si>
  <si>
    <t>6 YD 4X WK 1</t>
  </si>
  <si>
    <t>6 YD 5X WK 1</t>
  </si>
  <si>
    <t>FL 8 YD 1X WK 1</t>
  </si>
  <si>
    <t>4 YD 1X WK COMP 1</t>
  </si>
  <si>
    <t>FL 1.5 YD TEMP - COMM</t>
  </si>
  <si>
    <t>RL TEMPORARY 1.5 YD-COMM</t>
  </si>
  <si>
    <t>FL 3 YD TEMP - COMM</t>
  </si>
  <si>
    <t>FL 4 YD TEMP - COMM</t>
  </si>
  <si>
    <t>FL 6 YD TEMP - COMM</t>
  </si>
  <si>
    <t>RL 32 GL 1X WK COMM 1</t>
  </si>
  <si>
    <t>RL 32 GL 1X WK COMM 2</t>
  </si>
  <si>
    <t>RL 32 GL 1X WK COMM 3</t>
  </si>
  <si>
    <t>RL 32 GL 1X WK COMM 4</t>
  </si>
  <si>
    <t>RL 48 GL 1X WK COMM 1</t>
  </si>
  <si>
    <t>RL 64 GL 1X WK COMM 1</t>
  </si>
  <si>
    <t>RL 96 GL 1X WK COMM 1</t>
  </si>
  <si>
    <t>RENTAL FEE 1.5 YD COMM</t>
  </si>
  <si>
    <t>RENTAL FEE 3 YD COMM</t>
  </si>
  <si>
    <t>RENTAL FEE 4 YD COMM</t>
  </si>
  <si>
    <t>RENTAL FEE 6 YD COMM</t>
  </si>
  <si>
    <t>RENTAL FEE 8 YD COMM</t>
  </si>
  <si>
    <t xml:space="preserve">RENTAL FEE 1.5 YD TEMP - </t>
  </si>
  <si>
    <t>RENTAL FEE 3 YD TEMP - CO</t>
  </si>
  <si>
    <t>RENTAL FEE 4YD TEMP - COM</t>
  </si>
  <si>
    <t>RENTAL FEE 6 YD TEMP - CO</t>
  </si>
  <si>
    <t>EXTRA PICK UP 1.5 YD - CO</t>
  </si>
  <si>
    <t>EXTRA PICK UP 3 YD - COMM</t>
  </si>
  <si>
    <t>EXTRA PICK UP 4 YD - COMM</t>
  </si>
  <si>
    <t>EXTRA PICK UP 6 YD - COMM</t>
  </si>
  <si>
    <t>EXTRA PU 1 TO 4YD - COMM</t>
  </si>
  <si>
    <t>EXTRA PU 5YD OVER - COMM</t>
  </si>
  <si>
    <t>EXTRA CAN, BAG, BOX - COM</t>
  </si>
  <si>
    <t>OVERSIZE CAN - COMM</t>
  </si>
  <si>
    <t>DISPOSAL FEE - COMM</t>
  </si>
  <si>
    <t>ROLL OUT CHARGE - COMM</t>
  </si>
  <si>
    <t>WALK IN 6-25' - COMM</t>
  </si>
  <si>
    <t>WALK IN 26-50' - COMM</t>
  </si>
  <si>
    <t>WALK IN 76-100' - COMM</t>
  </si>
  <si>
    <t>SUNKEN CAN FEE - COMM</t>
  </si>
  <si>
    <t>CONTAINER CLEANING FEE -</t>
  </si>
  <si>
    <t>CONT CLEAN 2YD OVER - COM</t>
  </si>
  <si>
    <t>CLEAN PICKUP 7YD UNDER-CO</t>
  </si>
  <si>
    <t>DELIVERY FEE 1.5YD - COMM</t>
  </si>
  <si>
    <t>DELIVERY FEE 3YD - COMM</t>
  </si>
  <si>
    <t>DELIVERY FEE 4YD - COMM</t>
  </si>
  <si>
    <t>DELIVERY FEE 6YD - COMM</t>
  </si>
  <si>
    <t>REINSTATE FEE - COMM</t>
  </si>
  <si>
    <t>TIME FEE 1 - COMM</t>
  </si>
  <si>
    <t>TRIP FEE - COMM</t>
  </si>
  <si>
    <t>UNLATCHING FEE-COMM</t>
  </si>
  <si>
    <t>UNLOCKING FEE - COMM</t>
  </si>
  <si>
    <t>REDELIVER FEE LVL 1 - COM</t>
  </si>
  <si>
    <t>ADJUSTMENT COMMERCIAL</t>
  </si>
  <si>
    <t>HAUL20-RO</t>
  </si>
  <si>
    <t>HAUL30-RO</t>
  </si>
  <si>
    <t>HAUL40-RO</t>
  </si>
  <si>
    <t>HAUL50-RO</t>
  </si>
  <si>
    <t>HAUL10-CP</t>
  </si>
  <si>
    <t>HAUL20-CP</t>
  </si>
  <si>
    <t>HAUL25-CP</t>
  </si>
  <si>
    <t>HAUL30-CP</t>
  </si>
  <si>
    <t>HAUL35-CP</t>
  </si>
  <si>
    <t>HAUL36-CP</t>
  </si>
  <si>
    <t>HAUL40-CP</t>
  </si>
  <si>
    <t>HAUL20TEMP-RO</t>
  </si>
  <si>
    <t>HAUL30TEMP-RO</t>
  </si>
  <si>
    <t>HAUL40TEMP-RO</t>
  </si>
  <si>
    <t>DEL-RO</t>
  </si>
  <si>
    <t>RENT20MO-RO</t>
  </si>
  <si>
    <t>RENT30MO-RO</t>
  </si>
  <si>
    <t>RENT40MO-RO</t>
  </si>
  <si>
    <t>RENT20DAY-RO</t>
  </si>
  <si>
    <t>RENT30DAY-RO</t>
  </si>
  <si>
    <t>RENT40DAY-RO</t>
  </si>
  <si>
    <t>MILE-RO</t>
  </si>
  <si>
    <t>TIME-RO</t>
  </si>
  <si>
    <t>ADJ-RO</t>
  </si>
  <si>
    <t>HAUL 20 YD - RO</t>
  </si>
  <si>
    <t>HAUL 30 YD - RO</t>
  </si>
  <si>
    <t>HAUL 40 YD - RO</t>
  </si>
  <si>
    <t>HAUL 50 YD - RO</t>
  </si>
  <si>
    <t>HAUL 10-18YD COMP - RO</t>
  </si>
  <si>
    <t>COMPACTOR HAUL 20 YD - RO</t>
  </si>
  <si>
    <t>COMPACTOR HAUL 25 YD - RO</t>
  </si>
  <si>
    <t>COMPACTOR HAUL 30 YD</t>
  </si>
  <si>
    <t>COMPACTOR HAUL 35 YD - RO</t>
  </si>
  <si>
    <t>HAUL 36YD COMP - RO</t>
  </si>
  <si>
    <t>COMPACTOR HAUL 40 YD</t>
  </si>
  <si>
    <t>HAUL 20 YD TEMP - RO</t>
  </si>
  <si>
    <t>HAUL 30 YD TEMP - RO</t>
  </si>
  <si>
    <t>HAUL 40 YD TEMP - RO</t>
  </si>
  <si>
    <t>DELIVERY FEE - RO</t>
  </si>
  <si>
    <t>RENTAL FEE 20 YD MONTHLY</t>
  </si>
  <si>
    <t>RENTAL FEE 30 YD MONTHLY</t>
  </si>
  <si>
    <t>RENTAL FEE 40 YD MONTHLY</t>
  </si>
  <si>
    <t>RENTAL FEE 20 YD DAILY</t>
  </si>
  <si>
    <t>RENTAL FEE 30 YD DAILY</t>
  </si>
  <si>
    <t>RENTAL FEE 40 YD DAILY</t>
  </si>
  <si>
    <t>RENTAL FEE 30 YD REC-RO</t>
  </si>
  <si>
    <t>MILEAGE FEE - RO</t>
  </si>
  <si>
    <t>TIME FEE - RO</t>
  </si>
  <si>
    <t>ADJUSTMENT ROLL OFF</t>
  </si>
  <si>
    <t>DISP-RO</t>
  </si>
  <si>
    <t>DISPOSAL CHARGE - RO</t>
  </si>
  <si>
    <t>ADJ-FIN</t>
  </si>
  <si>
    <t>RETCKC</t>
  </si>
  <si>
    <t>ADJUSTMENT FINANCE CHARGE</t>
  </si>
  <si>
    <t>RETURN CHECK CHARGE</t>
  </si>
  <si>
    <t>Yakima Waste Systems, Inc.</t>
  </si>
  <si>
    <t>RL032.0G1W001SNR</t>
  </si>
  <si>
    <t>RL 32 GL 1X WK SENIOR 1</t>
  </si>
  <si>
    <t>RL002.0Y1W001</t>
  </si>
  <si>
    <t>RL002.0Y2W001</t>
  </si>
  <si>
    <t>RL002.0Y3W001</t>
  </si>
  <si>
    <t>EP2-COMM</t>
  </si>
  <si>
    <t>RL 2 YD 1X WK 1</t>
  </si>
  <si>
    <t>RL 2 YD 2X WK 1</t>
  </si>
  <si>
    <t>RL 2 YD 3X WK 1</t>
  </si>
  <si>
    <t>RENTAL FEE 2 YD COMM</t>
  </si>
  <si>
    <t>EXTRA PICK UP 2 YD - COMM</t>
  </si>
  <si>
    <t>FL003.0Y1W001REC</t>
  </si>
  <si>
    <t>FL004.0Y1W001REC</t>
  </si>
  <si>
    <t>FL 3 YD 1X WK RECYCLE 1</t>
  </si>
  <si>
    <t>FL 4 YD 1X WK RECYCLE 1</t>
  </si>
  <si>
    <t>Indian Nation - Non-Regulated</t>
  </si>
  <si>
    <t>Zillah - Non-Regulated</t>
  </si>
  <si>
    <t>Tieton - Non-Regulated</t>
  </si>
  <si>
    <t>Sunnyside - Non-Regulated</t>
  </si>
  <si>
    <t>Naches - Non-Regulated</t>
  </si>
  <si>
    <t>Mabton - Non-Regulated</t>
  </si>
  <si>
    <t>Commercial Recycling - Non-Regulated</t>
  </si>
  <si>
    <t>RL001.25Y1W001REC</t>
  </si>
  <si>
    <t xml:space="preserve">RL 1.25 YD 1X WK RECYCLE </t>
  </si>
  <si>
    <t>RL001.5Y1W001REC</t>
  </si>
  <si>
    <t>RL 1.5 YD 1X WK RECYCLE 1</t>
  </si>
  <si>
    <t>RL001.5Y2W001REC</t>
  </si>
  <si>
    <t>RL 1.5 YD 2X WK RECYCLE 1</t>
  </si>
  <si>
    <t>FL003.0Y2W001REC</t>
  </si>
  <si>
    <t>FL 3 YD 2X WK RECYCLE 1</t>
  </si>
  <si>
    <t>FL003.0Y3W001REC</t>
  </si>
  <si>
    <t>FL 3 YD 3X WK RECYCLE 1</t>
  </si>
  <si>
    <t>FL004.0Y2W001REC</t>
  </si>
  <si>
    <t>FL 4 YD 2X WK RECYCLE 1</t>
  </si>
  <si>
    <t>FL004.0Y3W001REC</t>
  </si>
  <si>
    <t>FL 4 YD 3X WK RECYCLE 1</t>
  </si>
  <si>
    <t>FL004.0Y4W001REC</t>
  </si>
  <si>
    <t>FL 4 YD 4X WK RECYCLE 1</t>
  </si>
  <si>
    <t>FL006.0Y1W001REC</t>
  </si>
  <si>
    <t>FL 6 YD 1X WK RECYCLE 1</t>
  </si>
  <si>
    <t>FL 6 YD 2X WK 1</t>
  </si>
  <si>
    <t>FL006.0Y2W001REC</t>
  </si>
  <si>
    <t>FL 6 YD 2X WK RECYCLE 1</t>
  </si>
  <si>
    <t>FL006.0Y3W001REC</t>
  </si>
  <si>
    <t>FL 6 YD 3X WK RECYCLE 1</t>
  </si>
  <si>
    <t>RECCOMSVC</t>
  </si>
  <si>
    <t>COMMERCIAL RECYCLE SERVICE</t>
  </si>
  <si>
    <t>RL096.0G1W001REC</t>
  </si>
  <si>
    <t>RL 96 GL 1X WK REC COMM 1</t>
  </si>
  <si>
    <t>RT096.0G0W00RECC</t>
  </si>
  <si>
    <t>STGRNT</t>
  </si>
  <si>
    <t>STORAGE CONTAINER RENT</t>
  </si>
  <si>
    <t>Indian Nation</t>
  </si>
  <si>
    <t>Zillah</t>
  </si>
  <si>
    <t>Sunnyside</t>
  </si>
  <si>
    <t>Naches</t>
  </si>
  <si>
    <t>Mabton</t>
  </si>
  <si>
    <t>Rate</t>
  </si>
  <si>
    <t>PER GL</t>
  </si>
  <si>
    <t>Difference</t>
  </si>
  <si>
    <t>Commercial Recycling</t>
  </si>
  <si>
    <t>Revenue Summary &amp; GL Recon - Year to Date</t>
  </si>
  <si>
    <t>TOTAL</t>
  </si>
  <si>
    <t>Resi MSW</t>
  </si>
  <si>
    <t>Resi Recycle</t>
  </si>
  <si>
    <t>YW</t>
  </si>
  <si>
    <t>Comm MSW</t>
  </si>
  <si>
    <t>MF MSW</t>
  </si>
  <si>
    <t>MF Recycling</t>
  </si>
  <si>
    <t>Roll Off MSW</t>
  </si>
  <si>
    <t>Roll Off Recycling</t>
  </si>
  <si>
    <t>Pass-Through</t>
  </si>
  <si>
    <t>Yakima Reg</t>
  </si>
  <si>
    <t xml:space="preserve">Zillah </t>
  </si>
  <si>
    <t>Tieton</t>
  </si>
  <si>
    <t>YFUEL-SERVICE</t>
  </si>
  <si>
    <t>FUEL &amp; MATERIAL SURCHARGE</t>
  </si>
  <si>
    <t>RENT1.5-COMM</t>
  </si>
  <si>
    <t>RENT1.5TEMP-COMM</t>
  </si>
  <si>
    <t>RENT3-COMM</t>
  </si>
  <si>
    <t>RENT3TEMP-COMM</t>
  </si>
  <si>
    <t>RENT4-COMM</t>
  </si>
  <si>
    <t>RENT4TEMP-COMM</t>
  </si>
  <si>
    <t>RENT6-COMM</t>
  </si>
  <si>
    <t>RENT6TEMP-COMM</t>
  </si>
  <si>
    <t>RENT8-COMM</t>
  </si>
  <si>
    <t>DEL1.5-COMM</t>
  </si>
  <si>
    <t>DEL3-COMM</t>
  </si>
  <si>
    <t>DEL4-COMM</t>
  </si>
  <si>
    <t>DEL6-COMM</t>
  </si>
  <si>
    <t>TRIP1-COMM</t>
  </si>
  <si>
    <t>UNLATCH-COMM</t>
  </si>
  <si>
    <t>RENT2-COMM</t>
  </si>
  <si>
    <t>HAUL20REC-RO</t>
  </si>
  <si>
    <t>HAUL 20 YD RECYCLE - RO</t>
  </si>
  <si>
    <t>Category</t>
  </si>
  <si>
    <t>FL 6 YD 1X WK 1</t>
  </si>
  <si>
    <t>FL 3 YD 1X WK 1</t>
  </si>
  <si>
    <t>FL 3 YD 2X WK 1</t>
  </si>
  <si>
    <t>FL 4 YD 1X WK 1</t>
  </si>
  <si>
    <t>FL 4 YD 2X WK 1</t>
  </si>
  <si>
    <t>FL 4 YD 3X WK 1</t>
  </si>
  <si>
    <t>FL 6 YD 3X WK 1</t>
  </si>
  <si>
    <t>LCKC</t>
  </si>
  <si>
    <t>LOCK &amp; KEY FEE - COMM</t>
  </si>
  <si>
    <t>RENT30REC-RO</t>
  </si>
  <si>
    <t>HAUL30REC-RO</t>
  </si>
  <si>
    <t>HAUL 30 YD RECYCLE - RO</t>
  </si>
  <si>
    <t>HAUL40REC-RO</t>
  </si>
  <si>
    <t>HAUL 40 YD RECYCLE - RO</t>
  </si>
  <si>
    <t>HAULREC-CP</t>
  </si>
  <si>
    <t>HAUL RECYCLE - CP</t>
  </si>
  <si>
    <t>REDEL3-COMM</t>
  </si>
  <si>
    <t>REDELIVERY FEE 3 YD - COMM</t>
  </si>
  <si>
    <t>REDEL1.5-COMM</t>
  </si>
  <si>
    <t>REDELIVERY FEE 1.5 YD - COMM</t>
  </si>
  <si>
    <t>REDEL4-COMM</t>
  </si>
  <si>
    <t>REDELIVERY FEE 4 YD - COMM</t>
  </si>
  <si>
    <t>FL001.5Y5W001</t>
  </si>
  <si>
    <t>FL 1.5 YD 5X WK 1</t>
  </si>
  <si>
    <t>PUREDEL1-COMM</t>
  </si>
  <si>
    <t>PU/REDEL UP TO 8 YDS - COMM</t>
  </si>
  <si>
    <t>RL032.0G1W005COMM</t>
  </si>
  <si>
    <t>FL008.0Y2W001</t>
  </si>
  <si>
    <t>CLEAN20-RO</t>
  </si>
  <si>
    <t>PUREDEL1-RO</t>
  </si>
  <si>
    <t>Acct</t>
  </si>
  <si>
    <t>AcctName</t>
  </si>
  <si>
    <t>Act(-1)</t>
  </si>
  <si>
    <t>All</t>
  </si>
  <si>
    <t>Waste Connections, Inc.</t>
  </si>
  <si>
    <t>Districts/Grouping:</t>
  </si>
  <si>
    <t>Exclude IC:</t>
  </si>
  <si>
    <t/>
  </si>
  <si>
    <t>System:</t>
  </si>
  <si>
    <t>[Fixed][Acct]='98501'</t>
  </si>
  <si>
    <t>IS Hauling</t>
  </si>
  <si>
    <t>Hauling Revenue - Roll Off Permanent</t>
  </si>
  <si>
    <t>[!DetailRow]</t>
  </si>
  <si>
    <t>Hauling Revenue - Roll Off Rental</t>
  </si>
  <si>
    <t>Corporate Roll Off Disposal Charge</t>
  </si>
  <si>
    <t>Hauling Revenue - Roll Off Extras</t>
  </si>
  <si>
    <t>32000</t>
  </si>
  <si>
    <t>Hauling Revenue - Residential MSW</t>
  </si>
  <si>
    <t>Hauling Revenue - Residential MSW Extras</t>
  </si>
  <si>
    <t>Hauling Revenue - Residential Recycling</t>
  </si>
  <si>
    <t>Hauling Revenue - Residential Composting</t>
  </si>
  <si>
    <t>Hauling Revenue - Commercial FEL</t>
  </si>
  <si>
    <t>Hauling Revenue - Commercial REL Extras</t>
  </si>
  <si>
    <t>Hauling Revenue - Commercial Recycling F</t>
  </si>
  <si>
    <t>Hauling Revenue</t>
  </si>
  <si>
    <t>IS Transfer</t>
  </si>
  <si>
    <t>Transfer and MRF</t>
  </si>
  <si>
    <t>IS MRF</t>
  </si>
  <si>
    <t>Proceeds - Metal</t>
  </si>
  <si>
    <t>Proceeds - Other Recyclables</t>
  </si>
  <si>
    <t>Recycling Proceeds</t>
  </si>
  <si>
    <t>IS Landfill</t>
  </si>
  <si>
    <t>Landfill Revenue</t>
  </si>
  <si>
    <t>IS Intermodal</t>
  </si>
  <si>
    <t>Intermodal</t>
  </si>
  <si>
    <t>IS Other Revenue</t>
  </si>
  <si>
    <t>Other Revenue</t>
  </si>
  <si>
    <t>IS Disposal</t>
  </si>
  <si>
    <t>Disposal Landfill</t>
  </si>
  <si>
    <t>Disposal</t>
  </si>
  <si>
    <t>IS MRF Processing</t>
  </si>
  <si>
    <t>MRF Processing</t>
  </si>
  <si>
    <t>IS BRT</t>
  </si>
  <si>
    <t>Rebates and Revenue Sharing</t>
  </si>
  <si>
    <t>Taxes and Pass Thru Fees</t>
  </si>
  <si>
    <t>WUTC Taxes</t>
  </si>
  <si>
    <t>Brok. and Taxes</t>
  </si>
  <si>
    <t>IS Recycling Mat</t>
  </si>
  <si>
    <t>Cost of Materials</t>
  </si>
  <si>
    <t>IS Other Expense</t>
  </si>
  <si>
    <t>Other Expense</t>
  </si>
  <si>
    <t>Rev Reductions</t>
  </si>
  <si>
    <t>Net Revenue</t>
  </si>
  <si>
    <t>IS Labor</t>
  </si>
  <si>
    <t>Salaries</t>
  </si>
  <si>
    <t>Wages Regular</t>
  </si>
  <si>
    <t>Wages O.T.</t>
  </si>
  <si>
    <t>Safety Bonuses</t>
  </si>
  <si>
    <t>Payroll Taxes</t>
  </si>
  <si>
    <t>Group Insurance</t>
  </si>
  <si>
    <t>Vacation Pay</t>
  </si>
  <si>
    <t>Sick Pay</t>
  </si>
  <si>
    <t>Safety and Training</t>
  </si>
  <si>
    <t>Uniforms</t>
  </si>
  <si>
    <t>Pension and Profit Sharing</t>
  </si>
  <si>
    <t>Labor</t>
  </si>
  <si>
    <t>IS Fixed Equipment</t>
  </si>
  <si>
    <t>Licenses</t>
  </si>
  <si>
    <t>Truck Fixed</t>
  </si>
  <si>
    <t>IS Truck Variable</t>
  </si>
  <si>
    <t>Contract Labor</t>
  </si>
  <si>
    <t>Parts and Materials</t>
  </si>
  <si>
    <t>Operating Supplies</t>
  </si>
  <si>
    <t>Tires</t>
  </si>
  <si>
    <t>Fuel Expense</t>
  </si>
  <si>
    <t>Urea Additive Expense</t>
  </si>
  <si>
    <t>Oil and Grease</t>
  </si>
  <si>
    <t>Outside Repairs</t>
  </si>
  <si>
    <t>Utilities</t>
  </si>
  <si>
    <t>Freight</t>
  </si>
  <si>
    <t>Towing Expense</t>
  </si>
  <si>
    <t>Miscellaneous</t>
  </si>
  <si>
    <t>Truck Variable</t>
  </si>
  <si>
    <t>IS Container</t>
  </si>
  <si>
    <t>Allocated Exp In - District</t>
  </si>
  <si>
    <t>Container Exp</t>
  </si>
  <si>
    <t>IS Supervisor</t>
  </si>
  <si>
    <t>Communications</t>
  </si>
  <si>
    <t>Superv. Ex</t>
  </si>
  <si>
    <t>IS OtherOpExp</t>
  </si>
  <si>
    <t>Bldg &amp; Property</t>
  </si>
  <si>
    <t>Other Prof Fees</t>
  </si>
  <si>
    <t>Property Taxes</t>
  </si>
  <si>
    <t>Other Taxes</t>
  </si>
  <si>
    <t>Permits</t>
  </si>
  <si>
    <t>Bonds Expense</t>
  </si>
  <si>
    <t>Other Operating</t>
  </si>
  <si>
    <t>Closure Exp</t>
  </si>
  <si>
    <t>IS Insurance</t>
  </si>
  <si>
    <t>Self Insurance Premium</t>
  </si>
  <si>
    <t>A&amp;L - Current Year Claims</t>
  </si>
  <si>
    <t>A&amp;L - Prior Year Claims</t>
  </si>
  <si>
    <t>WC - Current Year Claims</t>
  </si>
  <si>
    <t>WC - Prior Year Claims</t>
  </si>
  <si>
    <t>Damages paid by District</t>
  </si>
  <si>
    <t>Workers Comp Prem</t>
  </si>
  <si>
    <t>Insurance Exp</t>
  </si>
  <si>
    <t>IS OpDisposal</t>
  </si>
  <si>
    <t>Gain/Loss on Sale of Asset</t>
  </si>
  <si>
    <t>G/L on Ops</t>
  </si>
  <si>
    <t>Cost of Ops</t>
  </si>
  <si>
    <t>Gross Profit</t>
  </si>
  <si>
    <t>IS Sales</t>
  </si>
  <si>
    <t>Advertising and Promotions</t>
  </si>
  <si>
    <t>Sales Exp</t>
  </si>
  <si>
    <t>IS G&amp;A</t>
  </si>
  <si>
    <t>Other Bonus/Commission - Non-Safety</t>
  </si>
  <si>
    <t>Empl &amp; Commun Activ</t>
  </si>
  <si>
    <t>Contributions</t>
  </si>
  <si>
    <t>Cellular Telephone</t>
  </si>
  <si>
    <t>Postage</t>
  </si>
  <si>
    <t>Dues and Subscriptions</t>
  </si>
  <si>
    <t>Travel</t>
  </si>
  <si>
    <t>Entertainment</t>
  </si>
  <si>
    <t>Excursions Meetings</t>
  </si>
  <si>
    <t>Lodging</t>
  </si>
  <si>
    <t>Travel - Auto</t>
  </si>
  <si>
    <t>Meals</t>
  </si>
  <si>
    <t>Office Supplies and Equip</t>
  </si>
  <si>
    <t>Credit Card Fees</t>
  </si>
  <si>
    <t>Legal</t>
  </si>
  <si>
    <t>Payroll Processing Fees</t>
  </si>
  <si>
    <t>Data Processing</t>
  </si>
  <si>
    <t>Computer Supplies</t>
  </si>
  <si>
    <t>Bad Debt Provision</t>
  </si>
  <si>
    <t>Credit and Collection</t>
  </si>
  <si>
    <t>G&amp;A</t>
  </si>
  <si>
    <t>IS Overhead</t>
  </si>
  <si>
    <t>Corporate Overhead Allocation In</t>
  </si>
  <si>
    <t>Corp Overhead</t>
  </si>
  <si>
    <t>Total SG&amp;A</t>
  </si>
  <si>
    <t>EBITDA</t>
  </si>
  <si>
    <t>Watch list EBITDA</t>
  </si>
  <si>
    <t>IS Depreciation</t>
  </si>
  <si>
    <t>Depreciation</t>
  </si>
  <si>
    <t>IS Depletion</t>
  </si>
  <si>
    <t>Airspace Amort</t>
  </si>
  <si>
    <t>IS Amort</t>
  </si>
  <si>
    <t>Long Term Contract Amort</t>
  </si>
  <si>
    <t>Intangible Amort</t>
  </si>
  <si>
    <t>Total DDA</t>
  </si>
  <si>
    <t>EBIT From Ops</t>
  </si>
  <si>
    <t>IS Interest</t>
  </si>
  <si>
    <t>Interest Exp</t>
  </si>
  <si>
    <t>IS Interest Income</t>
  </si>
  <si>
    <t>Interest Income</t>
  </si>
  <si>
    <t>IS OtherIncExp</t>
  </si>
  <si>
    <t>Other Inc/Exp</t>
  </si>
  <si>
    <t>NI b/ Taxes &amp; Extra</t>
  </si>
  <si>
    <t>IS Extraordinary</t>
  </si>
  <si>
    <t>Extra. Items</t>
  </si>
  <si>
    <t>NI b/ Taxes</t>
  </si>
  <si>
    <t>IS Taxes</t>
  </si>
  <si>
    <t>Taxes</t>
  </si>
  <si>
    <t>Net Income</t>
  </si>
  <si>
    <t>IS NoncontrollingExp</t>
  </si>
  <si>
    <t>Non Controlling Int</t>
  </si>
  <si>
    <t>Net Income Attrib</t>
  </si>
  <si>
    <t>[Leftovers]</t>
  </si>
  <si>
    <t>Data Not Included</t>
  </si>
  <si>
    <t>Adj Total</t>
  </si>
  <si>
    <t>YTC</t>
  </si>
  <si>
    <t>RO</t>
  </si>
  <si>
    <t>Comm</t>
  </si>
  <si>
    <t>Comm Rec</t>
  </si>
  <si>
    <t>Resi</t>
  </si>
  <si>
    <t>Resi Recy</t>
  </si>
  <si>
    <t>YD</t>
  </si>
  <si>
    <t>Regulated</t>
  </si>
  <si>
    <t>YIN</t>
  </si>
  <si>
    <t>Non Reg</t>
  </si>
  <si>
    <t>Grand Total</t>
  </si>
  <si>
    <t>Non Reg Total</t>
  </si>
  <si>
    <t>DELTEMP-COMM</t>
  </si>
  <si>
    <t>DELIVERY FEE TEMP-COMM</t>
  </si>
  <si>
    <t>FL 8 YD 2X WK 1</t>
  </si>
  <si>
    <t>Average</t>
  </si>
  <si>
    <t>COMPACTOR HAUL 30 YD - RO</t>
  </si>
  <si>
    <t>HAULREC-RO</t>
  </si>
  <si>
    <t>HAUL RECYCLE - RO</t>
  </si>
  <si>
    <t>ADJ COMMERCIAL</t>
  </si>
  <si>
    <t>RENTAL FEE 4 YD TEMP - CO</t>
  </si>
  <si>
    <t>WALK IN 76-100 FT - COMM</t>
  </si>
  <si>
    <t>2195</t>
  </si>
  <si>
    <t>Proceeds - Commingled</t>
  </si>
  <si>
    <t>Brokerage Cost</t>
  </si>
  <si>
    <t>Equipment and Maint Repair</t>
  </si>
  <si>
    <t>Employee Relocation</t>
  </si>
  <si>
    <t>WALK IN 26-50 FT - RES</t>
  </si>
  <si>
    <t>LATE FEE</t>
  </si>
  <si>
    <t>STORAGE</t>
  </si>
  <si>
    <t>32 GL 1X WK COMM 5</t>
  </si>
  <si>
    <t>RENT20REC-RO</t>
  </si>
  <si>
    <t>RENTAL FEE 20 YD RECYCLE - RO</t>
  </si>
  <si>
    <t>FL008.0Y3W001</t>
  </si>
  <si>
    <t>FL 8 YD 3X WK 1</t>
  </si>
  <si>
    <t>R64/96G1W1</t>
  </si>
  <si>
    <t>64 &amp; 96 GL 1X WK SVC</t>
  </si>
  <si>
    <t>R64G1W2</t>
  </si>
  <si>
    <t>64 GL 1X WK 2</t>
  </si>
  <si>
    <t>Bldg &amp; Property Maint</t>
  </si>
  <si>
    <t>Reclass Sunnyside Resi/Comm Revenue</t>
  </si>
  <si>
    <t>Accruals</t>
  </si>
  <si>
    <t>CLEANING FEE 20 YD - RO</t>
  </si>
  <si>
    <t>PU/REDEL OVER 8 YDS - RO</t>
  </si>
  <si>
    <t>RENTAL FEE 96 GL REC COMM</t>
  </si>
  <si>
    <t>7/1/16-1/31/17</t>
  </si>
  <si>
    <t xml:space="preserve">DRIVEIN1-COMM </t>
  </si>
  <si>
    <t>DRIVE IN 125-250' - COMM</t>
  </si>
  <si>
    <t>CARTREPL-COM</t>
  </si>
  <si>
    <t>CART REPLACEMENT - COMM</t>
  </si>
  <si>
    <t>DRIVEIN1-RES</t>
  </si>
  <si>
    <t xml:space="preserve">DRIVE IN 125-250' - RES </t>
  </si>
  <si>
    <t>DRIVE IN &gt; 250' RES</t>
  </si>
  <si>
    <t>FL004.0Y4W001</t>
  </si>
  <si>
    <t>FL 4 YD 4X WK 1</t>
  </si>
  <si>
    <t>DRIVE-IN1 RES MTHLY</t>
  </si>
  <si>
    <t>DRIVE IN 125-250' - RES MONTHLY</t>
  </si>
  <si>
    <t>CLEAN-RO</t>
  </si>
  <si>
    <t>CONT CLEANING FEE - RO</t>
  </si>
  <si>
    <t>DRIVEINEOW1-RES</t>
  </si>
  <si>
    <t>DRIVE IN 125-250' - RES EOW</t>
  </si>
  <si>
    <t>CLEAN1YD-COMM</t>
  </si>
  <si>
    <t>CONT CLEAN 1 YD - COMM</t>
  </si>
  <si>
    <t>RL2TC-COMM</t>
  </si>
  <si>
    <t>RL TEMPORARY 2 YD-COMM</t>
  </si>
  <si>
    <t>Act(-11)</t>
  </si>
  <si>
    <t>Act(-10)</t>
  </si>
  <si>
    <t>Act(-9)</t>
  </si>
  <si>
    <t>Act(-8)</t>
  </si>
  <si>
    <t>Act(-7)</t>
  </si>
  <si>
    <t>Act(-6)</t>
  </si>
  <si>
    <t>Act(-5)</t>
  </si>
  <si>
    <t>Act(-4)</t>
  </si>
  <si>
    <t>Act(-3)</t>
  </si>
  <si>
    <t>Act(-2)</t>
  </si>
  <si>
    <t>Act</t>
  </si>
  <si>
    <t>IS 210 - PL Review</t>
  </si>
  <si>
    <t>2017-06</t>
  </si>
  <si>
    <t>Hauling Revenue - Commercial FEL Extras</t>
  </si>
  <si>
    <t>P-Card Rebate Revenue</t>
  </si>
  <si>
    <t>Brokerage Cost Intercompany</t>
  </si>
  <si>
    <t>Equip/Vehicle Rental</t>
  </si>
  <si>
    <t>Office Supply and Equip</t>
  </si>
  <si>
    <t>Costs Awaiting Capitalization</t>
  </si>
  <si>
    <t>School Tuition</t>
  </si>
  <si>
    <t>Meal and Entertainment</t>
  </si>
  <si>
    <t>Equipment Vehicle Rental</t>
  </si>
  <si>
    <t>Drive Cam &amp; Routing SW Fees</t>
  </si>
  <si>
    <t>Penalties and Violations</t>
  </si>
  <si>
    <t>Security Services</t>
  </si>
  <si>
    <t>Insurance claim repairs</t>
  </si>
  <si>
    <t>Political Contributions</t>
  </si>
  <si>
    <t>Union Pension</t>
  </si>
  <si>
    <t>Meals with Customers</t>
  </si>
  <si>
    <t>Sponsorships</t>
  </si>
  <si>
    <t>Recruitment Advertising &amp; Expenses</t>
  </si>
  <si>
    <t>Check</t>
  </si>
  <si>
    <t>2/1/17-6/30/17</t>
  </si>
  <si>
    <t>Average Customers</t>
  </si>
  <si>
    <t>Tarriff Rate</t>
  </si>
  <si>
    <t>2/1/17 - 6/30/17</t>
  </si>
  <si>
    <t>July 1, 2016 - June 30, 2017</t>
  </si>
  <si>
    <t>2017 Contract</t>
  </si>
  <si>
    <t>TOTAL RESIDENTIAL RECYCLE</t>
  </si>
  <si>
    <t>Storage</t>
  </si>
  <si>
    <t>Sunnyside Revenue Reallocation</t>
  </si>
  <si>
    <t>End of List</t>
  </si>
  <si>
    <t>wci_wa</t>
  </si>
  <si>
    <t>JRNL00849478</t>
  </si>
  <si>
    <t>RM - Residential MSW</t>
  </si>
  <si>
    <t>0/JE IC</t>
  </si>
  <si>
    <t>HeatherWe</t>
  </si>
  <si>
    <t>REV1-Rcrd MM001 Rev</t>
  </si>
  <si>
    <t>P</t>
  </si>
  <si>
    <t>JRNLWA00356494</t>
  </si>
  <si>
    <t>USD</t>
  </si>
  <si>
    <t>32000-2195-000-00</t>
  </si>
  <si>
    <t>Reallocation Sunnyside Revenue</t>
  </si>
  <si>
    <t>JRNL00846167</t>
  </si>
  <si>
    <t>JRNL00845570</t>
  </si>
  <si>
    <t>MaribelV</t>
  </si>
  <si>
    <t>REV5-Accr D0025 Rev</t>
  </si>
  <si>
    <t>JRNLWA00355291</t>
  </si>
  <si>
    <t>JRNLWA00355203</t>
  </si>
  <si>
    <t>JRNL00845185</t>
  </si>
  <si>
    <t>JRNLWA00354873</t>
  </si>
  <si>
    <t>JRNL00841363</t>
  </si>
  <si>
    <t>JRNLWA00353335</t>
  </si>
  <si>
    <t>JRNL00838085</t>
  </si>
  <si>
    <t>JRNL00837967</t>
  </si>
  <si>
    <t>AdamJo</t>
  </si>
  <si>
    <t>JRNLWA00352005</t>
  </si>
  <si>
    <t>JRNLWA00351982</t>
  </si>
  <si>
    <t>JRNL00837318</t>
  </si>
  <si>
    <t>JRNLWA00351781</t>
  </si>
  <si>
    <t>JRNL00833851</t>
  </si>
  <si>
    <t>JRNL00833835</t>
  </si>
  <si>
    <t>JRNLWA00350435</t>
  </si>
  <si>
    <t>JRNLWA00350433</t>
  </si>
  <si>
    <t>JRNL00833477</t>
  </si>
  <si>
    <t>JRNLWA00350274</t>
  </si>
  <si>
    <t>JRNL00830198</t>
  </si>
  <si>
    <t>JRNL00830064</t>
  </si>
  <si>
    <t>JRNLWA00349061</t>
  </si>
  <si>
    <t>JRNLWA00348941</t>
  </si>
  <si>
    <t>JRNL00829682</t>
  </si>
  <si>
    <t>JRNLWA00348783</t>
  </si>
  <si>
    <t>JRNL00826037</t>
  </si>
  <si>
    <t>JRNL00826021</t>
  </si>
  <si>
    <t>JRNLWA00347336</t>
  </si>
  <si>
    <t>JRNLWA00347295</t>
  </si>
  <si>
    <t>JRNL00825657</t>
  </si>
  <si>
    <t>JRNLWA00347165</t>
  </si>
  <si>
    <t>JRNL00822919</t>
  </si>
  <si>
    <t>JRNL00822691</t>
  </si>
  <si>
    <t>JRNLWA00346121</t>
  </si>
  <si>
    <t>JRNLWA00346062</t>
  </si>
  <si>
    <t>JRNL00821948</t>
  </si>
  <si>
    <t>JRNLWA00345676</t>
  </si>
  <si>
    <t>JRNL00818771</t>
  </si>
  <si>
    <t>JRNL00818713</t>
  </si>
  <si>
    <t>JRNLWA00344454</t>
  </si>
  <si>
    <t>JRNLWA00344430</t>
  </si>
  <si>
    <t>JRNL00818528</t>
  </si>
  <si>
    <t>JRNLWA00344334</t>
  </si>
  <si>
    <t>JRNL00814968</t>
  </si>
  <si>
    <t>JRNL00814931</t>
  </si>
  <si>
    <t>JRNLWA00342845</t>
  </si>
  <si>
    <t>JRNLWA00342833</t>
  </si>
  <si>
    <t>JRNL00814344</t>
  </si>
  <si>
    <t>JRNLWA00342632</t>
  </si>
  <si>
    <t>JRNL00811109</t>
  </si>
  <si>
    <t>JRNL00811096</t>
  </si>
  <si>
    <t>JRNLWA00341469</t>
  </si>
  <si>
    <t>JRNLWA00341402</t>
  </si>
  <si>
    <t>JRNL00810511</t>
  </si>
  <si>
    <t>JRNLWA00341132</t>
  </si>
  <si>
    <t>JRNL00806710</t>
  </si>
  <si>
    <t>JRNL00806701</t>
  </si>
  <si>
    <t>JRNLWA00339706</t>
  </si>
  <si>
    <t>JRNLWA00339675</t>
  </si>
  <si>
    <t>JRNL00806371</t>
  </si>
  <si>
    <t>JRNLWA00339518</t>
  </si>
  <si>
    <t>JRNL00803060</t>
  </si>
  <si>
    <t>JRNL00802963</t>
  </si>
  <si>
    <t>JRNLWA00338321</t>
  </si>
  <si>
    <t>VO Number</t>
  </si>
  <si>
    <t>Staged District</t>
  </si>
  <si>
    <t>Staged Year Month</t>
  </si>
  <si>
    <t>Staged_DocRef</t>
  </si>
  <si>
    <t>Staged_RefCode</t>
  </si>
  <si>
    <t>Seg4</t>
  </si>
  <si>
    <t>Seg3</t>
  </si>
  <si>
    <t>Seg2</t>
  </si>
  <si>
    <t>Seg1</t>
  </si>
  <si>
    <t>Posted Flag</t>
  </si>
  <si>
    <t>Type Flag</t>
  </si>
  <si>
    <t>Repeating Flag</t>
  </si>
  <si>
    <t>Recurring Flag</t>
  </si>
  <si>
    <t>Hold Flag</t>
  </si>
  <si>
    <t>Reversing Flag</t>
  </si>
  <si>
    <t>Database</t>
  </si>
  <si>
    <t>Date Due</t>
  </si>
  <si>
    <t>Amt Net</t>
  </si>
  <si>
    <t>Date Posted</t>
  </si>
  <si>
    <t>Date Entered</t>
  </si>
  <si>
    <t>Class Code</t>
  </si>
  <si>
    <t>Document 1</t>
  </si>
  <si>
    <t>Document 2</t>
  </si>
  <si>
    <t>Ticket Num</t>
  </si>
  <si>
    <t>Vendor Order Num</t>
  </si>
  <si>
    <t>Po Ctrl Num</t>
  </si>
  <si>
    <t>Doc Ctrl Num</t>
  </si>
  <si>
    <t>Doc Desc</t>
  </si>
  <si>
    <t>Date Doc</t>
  </si>
  <si>
    <t>Further Description</t>
  </si>
  <si>
    <t>One Time Vendor</t>
  </si>
  <si>
    <t>Vendor Code</t>
  </si>
  <si>
    <t>R/Type</t>
  </si>
  <si>
    <t>User</t>
  </si>
  <si>
    <t>Journal Description</t>
  </si>
  <si>
    <t>Psted*</t>
  </si>
  <si>
    <t>Journal Control Num</t>
  </si>
  <si>
    <t>Nat Currency</t>
  </si>
  <si>
    <t>Amount CAD</t>
  </si>
  <si>
    <t>Amount USD</t>
  </si>
  <si>
    <t>Date</t>
  </si>
  <si>
    <t>Full Account</t>
  </si>
  <si>
    <t>Not included in print range</t>
  </si>
  <si>
    <t>*records limit:</t>
  </si>
  <si>
    <t>Num of Entries Shown:</t>
  </si>
  <si>
    <t>*pstd: P = Posted, U = Unposted, S = Staged, C:0 = I/C Unposted, -1 = Hanging out there.</t>
  </si>
  <si>
    <t>Total of Entries:</t>
  </si>
  <si>
    <t>Posting:</t>
  </si>
  <si>
    <t>Subsystem:</t>
  </si>
  <si>
    <t>Amount To:</t>
  </si>
  <si>
    <t>Amount From:</t>
  </si>
  <si>
    <t>Accts:</t>
  </si>
  <si>
    <t>To:</t>
  </si>
  <si>
    <t>Vendor Code:</t>
  </si>
  <si>
    <t>Districts:</t>
  </si>
  <si>
    <t>2016-07</t>
  </si>
  <si>
    <t>From:</t>
  </si>
  <si>
    <t>Other Criteria</t>
  </si>
  <si>
    <t>Date Range:</t>
  </si>
  <si>
    <t>v.4.6</t>
  </si>
  <si>
    <t>NOTE: Ctrl+Shift+J to pull data</t>
  </si>
  <si>
    <t>Journal Entry Query Tool</t>
  </si>
  <si>
    <t>Current Month:</t>
  </si>
  <si>
    <t>ToMonth:</t>
  </si>
  <si>
    <t>FromMonth:</t>
  </si>
  <si>
    <t>Other</t>
  </si>
  <si>
    <t>Entries Shown Limit Setup:</t>
  </si>
  <si>
    <t>Formulas</t>
  </si>
  <si>
    <t>Staged_District</t>
  </si>
  <si>
    <t>Staged_YearMonth</t>
  </si>
  <si>
    <t>staged_refCode</t>
  </si>
  <si>
    <t>seg4_code</t>
  </si>
  <si>
    <t>seg3_code</t>
  </si>
  <si>
    <t>seg2_code</t>
  </si>
  <si>
    <t>seg1_code</t>
  </si>
  <si>
    <t>posted_flag</t>
  </si>
  <si>
    <t>type_flag</t>
  </si>
  <si>
    <t>repeating_flag</t>
  </si>
  <si>
    <t>recurring_flag</t>
  </si>
  <si>
    <t>hold_flag</t>
  </si>
  <si>
    <t>reversing_flag</t>
  </si>
  <si>
    <t>DBase</t>
  </si>
  <si>
    <t>date_due</t>
  </si>
  <si>
    <t>amt_net</t>
  </si>
  <si>
    <t>date_posted</t>
  </si>
  <si>
    <t>date_entered</t>
  </si>
  <si>
    <t>class_code</t>
  </si>
  <si>
    <t>document_1</t>
  </si>
  <si>
    <t>document_2</t>
  </si>
  <si>
    <t>ticket_num</t>
  </si>
  <si>
    <t>vend_order_num</t>
  </si>
  <si>
    <t>po_ctrl_num</t>
  </si>
  <si>
    <t>doc_ctrl_num</t>
  </si>
  <si>
    <t>doc_desc</t>
  </si>
  <si>
    <t>date_doc</t>
  </si>
  <si>
    <t>Description</t>
  </si>
  <si>
    <t>OneTime</t>
  </si>
  <si>
    <t>vendor_code</t>
  </si>
  <si>
    <t>TypeCode</t>
  </si>
  <si>
    <t>journal_description</t>
  </si>
  <si>
    <t>pstd</t>
  </si>
  <si>
    <t>Journal</t>
  </si>
  <si>
    <t>currencycode</t>
  </si>
  <si>
    <t>balance_cad</t>
  </si>
  <si>
    <t>balance_usd</t>
  </si>
  <si>
    <t>date_applied</t>
  </si>
  <si>
    <t>FullAcct</t>
  </si>
  <si>
    <t>Reclasses</t>
  </si>
  <si>
    <t>Total Revenue</t>
  </si>
  <si>
    <t>STORAGE - ROLL OFF</t>
  </si>
  <si>
    <t>TOTAL STORAGE ROLL-OFF</t>
  </si>
  <si>
    <t>STORAGE ACCOUNTING</t>
  </si>
  <si>
    <t>TOTAL STORAGE ACCOUNTING</t>
  </si>
  <si>
    <t>TOTAL COMMERCIAL RECYCLING REVENUE</t>
  </si>
  <si>
    <t>TOTAL STORAGE REVENUE</t>
  </si>
  <si>
    <r>
      <t xml:space="preserve">Note:  </t>
    </r>
    <r>
      <rPr>
        <sz val="10"/>
        <color indexed="8"/>
        <rFont val="Calibri"/>
        <family val="2"/>
        <scheme val="minor"/>
      </rPr>
      <t>Source data is from the billing system.  Links have been deleted to maintain data integrity.  Support is available upon request.</t>
    </r>
  </si>
  <si>
    <t>Billed Customers</t>
  </si>
  <si>
    <t>Serviced Customers</t>
  </si>
  <si>
    <t>City Billed/Collected Revenue (for bad debt calc)</t>
  </si>
  <si>
    <t>OK!: ReportDrill 'JE Lookup' Formula OK [jAction{}]</t>
  </si>
  <si>
    <t>Customer Count 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</si>
</sst>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_(* #,##0,_);_(* \(#,##0,\);_(* &quot;-&quot;??_);_(@_)"/>
    <numFmt numFmtId="168" formatCode="0%;\(0%\);&quot;&quot;"/>
    <numFmt numFmtId="169" formatCode="m/d/yy\ h:mm\ AM/PM"/>
    <numFmt numFmtId="170" formatCode="&quot;$&quot;#,##0\ ;\(&quot;$&quot;#,##0\)"/>
    <numFmt numFmtId="171" formatCode="m/d/yy;@"/>
  </numFmts>
  <fonts count="108">
    <font>
      <sz val="11"/>
      <color theme="1"/>
      <name val="Calibri"/>
      <family val="2"/>
      <scheme val="minor"/>
    </font>
    <font>
      <sz val="11"/>
      <color theme="1"/>
      <name val="Calibri"/>
      <family val="2"/>
      <scheme val="minor"/>
    </font>
    <font>
      <b/>
      <sz val="10"/>
      <color theme="1"/>
      <name val="Calibri"/>
      <family val="2"/>
      <scheme val="minor"/>
    </font>
    <font>
      <sz val="11"/>
      <color indexed="8"/>
      <name val="Arial"/>
      <family val="2"/>
    </font>
    <font>
      <sz val="9"/>
      <color indexed="8"/>
      <name val="Calibri"/>
      <family val="2"/>
    </font>
    <font>
      <b/>
      <sz val="9"/>
      <color indexed="8"/>
      <name val="Calibri"/>
      <family val="2"/>
    </font>
    <font>
      <sz val="9"/>
      <color indexed="8"/>
      <name val="Calibri"/>
      <family val="2"/>
      <scheme val="minor"/>
    </font>
    <font>
      <b/>
      <sz val="9"/>
      <color indexed="50"/>
      <name val="Calibri"/>
      <family val="2"/>
    </font>
    <font>
      <b/>
      <u/>
      <sz val="9"/>
      <color indexed="8"/>
      <name val="Calibri"/>
      <family val="2"/>
      <scheme val="minor"/>
    </font>
    <font>
      <b/>
      <sz val="9"/>
      <color indexed="8"/>
      <name val="Calibri"/>
      <family val="2"/>
      <scheme val="minor"/>
    </font>
    <font>
      <sz val="10"/>
      <name val="Arial"/>
      <family val="2"/>
    </font>
    <font>
      <sz val="11"/>
      <name val="Calibri"/>
      <family val="2"/>
      <scheme val="minor"/>
    </font>
    <font>
      <b/>
      <sz val="9"/>
      <name val="Calibri"/>
      <family val="2"/>
    </font>
    <font>
      <sz val="11"/>
      <color rgb="FFFF0000"/>
      <name val="Calibri"/>
      <family val="2"/>
    </font>
    <font>
      <sz val="9"/>
      <color theme="1"/>
      <name val="Calibri"/>
      <family val="2"/>
      <scheme val="minor"/>
    </font>
    <font>
      <sz val="11"/>
      <color indexed="8"/>
      <name val="Calibri"/>
      <family val="2"/>
      <scheme val="minor"/>
    </font>
    <font>
      <sz val="11"/>
      <color indexed="8"/>
      <name val="Calibri"/>
      <family val="2"/>
    </font>
    <font>
      <sz val="10"/>
      <color theme="1"/>
      <name val="Calibri"/>
      <family val="2"/>
      <scheme val="minor"/>
    </font>
    <font>
      <b/>
      <sz val="8"/>
      <color indexed="81"/>
      <name val="Tahoma"/>
      <family val="2"/>
    </font>
    <font>
      <sz val="8"/>
      <color indexed="81"/>
      <name val="Tahoma"/>
      <family val="2"/>
    </font>
    <font>
      <sz val="11"/>
      <color indexed="9"/>
      <name val="Calibri"/>
      <family val="2"/>
    </font>
    <font>
      <sz val="11"/>
      <color indexed="20"/>
      <name val="Calibri"/>
      <family val="2"/>
    </font>
    <font>
      <b/>
      <sz val="11"/>
      <color indexed="52"/>
      <name val="Calibri"/>
      <family val="2"/>
    </font>
    <font>
      <sz val="10"/>
      <color indexed="8"/>
      <name val="Arial"/>
      <family val="2"/>
    </font>
    <font>
      <sz val="12"/>
      <name val="Courier"/>
      <family val="3"/>
    </font>
    <font>
      <sz val="9"/>
      <color indexed="8"/>
      <name val="Arial"/>
      <family val="2"/>
    </font>
    <font>
      <sz val="10"/>
      <name val="Times New Roman"/>
      <family val="1"/>
    </font>
    <font>
      <b/>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1"/>
      <color indexed="12"/>
      <name val="Calibri"/>
      <family val="2"/>
    </font>
    <font>
      <sz val="10"/>
      <color indexed="12"/>
      <name val="Arial"/>
      <family val="2"/>
    </font>
    <font>
      <sz val="11"/>
      <color indexed="52"/>
      <name val="Calibri"/>
      <family val="2"/>
    </font>
    <font>
      <sz val="11"/>
      <color indexed="60"/>
      <name val="Calibri"/>
      <family val="2"/>
    </font>
    <font>
      <sz val="12"/>
      <name val="Helv"/>
    </font>
    <font>
      <i/>
      <sz val="10"/>
      <color indexed="10"/>
      <name val="Arial"/>
      <family val="2"/>
    </font>
    <font>
      <sz val="10"/>
      <name val="MS Sans Serif"/>
      <family val="2"/>
    </font>
    <font>
      <b/>
      <sz val="10"/>
      <name val="MS Sans Serif"/>
      <family val="2"/>
    </font>
    <font>
      <b/>
      <sz val="11"/>
      <color indexed="8"/>
      <name val="Calibri"/>
      <family val="2"/>
    </font>
    <font>
      <sz val="10"/>
      <color indexed="8"/>
      <name val="Calibri"/>
      <family val="2"/>
      <scheme val="minor"/>
    </font>
    <font>
      <b/>
      <sz val="10"/>
      <color indexed="8"/>
      <name val="Calibri"/>
      <family val="2"/>
      <scheme val="minor"/>
    </font>
    <font>
      <b/>
      <sz val="10"/>
      <color indexed="50"/>
      <name val="Calibri"/>
      <family val="2"/>
      <scheme val="minor"/>
    </font>
    <font>
      <b/>
      <u/>
      <sz val="10"/>
      <color indexed="8"/>
      <name val="Calibri"/>
      <family val="2"/>
      <scheme val="minor"/>
    </font>
    <font>
      <sz val="10"/>
      <name val="Calibri"/>
      <family val="2"/>
      <scheme val="minor"/>
    </font>
    <font>
      <b/>
      <sz val="10"/>
      <name val="Calibri"/>
      <family val="2"/>
      <scheme val="minor"/>
    </font>
    <font>
      <sz val="10"/>
      <color rgb="FFFF0000"/>
      <name val="Calibri"/>
      <family val="2"/>
      <scheme val="minor"/>
    </font>
    <font>
      <sz val="10"/>
      <color indexed="8"/>
      <name val="Calibri"/>
      <family val="2"/>
    </font>
    <font>
      <b/>
      <sz val="10"/>
      <color indexed="8"/>
      <name val="Calibri"/>
      <family val="2"/>
    </font>
    <font>
      <b/>
      <sz val="10"/>
      <color indexed="50"/>
      <name val="Calibri"/>
      <family val="2"/>
    </font>
    <font>
      <b/>
      <sz val="10"/>
      <name val="Calibri"/>
      <family val="2"/>
    </font>
    <font>
      <sz val="10"/>
      <color rgb="FFFF0000"/>
      <name val="Calibri"/>
      <family val="2"/>
    </font>
    <font>
      <b/>
      <sz val="11"/>
      <color theme="1"/>
      <name val="Calibri"/>
      <family val="2"/>
      <scheme val="minor"/>
    </font>
    <font>
      <sz val="10"/>
      <color indexed="8"/>
      <name val="Arial"/>
      <family val="2"/>
    </font>
    <font>
      <sz val="12"/>
      <name val="Arial"/>
      <family val="2"/>
    </font>
    <font>
      <b/>
      <sz val="12"/>
      <color indexed="8"/>
      <name val="Arial"/>
      <family val="2"/>
    </font>
    <font>
      <sz val="12"/>
      <color indexed="8"/>
      <name val="Arial"/>
      <family val="2"/>
    </font>
    <font>
      <sz val="12"/>
      <color indexed="12"/>
      <name val="Arial"/>
      <family val="2"/>
    </font>
    <font>
      <b/>
      <sz val="12"/>
      <color indexed="12"/>
      <name val="Arial"/>
      <family val="2"/>
    </font>
    <font>
      <b/>
      <sz val="10"/>
      <color indexed="8"/>
      <name val="Arial"/>
      <family val="2"/>
    </font>
    <font>
      <b/>
      <sz val="8"/>
      <name val="Arial"/>
      <family val="2"/>
    </font>
    <font>
      <sz val="8"/>
      <name val="Arial"/>
      <family val="2"/>
    </font>
    <font>
      <b/>
      <sz val="10"/>
      <name val="Arial"/>
      <family val="2"/>
    </font>
    <font>
      <sz val="7"/>
      <color indexed="8"/>
      <name val="Arial"/>
      <family val="2"/>
    </font>
    <font>
      <sz val="7"/>
      <name val="Arial"/>
      <family val="2"/>
    </font>
    <font>
      <b/>
      <sz val="9"/>
      <color theme="1"/>
      <name val="Calibri"/>
      <family val="2"/>
      <scheme val="minor"/>
    </font>
    <font>
      <sz val="10"/>
      <name val="Arial"/>
      <family val="2"/>
    </font>
    <font>
      <sz val="10"/>
      <color indexed="8"/>
      <name val="Arial"/>
      <family val="2"/>
    </font>
    <font>
      <sz val="12"/>
      <color indexed="16"/>
      <name val="Arial"/>
      <family val="2"/>
    </font>
    <font>
      <b/>
      <sz val="10"/>
      <color indexed="16"/>
      <name val="Arial"/>
      <family val="2"/>
    </font>
    <font>
      <b/>
      <i/>
      <sz val="10"/>
      <color rgb="FFFF0000"/>
      <name val="Arial"/>
      <family val="2"/>
    </font>
    <font>
      <b/>
      <sz val="12"/>
      <color rgb="FFFF0000"/>
      <name val="Arial"/>
      <family val="2"/>
    </font>
    <font>
      <b/>
      <sz val="10"/>
      <color rgb="FFFF0000"/>
      <name val="Arial"/>
      <family val="2"/>
    </font>
    <font>
      <sz val="11"/>
      <color rgb="FF006100"/>
      <name val="Calibri"/>
      <family val="2"/>
      <scheme val="minor"/>
    </font>
    <font>
      <b/>
      <sz val="11"/>
      <color indexed="10"/>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61"/>
      <name val="Calibri"/>
      <family val="2"/>
    </font>
    <font>
      <u/>
      <sz val="11"/>
      <color theme="10"/>
      <name val="Calibri"/>
      <family val="2"/>
    </font>
    <font>
      <sz val="11"/>
      <color indexed="61"/>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8"/>
      <color indexed="56"/>
      <name val="Arial"/>
      <family val="2"/>
    </font>
    <font>
      <sz val="12"/>
      <name val="Arial MT"/>
    </font>
    <font>
      <b/>
      <u/>
      <sz val="11"/>
      <name val="Arial"/>
      <family val="2"/>
    </font>
    <font>
      <b/>
      <sz val="18"/>
      <color indexed="61"/>
      <name val="Cambria"/>
      <family val="2"/>
    </font>
    <font>
      <b/>
      <sz val="18"/>
      <color indexed="62"/>
      <name val="Cambria"/>
      <family val="2"/>
    </font>
    <font>
      <sz val="10"/>
      <name val="Arial"/>
      <family val="2"/>
    </font>
    <font>
      <b/>
      <sz val="9"/>
      <color indexed="81"/>
      <name val="Tahoma"/>
      <family val="2"/>
    </font>
    <font>
      <sz val="10"/>
      <name val="Arial"/>
      <family val="2"/>
    </font>
    <font>
      <sz val="10"/>
      <color indexed="61"/>
      <name val="Arial"/>
      <family val="2"/>
    </font>
    <font>
      <sz val="10"/>
      <color indexed="30"/>
      <name val="Arial"/>
      <family val="2"/>
    </font>
    <font>
      <i/>
      <sz val="10"/>
      <name val="Arial"/>
      <family val="2"/>
    </font>
    <font>
      <b/>
      <i/>
      <sz val="11"/>
      <color indexed="60"/>
      <name val="Arial"/>
      <family val="2"/>
    </font>
    <font>
      <b/>
      <sz val="11"/>
      <color indexed="60"/>
      <name val="Arial"/>
      <family val="2"/>
    </font>
    <font>
      <b/>
      <sz val="14"/>
      <name val="Arial"/>
      <family val="2"/>
    </font>
    <font>
      <b/>
      <sz val="11"/>
      <color indexed="8"/>
      <name val="Calibri"/>
      <family val="2"/>
      <scheme val="minor"/>
    </font>
    <font>
      <b/>
      <sz val="11"/>
      <name val="Calibri"/>
      <family val="2"/>
      <scheme val="minor"/>
    </font>
    <font>
      <i/>
      <sz val="10"/>
      <color rgb="FFFF0000"/>
      <name val="Calibri"/>
      <family val="2"/>
      <scheme val="minor"/>
    </font>
    <font>
      <i/>
      <sz val="9"/>
      <color rgb="FFFF0000"/>
      <name val="Calibri"/>
      <family val="2"/>
      <scheme val="minor"/>
    </font>
    <font>
      <i/>
      <sz val="10"/>
      <color indexed="8"/>
      <name val="Calibri"/>
      <family val="2"/>
      <scheme val="minor"/>
    </font>
  </fonts>
  <fills count="44">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indexed="47"/>
        <bgColor indexed="64"/>
      </patternFill>
    </fill>
    <fill>
      <patternFill patternType="solid">
        <fgColor indexed="43"/>
        <bgColor indexed="64"/>
      </patternFill>
    </fill>
    <fill>
      <patternFill patternType="solid">
        <fgColor theme="0" tint="-0.14999847407452621"/>
        <bgColor indexed="64"/>
      </patternFill>
    </fill>
    <fill>
      <patternFill patternType="solid">
        <fgColor rgb="FFC6EFCE"/>
      </patternFill>
    </fill>
    <fill>
      <patternFill patternType="solid">
        <fgColor indexed="31"/>
      </patternFill>
    </fill>
    <fill>
      <patternFill patternType="solid">
        <fgColor indexed="47"/>
      </patternFill>
    </fill>
    <fill>
      <patternFill patternType="solid">
        <fgColor indexed="46"/>
      </patternFill>
    </fill>
    <fill>
      <patternFill patternType="solid">
        <fgColor indexed="27"/>
      </patternFill>
    </fill>
    <fill>
      <patternFill patternType="solid">
        <fgColor indexed="51"/>
      </patternFill>
    </fill>
    <fill>
      <patternFill patternType="solid">
        <fgColor indexed="30"/>
      </patternFill>
    </fill>
    <fill>
      <patternFill patternType="solid">
        <fgColor indexed="11"/>
      </patternFill>
    </fill>
    <fill>
      <patternFill patternType="solid">
        <fgColor indexed="36"/>
      </patternFill>
    </fill>
    <fill>
      <patternFill patternType="solid">
        <fgColor indexed="56"/>
      </patternFill>
    </fill>
    <fill>
      <patternFill patternType="solid">
        <fgColor indexed="62"/>
      </patternFill>
    </fill>
    <fill>
      <patternFill patternType="solid">
        <fgColor indexed="54"/>
      </patternFill>
    </fill>
    <fill>
      <patternFill patternType="solid">
        <fgColor indexed="48"/>
      </patternFill>
    </fill>
    <fill>
      <patternFill patternType="solid">
        <fgColor indexed="63"/>
      </patternFill>
    </fill>
    <fill>
      <patternFill patternType="solid">
        <fgColor indexed="55"/>
      </patternFill>
    </fill>
    <fill>
      <patternFill patternType="solid">
        <fgColor indexed="45"/>
        <bgColor indexed="64"/>
      </patternFill>
    </fill>
    <fill>
      <patternFill patternType="mediumGray">
        <fgColor indexed="22"/>
      </patternFill>
    </fill>
    <fill>
      <patternFill patternType="solid">
        <fgColor rgb="FFFFCC99"/>
        <bgColor indexed="64"/>
      </patternFill>
    </fill>
  </fills>
  <borders count="29">
    <border>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thin">
        <color indexed="49"/>
      </top>
      <bottom style="double">
        <color indexed="4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double">
        <color indexed="62"/>
      </left>
      <right style="double">
        <color indexed="62"/>
      </right>
      <top style="double">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medium">
        <color indexed="27"/>
      </bottom>
      <diagonal/>
    </border>
    <border>
      <left/>
      <right/>
      <top/>
      <bottom style="medium">
        <color indexed="30"/>
      </bottom>
      <diagonal/>
    </border>
    <border>
      <left/>
      <right/>
      <top/>
      <bottom style="double">
        <color indexed="10"/>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right style="thin">
        <color indexed="64"/>
      </right>
      <top style="thin">
        <color indexed="64"/>
      </top>
      <bottom style="medium">
        <color indexed="64"/>
      </bottom>
      <diagonal/>
    </border>
  </borders>
  <cellStyleXfs count="411">
    <xf numFmtId="0" fontId="0" fillId="0" borderId="0"/>
    <xf numFmtId="43" fontId="10" fillId="0" borderId="0" applyFont="0" applyFill="0" applyBorder="0" applyAlignment="0" applyProtection="0"/>
    <xf numFmtId="44" fontId="10" fillId="0" borderId="0" applyFont="0" applyFill="0" applyBorder="0" applyAlignment="0" applyProtection="0"/>
    <xf numFmtId="0" fontId="3" fillId="0" borderId="0"/>
    <xf numFmtId="44" fontId="16" fillId="0" borderId="0" applyFont="0" applyFill="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41" fontId="10" fillId="0" borderId="0"/>
    <xf numFmtId="0" fontId="21" fillId="13" borderId="0" applyNumberFormat="0" applyBorder="0" applyAlignment="0" applyProtection="0"/>
    <xf numFmtId="3" fontId="10" fillId="0" borderId="0"/>
    <xf numFmtId="0" fontId="22" fillId="14" borderId="2"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 fontId="23" fillId="0" borderId="0"/>
    <xf numFmtId="0" fontId="24" fillId="0" borderId="0"/>
    <xf numFmtId="0" fontId="24" fillId="0" borderId="0"/>
    <xf numFmtId="0" fontId="25" fillId="15" borderId="3" applyAlignment="0">
      <alignment horizontal="right"/>
      <protection locked="0"/>
    </xf>
    <xf numFmtId="44" fontId="26"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7" fillId="16" borderId="0">
      <alignment horizontal="right"/>
      <protection locked="0"/>
    </xf>
    <xf numFmtId="2" fontId="27" fillId="16" borderId="0">
      <alignment horizontal="right"/>
      <protection locked="0"/>
    </xf>
    <xf numFmtId="0" fontId="28" fillId="17"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3" fontId="34" fillId="18" borderId="0">
      <protection locked="0"/>
    </xf>
    <xf numFmtId="4" fontId="34" fillId="18" borderId="0">
      <protection locked="0"/>
    </xf>
    <xf numFmtId="0" fontId="35" fillId="0" borderId="7" applyNumberFormat="0" applyFill="0" applyAlignment="0" applyProtection="0"/>
    <xf numFmtId="0" fontId="36" fillId="7" borderId="0" applyNumberFormat="0" applyBorder="0" applyAlignment="0" applyProtection="0"/>
    <xf numFmtId="43" fontId="10"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19" borderId="8" applyNumberFormat="0" applyFont="0" applyAlignment="0" applyProtection="0"/>
    <xf numFmtId="165" fontId="38" fillId="0" borderId="0" applyNumberFormat="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6" fillId="0" borderId="0" applyFont="0" applyFill="0" applyBorder="0" applyAlignment="0" applyProtection="0"/>
    <xf numFmtId="165" fontId="10" fillId="0" borderId="0" applyFont="0" applyFill="0" applyBorder="0" applyAlignment="0" applyProtection="0"/>
    <xf numFmtId="10" fontId="10" fillId="0" borderId="0" applyFont="0" applyFill="0" applyBorder="0" applyAlignment="0" applyProtection="0"/>
    <xf numFmtId="0" fontId="10" fillId="0" borderId="0"/>
    <xf numFmtId="0" fontId="39" fillId="0" borderId="0" applyNumberFormat="0" applyFont="0" applyFill="0" applyBorder="0" applyAlignment="0" applyProtection="0">
      <alignment horizontal="left"/>
    </xf>
    <xf numFmtId="0" fontId="40" fillId="0" borderId="9">
      <alignment horizontal="center"/>
    </xf>
    <xf numFmtId="0" fontId="23" fillId="0" borderId="0">
      <alignment vertical="top"/>
    </xf>
    <xf numFmtId="0" fontId="23" fillId="0" borderId="0" applyNumberFormat="0" applyBorder="0" applyAlignment="0"/>
    <xf numFmtId="0" fontId="41" fillId="0" borderId="10" applyNumberFormat="0" applyFill="0" applyAlignment="0" applyProtection="0"/>
    <xf numFmtId="0" fontId="55" fillId="0" borderId="0">
      <alignment vertical="top"/>
    </xf>
    <xf numFmtId="37" fontId="56" fillId="20" borderId="0" applyFill="0"/>
    <xf numFmtId="0" fontId="10" fillId="0" borderId="0"/>
    <xf numFmtId="9" fontId="1" fillId="0" borderId="0" applyFont="0" applyFill="0" applyBorder="0" applyAlignment="0" applyProtection="0"/>
    <xf numFmtId="0" fontId="68" fillId="0" borderId="0"/>
    <xf numFmtId="3" fontId="1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0" fillId="0" borderId="0"/>
    <xf numFmtId="0" fontId="69" fillId="0" borderId="0">
      <alignment vertical="top"/>
    </xf>
    <xf numFmtId="0" fontId="23" fillId="0" borderId="0">
      <alignment vertical="top"/>
    </xf>
    <xf numFmtId="0" fontId="16" fillId="5" borderId="0" applyNumberFormat="0" applyBorder="0" applyAlignment="0" applyProtection="0"/>
    <xf numFmtId="0" fontId="16" fillId="6" borderId="0" applyNumberFormat="0" applyBorder="0" applyAlignment="0" applyProtection="0"/>
    <xf numFmtId="0" fontId="16" fillId="27"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30"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19" borderId="0" applyNumberFormat="0" applyBorder="0" applyAlignment="0" applyProtection="0"/>
    <xf numFmtId="0" fontId="16" fillId="31" borderId="0" applyNumberFormat="0" applyBorder="0" applyAlignment="0" applyProtection="0"/>
    <xf numFmtId="0" fontId="20" fillId="8" borderId="0" applyNumberFormat="0" applyBorder="0" applyAlignment="0" applyProtection="0"/>
    <xf numFmtId="0" fontId="20" fillId="30"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34" borderId="0" applyNumberFormat="0" applyBorder="0" applyAlignment="0" applyProtection="0"/>
    <xf numFmtId="0" fontId="20" fillId="8" borderId="0" applyNumberFormat="0" applyBorder="0" applyAlignment="0" applyProtection="0"/>
    <xf numFmtId="0" fontId="20" fillId="30"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8"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8"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41" fontId="10" fillId="0" borderId="0"/>
    <xf numFmtId="41" fontId="10" fillId="0" borderId="0"/>
    <xf numFmtId="41" fontId="10" fillId="0" borderId="0"/>
    <xf numFmtId="0" fontId="21" fillId="29" borderId="0" applyNumberFormat="0" applyBorder="0" applyAlignment="0" applyProtection="0"/>
    <xf numFmtId="3" fontId="10" fillId="0" borderId="0"/>
    <xf numFmtId="3" fontId="10" fillId="0" borderId="0"/>
    <xf numFmtId="0" fontId="22" fillId="14" borderId="2" applyNumberFormat="0" applyAlignment="0" applyProtection="0"/>
    <xf numFmtId="0" fontId="76" fillId="14" borderId="2" applyNumberFormat="0" applyAlignment="0" applyProtection="0"/>
    <xf numFmtId="0" fontId="22" fillId="5" borderId="2" applyNumberFormat="0" applyAlignment="0" applyProtection="0"/>
    <xf numFmtId="0" fontId="77" fillId="39" borderId="16" applyNumberFormat="0" applyAlignment="0" applyProtection="0"/>
    <xf numFmtId="0" fontId="77" fillId="40" borderId="17" applyNumberFormat="0" applyAlignment="0" applyProtection="0"/>
    <xf numFmtId="0" fontId="10" fillId="41" borderId="0">
      <alignment horizontal="center"/>
    </xf>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alignment vertical="top"/>
    </xf>
    <xf numFmtId="43" fontId="16"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3" fillId="0" borderId="0" applyFont="0" applyFill="0" applyBorder="0" applyAlignment="0" applyProtection="0"/>
    <xf numFmtId="3" fontId="39"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6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1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63" fillId="0" borderId="0" applyFont="0" applyFill="0" applyBorder="0" applyAlignment="0" applyProtection="0"/>
    <xf numFmtId="44" fontId="16" fillId="0" borderId="0" applyFont="0" applyFill="0" applyBorder="0" applyAlignment="0" applyProtection="0"/>
    <xf numFmtId="170" fontId="39" fillId="0" borderId="0" applyFont="0" applyFill="0" applyBorder="0" applyAlignment="0" applyProtection="0"/>
    <xf numFmtId="14" fontId="10" fillId="0" borderId="0"/>
    <xf numFmtId="0" fontId="78" fillId="0" borderId="0" applyNumberFormat="0" applyFill="0" applyBorder="0" applyAlignment="0" applyProtection="0"/>
    <xf numFmtId="0" fontId="78" fillId="0" borderId="0" applyNumberFormat="0" applyFill="0" applyBorder="0" applyAlignment="0" applyProtection="0"/>
    <xf numFmtId="0" fontId="10" fillId="0" borderId="0"/>
    <xf numFmtId="1" fontId="10" fillId="0" borderId="0">
      <alignment horizontal="center"/>
    </xf>
    <xf numFmtId="0" fontId="28" fillId="30" borderId="0" applyNumberFormat="0" applyBorder="0" applyAlignment="0" applyProtection="0"/>
    <xf numFmtId="0" fontId="75" fillId="26" borderId="0" applyNumberFormat="0" applyBorder="0" applyAlignment="0" applyProtection="0"/>
    <xf numFmtId="0" fontId="29" fillId="0" borderId="4" applyNumberFormat="0" applyFill="0" applyAlignment="0" applyProtection="0"/>
    <xf numFmtId="0" fontId="29" fillId="0" borderId="18" applyNumberFormat="0" applyFill="0" applyAlignment="0" applyProtection="0"/>
    <xf numFmtId="0" fontId="79" fillId="0" borderId="19" applyNumberFormat="0" applyFill="0" applyAlignment="0" applyProtection="0"/>
    <xf numFmtId="0" fontId="30" fillId="0" borderId="5" applyNumberFormat="0" applyFill="0" applyAlignment="0" applyProtection="0"/>
    <xf numFmtId="0" fontId="30" fillId="0" borderId="20" applyNumberFormat="0" applyFill="0" applyAlignment="0" applyProtection="0"/>
    <xf numFmtId="0" fontId="80" fillId="0" borderId="5" applyNumberFormat="0" applyFill="0" applyAlignment="0" applyProtection="0"/>
    <xf numFmtId="0" fontId="31" fillId="0" borderId="6" applyNumberFormat="0" applyFill="0" applyAlignment="0" applyProtection="0"/>
    <xf numFmtId="0" fontId="31" fillId="0" borderId="21" applyNumberFormat="0" applyFill="0" applyAlignment="0" applyProtection="0"/>
    <xf numFmtId="0" fontId="81" fillId="0" borderId="22" applyNumberFormat="0" applyFill="0" applyAlignment="0" applyProtection="0"/>
    <xf numFmtId="0" fontId="82" fillId="0" borderId="0" applyNumberFormat="0" applyFill="0" applyBorder="0" applyAlignment="0" applyProtection="0"/>
    <xf numFmtId="0" fontId="31" fillId="0" borderId="0" applyNumberFormat="0" applyFill="0" applyBorder="0" applyAlignment="0" applyProtection="0"/>
    <xf numFmtId="0" fontId="83" fillId="0" borderId="0" applyNumberFormat="0" applyFill="0" applyBorder="0" applyAlignment="0" applyProtection="0">
      <alignment vertical="top"/>
      <protection locked="0"/>
    </xf>
    <xf numFmtId="0" fontId="84" fillId="7" borderId="2" applyNumberFormat="0" applyAlignment="0" applyProtection="0"/>
    <xf numFmtId="0" fontId="85" fillId="7" borderId="2" applyNumberFormat="0" applyAlignment="0" applyProtection="0"/>
    <xf numFmtId="0" fontId="35" fillId="0" borderId="7" applyNumberFormat="0" applyFill="0" applyAlignment="0" applyProtection="0"/>
    <xf numFmtId="0" fontId="86" fillId="0" borderId="23" applyNumberFormat="0" applyFill="0" applyAlignment="0" applyProtection="0"/>
    <xf numFmtId="0" fontId="36" fillId="7" borderId="0" applyNumberFormat="0" applyBorder="0" applyAlignment="0" applyProtection="0"/>
    <xf numFmtId="0" fontId="87" fillId="7" borderId="0" applyNumberFormat="0" applyBorder="0" applyAlignment="0" applyProtection="0"/>
    <xf numFmtId="0" fontId="10" fillId="0" borderId="0"/>
    <xf numFmtId="0" fontId="1"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23"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23" fillId="0" borderId="0">
      <alignment vertical="top"/>
    </xf>
    <xf numFmtId="0" fontId="23" fillId="0" borderId="0">
      <alignment vertical="top"/>
    </xf>
    <xf numFmtId="0" fontId="23" fillId="0" borderId="0">
      <alignment vertical="top"/>
    </xf>
    <xf numFmtId="0" fontId="10" fillId="0" borderId="0"/>
    <xf numFmtId="0" fontId="10" fillId="0" borderId="0"/>
    <xf numFmtId="0" fontId="16"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19" borderId="8" applyNumberFormat="0" applyFont="0" applyAlignment="0" applyProtection="0"/>
    <xf numFmtId="0" fontId="37" fillId="19" borderId="8" applyNumberFormat="0" applyFont="0" applyAlignment="0" applyProtection="0"/>
    <xf numFmtId="0" fontId="63" fillId="19" borderId="8" applyNumberFormat="0" applyFont="0" applyAlignment="0" applyProtection="0"/>
    <xf numFmtId="0" fontId="31" fillId="14" borderId="24" applyNumberFormat="0" applyAlignment="0" applyProtection="0"/>
    <xf numFmtId="0" fontId="88" fillId="14" borderId="25" applyNumberFormat="0" applyAlignment="0" applyProtection="0"/>
    <xf numFmtId="9" fontId="10"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6" fillId="0" borderId="0" applyFont="0" applyFill="0" applyBorder="0" applyAlignment="0" applyProtection="0"/>
    <xf numFmtId="9" fontId="10" fillId="0" borderId="0" applyFont="0" applyFill="0" applyBorder="0" applyAlignment="0" applyProtection="0"/>
    <xf numFmtId="9" fontId="1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38" fontId="89" fillId="0" borderId="0" applyNumberFormat="0" applyFont="0" applyFill="0" applyBorder="0">
      <alignment horizontal="left" indent="4"/>
      <protection locked="0"/>
    </xf>
    <xf numFmtId="15" fontId="39" fillId="0" borderId="0" applyFont="0" applyFill="0" applyBorder="0" applyAlignment="0" applyProtection="0"/>
    <xf numFmtId="4" fontId="39" fillId="0" borderId="0" applyFont="0" applyFill="0" applyBorder="0" applyAlignment="0" applyProtection="0"/>
    <xf numFmtId="3" fontId="39" fillId="0" borderId="0" applyFont="0" applyFill="0" applyBorder="0" applyAlignment="0" applyProtection="0"/>
    <xf numFmtId="0" fontId="39" fillId="42" borderId="0" applyNumberFormat="0" applyFon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3" fillId="0" borderId="0">
      <alignment vertical="top"/>
    </xf>
    <xf numFmtId="37" fontId="91" fillId="0" borderId="0"/>
    <xf numFmtId="0" fontId="92" fillId="0" borderId="0" applyNumberFormat="0" applyFill="0" applyBorder="0" applyAlignment="0" applyProtection="0"/>
    <xf numFmtId="0" fontId="93" fillId="0" borderId="0" applyNumberFormat="0" applyFill="0" applyBorder="0" applyAlignment="0" applyProtection="0"/>
    <xf numFmtId="0" fontId="41" fillId="0" borderId="10" applyNumberFormat="0" applyFill="0" applyAlignment="0" applyProtection="0"/>
    <xf numFmtId="0" fontId="41" fillId="0" borderId="26" applyNumberFormat="0" applyFill="0" applyAlignment="0" applyProtection="0"/>
    <xf numFmtId="0" fontId="41" fillId="0" borderId="27"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164" fontId="56" fillId="24" borderId="0" applyFont="0" applyFill="0" applyBorder="0" applyAlignment="0" applyProtection="0">
      <alignment wrapText="1"/>
    </xf>
    <xf numFmtId="0" fontId="94" fillId="0" borderId="0">
      <alignment wrapText="1"/>
    </xf>
    <xf numFmtId="0" fontId="96" fillId="0" borderId="0"/>
  </cellStyleXfs>
  <cellXfs count="308">
    <xf numFmtId="0" fontId="0" fillId="0" borderId="0" xfId="0"/>
    <xf numFmtId="0" fontId="5" fillId="2" borderId="0" xfId="3" applyFont="1" applyFill="1" applyAlignment="1">
      <alignment horizontal="center"/>
    </xf>
    <xf numFmtId="0" fontId="43" fillId="2" borderId="0" xfId="3" applyFont="1" applyFill="1" applyAlignment="1">
      <alignment horizontal="center"/>
    </xf>
    <xf numFmtId="17" fontId="43" fillId="4" borderId="0" xfId="3" applyNumberFormat="1" applyFont="1" applyFill="1" applyAlignment="1">
      <alignment horizontal="center"/>
    </xf>
    <xf numFmtId="164" fontId="43" fillId="3" borderId="0" xfId="1" applyNumberFormat="1" applyFont="1" applyFill="1" applyAlignment="1">
      <alignment horizontal="center" wrapText="1"/>
    </xf>
    <xf numFmtId="37" fontId="10" fillId="0" borderId="0" xfId="119" applyFont="1" applyFill="1"/>
    <xf numFmtId="49" fontId="10" fillId="0" borderId="0" xfId="119" applyNumberFormat="1" applyFont="1" applyFill="1"/>
    <xf numFmtId="14" fontId="10" fillId="0" borderId="0" xfId="119" applyNumberFormat="1" applyFont="1" applyFill="1"/>
    <xf numFmtId="164" fontId="10" fillId="0" borderId="0" xfId="31" applyNumberFormat="1" applyFont="1" applyFill="1"/>
    <xf numFmtId="164" fontId="23" fillId="0" borderId="0" xfId="31" applyNumberFormat="1" applyFont="1"/>
    <xf numFmtId="0" fontId="10" fillId="0" borderId="0" xfId="86"/>
    <xf numFmtId="37" fontId="10" fillId="0" borderId="0" xfId="119" quotePrefix="1" applyFont="1" applyFill="1"/>
    <xf numFmtId="164" fontId="58" fillId="0" borderId="0" xfId="31" applyNumberFormat="1" applyFont="1"/>
    <xf numFmtId="164" fontId="65" fillId="0" borderId="0" xfId="31" applyNumberFormat="1" applyFont="1"/>
    <xf numFmtId="164" fontId="23" fillId="0" borderId="3" xfId="31" applyNumberFormat="1" applyFont="1" applyBorder="1"/>
    <xf numFmtId="164" fontId="23" fillId="24" borderId="0" xfId="31" applyNumberFormat="1" applyFont="1" applyFill="1" applyBorder="1"/>
    <xf numFmtId="37" fontId="10" fillId="0" borderId="0" xfId="119" applyFont="1" applyFill="1" applyBorder="1"/>
    <xf numFmtId="164" fontId="23" fillId="24" borderId="1" xfId="31" applyNumberFormat="1" applyFont="1" applyFill="1" applyBorder="1"/>
    <xf numFmtId="0" fontId="23" fillId="0" borderId="0" xfId="120" applyFont="1"/>
    <xf numFmtId="0" fontId="61" fillId="0" borderId="0" xfId="120" quotePrefix="1" applyFont="1" applyAlignment="1">
      <alignment horizontal="left"/>
    </xf>
    <xf numFmtId="0" fontId="58" fillId="0" borderId="0" xfId="120" applyNumberFormat="1" applyFont="1"/>
    <xf numFmtId="0" fontId="23" fillId="0" borderId="0" xfId="120" quotePrefix="1" applyFont="1" applyAlignment="1">
      <alignment horizontal="left"/>
    </xf>
    <xf numFmtId="0" fontId="23" fillId="0" borderId="0" xfId="120" applyFont="1" applyAlignment="1">
      <alignment horizontal="left"/>
    </xf>
    <xf numFmtId="0" fontId="10" fillId="0" borderId="0" xfId="86" applyFont="1"/>
    <xf numFmtId="164" fontId="10" fillId="0" borderId="0" xfId="31" applyNumberFormat="1" applyFont="1"/>
    <xf numFmtId="0" fontId="61" fillId="23" borderId="0" xfId="120" quotePrefix="1" applyFont="1" applyFill="1" applyAlignment="1">
      <alignment horizontal="left"/>
    </xf>
    <xf numFmtId="0" fontId="23" fillId="23" borderId="0" xfId="120" applyFont="1" applyFill="1"/>
    <xf numFmtId="164" fontId="23" fillId="23" borderId="1" xfId="31" applyNumberFormat="1" applyFont="1" applyFill="1" applyBorder="1"/>
    <xf numFmtId="164" fontId="58" fillId="0" borderId="0" xfId="31" applyNumberFormat="1" applyFont="1" applyFill="1"/>
    <xf numFmtId="0" fontId="10" fillId="0" borderId="0" xfId="90"/>
    <xf numFmtId="0" fontId="10" fillId="0" borderId="0" xfId="90" applyFont="1"/>
    <xf numFmtId="167" fontId="10" fillId="0" borderId="0" xfId="90" applyNumberFormat="1" applyFont="1"/>
    <xf numFmtId="0" fontId="10" fillId="0" borderId="0" xfId="87"/>
    <xf numFmtId="164" fontId="23" fillId="24" borderId="13" xfId="31" applyNumberFormat="1" applyFont="1" applyFill="1" applyBorder="1"/>
    <xf numFmtId="164" fontId="10" fillId="0" borderId="0" xfId="34" applyNumberFormat="1" applyFont="1" applyFill="1"/>
    <xf numFmtId="164" fontId="10" fillId="0" borderId="0" xfId="31" applyNumberFormat="1"/>
    <xf numFmtId="164" fontId="23" fillId="22" borderId="0" xfId="31" applyNumberFormat="1" applyFont="1" applyFill="1" applyBorder="1"/>
    <xf numFmtId="164" fontId="23" fillId="22" borderId="0" xfId="31" applyNumberFormat="1" applyFont="1" applyFill="1"/>
    <xf numFmtId="0" fontId="54" fillId="25" borderId="3" xfId="0" applyFont="1" applyFill="1" applyBorder="1" applyAlignment="1">
      <alignment horizontal="center" wrapText="1"/>
    </xf>
    <xf numFmtId="164" fontId="54" fillId="25" borderId="0" xfId="1" applyNumberFormat="1" applyFont="1" applyFill="1"/>
    <xf numFmtId="164" fontId="54" fillId="25" borderId="3" xfId="1" applyNumberFormat="1" applyFont="1" applyFill="1" applyBorder="1"/>
    <xf numFmtId="164" fontId="0" fillId="4" borderId="0" xfId="1" applyNumberFormat="1" applyFont="1" applyFill="1"/>
    <xf numFmtId="164" fontId="0" fillId="4" borderId="3" xfId="1" applyNumberFormat="1" applyFont="1" applyFill="1" applyBorder="1"/>
    <xf numFmtId="37" fontId="10" fillId="21" borderId="0" xfId="119" applyFont="1" applyFill="1"/>
    <xf numFmtId="164" fontId="23" fillId="0" borderId="0" xfId="34" applyNumberFormat="1" applyFont="1"/>
    <xf numFmtId="164" fontId="10" fillId="21" borderId="0" xfId="34" applyNumberFormat="1" applyFont="1" applyFill="1" applyBorder="1"/>
    <xf numFmtId="168" fontId="66" fillId="0" borderId="0" xfId="108" applyNumberFormat="1" applyFont="1" applyFill="1" applyBorder="1"/>
    <xf numFmtId="164" fontId="10" fillId="0" borderId="0" xfId="34" applyNumberFormat="1" applyFont="1" applyBorder="1"/>
    <xf numFmtId="14" fontId="58" fillId="0" borderId="0" xfId="120" applyNumberFormat="1" applyFont="1"/>
    <xf numFmtId="0" fontId="57" fillId="0" borderId="0" xfId="120" applyNumberFormat="1" applyFont="1"/>
    <xf numFmtId="0" fontId="57" fillId="0" borderId="0" xfId="120" applyNumberFormat="1" applyFont="1" applyAlignment="1">
      <alignment horizontal="right"/>
    </xf>
    <xf numFmtId="49" fontId="59" fillId="0" borderId="0" xfId="120" applyNumberFormat="1" applyFont="1" applyAlignment="1">
      <alignment horizontal="right"/>
    </xf>
    <xf numFmtId="0" fontId="59" fillId="0" borderId="0" xfId="120" applyNumberFormat="1" applyFont="1" applyAlignment="1">
      <alignment horizontal="left"/>
    </xf>
    <xf numFmtId="0" fontId="70" fillId="0" borderId="0" xfId="120" applyNumberFormat="1" applyFont="1"/>
    <xf numFmtId="49" fontId="59" fillId="0" borderId="0" xfId="120" applyNumberFormat="1" applyFont="1" applyAlignment="1">
      <alignment horizontal="left"/>
    </xf>
    <xf numFmtId="49" fontId="60" fillId="0" borderId="0" xfId="120" applyNumberFormat="1" applyFont="1"/>
    <xf numFmtId="0" fontId="60" fillId="0" borderId="0" xfId="120" applyNumberFormat="1" applyFont="1"/>
    <xf numFmtId="169" fontId="71" fillId="0" borderId="0" xfId="120" quotePrefix="1" applyNumberFormat="1" applyFont="1" applyAlignment="1">
      <alignment horizontal="left"/>
    </xf>
    <xf numFmtId="0" fontId="23" fillId="0" borderId="0" xfId="120" applyNumberFormat="1" applyFont="1"/>
    <xf numFmtId="164" fontId="64" fillId="0" borderId="3" xfId="34" applyNumberFormat="1" applyFont="1" applyFill="1" applyBorder="1" applyAlignment="1">
      <alignment horizontal="centerContinuous"/>
    </xf>
    <xf numFmtId="0" fontId="64" fillId="0" borderId="3" xfId="120" applyFont="1" applyFill="1" applyBorder="1" applyAlignment="1">
      <alignment horizontal="centerContinuous"/>
    </xf>
    <xf numFmtId="164" fontId="64" fillId="0" borderId="3" xfId="34" quotePrefix="1" applyNumberFormat="1" applyFont="1" applyFill="1" applyBorder="1" applyAlignment="1">
      <alignment horizontal="centerContinuous"/>
    </xf>
    <xf numFmtId="0" fontId="61" fillId="0" borderId="3" xfId="120" applyNumberFormat="1" applyFont="1" applyBorder="1"/>
    <xf numFmtId="17" fontId="64" fillId="0" borderId="9" xfId="34" applyNumberFormat="1" applyFont="1" applyFill="1" applyBorder="1" applyAlignment="1">
      <alignment horizontal="centerContinuous"/>
    </xf>
    <xf numFmtId="0" fontId="64" fillId="0" borderId="0" xfId="120" applyFont="1" applyBorder="1"/>
    <xf numFmtId="0" fontId="64" fillId="0" borderId="0" xfId="120" applyFont="1"/>
    <xf numFmtId="17" fontId="64" fillId="0" borderId="9" xfId="34" applyNumberFormat="1" applyFont="1" applyBorder="1" applyAlignment="1">
      <alignment horizontal="centerContinuous"/>
    </xf>
    <xf numFmtId="17" fontId="62" fillId="0" borderId="9" xfId="34" applyNumberFormat="1" applyFont="1" applyFill="1" applyBorder="1" applyAlignment="1">
      <alignment horizontal="centerContinuous"/>
    </xf>
    <xf numFmtId="0" fontId="65" fillId="0" borderId="0" xfId="120" applyFont="1"/>
    <xf numFmtId="164" fontId="65" fillId="0" borderId="0" xfId="34" applyNumberFormat="1" applyFont="1"/>
    <xf numFmtId="164" fontId="23" fillId="0" borderId="3" xfId="34" applyNumberFormat="1" applyFont="1" applyBorder="1"/>
    <xf numFmtId="0" fontId="23" fillId="0" borderId="0" xfId="120" quotePrefix="1" applyFont="1"/>
    <xf numFmtId="0" fontId="61" fillId="0" borderId="0" xfId="120" applyFont="1" applyAlignment="1">
      <alignment horizontal="left"/>
    </xf>
    <xf numFmtId="0" fontId="61" fillId="0" borderId="0" xfId="120" applyFont="1"/>
    <xf numFmtId="164" fontId="1" fillId="0" borderId="0" xfId="31" applyNumberFormat="1" applyFont="1"/>
    <xf numFmtId="164" fontId="58" fillId="0" borderId="0" xfId="31" applyNumberFormat="1" applyFont="1" applyFill="1" applyBorder="1"/>
    <xf numFmtId="0" fontId="58" fillId="0" borderId="0" xfId="120" applyNumberFormat="1" applyFont="1" applyFill="1"/>
    <xf numFmtId="0" fontId="61" fillId="25" borderId="0" xfId="120" applyFont="1" applyFill="1" applyAlignment="1">
      <alignment horizontal="left"/>
    </xf>
    <xf numFmtId="0" fontId="23" fillId="25" borderId="0" xfId="120" applyFont="1" applyFill="1"/>
    <xf numFmtId="167" fontId="23" fillId="25" borderId="1" xfId="31" quotePrefix="1" applyNumberFormat="1" applyFont="1" applyFill="1" applyBorder="1"/>
    <xf numFmtId="164" fontId="66" fillId="0" borderId="0" xfId="31" applyNumberFormat="1" applyFont="1" applyFill="1" applyBorder="1"/>
    <xf numFmtId="164" fontId="66" fillId="22" borderId="0" xfId="31" applyNumberFormat="1" applyFont="1" applyFill="1" applyBorder="1"/>
    <xf numFmtId="164" fontId="72" fillId="0" borderId="0" xfId="34" applyNumberFormat="1" applyFont="1" applyFill="1" applyAlignment="1">
      <alignment horizontal="right"/>
    </xf>
    <xf numFmtId="0" fontId="73" fillId="0" borderId="0" xfId="120" applyNumberFormat="1" applyFont="1"/>
    <xf numFmtId="164" fontId="74" fillId="0" borderId="0" xfId="34" applyNumberFormat="1" applyFont="1" applyFill="1"/>
    <xf numFmtId="165" fontId="64" fillId="0" borderId="0" xfId="121" applyNumberFormat="1" applyFont="1" applyFill="1"/>
    <xf numFmtId="0" fontId="10" fillId="0" borderId="0" xfId="87" applyFont="1"/>
    <xf numFmtId="164" fontId="11" fillId="4" borderId="0" xfId="1" applyNumberFormat="1" applyFont="1" applyFill="1"/>
    <xf numFmtId="164" fontId="11" fillId="4" borderId="0" xfId="1" applyNumberFormat="1" applyFont="1" applyFill="1" applyBorder="1"/>
    <xf numFmtId="0" fontId="54" fillId="25" borderId="0" xfId="0" applyFont="1" applyFill="1"/>
    <xf numFmtId="0" fontId="96" fillId="0" borderId="0" xfId="410"/>
    <xf numFmtId="0" fontId="96" fillId="0" borderId="0" xfId="410" applyAlignment="1">
      <alignment horizontal="right"/>
    </xf>
    <xf numFmtId="0" fontId="96" fillId="0" borderId="0" xfId="410" applyNumberFormat="1"/>
    <xf numFmtId="40" fontId="96" fillId="0" borderId="0" xfId="410" applyNumberFormat="1"/>
    <xf numFmtId="0" fontId="96" fillId="0" borderId="0" xfId="410" applyBorder="1"/>
    <xf numFmtId="0" fontId="96" fillId="0" borderId="11" xfId="410" applyBorder="1"/>
    <xf numFmtId="0" fontId="96" fillId="0" borderId="11" xfId="410" applyBorder="1" applyAlignment="1">
      <alignment horizontal="right"/>
    </xf>
    <xf numFmtId="40" fontId="10" fillId="0" borderId="11" xfId="1" applyNumberFormat="1" applyBorder="1"/>
    <xf numFmtId="40" fontId="10" fillId="0" borderId="0" xfId="1" applyNumberFormat="1"/>
    <xf numFmtId="14" fontId="96" fillId="0" borderId="0" xfId="410" applyNumberFormat="1"/>
    <xf numFmtId="0" fontId="96" fillId="0" borderId="0" xfId="410" applyAlignment="1">
      <alignment horizontal="center"/>
    </xf>
    <xf numFmtId="0" fontId="96" fillId="0" borderId="0" xfId="410" applyAlignment="1">
      <alignment horizontal="left"/>
    </xf>
    <xf numFmtId="171" fontId="96" fillId="0" borderId="0" xfId="410" applyNumberFormat="1"/>
    <xf numFmtId="40" fontId="64" fillId="0" borderId="0" xfId="410" applyNumberFormat="1" applyFont="1" applyAlignment="1">
      <alignment horizontal="center"/>
    </xf>
    <xf numFmtId="40" fontId="64" fillId="0" borderId="0" xfId="410" applyNumberFormat="1" applyFont="1"/>
    <xf numFmtId="0" fontId="96" fillId="0" borderId="0" xfId="410" applyAlignment="1">
      <alignment vertical="top"/>
    </xf>
    <xf numFmtId="0" fontId="10" fillId="24" borderId="28" xfId="410" applyFont="1" applyFill="1" applyBorder="1" applyAlignment="1">
      <alignment horizontal="center" vertical="top"/>
    </xf>
    <xf numFmtId="0" fontId="96" fillId="24" borderId="9" xfId="410" applyFill="1" applyBorder="1" applyAlignment="1">
      <alignment horizontal="center" vertical="top"/>
    </xf>
    <xf numFmtId="0" fontId="96" fillId="24" borderId="9" xfId="410" applyFill="1" applyBorder="1" applyAlignment="1">
      <alignment horizontal="left" vertical="top" wrapText="1"/>
    </xf>
    <xf numFmtId="0" fontId="96" fillId="24" borderId="9" xfId="410" applyFill="1" applyBorder="1" applyAlignment="1">
      <alignment vertical="top"/>
    </xf>
    <xf numFmtId="171" fontId="96" fillId="24" borderId="9" xfId="410" applyNumberFormat="1" applyFill="1" applyBorder="1" applyAlignment="1">
      <alignment vertical="top"/>
    </xf>
    <xf numFmtId="0" fontId="97" fillId="24" borderId="9" xfId="410" applyFont="1" applyFill="1" applyBorder="1" applyAlignment="1">
      <alignment vertical="top"/>
    </xf>
    <xf numFmtId="0" fontId="64" fillId="24" borderId="9" xfId="410" applyFont="1" applyFill="1" applyBorder="1" applyAlignment="1">
      <alignment horizontal="center" vertical="top" wrapText="1"/>
    </xf>
    <xf numFmtId="0" fontId="10" fillId="23" borderId="15" xfId="410" applyFont="1" applyFill="1" applyBorder="1" applyAlignment="1">
      <alignment horizontal="centerContinuous"/>
    </xf>
    <xf numFmtId="0" fontId="10" fillId="23" borderId="1" xfId="410" applyFont="1" applyFill="1" applyBorder="1" applyAlignment="1">
      <alignment horizontal="centerContinuous"/>
    </xf>
    <xf numFmtId="0" fontId="10" fillId="23" borderId="12" xfId="410" applyFont="1" applyFill="1" applyBorder="1" applyAlignment="1">
      <alignment horizontal="centerContinuous"/>
    </xf>
    <xf numFmtId="0" fontId="96" fillId="0" borderId="0" xfId="410" applyNumberFormat="1" applyAlignment="1">
      <alignment horizontal="left"/>
    </xf>
    <xf numFmtId="0" fontId="10" fillId="0" borderId="0" xfId="410" applyFont="1"/>
    <xf numFmtId="38" fontId="64" fillId="24" borderId="0" xfId="1" applyNumberFormat="1" applyFont="1" applyFill="1"/>
    <xf numFmtId="0" fontId="96" fillId="24" borderId="0" xfId="410" applyFill="1"/>
    <xf numFmtId="0" fontId="64" fillId="24" borderId="0" xfId="410" applyFont="1" applyFill="1"/>
    <xf numFmtId="0" fontId="96" fillId="0" borderId="0" xfId="410" applyAlignment="1">
      <alignment horizontal="left" indent="1"/>
    </xf>
    <xf numFmtId="40" fontId="64" fillId="24" borderId="0" xfId="1" applyNumberFormat="1" applyFont="1" applyFill="1"/>
    <xf numFmtId="0" fontId="98" fillId="0" borderId="0" xfId="410" applyFont="1" applyAlignment="1">
      <alignment horizontal="left"/>
    </xf>
    <xf numFmtId="0" fontId="64" fillId="0" borderId="0" xfId="410" applyFont="1" applyAlignment="1">
      <alignment horizontal="right"/>
    </xf>
    <xf numFmtId="49" fontId="98" fillId="0" borderId="0" xfId="410" applyNumberFormat="1" applyFont="1" applyAlignment="1">
      <alignment horizontal="left"/>
    </xf>
    <xf numFmtId="0" fontId="64" fillId="0" borderId="0" xfId="410" applyFont="1"/>
    <xf numFmtId="0" fontId="96" fillId="0" borderId="0" xfId="410" applyAlignment="1"/>
    <xf numFmtId="39" fontId="98" fillId="0" borderId="0" xfId="1" applyNumberFormat="1" applyFont="1" applyAlignment="1">
      <alignment horizontal="left"/>
    </xf>
    <xf numFmtId="0" fontId="10" fillId="0" borderId="0" xfId="410" applyFont="1" applyAlignment="1">
      <alignment horizontal="right"/>
    </xf>
    <xf numFmtId="0" fontId="98" fillId="0" borderId="0" xfId="410" applyFont="1"/>
    <xf numFmtId="0" fontId="64" fillId="23" borderId="3" xfId="410" applyFont="1" applyFill="1" applyBorder="1" applyAlignment="1">
      <alignment horizontal="centerContinuous"/>
    </xf>
    <xf numFmtId="0" fontId="96" fillId="23" borderId="3" xfId="410" applyFill="1" applyBorder="1" applyAlignment="1">
      <alignment horizontal="centerContinuous"/>
    </xf>
    <xf numFmtId="0" fontId="64" fillId="43" borderId="3" xfId="410" applyFont="1" applyFill="1" applyBorder="1" applyAlignment="1">
      <alignment horizontal="centerContinuous"/>
    </xf>
    <xf numFmtId="0" fontId="99" fillId="0" borderId="0" xfId="410" applyFont="1" applyAlignment="1">
      <alignment horizontal="right" vertical="top"/>
    </xf>
    <xf numFmtId="0" fontId="100" fillId="0" borderId="0" xfId="410" applyFont="1"/>
    <xf numFmtId="0" fontId="101" fillId="0" borderId="0" xfId="410" applyFont="1"/>
    <xf numFmtId="0" fontId="102" fillId="0" borderId="0" xfId="410" applyFont="1"/>
    <xf numFmtId="0" fontId="96" fillId="43" borderId="0" xfId="410" applyFill="1"/>
    <xf numFmtId="0" fontId="43" fillId="4" borderId="1" xfId="3" applyFont="1" applyFill="1" applyBorder="1" applyAlignment="1">
      <alignment horizontal="center" wrapText="1"/>
    </xf>
    <xf numFmtId="0" fontId="2" fillId="22" borderId="0" xfId="0" applyFont="1" applyFill="1"/>
    <xf numFmtId="0" fontId="42" fillId="22" borderId="0" xfId="3" applyFont="1" applyFill="1"/>
    <xf numFmtId="0" fontId="43" fillId="22" borderId="0" xfId="3" applyFont="1" applyFill="1"/>
    <xf numFmtId="0" fontId="43" fillId="22" borderId="0" xfId="3" applyFont="1" applyFill="1" applyAlignment="1">
      <alignment horizontal="center" wrapText="1"/>
    </xf>
    <xf numFmtId="0" fontId="17" fillId="22" borderId="0" xfId="0" applyFont="1" applyFill="1"/>
    <xf numFmtId="0" fontId="45" fillId="22" borderId="0" xfId="3" applyFont="1" applyFill="1" applyAlignment="1">
      <alignment horizontal="left"/>
    </xf>
    <xf numFmtId="0" fontId="43" fillId="22" borderId="0" xfId="3" applyFont="1" applyFill="1" applyAlignment="1">
      <alignment horizontal="left"/>
    </xf>
    <xf numFmtId="0" fontId="17" fillId="22" borderId="0" xfId="0" applyFont="1" applyFill="1" applyBorder="1"/>
    <xf numFmtId="0" fontId="46" fillId="22" borderId="0" xfId="0" applyFont="1" applyFill="1"/>
    <xf numFmtId="0" fontId="42" fillId="22" borderId="0" xfId="3" applyFont="1" applyFill="1" applyBorder="1"/>
    <xf numFmtId="0" fontId="43" fillId="22" borderId="0" xfId="3" applyFont="1" applyFill="1" applyBorder="1" applyAlignment="1">
      <alignment horizontal="right"/>
    </xf>
    <xf numFmtId="0" fontId="45" fillId="22" borderId="0" xfId="3" applyFont="1" applyFill="1" applyAlignment="1">
      <alignment horizontal="center"/>
    </xf>
    <xf numFmtId="0" fontId="48" fillId="22" borderId="0" xfId="0" applyFont="1" applyFill="1" applyBorder="1"/>
    <xf numFmtId="0" fontId="43" fillId="22" borderId="0" xfId="3" applyFont="1" applyFill="1" applyBorder="1"/>
    <xf numFmtId="0" fontId="42" fillId="22" borderId="0" xfId="0" applyFont="1" applyFill="1" applyAlignment="1">
      <alignment vertical="top"/>
    </xf>
    <xf numFmtId="0" fontId="43" fillId="22" borderId="0" xfId="3" applyFont="1" applyFill="1" applyAlignment="1">
      <alignment horizontal="right"/>
    </xf>
    <xf numFmtId="0" fontId="44" fillId="22" borderId="0" xfId="3" applyFont="1" applyFill="1" applyAlignment="1">
      <alignment horizontal="center"/>
    </xf>
    <xf numFmtId="43" fontId="42" fillId="22" borderId="0" xfId="1" applyFont="1" applyFill="1" applyAlignment="1">
      <alignment horizontal="center"/>
    </xf>
    <xf numFmtId="43" fontId="46" fillId="22" borderId="0" xfId="1" applyFont="1" applyFill="1" applyAlignment="1">
      <alignment horizontal="center"/>
    </xf>
    <xf numFmtId="43" fontId="46" fillId="22" borderId="0" xfId="1" applyFont="1" applyFill="1"/>
    <xf numFmtId="43" fontId="46" fillId="22" borderId="0" xfId="1" applyFont="1" applyFill="1" applyBorder="1"/>
    <xf numFmtId="43" fontId="47" fillId="22" borderId="0" xfId="1" applyFont="1" applyFill="1" applyAlignment="1">
      <alignment horizontal="center"/>
    </xf>
    <xf numFmtId="0" fontId="104" fillId="22" borderId="0" xfId="0" applyFont="1" applyFill="1" applyAlignment="1">
      <alignment horizontal="right" indent="1"/>
    </xf>
    <xf numFmtId="0" fontId="42" fillId="22" borderId="0" xfId="3" applyFont="1" applyFill="1" applyAlignment="1">
      <alignment horizontal="center"/>
    </xf>
    <xf numFmtId="164" fontId="42" fillId="22" borderId="0" xfId="1" applyNumberFormat="1" applyFont="1" applyFill="1"/>
    <xf numFmtId="0" fontId="54" fillId="22" borderId="0" xfId="0" applyFont="1" applyFill="1" applyAlignment="1">
      <alignment horizontal="left"/>
    </xf>
    <xf numFmtId="0" fontId="54" fillId="22" borderId="0" xfId="0" applyFont="1" applyFill="1"/>
    <xf numFmtId="0" fontId="54" fillId="22" borderId="0" xfId="0" applyFont="1" applyFill="1" applyAlignment="1">
      <alignment horizontal="left" indent="1"/>
    </xf>
    <xf numFmtId="43" fontId="42" fillId="22" borderId="0" xfId="3" applyNumberFormat="1" applyFont="1" applyFill="1"/>
    <xf numFmtId="0" fontId="54" fillId="22" borderId="0" xfId="0" applyFont="1" applyFill="1" applyAlignment="1">
      <alignment horizontal="right" indent="1"/>
    </xf>
    <xf numFmtId="0" fontId="0" fillId="22" borderId="0" xfId="0" applyFill="1" applyAlignment="1">
      <alignment horizontal="left"/>
    </xf>
    <xf numFmtId="0" fontId="54" fillId="22" borderId="0" xfId="0" applyFont="1" applyFill="1" applyBorder="1" applyAlignment="1">
      <alignment horizontal="left" indent="1"/>
    </xf>
    <xf numFmtId="0" fontId="54" fillId="22" borderId="0" xfId="0" applyFont="1" applyFill="1" applyBorder="1" applyAlignment="1">
      <alignment horizontal="left"/>
    </xf>
    <xf numFmtId="43" fontId="0" fillId="22" borderId="0" xfId="0" applyNumberFormat="1" applyFont="1" applyFill="1"/>
    <xf numFmtId="43" fontId="54" fillId="22" borderId="0" xfId="0" applyNumberFormat="1" applyFont="1" applyFill="1"/>
    <xf numFmtId="164" fontId="47" fillId="22" borderId="1" xfId="1" applyNumberFormat="1" applyFont="1" applyFill="1" applyBorder="1"/>
    <xf numFmtId="164" fontId="43" fillId="22" borderId="0" xfId="3" applyNumberFormat="1" applyFont="1" applyFill="1" applyBorder="1"/>
    <xf numFmtId="164" fontId="43" fillId="22" borderId="14" xfId="3" applyNumberFormat="1" applyFont="1" applyFill="1" applyBorder="1"/>
    <xf numFmtId="164" fontId="17" fillId="22" borderId="0" xfId="1" applyNumberFormat="1" applyFont="1" applyFill="1"/>
    <xf numFmtId="43" fontId="17" fillId="22" borderId="0" xfId="0" applyNumberFormat="1" applyFont="1" applyFill="1"/>
    <xf numFmtId="43" fontId="46" fillId="22" borderId="0" xfId="1" applyFont="1" applyFill="1" applyAlignment="1">
      <alignment horizontal="right"/>
    </xf>
    <xf numFmtId="164" fontId="17" fillId="22" borderId="0" xfId="0" applyNumberFormat="1" applyFont="1" applyFill="1"/>
    <xf numFmtId="43" fontId="0" fillId="22" borderId="0" xfId="0" applyNumberFormat="1" applyFont="1" applyFill="1" applyBorder="1"/>
    <xf numFmtId="43" fontId="42" fillId="22" borderId="0" xfId="3" applyNumberFormat="1" applyFont="1" applyFill="1" applyBorder="1"/>
    <xf numFmtId="164" fontId="47" fillId="22" borderId="0" xfId="1" applyNumberFormat="1" applyFont="1" applyFill="1" applyBorder="1"/>
    <xf numFmtId="43" fontId="17" fillId="22" borderId="0" xfId="1" applyNumberFormat="1" applyFont="1" applyFill="1"/>
    <xf numFmtId="0" fontId="105" fillId="22" borderId="0" xfId="0" applyFont="1" applyFill="1"/>
    <xf numFmtId="0" fontId="4" fillId="22" borderId="0" xfId="3" applyFont="1" applyFill="1"/>
    <xf numFmtId="0" fontId="4" fillId="22" borderId="0" xfId="3" applyFont="1" applyFill="1" applyAlignment="1">
      <alignment horizontal="center"/>
    </xf>
    <xf numFmtId="164" fontId="4" fillId="22" borderId="0" xfId="1" applyNumberFormat="1" applyFont="1" applyFill="1"/>
    <xf numFmtId="0" fontId="14" fillId="22" borderId="0" xfId="0" applyFont="1" applyFill="1"/>
    <xf numFmtId="0" fontId="6" fillId="22" borderId="0" xfId="3" applyFont="1" applyFill="1"/>
    <xf numFmtId="0" fontId="7" fillId="22" borderId="0" xfId="3" applyFont="1" applyFill="1" applyAlignment="1">
      <alignment horizontal="center"/>
    </xf>
    <xf numFmtId="0" fontId="8" fillId="22" borderId="0" xfId="3" applyFont="1" applyFill="1" applyAlignment="1">
      <alignment horizontal="left"/>
    </xf>
    <xf numFmtId="0" fontId="9" fillId="22" borderId="0" xfId="3" applyFont="1" applyFill="1" applyAlignment="1">
      <alignment horizontal="left"/>
    </xf>
    <xf numFmtId="43" fontId="4" fillId="22" borderId="0" xfId="1" applyFont="1" applyFill="1" applyAlignment="1">
      <alignment horizontal="center"/>
    </xf>
    <xf numFmtId="164" fontId="14" fillId="22" borderId="0" xfId="0" applyNumberFormat="1" applyFont="1" applyFill="1"/>
    <xf numFmtId="0" fontId="67" fillId="22" borderId="0" xfId="0" applyFont="1" applyFill="1" applyAlignment="1">
      <alignment horizontal="left" indent="1"/>
    </xf>
    <xf numFmtId="0" fontId="11" fillId="22" borderId="0" xfId="0" applyFont="1" applyFill="1"/>
    <xf numFmtId="0" fontId="6" fillId="22" borderId="0" xfId="3" applyFont="1" applyFill="1" applyBorder="1"/>
    <xf numFmtId="0" fontId="9" fillId="22" borderId="0" xfId="3" applyFont="1" applyFill="1" applyBorder="1" applyAlignment="1">
      <alignment horizontal="right"/>
    </xf>
    <xf numFmtId="164" fontId="12" fillId="22" borderId="1" xfId="1" applyNumberFormat="1" applyFont="1" applyFill="1" applyBorder="1"/>
    <xf numFmtId="164" fontId="5" fillId="22" borderId="14" xfId="3" applyNumberFormat="1" applyFont="1" applyFill="1" applyBorder="1"/>
    <xf numFmtId="0" fontId="8" fillId="22" borderId="0" xfId="3" applyFont="1" applyFill="1" applyAlignment="1">
      <alignment horizontal="center"/>
    </xf>
    <xf numFmtId="0" fontId="13" fillId="22" borderId="0" xfId="0" applyFont="1" applyFill="1" applyBorder="1"/>
    <xf numFmtId="0" fontId="9" fillId="22" borderId="0" xfId="3" applyFont="1" applyFill="1" applyBorder="1"/>
    <xf numFmtId="43" fontId="4" fillId="22" borderId="0" xfId="1" applyFont="1" applyFill="1"/>
    <xf numFmtId="43" fontId="7" fillId="22" borderId="0" xfId="1" applyFont="1" applyFill="1" applyAlignment="1">
      <alignment horizontal="center"/>
    </xf>
    <xf numFmtId="0" fontId="0" fillId="22" borderId="0" xfId="0" applyFill="1"/>
    <xf numFmtId="164" fontId="0" fillId="22" borderId="0" xfId="1" applyNumberFormat="1" applyFont="1" applyFill="1"/>
    <xf numFmtId="0" fontId="15" fillId="22" borderId="0" xfId="0" applyFont="1" applyFill="1" applyAlignment="1">
      <alignment vertical="top"/>
    </xf>
    <xf numFmtId="0" fontId="9" fillId="22" borderId="0" xfId="3" applyFont="1" applyFill="1" applyAlignment="1">
      <alignment horizontal="right"/>
    </xf>
    <xf numFmtId="164" fontId="67" fillId="22" borderId="14" xfId="0" applyNumberFormat="1" applyFont="1" applyFill="1" applyBorder="1"/>
    <xf numFmtId="164" fontId="12" fillId="22" borderId="0" xfId="1" applyNumberFormat="1" applyFont="1" applyFill="1" applyBorder="1"/>
    <xf numFmtId="0" fontId="9" fillId="22" borderId="0" xfId="3" applyFont="1" applyFill="1"/>
    <xf numFmtId="0" fontId="5" fillId="22" borderId="0" xfId="3" applyFont="1" applyFill="1" applyAlignment="1">
      <alignment horizontal="right"/>
    </xf>
    <xf numFmtId="43" fontId="4" fillId="22" borderId="0" xfId="3" applyNumberFormat="1" applyFont="1" applyFill="1"/>
    <xf numFmtId="164" fontId="4" fillId="22" borderId="0" xfId="3" applyNumberFormat="1" applyFont="1" applyFill="1"/>
    <xf numFmtId="0" fontId="106" fillId="22" borderId="0" xfId="0" applyFont="1" applyFill="1"/>
    <xf numFmtId="0" fontId="5" fillId="22" borderId="0" xfId="3" applyFont="1" applyFill="1"/>
    <xf numFmtId="0" fontId="5" fillId="22" borderId="0" xfId="3" applyFont="1" applyFill="1" applyAlignment="1">
      <alignment horizontal="center" wrapText="1"/>
    </xf>
    <xf numFmtId="164" fontId="9" fillId="22" borderId="14" xfId="3" applyNumberFormat="1" applyFont="1" applyFill="1" applyBorder="1"/>
    <xf numFmtId="43" fontId="42" fillId="22" borderId="0" xfId="1" applyFont="1" applyFill="1"/>
    <xf numFmtId="43" fontId="44" fillId="22" borderId="0" xfId="1" applyFont="1" applyFill="1" applyAlignment="1">
      <alignment horizontal="center"/>
    </xf>
    <xf numFmtId="0" fontId="49" fillId="22" borderId="0" xfId="3" applyFont="1" applyFill="1"/>
    <xf numFmtId="0" fontId="49" fillId="22" borderId="0" xfId="3" applyFont="1" applyFill="1" applyAlignment="1">
      <alignment horizontal="center"/>
    </xf>
    <xf numFmtId="0" fontId="51" fillId="22" borderId="0" xfId="3" applyFont="1" applyFill="1" applyAlignment="1">
      <alignment horizontal="center"/>
    </xf>
    <xf numFmtId="43" fontId="49" fillId="22" borderId="0" xfId="1" applyFont="1" applyFill="1" applyAlignment="1">
      <alignment horizontal="center"/>
    </xf>
    <xf numFmtId="43" fontId="49" fillId="22" borderId="0" xfId="3" applyNumberFormat="1" applyFont="1" applyFill="1"/>
    <xf numFmtId="0" fontId="42" fillId="22" borderId="0" xfId="3" applyFont="1" applyFill="1" applyAlignment="1">
      <alignment horizontal="left"/>
    </xf>
    <xf numFmtId="164" fontId="49" fillId="22" borderId="0" xfId="1" applyNumberFormat="1" applyFont="1" applyFill="1"/>
    <xf numFmtId="164" fontId="52" fillId="22" borderId="1" xfId="1" applyNumberFormat="1" applyFont="1" applyFill="1" applyBorder="1"/>
    <xf numFmtId="0" fontId="49" fillId="22" borderId="0" xfId="3" applyFont="1" applyFill="1" applyBorder="1"/>
    <xf numFmtId="0" fontId="53" fillId="22" borderId="0" xfId="0" applyFont="1" applyFill="1" applyBorder="1"/>
    <xf numFmtId="0" fontId="0" fillId="22" borderId="0" xfId="0" applyFill="1" applyBorder="1" applyAlignment="1">
      <alignment horizontal="left"/>
    </xf>
    <xf numFmtId="164" fontId="6" fillId="22" borderId="0" xfId="1" applyNumberFormat="1" applyFont="1" applyFill="1"/>
    <xf numFmtId="164" fontId="17" fillId="22" borderId="0" xfId="1" applyNumberFormat="1" applyFont="1" applyFill="1" applyBorder="1"/>
    <xf numFmtId="43" fontId="42" fillId="22" borderId="0" xfId="1" applyFont="1" applyFill="1" applyBorder="1" applyAlignment="1">
      <alignment horizontal="center"/>
    </xf>
    <xf numFmtId="164" fontId="42" fillId="22" borderId="0" xfId="1" applyNumberFormat="1" applyFont="1" applyFill="1" applyBorder="1"/>
    <xf numFmtId="0" fontId="50" fillId="22" borderId="0" xfId="3" applyFont="1" applyFill="1" applyAlignment="1">
      <alignment horizontal="right"/>
    </xf>
    <xf numFmtId="166" fontId="52" fillId="22" borderId="1" xfId="2" applyNumberFormat="1" applyFont="1" applyFill="1" applyBorder="1"/>
    <xf numFmtId="0" fontId="50" fillId="22" borderId="0" xfId="3" applyFont="1" applyFill="1"/>
    <xf numFmtId="0" fontId="50" fillId="22" borderId="0" xfId="3" applyFont="1" applyFill="1" applyAlignment="1">
      <alignment horizontal="center" wrapText="1"/>
    </xf>
    <xf numFmtId="44" fontId="12" fillId="22" borderId="1" xfId="2" applyFont="1" applyFill="1" applyBorder="1"/>
    <xf numFmtId="43" fontId="0" fillId="22" borderId="0" xfId="1" applyFont="1" applyFill="1"/>
    <xf numFmtId="44" fontId="12" fillId="22" borderId="0" xfId="2" applyFont="1" applyFill="1" applyBorder="1"/>
    <xf numFmtId="166" fontId="12" fillId="22" borderId="1" xfId="2" applyNumberFormat="1" applyFont="1" applyFill="1" applyBorder="1"/>
    <xf numFmtId="43" fontId="0" fillId="22" borderId="0" xfId="0" applyNumberFormat="1" applyFill="1"/>
    <xf numFmtId="166" fontId="0" fillId="22" borderId="0" xfId="0" applyNumberFormat="1" applyFill="1"/>
    <xf numFmtId="166" fontId="12" fillId="22" borderId="0" xfId="2" applyNumberFormat="1" applyFont="1" applyFill="1" applyBorder="1"/>
    <xf numFmtId="164" fontId="67" fillId="22" borderId="0" xfId="0" applyNumberFormat="1" applyFont="1" applyFill="1" applyBorder="1"/>
    <xf numFmtId="0" fontId="4" fillId="22" borderId="0" xfId="3" applyFont="1" applyFill="1" applyBorder="1"/>
    <xf numFmtId="0" fontId="8" fillId="22" borderId="0" xfId="3" applyFont="1" applyFill="1" applyBorder="1" applyAlignment="1">
      <alignment horizontal="left"/>
    </xf>
    <xf numFmtId="0" fontId="0" fillId="22" borderId="0" xfId="0" applyFill="1" applyBorder="1"/>
    <xf numFmtId="0" fontId="8" fillId="22" borderId="0" xfId="3" applyFont="1" applyFill="1" applyBorder="1" applyAlignment="1">
      <alignment horizontal="center"/>
    </xf>
    <xf numFmtId="43" fontId="4" fillId="22" borderId="0" xfId="1" applyFont="1" applyFill="1" applyBorder="1" applyAlignment="1">
      <alignment horizontal="center"/>
    </xf>
    <xf numFmtId="164" fontId="4" fillId="22" borderId="0" xfId="1" applyNumberFormat="1" applyFont="1" applyFill="1" applyBorder="1"/>
    <xf numFmtId="0" fontId="2" fillId="22" borderId="0" xfId="0" applyFont="1" applyFill="1" applyAlignment="1">
      <alignment horizontal="left"/>
    </xf>
    <xf numFmtId="0" fontId="103" fillId="22" borderId="0" xfId="3" applyFont="1" applyFill="1" applyBorder="1"/>
    <xf numFmtId="0" fontId="54" fillId="22" borderId="3" xfId="0" applyFont="1" applyFill="1" applyBorder="1" applyAlignment="1">
      <alignment horizontal="center" wrapText="1"/>
    </xf>
    <xf numFmtId="0" fontId="54" fillId="22" borderId="0" xfId="0" applyFont="1" applyFill="1" applyBorder="1" applyAlignment="1">
      <alignment horizontal="center" wrapText="1"/>
    </xf>
    <xf numFmtId="0" fontId="0" fillId="22" borderId="0" xfId="0" applyFill="1" applyAlignment="1">
      <alignment horizontal="right"/>
    </xf>
    <xf numFmtId="164" fontId="0" fillId="22" borderId="0" xfId="1" applyNumberFormat="1" applyFont="1" applyFill="1" applyBorder="1"/>
    <xf numFmtId="164" fontId="0" fillId="22" borderId="3" xfId="1" applyNumberFormat="1" applyFont="1" applyFill="1" applyBorder="1"/>
    <xf numFmtId="164" fontId="0" fillId="22" borderId="0" xfId="0" applyNumberFormat="1" applyFill="1"/>
    <xf numFmtId="16" fontId="0" fillId="22" borderId="0" xfId="0" quotePrefix="1" applyNumberFormat="1" applyFill="1"/>
    <xf numFmtId="16" fontId="0" fillId="22" borderId="0" xfId="0" applyNumberFormat="1" applyFill="1"/>
    <xf numFmtId="0" fontId="54" fillId="22" borderId="3" xfId="0" applyFont="1" applyFill="1" applyBorder="1" applyAlignment="1">
      <alignment horizontal="center"/>
    </xf>
    <xf numFmtId="10" fontId="0" fillId="22" borderId="0" xfId="121" applyNumberFormat="1" applyFont="1" applyFill="1"/>
    <xf numFmtId="43" fontId="0" fillId="22" borderId="0" xfId="0" applyNumberFormat="1" applyFill="1" applyBorder="1"/>
    <xf numFmtId="43" fontId="0" fillId="22" borderId="0" xfId="1" applyFont="1" applyFill="1" applyBorder="1"/>
    <xf numFmtId="164" fontId="0" fillId="22" borderId="0" xfId="0" applyNumberFormat="1" applyFill="1" applyBorder="1"/>
    <xf numFmtId="0" fontId="54" fillId="22" borderId="3" xfId="0" applyFont="1" applyFill="1" applyBorder="1"/>
    <xf numFmtId="164" fontId="0" fillId="22" borderId="3" xfId="0" applyNumberFormat="1" applyFill="1" applyBorder="1"/>
    <xf numFmtId="164" fontId="0" fillId="22" borderId="13" xfId="0" applyNumberFormat="1" applyFill="1" applyBorder="1"/>
    <xf numFmtId="0" fontId="107" fillId="22" borderId="0" xfId="3" applyFont="1" applyFill="1" applyAlignment="1">
      <alignment horizontal="left"/>
    </xf>
    <xf numFmtId="0" fontId="54" fillId="0" borderId="3" xfId="0" applyFont="1" applyBorder="1"/>
    <xf numFmtId="0" fontId="54" fillId="0" borderId="3" xfId="0" applyFont="1" applyBorder="1" applyAlignment="1">
      <alignment horizontal="center"/>
    </xf>
    <xf numFmtId="0" fontId="54" fillId="0" borderId="3" xfId="0" applyFont="1" applyFill="1" applyBorder="1" applyAlignment="1">
      <alignment horizontal="center"/>
    </xf>
    <xf numFmtId="164" fontId="0" fillId="0" borderId="0" xfId="1" applyNumberFormat="1" applyFont="1"/>
    <xf numFmtId="164" fontId="0" fillId="0" borderId="0" xfId="0" applyNumberFormat="1"/>
    <xf numFmtId="164" fontId="0" fillId="0" borderId="3" xfId="1" applyNumberFormat="1" applyFont="1" applyBorder="1"/>
    <xf numFmtId="164" fontId="0" fillId="0" borderId="3" xfId="0" applyNumberFormat="1" applyBorder="1"/>
    <xf numFmtId="164" fontId="0" fillId="0" borderId="13" xfId="0" applyNumberFormat="1" applyBorder="1"/>
    <xf numFmtId="0" fontId="54" fillId="25" borderId="3" xfId="0" applyFont="1" applyFill="1" applyBorder="1" applyAlignment="1">
      <alignment horizontal="center"/>
    </xf>
    <xf numFmtId="0" fontId="54" fillId="0" borderId="0" xfId="0" applyFont="1" applyAlignment="1">
      <alignment horizontal="right"/>
    </xf>
    <xf numFmtId="164" fontId="54" fillId="0" borderId="0" xfId="0" applyNumberFormat="1" applyFont="1"/>
    <xf numFmtId="0" fontId="17" fillId="22" borderId="9" xfId="0" applyFont="1" applyFill="1" applyBorder="1"/>
    <xf numFmtId="0" fontId="43" fillId="22" borderId="9" xfId="3" applyFont="1" applyFill="1" applyBorder="1" applyAlignment="1">
      <alignment horizontal="center"/>
    </xf>
    <xf numFmtId="0" fontId="43" fillId="22" borderId="9" xfId="3" applyFont="1" applyFill="1" applyBorder="1" applyAlignment="1">
      <alignment horizontal="center" wrapText="1"/>
    </xf>
    <xf numFmtId="14" fontId="43" fillId="2" borderId="9" xfId="3" applyNumberFormat="1" applyFont="1" applyFill="1" applyBorder="1" applyAlignment="1">
      <alignment horizontal="center" wrapText="1"/>
    </xf>
    <xf numFmtId="164" fontId="43" fillId="3" borderId="9" xfId="1" applyNumberFormat="1" applyFont="1" applyFill="1" applyBorder="1" applyAlignment="1">
      <alignment horizontal="center" wrapText="1"/>
    </xf>
    <xf numFmtId="0" fontId="43" fillId="4" borderId="9" xfId="3" applyFont="1" applyFill="1" applyBorder="1" applyAlignment="1">
      <alignment horizontal="center" wrapText="1"/>
    </xf>
    <xf numFmtId="0" fontId="107" fillId="22" borderId="0" xfId="3" applyFont="1" applyFill="1" applyAlignment="1">
      <alignment wrapText="1"/>
    </xf>
    <xf numFmtId="0" fontId="107" fillId="22" borderId="0" xfId="3" applyFont="1" applyFill="1" applyAlignment="1">
      <alignment horizontal="left" wrapText="1"/>
    </xf>
    <xf numFmtId="0" fontId="5" fillId="22" borderId="9" xfId="3" applyFont="1" applyFill="1" applyBorder="1" applyAlignment="1">
      <alignment horizontal="center"/>
    </xf>
    <xf numFmtId="0" fontId="5" fillId="22" borderId="9" xfId="3" applyFont="1" applyFill="1" applyBorder="1" applyAlignment="1">
      <alignment horizontal="center" wrapText="1"/>
    </xf>
    <xf numFmtId="14" fontId="5" fillId="2" borderId="9" xfId="3" applyNumberFormat="1" applyFont="1" applyFill="1" applyBorder="1" applyAlignment="1">
      <alignment horizontal="center" wrapText="1"/>
    </xf>
    <xf numFmtId="0" fontId="0" fillId="22" borderId="9" xfId="0" applyFill="1" applyBorder="1"/>
    <xf numFmtId="0" fontId="50" fillId="22" borderId="9" xfId="3" applyFont="1" applyFill="1" applyBorder="1" applyAlignment="1">
      <alignment horizontal="center"/>
    </xf>
    <xf numFmtId="0" fontId="50" fillId="22" borderId="9" xfId="3" applyFont="1" applyFill="1" applyBorder="1" applyAlignment="1">
      <alignment horizontal="center" wrapText="1"/>
    </xf>
    <xf numFmtId="0" fontId="54" fillId="25" borderId="0" xfId="0" applyFont="1" applyFill="1" applyAlignment="1">
      <alignment horizontal="center"/>
    </xf>
    <xf numFmtId="0" fontId="54" fillId="25" borderId="3" xfId="0" applyFont="1" applyFill="1" applyBorder="1" applyAlignment="1">
      <alignment horizontal="center"/>
    </xf>
    <xf numFmtId="0" fontId="107" fillId="22" borderId="0" xfId="3" applyFont="1" applyFill="1" applyAlignment="1">
      <alignment horizontal="left" wrapText="1"/>
    </xf>
    <xf numFmtId="0" fontId="5" fillId="22" borderId="9" xfId="3" applyFont="1" applyFill="1" applyBorder="1"/>
    <xf numFmtId="0" fontId="5" fillId="2" borderId="9" xfId="3" applyFont="1" applyFill="1" applyBorder="1" applyAlignment="1">
      <alignment horizontal="center"/>
    </xf>
    <xf numFmtId="0" fontId="4" fillId="22" borderId="9" xfId="3" applyFont="1" applyFill="1" applyBorder="1"/>
    <xf numFmtId="17" fontId="43" fillId="4" borderId="9" xfId="3" applyNumberFormat="1" applyFont="1" applyFill="1" applyBorder="1" applyAlignment="1">
      <alignment horizontal="center"/>
    </xf>
  </cellXfs>
  <cellStyles count="411">
    <cellStyle name="20% - Accent1 2" xfId="5"/>
    <cellStyle name="20% - Accent1 2 2" xfId="143"/>
    <cellStyle name="20% - Accent1 3" xfId="144"/>
    <cellStyle name="20% - Accent1 3 2" xfId="145"/>
    <cellStyle name="20% - Accent2 2" xfId="146"/>
    <cellStyle name="20% - Accent2 3" xfId="147"/>
    <cellStyle name="20% - Accent3 2" xfId="148"/>
    <cellStyle name="20% - Accent3 3" xfId="149"/>
    <cellStyle name="20% - Accent4 2" xfId="6"/>
    <cellStyle name="20% - Accent4 2 2" xfId="150"/>
    <cellStyle name="20% - Accent4 3" xfId="151"/>
    <cellStyle name="20% - Accent4 3 2" xfId="152"/>
    <cellStyle name="20% - Accent5 2" xfId="153"/>
    <cellStyle name="20% - Accent5 3" xfId="154"/>
    <cellStyle name="20% - Accent6 2" xfId="155"/>
    <cellStyle name="20% - Accent6 3" xfId="156"/>
    <cellStyle name="40% - Accent1 2" xfId="7"/>
    <cellStyle name="40% - Accent1 3" xfId="157"/>
    <cellStyle name="40% - Accent1 3 2" xfId="158"/>
    <cellStyle name="40% - Accent2 2" xfId="159"/>
    <cellStyle name="40% - Accent2 3" xfId="160"/>
    <cellStyle name="40% - Accent3 2" xfId="161"/>
    <cellStyle name="40% - Accent3 3" xfId="162"/>
    <cellStyle name="40% - Accent4 2" xfId="8"/>
    <cellStyle name="40% - Accent4 3" xfId="163"/>
    <cellStyle name="40% - Accent4 3 2" xfId="164"/>
    <cellStyle name="40% - Accent5 2" xfId="9"/>
    <cellStyle name="40% - Accent5 3" xfId="165"/>
    <cellStyle name="40% - Accent6 2" xfId="10"/>
    <cellStyle name="40% - Accent6 3" xfId="166"/>
    <cellStyle name="40% - Accent6 3 2" xfId="167"/>
    <cellStyle name="60% - Accent1 2" xfId="11"/>
    <cellStyle name="60% - Accent1 2 2" xfId="168"/>
    <cellStyle name="60% - Accent1 3" xfId="169"/>
    <cellStyle name="60% - Accent1 3 2" xfId="170"/>
    <cellStyle name="60% - Accent2 2" xfId="12"/>
    <cellStyle name="60% - Accent2 3" xfId="171"/>
    <cellStyle name="60% - Accent3 2" xfId="13"/>
    <cellStyle name="60% - Accent3 3" xfId="172"/>
    <cellStyle name="60% - Accent3 3 2" xfId="173"/>
    <cellStyle name="60% - Accent4 2" xfId="14"/>
    <cellStyle name="60% - Accent4 3" xfId="174"/>
    <cellStyle name="60% - Accent4 3 2" xfId="175"/>
    <cellStyle name="60% - Accent5 2" xfId="15"/>
    <cellStyle name="60% - Accent5 2 2" xfId="176"/>
    <cellStyle name="60% - Accent5 3" xfId="177"/>
    <cellStyle name="60% - Accent6 2" xfId="178"/>
    <cellStyle name="60% - Accent6 3" xfId="179"/>
    <cellStyle name="Accent1 2" xfId="16"/>
    <cellStyle name="Accent1 2 2" xfId="180"/>
    <cellStyle name="Accent1 3" xfId="181"/>
    <cellStyle name="Accent1 3 2" xfId="182"/>
    <cellStyle name="Accent2 2" xfId="17"/>
    <cellStyle name="Accent2 3" xfId="183"/>
    <cellStyle name="Accent3 2" xfId="18"/>
    <cellStyle name="Accent3 2 2" xfId="184"/>
    <cellStyle name="Accent3 3" xfId="185"/>
    <cellStyle name="Accent4 2" xfId="186"/>
    <cellStyle name="Accent4 3" xfId="187"/>
    <cellStyle name="Accent5 2" xfId="188"/>
    <cellStyle name="Accent5 3" xfId="189"/>
    <cellStyle name="Accent6 2" xfId="19"/>
    <cellStyle name="Accent6 2 2" xfId="190"/>
    <cellStyle name="Accent6 3" xfId="191"/>
    <cellStyle name="Accounting" xfId="20"/>
    <cellStyle name="Accounting 2" xfId="192"/>
    <cellStyle name="Accounting 3" xfId="193"/>
    <cellStyle name="Accounting_2011-11" xfId="194"/>
    <cellStyle name="Bad 2" xfId="21"/>
    <cellStyle name="Bad 3" xfId="195"/>
    <cellStyle name="Budget" xfId="22"/>
    <cellStyle name="Budget 2" xfId="123"/>
    <cellStyle name="Budget 3" xfId="196"/>
    <cellStyle name="Budget_2011-11" xfId="197"/>
    <cellStyle name="Calculation 2" xfId="23"/>
    <cellStyle name="Calculation 2 2" xfId="198"/>
    <cellStyle name="Calculation 3" xfId="199"/>
    <cellStyle name="Calculation 3 2" xfId="200"/>
    <cellStyle name="Check Cell 2" xfId="201"/>
    <cellStyle name="Check Cell 3" xfId="202"/>
    <cellStyle name="combo" xfId="203"/>
    <cellStyle name="Comma" xfId="1" builtinId="3"/>
    <cellStyle name="Comma 10" xfId="24"/>
    <cellStyle name="Comma 11" xfId="25"/>
    <cellStyle name="Comma 12" xfId="26"/>
    <cellStyle name="Comma 12 2" xfId="204"/>
    <cellStyle name="Comma 12 3" xfId="205"/>
    <cellStyle name="Comma 13" xfId="27"/>
    <cellStyle name="Comma 14" xfId="28"/>
    <cellStyle name="Comma 15" xfId="29"/>
    <cellStyle name="Comma 16" xfId="30"/>
    <cellStyle name="Comma 17" xfId="206"/>
    <cellStyle name="Comma 17 2" xfId="207"/>
    <cellStyle name="Comma 18" xfId="208"/>
    <cellStyle name="Comma 18 2" xfId="209"/>
    <cellStyle name="Comma 18 3" xfId="210"/>
    <cellStyle name="Comma 19" xfId="211"/>
    <cellStyle name="Comma 2" xfId="31"/>
    <cellStyle name="Comma 2 2" xfId="32"/>
    <cellStyle name="Comma 2 2 2" xfId="212"/>
    <cellStyle name="Comma 2 3" xfId="33"/>
    <cellStyle name="Comma 2 4" xfId="213"/>
    <cellStyle name="Comma 2 4 2" xfId="214"/>
    <cellStyle name="Comma 2 5" xfId="215"/>
    <cellStyle name="Comma 2 6" xfId="216"/>
    <cellStyle name="Comma 2 6 2" xfId="217"/>
    <cellStyle name="Comma 3" xfId="34"/>
    <cellStyle name="Comma 3 2" xfId="35"/>
    <cellStyle name="Comma 3 2 2" xfId="36"/>
    <cellStyle name="Comma 3 3" xfId="37"/>
    <cellStyle name="Comma 3 4" xfId="218"/>
    <cellStyle name="Comma 4" xfId="38"/>
    <cellStyle name="Comma 4 2" xfId="39"/>
    <cellStyle name="Comma 4 2 2" xfId="124"/>
    <cellStyle name="Comma 4 2 3" xfId="125"/>
    <cellStyle name="Comma 4 3" xfId="40"/>
    <cellStyle name="Comma 4 3 2" xfId="126"/>
    <cellStyle name="Comma 4 3 3" xfId="127"/>
    <cellStyle name="Comma 4 4" xfId="41"/>
    <cellStyle name="Comma 4 4 2" xfId="128"/>
    <cellStyle name="Comma 4 4 3" xfId="129"/>
    <cellStyle name="Comma 4 5" xfId="42"/>
    <cellStyle name="Comma 4 5 2" xfId="130"/>
    <cellStyle name="Comma 4 6" xfId="131"/>
    <cellStyle name="Comma 5" xfId="43"/>
    <cellStyle name="Comma 5 2" xfId="132"/>
    <cellStyle name="Comma 5 3" xfId="133"/>
    <cellStyle name="Comma 6" xfId="44"/>
    <cellStyle name="Comma 6 2" xfId="134"/>
    <cellStyle name="Comma 7" xfId="45"/>
    <cellStyle name="Comma 8" xfId="46"/>
    <cellStyle name="Comma 9" xfId="47"/>
    <cellStyle name="Comma(2)" xfId="48"/>
    <cellStyle name="Comma0" xfId="219"/>
    <cellStyle name="Comma0 - Style2" xfId="49"/>
    <cellStyle name="Comma1 - Style1" xfId="50"/>
    <cellStyle name="Comments" xfId="51"/>
    <cellStyle name="Currency" xfId="2" builtinId="4"/>
    <cellStyle name="Currency 10" xfId="220"/>
    <cellStyle name="Currency 2" xfId="52"/>
    <cellStyle name="Currency 2 2" xfId="4"/>
    <cellStyle name="Currency 2 2 2" xfId="221"/>
    <cellStyle name="Currency 2 3" xfId="222"/>
    <cellStyle name="Currency 2 3 2" xfId="223"/>
    <cellStyle name="Currency 2 4" xfId="224"/>
    <cellStyle name="Currency 2 6" xfId="225"/>
    <cellStyle name="Currency 2 6 2" xfId="226"/>
    <cellStyle name="Currency 3" xfId="53"/>
    <cellStyle name="Currency 3 2" xfId="227"/>
    <cellStyle name="Currency 3 3" xfId="228"/>
    <cellStyle name="Currency 3 4" xfId="229"/>
    <cellStyle name="Currency 4" xfId="54"/>
    <cellStyle name="Currency 4 2" xfId="230"/>
    <cellStyle name="Currency 5" xfId="55"/>
    <cellStyle name="Currency 5 2" xfId="231"/>
    <cellStyle name="Currency 5 3" xfId="232"/>
    <cellStyle name="Currency 6" xfId="56"/>
    <cellStyle name="Currency 7" xfId="57"/>
    <cellStyle name="Currency 8" xfId="233"/>
    <cellStyle name="Currency 8 2" xfId="234"/>
    <cellStyle name="Currency 9" xfId="235"/>
    <cellStyle name="Currency0" xfId="236"/>
    <cellStyle name="Data Enter" xfId="58"/>
    <cellStyle name="date" xfId="237"/>
    <cellStyle name="Explanatory Text 2" xfId="238"/>
    <cellStyle name="Explanatory Text 3" xfId="239"/>
    <cellStyle name="F9ReportControlStyle_ctpInquire" xfId="240"/>
    <cellStyle name="FactSheet" xfId="59"/>
    <cellStyle name="fish" xfId="241"/>
    <cellStyle name="Good 2" xfId="60"/>
    <cellStyle name="Good 3" xfId="242"/>
    <cellStyle name="Good 4" xfId="243"/>
    <cellStyle name="Heading 1 2" xfId="61"/>
    <cellStyle name="Heading 1 2 2" xfId="244"/>
    <cellStyle name="Heading 1 3" xfId="245"/>
    <cellStyle name="Heading 1 3 2" xfId="246"/>
    <cellStyle name="Heading 2 2" xfId="62"/>
    <cellStyle name="Heading 2 2 2" xfId="247"/>
    <cellStyle name="Heading 2 3" xfId="248"/>
    <cellStyle name="Heading 2 3 2" xfId="249"/>
    <cellStyle name="Heading 3 2" xfId="63"/>
    <cellStyle name="Heading 3 2 2" xfId="250"/>
    <cellStyle name="Heading 3 3" xfId="251"/>
    <cellStyle name="Heading 3 3 2" xfId="252"/>
    <cellStyle name="Heading 4 2" xfId="253"/>
    <cellStyle name="Heading 4 3" xfId="254"/>
    <cellStyle name="Hyperlink 2" xfId="64"/>
    <cellStyle name="Hyperlink 3" xfId="65"/>
    <cellStyle name="Hyperlink 3 2" xfId="255"/>
    <cellStyle name="Input 2" xfId="256"/>
    <cellStyle name="Input 3" xfId="257"/>
    <cellStyle name="input(0)" xfId="66"/>
    <cellStyle name="Input(2)" xfId="67"/>
    <cellStyle name="Linked Cell 2" xfId="68"/>
    <cellStyle name="Linked Cell 2 2" xfId="258"/>
    <cellStyle name="Linked Cell 3" xfId="259"/>
    <cellStyle name="Neutral 2" xfId="69"/>
    <cellStyle name="Neutral 2 2" xfId="260"/>
    <cellStyle name="Neutral 3" xfId="261"/>
    <cellStyle name="New_normal" xfId="70"/>
    <cellStyle name="Normal" xfId="0" builtinId="0"/>
    <cellStyle name="Normal - Style1" xfId="71"/>
    <cellStyle name="Normal - Style2" xfId="72"/>
    <cellStyle name="Normal - Style3" xfId="73"/>
    <cellStyle name="Normal - Style4" xfId="74"/>
    <cellStyle name="Normal - Style5" xfId="75"/>
    <cellStyle name="Normal 10" xfId="76"/>
    <cellStyle name="Normal 10 2" xfId="262"/>
    <cellStyle name="Normal 10 2 2" xfId="263"/>
    <cellStyle name="Normal 10 2 3" xfId="264"/>
    <cellStyle name="Normal 10_2112 DF Schedule" xfId="265"/>
    <cellStyle name="Normal 11" xfId="77"/>
    <cellStyle name="Normal 11 2" xfId="266"/>
    <cellStyle name="Normal 12" xfId="78"/>
    <cellStyle name="Normal 12 2" xfId="267"/>
    <cellStyle name="Normal 13" xfId="79"/>
    <cellStyle name="Normal 13 2" xfId="268"/>
    <cellStyle name="Normal 14" xfId="80"/>
    <cellStyle name="Normal 14 2" xfId="269"/>
    <cellStyle name="Normal 15" xfId="81"/>
    <cellStyle name="Normal 15 2" xfId="270"/>
    <cellStyle name="Normal 16" xfId="82"/>
    <cellStyle name="Normal 16 2" xfId="271"/>
    <cellStyle name="Normal 17" xfId="83"/>
    <cellStyle name="Normal 17 2" xfId="272"/>
    <cellStyle name="Normal 18" xfId="84"/>
    <cellStyle name="Normal 18 2" xfId="273"/>
    <cellStyle name="Normal 19" xfId="85"/>
    <cellStyle name="Normal 19 2" xfId="274"/>
    <cellStyle name="Normal 2" xfId="86"/>
    <cellStyle name="Normal 2 10" xfId="275"/>
    <cellStyle name="Normal 2 11" xfId="276"/>
    <cellStyle name="Normal 2 2" xfId="87"/>
    <cellStyle name="Normal 2 2 2" xfId="88"/>
    <cellStyle name="Normal 2 2 2 2" xfId="277"/>
    <cellStyle name="Normal 2 2 3" xfId="89"/>
    <cellStyle name="Normal 2 2_Actual_Fuel" xfId="278"/>
    <cellStyle name="Normal 2 3" xfId="90"/>
    <cellStyle name="Normal 2 3 2" xfId="91"/>
    <cellStyle name="Normal 2 3 3" xfId="92"/>
    <cellStyle name="Normal 2 3_Consolidated Pro forma" xfId="279"/>
    <cellStyle name="Normal 2 4" xfId="93"/>
    <cellStyle name="Normal 2 5" xfId="94"/>
    <cellStyle name="Normal 2 6" xfId="280"/>
    <cellStyle name="Normal 2 7" xfId="281"/>
    <cellStyle name="Normal 2 8" xfId="282"/>
    <cellStyle name="Normal 2 9" xfId="283"/>
    <cellStyle name="Normal 2_2009 Regulated Price Out" xfId="284"/>
    <cellStyle name="Normal 20" xfId="118"/>
    <cellStyle name="Normal 21" xfId="122"/>
    <cellStyle name="Normal 22" xfId="141"/>
    <cellStyle name="Normal 23" xfId="142"/>
    <cellStyle name="Normal 24" xfId="285"/>
    <cellStyle name="Normal 25" xfId="286"/>
    <cellStyle name="Normal 26" xfId="287"/>
    <cellStyle name="Normal 27" xfId="288"/>
    <cellStyle name="Normal 28" xfId="289"/>
    <cellStyle name="Normal 29" xfId="290"/>
    <cellStyle name="Normal 3" xfId="95"/>
    <cellStyle name="Normal 3 2" xfId="96"/>
    <cellStyle name="Normal 3 2 2" xfId="135"/>
    <cellStyle name="Normal 3 3" xfId="136"/>
    <cellStyle name="Normal 3 4" xfId="291"/>
    <cellStyle name="Normal 3_2012 PR" xfId="292"/>
    <cellStyle name="Normal 30" xfId="293"/>
    <cellStyle name="Normal 31" xfId="294"/>
    <cellStyle name="Normal 32" xfId="295"/>
    <cellStyle name="Normal 33" xfId="296"/>
    <cellStyle name="Normal 34" xfId="297"/>
    <cellStyle name="Normal 35" xfId="298"/>
    <cellStyle name="Normal 36" xfId="299"/>
    <cellStyle name="Normal 37" xfId="300"/>
    <cellStyle name="Normal 38" xfId="301"/>
    <cellStyle name="Normal 39" xfId="302"/>
    <cellStyle name="Normal 4" xfId="97"/>
    <cellStyle name="Normal 4 2" xfId="137"/>
    <cellStyle name="Normal 4 3" xfId="138"/>
    <cellStyle name="Normal 4_Misc Pivot" xfId="139"/>
    <cellStyle name="Normal 40" xfId="303"/>
    <cellStyle name="Normal 41" xfId="304"/>
    <cellStyle name="Normal 42" xfId="305"/>
    <cellStyle name="Normal 43" xfId="306"/>
    <cellStyle name="Normal 44" xfId="307"/>
    <cellStyle name="Normal 45" xfId="308"/>
    <cellStyle name="Normal 46" xfId="309"/>
    <cellStyle name="Normal 47" xfId="310"/>
    <cellStyle name="Normal 48" xfId="311"/>
    <cellStyle name="Normal 49" xfId="312"/>
    <cellStyle name="Normal 5" xfId="98"/>
    <cellStyle name="Normal 5 2" xfId="99"/>
    <cellStyle name="Normal 5_2112 DF Schedule" xfId="313"/>
    <cellStyle name="Normal 50" xfId="314"/>
    <cellStyle name="Normal 51" xfId="315"/>
    <cellStyle name="Normal 52" xfId="316"/>
    <cellStyle name="Normal 53" xfId="317"/>
    <cellStyle name="Normal 54" xfId="318"/>
    <cellStyle name="Normal 55" xfId="319"/>
    <cellStyle name="Normal 56" xfId="320"/>
    <cellStyle name="Normal 57" xfId="321"/>
    <cellStyle name="Normal 58" xfId="322"/>
    <cellStyle name="Normal 59" xfId="323"/>
    <cellStyle name="Normal 6" xfId="100"/>
    <cellStyle name="Normal 6 2" xfId="324"/>
    <cellStyle name="Normal 60" xfId="325"/>
    <cellStyle name="Normal 61" xfId="326"/>
    <cellStyle name="Normal 62" xfId="327"/>
    <cellStyle name="Normal 63" xfId="328"/>
    <cellStyle name="Normal 64" xfId="329"/>
    <cellStyle name="Normal 65" xfId="330"/>
    <cellStyle name="Normal 66" xfId="331"/>
    <cellStyle name="Normal 67" xfId="332"/>
    <cellStyle name="Normal 68" xfId="333"/>
    <cellStyle name="Normal 69" xfId="334"/>
    <cellStyle name="Normal 7" xfId="101"/>
    <cellStyle name="Normal 7 2" xfId="335"/>
    <cellStyle name="Normal 70" xfId="336"/>
    <cellStyle name="Normal 71" xfId="337"/>
    <cellStyle name="Normal 72" xfId="338"/>
    <cellStyle name="Normal 73" xfId="339"/>
    <cellStyle name="Normal 74" xfId="340"/>
    <cellStyle name="Normal 75" xfId="341"/>
    <cellStyle name="Normal 76" xfId="342"/>
    <cellStyle name="Normal 77" xfId="343"/>
    <cellStyle name="Normal 78" xfId="344"/>
    <cellStyle name="Normal 79" xfId="345"/>
    <cellStyle name="Normal 8" xfId="102"/>
    <cellStyle name="Normal 8 2" xfId="346"/>
    <cellStyle name="Normal 80" xfId="347"/>
    <cellStyle name="Normal 81" xfId="348"/>
    <cellStyle name="Normal 82" xfId="349"/>
    <cellStyle name="Normal 83" xfId="350"/>
    <cellStyle name="Normal 84" xfId="351"/>
    <cellStyle name="Normal 84 2" xfId="352"/>
    <cellStyle name="Normal 84 3" xfId="353"/>
    <cellStyle name="Normal 85" xfId="354"/>
    <cellStyle name="Normal 85 2" xfId="355"/>
    <cellStyle name="Normal 86" xfId="356"/>
    <cellStyle name="Normal 87" xfId="357"/>
    <cellStyle name="Normal 88" xfId="358"/>
    <cellStyle name="Normal 89" xfId="359"/>
    <cellStyle name="Normal 9" xfId="103"/>
    <cellStyle name="Normal 9 2" xfId="360"/>
    <cellStyle name="Normal 90" xfId="361"/>
    <cellStyle name="Normal 91" xfId="362"/>
    <cellStyle name="Normal 92" xfId="363"/>
    <cellStyle name="Normal 93" xfId="364"/>
    <cellStyle name="Normal 94" xfId="365"/>
    <cellStyle name="Normal 95" xfId="409"/>
    <cellStyle name="Normal 96" xfId="410"/>
    <cellStyle name="Normal_Regulated Price Out 9-6-2011 Final HL" xfId="3"/>
    <cellStyle name="Normal_Report" xfId="119"/>
    <cellStyle name="Normal_TheTool_Jeff_v5 2" xfId="120"/>
    <cellStyle name="Note 2" xfId="104"/>
    <cellStyle name="Note 2 2" xfId="366"/>
    <cellStyle name="Note 3" xfId="367"/>
    <cellStyle name="Note 3 2" xfId="368"/>
    <cellStyle name="Notes" xfId="105"/>
    <cellStyle name="Output 2" xfId="369"/>
    <cellStyle name="Output 3" xfId="370"/>
    <cellStyle name="Percent" xfId="121" builtinId="5"/>
    <cellStyle name="Percent 2" xfId="106"/>
    <cellStyle name="Percent 2 2" xfId="107"/>
    <cellStyle name="Percent 2 2 2" xfId="371"/>
    <cellStyle name="Percent 2 3" xfId="372"/>
    <cellStyle name="Percent 2 4" xfId="373"/>
    <cellStyle name="Percent 2 6" xfId="374"/>
    <cellStyle name="Percent 3" xfId="108"/>
    <cellStyle name="Percent 3 2" xfId="375"/>
    <cellStyle name="Percent 4" xfId="109"/>
    <cellStyle name="Percent 4 2" xfId="376"/>
    <cellStyle name="Percent 4 3" xfId="377"/>
    <cellStyle name="Percent 5" xfId="378"/>
    <cellStyle name="Percent 6" xfId="379"/>
    <cellStyle name="Percent 7" xfId="380"/>
    <cellStyle name="Percent 7 2" xfId="381"/>
    <cellStyle name="Percent 7 3" xfId="382"/>
    <cellStyle name="Percent 8" xfId="383"/>
    <cellStyle name="Percent(1)" xfId="110"/>
    <cellStyle name="Percent(2)" xfId="111"/>
    <cellStyle name="PRM" xfId="112"/>
    <cellStyle name="PRM 2" xfId="140"/>
    <cellStyle name="PRM 3" xfId="384"/>
    <cellStyle name="PRM_2011-11" xfId="385"/>
    <cellStyle name="PS_Comma" xfId="386"/>
    <cellStyle name="PSChar" xfId="113"/>
    <cellStyle name="PSDate" xfId="387"/>
    <cellStyle name="PSDec" xfId="388"/>
    <cellStyle name="PSHeading" xfId="114"/>
    <cellStyle name="PSInt" xfId="389"/>
    <cellStyle name="PSSpacer" xfId="390"/>
    <cellStyle name="STYL0 - Style1" xfId="391"/>
    <cellStyle name="STYL1 - Style2" xfId="392"/>
    <cellStyle name="STYL2 - Style3" xfId="393"/>
    <cellStyle name="STYL3 - Style4" xfId="394"/>
    <cellStyle name="STYL4 - Style5" xfId="395"/>
    <cellStyle name="STYL5 - Style6" xfId="396"/>
    <cellStyle name="STYL6 - Style7" xfId="397"/>
    <cellStyle name="STYL7 - Style8" xfId="398"/>
    <cellStyle name="Style 1" xfId="115"/>
    <cellStyle name="Style 1 2" xfId="399"/>
    <cellStyle name="STYLE1" xfId="116"/>
    <cellStyle name="sub heading" xfId="400"/>
    <cellStyle name="Title 2" xfId="401"/>
    <cellStyle name="Title 3" xfId="402"/>
    <cellStyle name="Total 2" xfId="117"/>
    <cellStyle name="Total 2 2" xfId="403"/>
    <cellStyle name="Total 3" xfId="404"/>
    <cellStyle name="Total 3 2" xfId="405"/>
    <cellStyle name="Warning Text 2" xfId="406"/>
    <cellStyle name="Warning Text 3" xfId="407"/>
    <cellStyle name="WM_STANDARD" xfId="40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c_db5_srv\SRC\User\REPORTS\STANDARD%20REPORTS\CUSTOM%20REPORTS\PL_RollingTrend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estern%20Region\WUTC\WIP%20Files\2010%20Clark%20County-%202009%20Vancouver\12.31.2010%20Test%20Year\Proforma%20Clark%20County%20101231%20Filing-Draft-FINAL%20VERSION.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ExcelFinancials_v3b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acinf04\home$\Annual%20Reports\2180%20LeMay\2009\LeMay%20Annual%20Report%20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cinf04\home$\LeMay\Master%20Truck%20Schedule\South_LeMay%20Master%20Truck%20Schedule-Shared.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ExcelFinancials_v3c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cinf04\home$\SRC%20Reports\SRC%20Format\Bonus%20Schedule\PNWR%20SRC%20Bonus%20Schedule%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eMay\2183-1%20Pacific%20Disp,%20Butlers%20Cove\Filing%20Possibly%202012\Filing\Audit\Final%20Outcome%208-14-2012\Pro%20Forma%20Pacific%20Disposal_Staf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ason\Rate%20Increase%201-1-2013\1%20Filing%2011-14-2012\Revised%202-21-2013\staff%20Mason%20Proforma%209-30-2012-Linked%20Cust%20Count%20Fix%2012-2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acinf05\DistShares\WCNX%20Stuff\Excel\Financials\Excel%20Financials\ExcelFinancial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estern%20Region\ControllerDir\Brent_Blair_Kortney\PO%20Report%20by%20Division\PO%20Report_v3b%202013-08-26.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Vashon\Rate%20Incr%201-1-2012\Vashon%20Pro%20Form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estern%20Region\WUTC\WIP%20Files\2010%20Clark%20County-%202009%20Vancouver\Misc%20Analsysis%20Non-Filing\Pro%20froma%208.31.2013%20for%20Budgets\Consolidated%20Pro%20forma%20Year%2020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cinf06\sacshare\Data_Automation\DMS\RouteManagerReports\RM_MM001_Query_v4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row r="5">
          <cell r="D5">
            <v>10.71</v>
          </cell>
        </row>
        <row r="14">
          <cell r="C14" t="str">
            <v>dist</v>
          </cell>
          <cell r="E14" t="str">
            <v>=</v>
          </cell>
          <cell r="F14">
            <v>2149</v>
          </cell>
        </row>
      </sheetData>
      <sheetData sheetId="4" refreshError="1">
        <row r="6">
          <cell r="F6" t="str">
            <v>Time Series</v>
          </cell>
        </row>
        <row r="17">
          <cell r="B17" t="str">
            <v>ACCT</v>
          </cell>
          <cell r="C17" t="str">
            <v>-</v>
          </cell>
        </row>
        <row r="22">
          <cell r="C22" t="str">
            <v>Financial</v>
          </cell>
        </row>
        <row r="23">
          <cell r="C23" t="str">
            <v>ALL</v>
          </cell>
        </row>
        <row r="24">
          <cell r="C24" t="str">
            <v>Variable</v>
          </cell>
        </row>
      </sheetData>
      <sheetData sheetId="5" refreshError="1">
        <row r="8">
          <cell r="E8" t="str">
            <v>Report</v>
          </cell>
        </row>
        <row r="12">
          <cell r="B12" t="b">
            <v>0</v>
          </cell>
        </row>
      </sheetData>
      <sheetData sheetId="6" refreshError="1"/>
      <sheetData sheetId="7" refreshError="1">
        <row r="11">
          <cell r="D11">
            <v>10002</v>
          </cell>
          <cell r="E11">
            <v>0</v>
          </cell>
          <cell r="F11">
            <v>0</v>
          </cell>
          <cell r="G11">
            <v>0</v>
          </cell>
          <cell r="H11">
            <v>0</v>
          </cell>
          <cell r="I11">
            <v>0</v>
          </cell>
          <cell r="J11">
            <v>0</v>
          </cell>
          <cell r="K11">
            <v>0</v>
          </cell>
          <cell r="L11">
            <v>0</v>
          </cell>
          <cell r="M11">
            <v>0</v>
          </cell>
          <cell r="N11">
            <v>0</v>
          </cell>
          <cell r="O11">
            <v>0</v>
          </cell>
          <cell r="P11">
            <v>0</v>
          </cell>
          <cell r="Q11" t="str">
            <v>Cash</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009 BS"/>
      <sheetName val="2010 BS"/>
      <sheetName val="Combined BS"/>
      <sheetName val="2009 IS"/>
      <sheetName val="2010 IS"/>
      <sheetName val="Combined 12 mo IS"/>
      <sheetName val="Consolidated IS 2009 2010"/>
      <sheetName val="Consolidated IS - IRMGARD"/>
      <sheetName val="Pro forma "/>
      <sheetName val="Pro forma-Line of Service"/>
      <sheetName val="Restatements"/>
      <sheetName val="Proforma Adjusts"/>
      <sheetName val="2009 Price Out (REG)"/>
      <sheetName val="GL Recon"/>
      <sheetName val="Customer Count Summary"/>
      <sheetName val="2009 Payroll"/>
      <sheetName val="2010 Payroll"/>
      <sheetName val="2009,2010 Depr Summary"/>
      <sheetName val="Time Study"/>
      <sheetName val="2009 Insurance"/>
      <sheetName val="2010 Insurance"/>
      <sheetName val="2009 Disposal"/>
      <sheetName val="2010 Disposal"/>
      <sheetName val="2009 Fuel"/>
      <sheetName val="2009 Depr Summary"/>
      <sheetName val="2009 Trks"/>
      <sheetName val="2009 Cont, DB"/>
      <sheetName val="2009 Serv, Shop"/>
      <sheetName val="2009 Office"/>
      <sheetName val="2009 Leasehold"/>
      <sheetName val="2010 Fuel"/>
      <sheetName val="2010 Deprec Summary"/>
      <sheetName val="2010 Trks"/>
      <sheetName val="2010 Cont, DB"/>
      <sheetName val="2010 Serv, Shop"/>
      <sheetName val="2010 Office"/>
      <sheetName val="2010 Leasehold"/>
      <sheetName val="Region Allocation (2)"/>
      <sheetName val="LG-Total Company before DF"/>
      <sheetName val="LG-Packer Rts before DF"/>
      <sheetName val="LG-RO Rts before DF"/>
      <sheetName val="LG-Total Company"/>
      <sheetName val="LG-Packer Rts"/>
      <sheetName val="LG-RO Rts"/>
      <sheetName val="LG-Recycl"/>
      <sheetName val="Scenarios"/>
      <sheetName val="Scenarios (2)"/>
      <sheetName val="Notes"/>
    </sheetNames>
    <sheetDataSet>
      <sheetData sheetId="0" refreshError="1"/>
      <sheetData sheetId="1" refreshError="1"/>
      <sheetData sheetId="2" refreshError="1"/>
      <sheetData sheetId="3" refreshError="1"/>
      <sheetData sheetId="4" refreshError="1">
        <row r="12">
          <cell r="A12" t="str">
            <v>Revenue</v>
          </cell>
        </row>
        <row r="13">
          <cell r="A13" t="str">
            <v>Hauling</v>
          </cell>
        </row>
        <row r="14">
          <cell r="A14">
            <v>31000</v>
          </cell>
          <cell r="B14" t="str">
            <v>Hauling Revenue - Roll Off Permanent</v>
          </cell>
          <cell r="E14">
            <v>41429.11</v>
          </cell>
          <cell r="F14">
            <v>39826.22</v>
          </cell>
          <cell r="G14">
            <v>49022.75</v>
          </cell>
          <cell r="H14">
            <v>45137.86</v>
          </cell>
          <cell r="I14">
            <v>48263.81</v>
          </cell>
          <cell r="J14">
            <v>55314.5</v>
          </cell>
          <cell r="K14">
            <v>60046.02</v>
          </cell>
          <cell r="L14">
            <v>64582.7</v>
          </cell>
          <cell r="M14">
            <v>55932.07</v>
          </cell>
          <cell r="N14">
            <v>50932.34</v>
          </cell>
          <cell r="O14">
            <v>38587.67</v>
          </cell>
          <cell r="P14">
            <v>43420.76</v>
          </cell>
          <cell r="Q14">
            <v>592495.81000000006</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93946.63</v>
          </cell>
          <cell r="F19">
            <v>91101.8</v>
          </cell>
          <cell r="G19">
            <v>108743.12</v>
          </cell>
          <cell r="H19">
            <v>100411.54</v>
          </cell>
          <cell r="I19">
            <v>109421.85</v>
          </cell>
          <cell r="J19">
            <v>119111.11</v>
          </cell>
          <cell r="K19">
            <v>114939.05</v>
          </cell>
          <cell r="L19">
            <v>123201.29</v>
          </cell>
          <cell r="M19">
            <v>128616.56</v>
          </cell>
          <cell r="N19">
            <v>103849.76</v>
          </cell>
          <cell r="O19">
            <v>87162.7</v>
          </cell>
          <cell r="P19">
            <v>101585.44</v>
          </cell>
          <cell r="Q19">
            <v>1282090.8499999999</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0</v>
          </cell>
          <cell r="F21">
            <v>0</v>
          </cell>
          <cell r="G21">
            <v>0</v>
          </cell>
          <cell r="H21">
            <v>0</v>
          </cell>
          <cell r="I21">
            <v>0</v>
          </cell>
          <cell r="J21">
            <v>0</v>
          </cell>
          <cell r="K21">
            <v>0</v>
          </cell>
          <cell r="L21">
            <v>0</v>
          </cell>
          <cell r="M21">
            <v>0</v>
          </cell>
          <cell r="N21">
            <v>0</v>
          </cell>
          <cell r="O21">
            <v>0</v>
          </cell>
          <cell r="P21">
            <v>0</v>
          </cell>
          <cell r="Q21">
            <v>0</v>
          </cell>
        </row>
        <row r="22">
          <cell r="A22">
            <v>31010</v>
          </cell>
          <cell r="B22" t="str">
            <v>Hauling Revenue - Roll Off Extras</v>
          </cell>
          <cell r="E22">
            <v>16354.41</v>
          </cell>
          <cell r="F22">
            <v>16430.849999999999</v>
          </cell>
          <cell r="G22">
            <v>18226.63</v>
          </cell>
          <cell r="H22">
            <v>17972.400000000001</v>
          </cell>
          <cell r="I22">
            <v>18790.919999999998</v>
          </cell>
          <cell r="J22">
            <v>19705.3</v>
          </cell>
          <cell r="K22">
            <v>21354.080000000002</v>
          </cell>
          <cell r="L22">
            <v>22365.29</v>
          </cell>
          <cell r="M22">
            <v>20804.36</v>
          </cell>
          <cell r="N22">
            <v>18374.21</v>
          </cell>
          <cell r="O22">
            <v>17346.11</v>
          </cell>
          <cell r="P22">
            <v>15627.2</v>
          </cell>
          <cell r="Q22">
            <v>223351.76</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754535.74</v>
          </cell>
          <cell r="F26">
            <v>750848.79</v>
          </cell>
          <cell r="G26">
            <v>751484.07</v>
          </cell>
          <cell r="H26">
            <v>759461.88</v>
          </cell>
          <cell r="I26">
            <v>756344.84</v>
          </cell>
          <cell r="J26">
            <v>762351.19</v>
          </cell>
          <cell r="K26">
            <v>763571.04</v>
          </cell>
          <cell r="L26">
            <v>762014.08</v>
          </cell>
          <cell r="M26">
            <v>763381.19</v>
          </cell>
          <cell r="N26">
            <v>760410.82</v>
          </cell>
          <cell r="O26">
            <v>760222.53</v>
          </cell>
          <cell r="P26">
            <v>757663.07</v>
          </cell>
          <cell r="Q26">
            <v>9102289.2400000002</v>
          </cell>
        </row>
        <row r="27">
          <cell r="A27">
            <v>32001</v>
          </cell>
          <cell r="B27" t="str">
            <v>Hauling Revenue - Residential MSW Extras</v>
          </cell>
          <cell r="E27">
            <v>48676.93</v>
          </cell>
          <cell r="F27">
            <v>46005.81</v>
          </cell>
          <cell r="G27">
            <v>44057.39</v>
          </cell>
          <cell r="H27">
            <v>54145.79</v>
          </cell>
          <cell r="I27">
            <v>47089.22</v>
          </cell>
          <cell r="J27">
            <v>62711.39</v>
          </cell>
          <cell r="K27">
            <v>60222.84</v>
          </cell>
          <cell r="L27">
            <v>63321.38</v>
          </cell>
          <cell r="M27">
            <v>48663.92</v>
          </cell>
          <cell r="N27">
            <v>45750.71</v>
          </cell>
          <cell r="O27">
            <v>44578.41</v>
          </cell>
          <cell r="P27">
            <v>66011.64</v>
          </cell>
          <cell r="Q27">
            <v>631235.43000000005</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0</v>
          </cell>
          <cell r="F36">
            <v>0</v>
          </cell>
          <cell r="G36">
            <v>0</v>
          </cell>
          <cell r="H36">
            <v>0</v>
          </cell>
          <cell r="I36">
            <v>0</v>
          </cell>
          <cell r="J36">
            <v>0</v>
          </cell>
          <cell r="K36">
            <v>0</v>
          </cell>
          <cell r="L36">
            <v>0</v>
          </cell>
          <cell r="M36">
            <v>0</v>
          </cell>
          <cell r="N36">
            <v>0</v>
          </cell>
          <cell r="O36">
            <v>0</v>
          </cell>
          <cell r="P36">
            <v>0</v>
          </cell>
          <cell r="Q36">
            <v>0</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414760.73</v>
          </cell>
          <cell r="F41">
            <v>412841.01</v>
          </cell>
          <cell r="G41">
            <v>416757.93</v>
          </cell>
          <cell r="H41">
            <v>417298.76</v>
          </cell>
          <cell r="I41">
            <v>417121.97</v>
          </cell>
          <cell r="J41">
            <v>421939.51</v>
          </cell>
          <cell r="K41">
            <v>420917.49</v>
          </cell>
          <cell r="L41">
            <v>425821.47</v>
          </cell>
          <cell r="M41">
            <v>424192</v>
          </cell>
          <cell r="N41">
            <v>415412.9</v>
          </cell>
          <cell r="O41">
            <v>413023.47</v>
          </cell>
          <cell r="P41">
            <v>411406.25</v>
          </cell>
          <cell r="Q41">
            <v>5011493.49</v>
          </cell>
        </row>
        <row r="42">
          <cell r="A42">
            <v>33001</v>
          </cell>
          <cell r="B42" t="str">
            <v>Hauling Revenue - Commercial FEL Extras</v>
          </cell>
          <cell r="E42">
            <v>16369.94</v>
          </cell>
          <cell r="F42">
            <v>15223.46</v>
          </cell>
          <cell r="G42">
            <v>18054.59</v>
          </cell>
          <cell r="H42">
            <v>17483.330000000002</v>
          </cell>
          <cell r="I42">
            <v>19168.46</v>
          </cell>
          <cell r="J42">
            <v>18357.68</v>
          </cell>
          <cell r="K42">
            <v>21453.19</v>
          </cell>
          <cell r="L42">
            <v>22591.22</v>
          </cell>
          <cell r="M42">
            <v>16352.74</v>
          </cell>
          <cell r="N42">
            <v>17430.650000000001</v>
          </cell>
          <cell r="O42">
            <v>16278.67</v>
          </cell>
          <cell r="P42">
            <v>16972.88</v>
          </cell>
          <cell r="Q42">
            <v>215736.81</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0</v>
          </cell>
          <cell r="F49">
            <v>0</v>
          </cell>
          <cell r="G49">
            <v>0</v>
          </cell>
          <cell r="H49">
            <v>0</v>
          </cell>
          <cell r="I49">
            <v>0</v>
          </cell>
          <cell r="J49">
            <v>0</v>
          </cell>
          <cell r="K49">
            <v>0</v>
          </cell>
          <cell r="L49">
            <v>0</v>
          </cell>
          <cell r="M49">
            <v>0</v>
          </cell>
          <cell r="N49">
            <v>0</v>
          </cell>
          <cell r="O49">
            <v>0</v>
          </cell>
          <cell r="P49">
            <v>0</v>
          </cell>
          <cell r="Q49">
            <v>0</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1386073.49</v>
          </cell>
          <cell r="F61">
            <v>1372277.94</v>
          </cell>
          <cell r="G61">
            <v>1406346.48</v>
          </cell>
          <cell r="H61">
            <v>1411911.56</v>
          </cell>
          <cell r="I61">
            <v>1416201.0699999998</v>
          </cell>
          <cell r="J61">
            <v>1459490.68</v>
          </cell>
          <cell r="K61">
            <v>1462503.71</v>
          </cell>
          <cell r="L61">
            <v>1483897.43</v>
          </cell>
          <cell r="M61">
            <v>1457942.84</v>
          </cell>
          <cell r="N61">
            <v>1412161.3899999997</v>
          </cell>
          <cell r="O61">
            <v>1377199.56</v>
          </cell>
          <cell r="P61">
            <v>1412687.2399999998</v>
          </cell>
          <cell r="Q61">
            <v>17058693.389999997</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0</v>
          </cell>
          <cell r="F77">
            <v>0</v>
          </cell>
          <cell r="G77">
            <v>0</v>
          </cell>
          <cell r="H77">
            <v>0</v>
          </cell>
          <cell r="I77">
            <v>0</v>
          </cell>
          <cell r="J77">
            <v>0</v>
          </cell>
          <cell r="K77">
            <v>0</v>
          </cell>
          <cell r="L77">
            <v>0</v>
          </cell>
          <cell r="M77">
            <v>0</v>
          </cell>
          <cell r="N77">
            <v>0</v>
          </cell>
          <cell r="O77">
            <v>0</v>
          </cell>
          <cell r="P77">
            <v>0</v>
          </cell>
          <cell r="Q77">
            <v>0</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0</v>
          </cell>
          <cell r="F79">
            <v>0</v>
          </cell>
          <cell r="G79">
            <v>0</v>
          </cell>
          <cell r="H79">
            <v>0</v>
          </cell>
          <cell r="I79">
            <v>0</v>
          </cell>
          <cell r="J79">
            <v>0</v>
          </cell>
          <cell r="K79">
            <v>0</v>
          </cell>
          <cell r="L79">
            <v>0</v>
          </cell>
          <cell r="M79">
            <v>0</v>
          </cell>
          <cell r="N79">
            <v>0</v>
          </cell>
          <cell r="O79">
            <v>0</v>
          </cell>
          <cell r="P79">
            <v>0</v>
          </cell>
          <cell r="Q79">
            <v>0</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0</v>
          </cell>
          <cell r="F82">
            <v>0</v>
          </cell>
          <cell r="G82">
            <v>0</v>
          </cell>
          <cell r="H82">
            <v>0</v>
          </cell>
          <cell r="I82">
            <v>0</v>
          </cell>
          <cell r="J82">
            <v>0</v>
          </cell>
          <cell r="K82">
            <v>0</v>
          </cell>
          <cell r="L82">
            <v>0</v>
          </cell>
          <cell r="M82">
            <v>0</v>
          </cell>
          <cell r="N82">
            <v>0</v>
          </cell>
          <cell r="O82">
            <v>0</v>
          </cell>
          <cell r="P82">
            <v>0</v>
          </cell>
          <cell r="Q82">
            <v>0</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0</v>
          </cell>
          <cell r="F95">
            <v>0</v>
          </cell>
          <cell r="G95">
            <v>0</v>
          </cell>
          <cell r="H95">
            <v>0</v>
          </cell>
          <cell r="I95">
            <v>0</v>
          </cell>
          <cell r="J95">
            <v>0</v>
          </cell>
          <cell r="K95">
            <v>0</v>
          </cell>
          <cell r="L95">
            <v>0</v>
          </cell>
          <cell r="M95">
            <v>0</v>
          </cell>
          <cell r="N95">
            <v>0</v>
          </cell>
          <cell r="O95">
            <v>0</v>
          </cell>
          <cell r="P95">
            <v>0</v>
          </cell>
          <cell r="Q95">
            <v>0</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3459.12</v>
          </cell>
          <cell r="F152">
            <v>7799.57</v>
          </cell>
          <cell r="G152">
            <v>2100.42</v>
          </cell>
          <cell r="H152">
            <v>7267.51</v>
          </cell>
          <cell r="I152">
            <v>3376.39</v>
          </cell>
          <cell r="J152">
            <v>7176.57</v>
          </cell>
          <cell r="K152">
            <v>3493.22</v>
          </cell>
          <cell r="L152">
            <v>8060.32</v>
          </cell>
          <cell r="M152">
            <v>2594</v>
          </cell>
          <cell r="N152">
            <v>7784.1</v>
          </cell>
          <cell r="O152">
            <v>6369.79</v>
          </cell>
          <cell r="P152">
            <v>9281.82</v>
          </cell>
          <cell r="Q152">
            <v>68762.829999999987</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3459.12</v>
          </cell>
          <cell r="F154">
            <v>7799.57</v>
          </cell>
          <cell r="G154">
            <v>2100.42</v>
          </cell>
          <cell r="H154">
            <v>7267.51</v>
          </cell>
          <cell r="I154">
            <v>3376.39</v>
          </cell>
          <cell r="J154">
            <v>7176.57</v>
          </cell>
          <cell r="K154">
            <v>3493.22</v>
          </cell>
          <cell r="L154">
            <v>8060.32</v>
          </cell>
          <cell r="M154">
            <v>2594</v>
          </cell>
          <cell r="N154">
            <v>7784.1</v>
          </cell>
          <cell r="O154">
            <v>6369.79</v>
          </cell>
          <cell r="P154">
            <v>9281.82</v>
          </cell>
          <cell r="Q154">
            <v>68762.829999999987</v>
          </cell>
        </row>
        <row r="156">
          <cell r="A156" t="str">
            <v>Total Revenue</v>
          </cell>
          <cell r="E156">
            <v>1389532.61</v>
          </cell>
          <cell r="F156">
            <v>1380077.51</v>
          </cell>
          <cell r="G156">
            <v>1408446.9</v>
          </cell>
          <cell r="H156">
            <v>1419179.07</v>
          </cell>
          <cell r="I156">
            <v>1419577.4599999997</v>
          </cell>
          <cell r="J156">
            <v>1466667.25</v>
          </cell>
          <cell r="K156">
            <v>1465996.93</v>
          </cell>
          <cell r="L156">
            <v>1491957.75</v>
          </cell>
          <cell r="M156">
            <v>1460536.84</v>
          </cell>
          <cell r="N156">
            <v>1419945.4899999998</v>
          </cell>
          <cell r="O156">
            <v>1383569.35</v>
          </cell>
          <cell r="P156">
            <v>1421969.0599999998</v>
          </cell>
          <cell r="Q156">
            <v>17127456.219999995</v>
          </cell>
        </row>
        <row r="158">
          <cell r="A158" t="str">
            <v>Revenue Reductions</v>
          </cell>
        </row>
        <row r="159">
          <cell r="A159" t="str">
            <v>Disposal</v>
          </cell>
        </row>
        <row r="160">
          <cell r="A160">
            <v>40101</v>
          </cell>
          <cell r="B160" t="str">
            <v>Disposal Landfill</v>
          </cell>
          <cell r="E160">
            <v>0</v>
          </cell>
          <cell r="F160">
            <v>0</v>
          </cell>
          <cell r="G160">
            <v>0</v>
          </cell>
          <cell r="H160">
            <v>0</v>
          </cell>
          <cell r="I160">
            <v>0</v>
          </cell>
          <cell r="J160">
            <v>0</v>
          </cell>
          <cell r="K160">
            <v>0</v>
          </cell>
          <cell r="L160">
            <v>0</v>
          </cell>
          <cell r="M160">
            <v>0</v>
          </cell>
          <cell r="N160">
            <v>0</v>
          </cell>
          <cell r="O160">
            <v>0</v>
          </cell>
          <cell r="P160">
            <v>0</v>
          </cell>
          <cell r="Q160">
            <v>0</v>
          </cell>
        </row>
        <row r="161">
          <cell r="A161">
            <v>40109</v>
          </cell>
          <cell r="B161" t="str">
            <v>Disposal Landfill Intercompany</v>
          </cell>
          <cell r="E161">
            <v>0</v>
          </cell>
          <cell r="F161">
            <v>0</v>
          </cell>
          <cell r="G161">
            <v>0</v>
          </cell>
          <cell r="H161">
            <v>0</v>
          </cell>
          <cell r="I161">
            <v>0</v>
          </cell>
          <cell r="J161">
            <v>0</v>
          </cell>
          <cell r="K161">
            <v>0</v>
          </cell>
          <cell r="L161">
            <v>0</v>
          </cell>
          <cell r="M161">
            <v>0</v>
          </cell>
          <cell r="N161">
            <v>0</v>
          </cell>
          <cell r="O161">
            <v>0</v>
          </cell>
          <cell r="P161">
            <v>0</v>
          </cell>
          <cell r="Q161">
            <v>0</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0</v>
          </cell>
          <cell r="F165">
            <v>0</v>
          </cell>
          <cell r="G165">
            <v>0</v>
          </cell>
          <cell r="H165">
            <v>0</v>
          </cell>
          <cell r="I165">
            <v>0</v>
          </cell>
          <cell r="J165">
            <v>0</v>
          </cell>
          <cell r="K165">
            <v>0</v>
          </cell>
          <cell r="L165">
            <v>0</v>
          </cell>
          <cell r="M165">
            <v>0</v>
          </cell>
          <cell r="N165">
            <v>0</v>
          </cell>
          <cell r="O165">
            <v>0</v>
          </cell>
          <cell r="P165">
            <v>0</v>
          </cell>
          <cell r="Q165">
            <v>0</v>
          </cell>
        </row>
        <row r="166">
          <cell r="A166">
            <v>40139</v>
          </cell>
          <cell r="B166" t="str">
            <v>Disposal Transfer Intercompany</v>
          </cell>
          <cell r="E166">
            <v>522940.33</v>
          </cell>
          <cell r="F166">
            <v>473522.39</v>
          </cell>
          <cell r="G166">
            <v>554204.89</v>
          </cell>
          <cell r="H166">
            <v>538277.64</v>
          </cell>
          <cell r="I166">
            <v>535071.71</v>
          </cell>
          <cell r="J166">
            <v>582693.4</v>
          </cell>
          <cell r="K166">
            <v>571614.11</v>
          </cell>
          <cell r="L166">
            <v>571380.55000000005</v>
          </cell>
          <cell r="M166">
            <v>569779.74</v>
          </cell>
          <cell r="N166">
            <v>537814.68999999994</v>
          </cell>
          <cell r="O166">
            <v>530807.82999999996</v>
          </cell>
          <cell r="P166">
            <v>576009.71</v>
          </cell>
          <cell r="Q166">
            <v>6564116.9899999993</v>
          </cell>
        </row>
        <row r="167">
          <cell r="A167" t="str">
            <v>Total Disposal</v>
          </cell>
          <cell r="E167">
            <v>522940.33</v>
          </cell>
          <cell r="F167">
            <v>473522.39</v>
          </cell>
          <cell r="G167">
            <v>554204.89</v>
          </cell>
          <cell r="H167">
            <v>538277.64</v>
          </cell>
          <cell r="I167">
            <v>535071.71</v>
          </cell>
          <cell r="J167">
            <v>582693.4</v>
          </cell>
          <cell r="K167">
            <v>571614.11</v>
          </cell>
          <cell r="L167">
            <v>571380.55000000005</v>
          </cell>
          <cell r="M167">
            <v>569779.74</v>
          </cell>
          <cell r="N167">
            <v>537814.68999999994</v>
          </cell>
          <cell r="O167">
            <v>530807.82999999996</v>
          </cell>
          <cell r="P167">
            <v>576009.71</v>
          </cell>
          <cell r="Q167">
            <v>6564116.9899999993</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0</v>
          </cell>
          <cell r="I175">
            <v>0</v>
          </cell>
          <cell r="J175">
            <v>0</v>
          </cell>
          <cell r="K175">
            <v>0</v>
          </cell>
          <cell r="L175">
            <v>0</v>
          </cell>
          <cell r="M175">
            <v>0</v>
          </cell>
          <cell r="N175">
            <v>0</v>
          </cell>
          <cell r="O175">
            <v>0</v>
          </cell>
          <cell r="P175">
            <v>0</v>
          </cell>
          <cell r="Q175">
            <v>0</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0</v>
          </cell>
          <cell r="F183">
            <v>0</v>
          </cell>
          <cell r="G183">
            <v>0</v>
          </cell>
          <cell r="H183">
            <v>0</v>
          </cell>
          <cell r="I183">
            <v>0</v>
          </cell>
          <cell r="J183">
            <v>0</v>
          </cell>
          <cell r="K183">
            <v>0</v>
          </cell>
          <cell r="L183">
            <v>0</v>
          </cell>
          <cell r="M183">
            <v>0</v>
          </cell>
          <cell r="N183">
            <v>0</v>
          </cell>
          <cell r="O183">
            <v>0</v>
          </cell>
          <cell r="P183">
            <v>0</v>
          </cell>
          <cell r="Q183">
            <v>0</v>
          </cell>
        </row>
        <row r="184">
          <cell r="A184">
            <v>43001</v>
          </cell>
          <cell r="B184" t="str">
            <v>Taxes and Pass Thru Fees</v>
          </cell>
          <cell r="E184">
            <v>21087.73</v>
          </cell>
          <cell r="F184">
            <v>20959.080000000002</v>
          </cell>
          <cell r="G184">
            <v>21310.05</v>
          </cell>
          <cell r="H184">
            <v>15944.56</v>
          </cell>
          <cell r="I184">
            <v>23292.27</v>
          </cell>
          <cell r="J184">
            <v>26639.14</v>
          </cell>
          <cell r="K184">
            <v>26629.39</v>
          </cell>
          <cell r="L184">
            <v>27074.49</v>
          </cell>
          <cell r="M184">
            <v>26539.13</v>
          </cell>
          <cell r="N184">
            <v>25799.21</v>
          </cell>
          <cell r="O184">
            <v>25079.16</v>
          </cell>
          <cell r="P184">
            <v>25860.43</v>
          </cell>
          <cell r="Q184">
            <v>286214.64</v>
          </cell>
        </row>
        <row r="185">
          <cell r="A185">
            <v>43002</v>
          </cell>
          <cell r="B185" t="str">
            <v>WUTC Taxes</v>
          </cell>
          <cell r="E185">
            <v>5546.62</v>
          </cell>
          <cell r="F185">
            <v>5496.04</v>
          </cell>
          <cell r="G185">
            <v>5619.91</v>
          </cell>
          <cell r="H185">
            <v>5691.97</v>
          </cell>
          <cell r="I185">
            <v>5646.5</v>
          </cell>
          <cell r="J185">
            <v>5841.42</v>
          </cell>
          <cell r="K185">
            <v>5857.81</v>
          </cell>
          <cell r="L185">
            <v>5948.97</v>
          </cell>
          <cell r="M185">
            <v>5802.43</v>
          </cell>
          <cell r="N185">
            <v>5678.9</v>
          </cell>
          <cell r="O185">
            <v>5511.15</v>
          </cell>
          <cell r="P185">
            <v>5695</v>
          </cell>
          <cell r="Q185">
            <v>68336.72</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26634.35</v>
          </cell>
          <cell r="F188">
            <v>26455.120000000003</v>
          </cell>
          <cell r="G188">
            <v>26929.96</v>
          </cell>
          <cell r="H188">
            <v>21636.53</v>
          </cell>
          <cell r="I188">
            <v>28938.77</v>
          </cell>
          <cell r="J188">
            <v>32480.559999999998</v>
          </cell>
          <cell r="K188">
            <v>32487.200000000001</v>
          </cell>
          <cell r="L188">
            <v>33023.46</v>
          </cell>
          <cell r="M188">
            <v>32341.56</v>
          </cell>
          <cell r="N188">
            <v>31478.11</v>
          </cell>
          <cell r="O188">
            <v>30590.309999999998</v>
          </cell>
          <cell r="P188">
            <v>31555.43</v>
          </cell>
          <cell r="Q188">
            <v>354551.36</v>
          </cell>
        </row>
        <row r="190">
          <cell r="A190" t="str">
            <v>Recycling Materials Expense</v>
          </cell>
        </row>
        <row r="191">
          <cell r="A191">
            <v>44161</v>
          </cell>
          <cell r="B191" t="str">
            <v>Cost of Materials - OCC</v>
          </cell>
          <cell r="E191">
            <v>0</v>
          </cell>
          <cell r="F191">
            <v>0</v>
          </cell>
          <cell r="G191">
            <v>0</v>
          </cell>
          <cell r="H191">
            <v>0</v>
          </cell>
          <cell r="I191">
            <v>0</v>
          </cell>
          <cell r="J191">
            <v>0</v>
          </cell>
          <cell r="K191">
            <v>0</v>
          </cell>
          <cell r="L191">
            <v>0</v>
          </cell>
          <cell r="M191">
            <v>0</v>
          </cell>
          <cell r="N191">
            <v>0</v>
          </cell>
          <cell r="O191">
            <v>0</v>
          </cell>
          <cell r="P191">
            <v>0</v>
          </cell>
          <cell r="Q191">
            <v>0</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0</v>
          </cell>
          <cell r="G198">
            <v>0</v>
          </cell>
          <cell r="H198">
            <v>0</v>
          </cell>
          <cell r="I198">
            <v>0</v>
          </cell>
          <cell r="J198">
            <v>0</v>
          </cell>
          <cell r="K198">
            <v>0</v>
          </cell>
          <cell r="L198">
            <v>0</v>
          </cell>
          <cell r="M198">
            <v>0</v>
          </cell>
          <cell r="N198">
            <v>0</v>
          </cell>
          <cell r="O198">
            <v>0</v>
          </cell>
          <cell r="P198">
            <v>0</v>
          </cell>
          <cell r="Q198">
            <v>0</v>
          </cell>
        </row>
        <row r="199">
          <cell r="A199">
            <v>44169</v>
          </cell>
          <cell r="B199" t="str">
            <v>Cost of Materials - Intercompany</v>
          </cell>
          <cell r="E199">
            <v>0</v>
          </cell>
          <cell r="F199">
            <v>0</v>
          </cell>
          <cell r="G199">
            <v>0</v>
          </cell>
          <cell r="H199">
            <v>0</v>
          </cell>
          <cell r="I199">
            <v>0</v>
          </cell>
          <cell r="J199">
            <v>0</v>
          </cell>
          <cell r="K199">
            <v>0</v>
          </cell>
          <cell r="L199">
            <v>0</v>
          </cell>
          <cell r="M199">
            <v>0</v>
          </cell>
          <cell r="N199">
            <v>0</v>
          </cell>
          <cell r="O199">
            <v>0</v>
          </cell>
          <cell r="P199">
            <v>0</v>
          </cell>
          <cell r="Q199">
            <v>0</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0</v>
          </cell>
          <cell r="F203">
            <v>0</v>
          </cell>
          <cell r="G203">
            <v>0</v>
          </cell>
          <cell r="H203">
            <v>0</v>
          </cell>
          <cell r="I203">
            <v>0</v>
          </cell>
          <cell r="J203">
            <v>0</v>
          </cell>
          <cell r="K203">
            <v>0</v>
          </cell>
          <cell r="L203">
            <v>0</v>
          </cell>
          <cell r="M203">
            <v>0</v>
          </cell>
          <cell r="N203">
            <v>0</v>
          </cell>
          <cell r="O203">
            <v>0</v>
          </cell>
          <cell r="P203">
            <v>0</v>
          </cell>
          <cell r="Q203">
            <v>0</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0</v>
          </cell>
          <cell r="I208">
            <v>0</v>
          </cell>
          <cell r="J208">
            <v>0</v>
          </cell>
          <cell r="K208">
            <v>0</v>
          </cell>
          <cell r="L208">
            <v>0</v>
          </cell>
          <cell r="M208">
            <v>0</v>
          </cell>
          <cell r="N208">
            <v>0</v>
          </cell>
          <cell r="O208">
            <v>0</v>
          </cell>
          <cell r="P208">
            <v>0</v>
          </cell>
          <cell r="Q208">
            <v>0</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0</v>
          </cell>
          <cell r="I210">
            <v>0</v>
          </cell>
          <cell r="J210">
            <v>0</v>
          </cell>
          <cell r="K210">
            <v>0</v>
          </cell>
          <cell r="L210">
            <v>0</v>
          </cell>
          <cell r="M210">
            <v>0</v>
          </cell>
          <cell r="N210">
            <v>0</v>
          </cell>
          <cell r="O210">
            <v>0</v>
          </cell>
          <cell r="P210">
            <v>0</v>
          </cell>
          <cell r="Q210">
            <v>0</v>
          </cell>
        </row>
        <row r="212">
          <cell r="A212" t="str">
            <v>Total Revenue Reductions</v>
          </cell>
          <cell r="E212">
            <v>549574.68000000005</v>
          </cell>
          <cell r="F212">
            <v>499977.51</v>
          </cell>
          <cell r="G212">
            <v>581134.85</v>
          </cell>
          <cell r="H212">
            <v>559914.17000000004</v>
          </cell>
          <cell r="I212">
            <v>564010.48</v>
          </cell>
          <cell r="J212">
            <v>615173.96</v>
          </cell>
          <cell r="K212">
            <v>604101.30999999994</v>
          </cell>
          <cell r="L212">
            <v>604404.01</v>
          </cell>
          <cell r="M212">
            <v>602121.30000000005</v>
          </cell>
          <cell r="N212">
            <v>569292.79999999993</v>
          </cell>
          <cell r="O212">
            <v>561398.1399999999</v>
          </cell>
          <cell r="P212">
            <v>607565.14</v>
          </cell>
          <cell r="Q212">
            <v>6918668.3499999996</v>
          </cell>
        </row>
        <row r="214">
          <cell r="A214" t="str">
            <v>Net Revenue</v>
          </cell>
          <cell r="E214">
            <v>839957.93</v>
          </cell>
          <cell r="F214">
            <v>880100</v>
          </cell>
          <cell r="G214">
            <v>827312.04999999993</v>
          </cell>
          <cell r="H214">
            <v>859264.9</v>
          </cell>
          <cell r="I214">
            <v>855566.97999999975</v>
          </cell>
          <cell r="J214">
            <v>851493.29</v>
          </cell>
          <cell r="K214">
            <v>861895.62</v>
          </cell>
          <cell r="L214">
            <v>887553.74</v>
          </cell>
          <cell r="M214">
            <v>858415.54</v>
          </cell>
          <cell r="N214">
            <v>850652.68999999983</v>
          </cell>
          <cell r="O214">
            <v>822171.2100000002</v>
          </cell>
          <cell r="P214">
            <v>814403.91999999981</v>
          </cell>
          <cell r="Q214">
            <v>10208787.869999995</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148506.62</v>
          </cell>
          <cell r="F219">
            <v>147781.52000000002</v>
          </cell>
          <cell r="G219">
            <v>162872.48000000001</v>
          </cell>
          <cell r="H219">
            <v>152426.56</v>
          </cell>
          <cell r="I219">
            <v>133250.6</v>
          </cell>
          <cell r="J219">
            <v>141014.94</v>
          </cell>
          <cell r="K219">
            <v>138800.41999999998</v>
          </cell>
          <cell r="L219">
            <v>144467.28999999998</v>
          </cell>
          <cell r="M219">
            <v>139411.4</v>
          </cell>
          <cell r="N219">
            <v>131255.16</v>
          </cell>
          <cell r="O219">
            <v>135440.33000000002</v>
          </cell>
          <cell r="P219">
            <v>141049.91999999998</v>
          </cell>
          <cell r="Q219">
            <v>1716277.2399999998</v>
          </cell>
        </row>
        <row r="220">
          <cell r="A220">
            <v>50025</v>
          </cell>
          <cell r="B220" t="str">
            <v>Wages O.T.</v>
          </cell>
          <cell r="E220">
            <v>22975.54</v>
          </cell>
          <cell r="F220">
            <v>6810.35</v>
          </cell>
          <cell r="G220">
            <v>14008.81</v>
          </cell>
          <cell r="H220">
            <v>20795.96</v>
          </cell>
          <cell r="I220">
            <v>28625.24</v>
          </cell>
          <cell r="J220">
            <v>22652.750000000004</v>
          </cell>
          <cell r="K220">
            <v>20035.850000000002</v>
          </cell>
          <cell r="L220">
            <v>20754.88</v>
          </cell>
          <cell r="M220">
            <v>29699.32</v>
          </cell>
          <cell r="N220">
            <v>20332.329999999998</v>
          </cell>
          <cell r="O220">
            <v>32459.590000000004</v>
          </cell>
          <cell r="P220">
            <v>20007.580000000002</v>
          </cell>
          <cell r="Q220">
            <v>259158.2</v>
          </cell>
        </row>
        <row r="221">
          <cell r="A221">
            <v>50035</v>
          </cell>
          <cell r="B221" t="str">
            <v>Safety Bonuses</v>
          </cell>
          <cell r="E221">
            <v>3200</v>
          </cell>
          <cell r="F221">
            <v>3200</v>
          </cell>
          <cell r="G221">
            <v>3200</v>
          </cell>
          <cell r="H221">
            <v>3200</v>
          </cell>
          <cell r="I221">
            <v>3950</v>
          </cell>
          <cell r="J221">
            <v>3950</v>
          </cell>
          <cell r="K221">
            <v>3950</v>
          </cell>
          <cell r="L221">
            <v>3950</v>
          </cell>
          <cell r="M221">
            <v>2000</v>
          </cell>
          <cell r="N221">
            <v>2000</v>
          </cell>
          <cell r="O221">
            <v>3200</v>
          </cell>
          <cell r="P221">
            <v>0</v>
          </cell>
          <cell r="Q221">
            <v>35800</v>
          </cell>
        </row>
        <row r="222">
          <cell r="A222">
            <v>50036</v>
          </cell>
          <cell r="B222" t="str">
            <v>Other Bonus/Commission - Non-Safety</v>
          </cell>
          <cell r="E222">
            <v>0</v>
          </cell>
          <cell r="F222">
            <v>0</v>
          </cell>
          <cell r="G222">
            <v>1125</v>
          </cell>
          <cell r="H222">
            <v>0</v>
          </cell>
          <cell r="I222">
            <v>0</v>
          </cell>
          <cell r="J222">
            <v>0</v>
          </cell>
          <cell r="K222">
            <v>0</v>
          </cell>
          <cell r="L222">
            <v>0</v>
          </cell>
          <cell r="M222">
            <v>0</v>
          </cell>
          <cell r="N222">
            <v>0</v>
          </cell>
          <cell r="O222">
            <v>0</v>
          </cell>
          <cell r="P222">
            <v>0</v>
          </cell>
          <cell r="Q222">
            <v>1125</v>
          </cell>
        </row>
        <row r="223">
          <cell r="A223">
            <v>50045</v>
          </cell>
          <cell r="B223" t="str">
            <v>Contract Labor</v>
          </cell>
          <cell r="E223">
            <v>0</v>
          </cell>
          <cell r="F223">
            <v>0</v>
          </cell>
          <cell r="G223">
            <v>0</v>
          </cell>
          <cell r="H223">
            <v>0</v>
          </cell>
          <cell r="I223">
            <v>0</v>
          </cell>
          <cell r="J223">
            <v>0</v>
          </cell>
          <cell r="K223">
            <v>0</v>
          </cell>
          <cell r="L223">
            <v>0</v>
          </cell>
          <cell r="M223">
            <v>0</v>
          </cell>
          <cell r="N223">
            <v>0</v>
          </cell>
          <cell r="O223">
            <v>0</v>
          </cell>
          <cell r="P223">
            <v>0</v>
          </cell>
          <cell r="Q223">
            <v>0</v>
          </cell>
        </row>
        <row r="224">
          <cell r="A224">
            <v>50050</v>
          </cell>
          <cell r="B224" t="str">
            <v>Payroll Taxes</v>
          </cell>
          <cell r="E224">
            <v>21085.43</v>
          </cell>
          <cell r="F224">
            <v>16517.190000000002</v>
          </cell>
          <cell r="G224">
            <v>17618.89</v>
          </cell>
          <cell r="H224">
            <v>17201.14</v>
          </cell>
          <cell r="I224">
            <v>16035.320000000002</v>
          </cell>
          <cell r="J224">
            <v>17468.87</v>
          </cell>
          <cell r="K224">
            <v>16392.41</v>
          </cell>
          <cell r="L224">
            <v>16351.01</v>
          </cell>
          <cell r="M224">
            <v>17217.28</v>
          </cell>
          <cell r="N224">
            <v>14701.12</v>
          </cell>
          <cell r="O224">
            <v>17942.59</v>
          </cell>
          <cell r="P224">
            <v>10482.15</v>
          </cell>
          <cell r="Q224">
            <v>199013.4</v>
          </cell>
        </row>
        <row r="225">
          <cell r="A225">
            <v>50060</v>
          </cell>
          <cell r="B225" t="str">
            <v>Group Insurance</v>
          </cell>
          <cell r="E225">
            <v>1330</v>
          </cell>
          <cell r="F225">
            <v>1226</v>
          </cell>
          <cell r="G225">
            <v>729.5</v>
          </cell>
          <cell r="H225">
            <v>1026.5</v>
          </cell>
          <cell r="I225">
            <v>878</v>
          </cell>
          <cell r="J225">
            <v>878</v>
          </cell>
          <cell r="K225">
            <v>878.77</v>
          </cell>
          <cell r="L225">
            <v>826</v>
          </cell>
          <cell r="M225">
            <v>1077.5</v>
          </cell>
          <cell r="N225">
            <v>1826.5</v>
          </cell>
          <cell r="O225">
            <v>1678.77</v>
          </cell>
          <cell r="P225">
            <v>1088.4199999999998</v>
          </cell>
          <cell r="Q225">
            <v>13443.960000000001</v>
          </cell>
        </row>
        <row r="226">
          <cell r="A226">
            <v>50065</v>
          </cell>
          <cell r="B226" t="str">
            <v>Vacation Pay</v>
          </cell>
          <cell r="E226">
            <v>13381.59</v>
          </cell>
          <cell r="F226">
            <v>8706.9500000000007</v>
          </cell>
          <cell r="G226">
            <v>9543.1899999999987</v>
          </cell>
          <cell r="H226">
            <v>7013.4</v>
          </cell>
          <cell r="I226">
            <v>14309.95</v>
          </cell>
          <cell r="J226">
            <v>8179.11</v>
          </cell>
          <cell r="K226">
            <v>14227.68</v>
          </cell>
          <cell r="L226">
            <v>7288.4699999999993</v>
          </cell>
          <cell r="M226">
            <v>15009.16</v>
          </cell>
          <cell r="N226">
            <v>10400.879999999999</v>
          </cell>
          <cell r="O226">
            <v>16702.490000000002</v>
          </cell>
          <cell r="P226">
            <v>14167.710000000001</v>
          </cell>
          <cell r="Q226">
            <v>138930.58000000002</v>
          </cell>
        </row>
        <row r="227">
          <cell r="A227">
            <v>50070</v>
          </cell>
          <cell r="B227" t="str">
            <v>Sick Pay</v>
          </cell>
          <cell r="E227">
            <v>510.84</v>
          </cell>
          <cell r="F227">
            <v>-249.9</v>
          </cell>
          <cell r="G227">
            <v>257.39999999999998</v>
          </cell>
          <cell r="H227">
            <v>14.4</v>
          </cell>
          <cell r="I227">
            <v>0</v>
          </cell>
          <cell r="J227">
            <v>722.88</v>
          </cell>
          <cell r="K227">
            <v>80.319999999999993</v>
          </cell>
          <cell r="L227">
            <v>92</v>
          </cell>
          <cell r="M227">
            <v>0</v>
          </cell>
          <cell r="N227">
            <v>200.8</v>
          </cell>
          <cell r="O227">
            <v>156.4</v>
          </cell>
          <cell r="P227">
            <v>27.6</v>
          </cell>
          <cell r="Q227">
            <v>1812.7399999999998</v>
          </cell>
        </row>
        <row r="228">
          <cell r="A228">
            <v>50086</v>
          </cell>
          <cell r="B228" t="str">
            <v>Safety and Training</v>
          </cell>
          <cell r="E228">
            <v>52.5</v>
          </cell>
          <cell r="F228">
            <v>57.5</v>
          </cell>
          <cell r="G228">
            <v>269.42</v>
          </cell>
          <cell r="H228">
            <v>-147.5</v>
          </cell>
          <cell r="I228">
            <v>423.2</v>
          </cell>
          <cell r="J228">
            <v>0</v>
          </cell>
          <cell r="K228">
            <v>0</v>
          </cell>
          <cell r="L228">
            <v>0</v>
          </cell>
          <cell r="M228">
            <v>1724.48</v>
          </cell>
          <cell r="N228">
            <v>1092.78</v>
          </cell>
          <cell r="O228">
            <v>642.78</v>
          </cell>
          <cell r="P228">
            <v>0</v>
          </cell>
          <cell r="Q228">
            <v>4115.16</v>
          </cell>
        </row>
        <row r="229">
          <cell r="A229">
            <v>50087</v>
          </cell>
          <cell r="B229" t="str">
            <v>Drug Testing</v>
          </cell>
          <cell r="E229">
            <v>60</v>
          </cell>
          <cell r="F229">
            <v>0</v>
          </cell>
          <cell r="G229">
            <v>0</v>
          </cell>
          <cell r="H229">
            <v>240</v>
          </cell>
          <cell r="I229">
            <v>120</v>
          </cell>
          <cell r="J229">
            <v>240</v>
          </cell>
          <cell r="K229">
            <v>694</v>
          </cell>
          <cell r="L229">
            <v>180</v>
          </cell>
          <cell r="M229">
            <v>420</v>
          </cell>
          <cell r="N229">
            <v>60</v>
          </cell>
          <cell r="O229">
            <v>360</v>
          </cell>
          <cell r="P229">
            <v>60</v>
          </cell>
          <cell r="Q229">
            <v>2434</v>
          </cell>
        </row>
        <row r="230">
          <cell r="A230">
            <v>50090</v>
          </cell>
          <cell r="B230" t="str">
            <v>Uniforms</v>
          </cell>
          <cell r="E230">
            <v>6868.59</v>
          </cell>
          <cell r="F230">
            <v>9292.77</v>
          </cell>
          <cell r="G230">
            <v>8124.38</v>
          </cell>
          <cell r="H230">
            <v>7694.95</v>
          </cell>
          <cell r="I230">
            <v>4128.24</v>
          </cell>
          <cell r="J230">
            <v>12100.73</v>
          </cell>
          <cell r="K230">
            <v>9167.7900000000009</v>
          </cell>
          <cell r="L230">
            <v>12042.49</v>
          </cell>
          <cell r="M230">
            <v>8237.0400000000009</v>
          </cell>
          <cell r="N230">
            <v>8038.55</v>
          </cell>
          <cell r="O230">
            <v>7814.48</v>
          </cell>
          <cell r="P230">
            <v>9358.16</v>
          </cell>
          <cell r="Q230">
            <v>102868.17000000001</v>
          </cell>
        </row>
        <row r="231">
          <cell r="A231">
            <v>50115</v>
          </cell>
          <cell r="B231" t="str">
            <v>Pension and Profit Sharing</v>
          </cell>
          <cell r="E231">
            <v>20881.310000000001</v>
          </cell>
          <cell r="F231">
            <v>19908.310000000001</v>
          </cell>
          <cell r="G231">
            <v>22571.059999999998</v>
          </cell>
          <cell r="H231">
            <v>20908.93</v>
          </cell>
          <cell r="I231">
            <v>20644.87</v>
          </cell>
          <cell r="J231">
            <v>20431.82</v>
          </cell>
          <cell r="K231">
            <v>19793.68</v>
          </cell>
          <cell r="L231">
            <v>25409.94</v>
          </cell>
          <cell r="M231">
            <v>19345.43</v>
          </cell>
          <cell r="N231">
            <v>18963.18</v>
          </cell>
          <cell r="O231">
            <v>19131.61</v>
          </cell>
          <cell r="P231">
            <v>16610.04</v>
          </cell>
          <cell r="Q231">
            <v>244600.17999999996</v>
          </cell>
        </row>
        <row r="232">
          <cell r="A232">
            <v>50116</v>
          </cell>
          <cell r="B232" t="str">
            <v>Union Benefit Expense</v>
          </cell>
          <cell r="E232">
            <v>55955.6</v>
          </cell>
          <cell r="F232">
            <v>54981.08</v>
          </cell>
          <cell r="G232">
            <v>57124.76</v>
          </cell>
          <cell r="H232">
            <v>59521.61</v>
          </cell>
          <cell r="I232">
            <v>55020.61</v>
          </cell>
          <cell r="J232">
            <v>53907.77</v>
          </cell>
          <cell r="K232">
            <v>51487.79</v>
          </cell>
          <cell r="L232">
            <v>50364.490000000005</v>
          </cell>
          <cell r="M232">
            <v>51135.950000000004</v>
          </cell>
          <cell r="N232">
            <v>51271.57</v>
          </cell>
          <cell r="O232">
            <v>52010.640000000007</v>
          </cell>
          <cell r="P232">
            <v>49943.11</v>
          </cell>
          <cell r="Q232">
            <v>642724.98</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294808.01999999996</v>
          </cell>
          <cell r="F240">
            <v>268231.77</v>
          </cell>
          <cell r="G240">
            <v>297444.89</v>
          </cell>
          <cell r="H240">
            <v>289895.94999999995</v>
          </cell>
          <cell r="I240">
            <v>277386.03000000003</v>
          </cell>
          <cell r="J240">
            <v>281546.87</v>
          </cell>
          <cell r="K240">
            <v>275508.70999999996</v>
          </cell>
          <cell r="L240">
            <v>281726.57</v>
          </cell>
          <cell r="M240">
            <v>285277.56</v>
          </cell>
          <cell r="N240">
            <v>260142.86999999997</v>
          </cell>
          <cell r="O240">
            <v>287539.68</v>
          </cell>
          <cell r="P240">
            <v>262794.69</v>
          </cell>
          <cell r="Q240">
            <v>3362303.6100000003</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2602.56</v>
          </cell>
          <cell r="F247">
            <v>2531.56</v>
          </cell>
          <cell r="G247">
            <v>2595.5500000000002</v>
          </cell>
          <cell r="H247">
            <v>2489.9299999999998</v>
          </cell>
          <cell r="I247">
            <v>2160.58</v>
          </cell>
          <cell r="J247">
            <v>2256.83</v>
          </cell>
          <cell r="K247">
            <v>2128.83</v>
          </cell>
          <cell r="L247">
            <v>2085.83</v>
          </cell>
          <cell r="M247">
            <v>2085.83</v>
          </cell>
          <cell r="N247">
            <v>2190.83</v>
          </cell>
          <cell r="O247">
            <v>2085.83</v>
          </cell>
          <cell r="P247">
            <v>2550.89</v>
          </cell>
          <cell r="Q247">
            <v>27765.050000000003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2602.56</v>
          </cell>
          <cell r="F251">
            <v>2531.56</v>
          </cell>
          <cell r="G251">
            <v>2595.5500000000002</v>
          </cell>
          <cell r="H251">
            <v>2489.9299999999998</v>
          </cell>
          <cell r="I251">
            <v>2160.58</v>
          </cell>
          <cell r="J251">
            <v>2256.83</v>
          </cell>
          <cell r="K251">
            <v>2128.83</v>
          </cell>
          <cell r="L251">
            <v>2085.83</v>
          </cell>
          <cell r="M251">
            <v>2085.83</v>
          </cell>
          <cell r="N251">
            <v>2190.83</v>
          </cell>
          <cell r="O251">
            <v>2085.83</v>
          </cell>
          <cell r="P251">
            <v>2550.89</v>
          </cell>
          <cell r="Q251">
            <v>27765.050000000003</v>
          </cell>
        </row>
        <row r="253">
          <cell r="A253" t="str">
            <v>Truck Variable Expenses</v>
          </cell>
        </row>
        <row r="254">
          <cell r="A254">
            <v>52010</v>
          </cell>
          <cell r="B254" t="str">
            <v>Salaries</v>
          </cell>
          <cell r="E254">
            <v>6209.13</v>
          </cell>
          <cell r="F254">
            <v>5913.46</v>
          </cell>
          <cell r="G254">
            <v>6800.48</v>
          </cell>
          <cell r="H254">
            <v>6504.81</v>
          </cell>
          <cell r="I254">
            <v>6209.13</v>
          </cell>
          <cell r="J254">
            <v>6504.8</v>
          </cell>
          <cell r="K254">
            <v>6504.81</v>
          </cell>
          <cell r="L254">
            <v>6504.81</v>
          </cell>
          <cell r="M254">
            <v>6504.8</v>
          </cell>
          <cell r="N254">
            <v>6209.14</v>
          </cell>
          <cell r="O254">
            <v>6504.8</v>
          </cell>
          <cell r="P254">
            <v>6800.48</v>
          </cell>
          <cell r="Q254">
            <v>77170.649999999994</v>
          </cell>
        </row>
        <row r="255">
          <cell r="A255">
            <v>52020</v>
          </cell>
          <cell r="B255" t="str">
            <v>Wages Regular</v>
          </cell>
          <cell r="E255">
            <v>11640.62</v>
          </cell>
          <cell r="F255">
            <v>14929.71</v>
          </cell>
          <cell r="G255">
            <v>14082.73</v>
          </cell>
          <cell r="H255">
            <v>13654.74</v>
          </cell>
          <cell r="I255">
            <v>14918.37</v>
          </cell>
          <cell r="J255">
            <v>14754.95</v>
          </cell>
          <cell r="K255">
            <v>12181.44</v>
          </cell>
          <cell r="L255">
            <v>11315.17</v>
          </cell>
          <cell r="M255">
            <v>11931.83</v>
          </cell>
          <cell r="N255">
            <v>11946.65</v>
          </cell>
          <cell r="O255">
            <v>12371.33</v>
          </cell>
          <cell r="P255">
            <v>15662.7</v>
          </cell>
          <cell r="Q255">
            <v>159390.24</v>
          </cell>
        </row>
        <row r="256">
          <cell r="A256">
            <v>52025</v>
          </cell>
          <cell r="B256" t="str">
            <v>Wages O.T.</v>
          </cell>
          <cell r="E256">
            <v>2614.52</v>
          </cell>
          <cell r="F256">
            <v>2473.63</v>
          </cell>
          <cell r="G256">
            <v>2117.09</v>
          </cell>
          <cell r="H256">
            <v>2164.7199999999998</v>
          </cell>
          <cell r="I256">
            <v>2848.44</v>
          </cell>
          <cell r="J256">
            <v>3075.19</v>
          </cell>
          <cell r="K256">
            <v>3378.52</v>
          </cell>
          <cell r="L256">
            <v>1747.37</v>
          </cell>
          <cell r="M256">
            <v>2402.91</v>
          </cell>
          <cell r="N256">
            <v>2322.34</v>
          </cell>
          <cell r="O256">
            <v>3755.06</v>
          </cell>
          <cell r="P256">
            <v>2288.11</v>
          </cell>
          <cell r="Q256">
            <v>31187.9</v>
          </cell>
        </row>
        <row r="257">
          <cell r="A257">
            <v>52035</v>
          </cell>
          <cell r="B257" t="str">
            <v>Safety Bonuses</v>
          </cell>
          <cell r="E257">
            <v>833</v>
          </cell>
          <cell r="F257">
            <v>833</v>
          </cell>
          <cell r="G257">
            <v>833</v>
          </cell>
          <cell r="H257">
            <v>833</v>
          </cell>
          <cell r="I257">
            <v>1583</v>
          </cell>
          <cell r="J257">
            <v>1583</v>
          </cell>
          <cell r="K257">
            <v>1583</v>
          </cell>
          <cell r="L257">
            <v>1583</v>
          </cell>
          <cell r="M257">
            <v>500</v>
          </cell>
          <cell r="N257">
            <v>500</v>
          </cell>
          <cell r="O257">
            <v>1000</v>
          </cell>
          <cell r="P257">
            <v>0</v>
          </cell>
          <cell r="Q257">
            <v>11664</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2869.35</v>
          </cell>
          <cell r="F260">
            <v>2242.16</v>
          </cell>
          <cell r="G260">
            <v>2468.5100000000002</v>
          </cell>
          <cell r="H260">
            <v>2064.63</v>
          </cell>
          <cell r="I260">
            <v>2186.88</v>
          </cell>
          <cell r="J260">
            <v>2344.56</v>
          </cell>
          <cell r="K260">
            <v>1962.2</v>
          </cell>
          <cell r="L260">
            <v>1763.36</v>
          </cell>
          <cell r="M260">
            <v>1881.81</v>
          </cell>
          <cell r="N260">
            <v>1731.74</v>
          </cell>
          <cell r="O260">
            <v>2453.91</v>
          </cell>
          <cell r="P260">
            <v>1757.74</v>
          </cell>
          <cell r="Q260">
            <v>25726.850000000006</v>
          </cell>
        </row>
        <row r="261">
          <cell r="A261">
            <v>52060</v>
          </cell>
          <cell r="B261" t="str">
            <v>Group Insurance</v>
          </cell>
          <cell r="E261">
            <v>1441</v>
          </cell>
          <cell r="F261">
            <v>1441</v>
          </cell>
          <cell r="G261">
            <v>561.5</v>
          </cell>
          <cell r="H261">
            <v>720.5</v>
          </cell>
          <cell r="I261">
            <v>641</v>
          </cell>
          <cell r="J261">
            <v>641</v>
          </cell>
          <cell r="K261">
            <v>641</v>
          </cell>
          <cell r="L261">
            <v>641</v>
          </cell>
          <cell r="M261">
            <v>561.5</v>
          </cell>
          <cell r="N261">
            <v>720.5</v>
          </cell>
          <cell r="O261">
            <v>641</v>
          </cell>
          <cell r="P261">
            <v>583.48</v>
          </cell>
          <cell r="Q261">
            <v>9234.48</v>
          </cell>
        </row>
        <row r="262">
          <cell r="A262">
            <v>52065</v>
          </cell>
          <cell r="B262" t="str">
            <v>Vacation Pay</v>
          </cell>
          <cell r="E262">
            <v>1511.38</v>
          </cell>
          <cell r="F262">
            <v>-838.54</v>
          </cell>
          <cell r="G262">
            <v>2800.68</v>
          </cell>
          <cell r="H262">
            <v>381.27</v>
          </cell>
          <cell r="I262">
            <v>800.29</v>
          </cell>
          <cell r="J262">
            <v>1912.65</v>
          </cell>
          <cell r="K262">
            <v>745.69</v>
          </cell>
          <cell r="L262">
            <v>1755.74</v>
          </cell>
          <cell r="M262">
            <v>996.88</v>
          </cell>
          <cell r="N262">
            <v>1492.04</v>
          </cell>
          <cell r="O262">
            <v>2476.17</v>
          </cell>
          <cell r="P262">
            <v>1846.32</v>
          </cell>
          <cell r="Q262">
            <v>15880.569999999998</v>
          </cell>
        </row>
        <row r="263">
          <cell r="A263">
            <v>52070</v>
          </cell>
          <cell r="B263" t="str">
            <v>Sick Pay</v>
          </cell>
          <cell r="E263">
            <v>0</v>
          </cell>
          <cell r="F263">
            <v>0</v>
          </cell>
          <cell r="G263">
            <v>0</v>
          </cell>
          <cell r="H263">
            <v>0</v>
          </cell>
          <cell r="I263">
            <v>0</v>
          </cell>
          <cell r="J263">
            <v>0</v>
          </cell>
          <cell r="K263">
            <v>0</v>
          </cell>
          <cell r="L263">
            <v>0</v>
          </cell>
          <cell r="M263">
            <v>0</v>
          </cell>
          <cell r="N263">
            <v>0</v>
          </cell>
          <cell r="O263">
            <v>0</v>
          </cell>
          <cell r="P263">
            <v>0</v>
          </cell>
          <cell r="Q263">
            <v>0</v>
          </cell>
        </row>
        <row r="264">
          <cell r="A264">
            <v>52086</v>
          </cell>
          <cell r="B264" t="str">
            <v>Safety and Training</v>
          </cell>
          <cell r="E264">
            <v>104.55</v>
          </cell>
          <cell r="F264">
            <v>112.64</v>
          </cell>
          <cell r="G264">
            <v>154.71</v>
          </cell>
          <cell r="H264">
            <v>299.60000000000002</v>
          </cell>
          <cell r="I264">
            <v>846.98</v>
          </cell>
          <cell r="J264">
            <v>185.38</v>
          </cell>
          <cell r="K264">
            <v>78.989999999999995</v>
          </cell>
          <cell r="L264">
            <v>145.65</v>
          </cell>
          <cell r="M264">
            <v>0</v>
          </cell>
          <cell r="N264">
            <v>876.33</v>
          </cell>
          <cell r="O264">
            <v>-395.59</v>
          </cell>
          <cell r="P264">
            <v>1720.49</v>
          </cell>
          <cell r="Q264">
            <v>4129.7300000000005</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1040.42</v>
          </cell>
          <cell r="F266">
            <v>1033.9000000000001</v>
          </cell>
          <cell r="G266">
            <v>1397.48</v>
          </cell>
          <cell r="H266">
            <v>1377.31</v>
          </cell>
          <cell r="I266">
            <v>475.1</v>
          </cell>
          <cell r="J266">
            <v>1617.7</v>
          </cell>
          <cell r="K266">
            <v>910.5</v>
          </cell>
          <cell r="L266">
            <v>1633.6</v>
          </cell>
          <cell r="M266">
            <v>1021.73</v>
          </cell>
          <cell r="N266">
            <v>756.54</v>
          </cell>
          <cell r="O266">
            <v>828.81</v>
          </cell>
          <cell r="P266">
            <v>987.61</v>
          </cell>
          <cell r="Q266">
            <v>13080.699999999999</v>
          </cell>
        </row>
        <row r="267">
          <cell r="A267">
            <v>52115</v>
          </cell>
          <cell r="B267" t="str">
            <v>Pension and Profit Sharing</v>
          </cell>
          <cell r="E267">
            <v>2995.29</v>
          </cell>
          <cell r="F267">
            <v>2862.61</v>
          </cell>
          <cell r="G267">
            <v>3299.63</v>
          </cell>
          <cell r="H267">
            <v>2999.06</v>
          </cell>
          <cell r="I267">
            <v>2963.05</v>
          </cell>
          <cell r="J267">
            <v>2934</v>
          </cell>
          <cell r="K267">
            <v>2846.98</v>
          </cell>
          <cell r="L267">
            <v>2774.57</v>
          </cell>
          <cell r="M267">
            <v>2785.85</v>
          </cell>
          <cell r="N267">
            <v>2807.65</v>
          </cell>
          <cell r="O267">
            <v>2756.7</v>
          </cell>
          <cell r="P267">
            <v>2412.85</v>
          </cell>
          <cell r="Q267">
            <v>34438.239999999998</v>
          </cell>
        </row>
        <row r="268">
          <cell r="A268">
            <v>52116</v>
          </cell>
          <cell r="B268" t="str">
            <v>Union Benefit Expense</v>
          </cell>
          <cell r="E268">
            <v>7876.76</v>
          </cell>
          <cell r="F268">
            <v>7880.62</v>
          </cell>
          <cell r="G268">
            <v>7872.8</v>
          </cell>
          <cell r="H268">
            <v>7884.58</v>
          </cell>
          <cell r="I268">
            <v>7878.69</v>
          </cell>
          <cell r="J268">
            <v>7878.69</v>
          </cell>
          <cell r="K268">
            <v>7881.97</v>
          </cell>
          <cell r="L268">
            <v>6752.1</v>
          </cell>
          <cell r="M268">
            <v>6747.85</v>
          </cell>
          <cell r="N268">
            <v>6756.35</v>
          </cell>
          <cell r="O268">
            <v>7182.94</v>
          </cell>
          <cell r="P268">
            <v>7779.69</v>
          </cell>
          <cell r="Q268">
            <v>90373.040000000023</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13715.59</v>
          </cell>
          <cell r="F270">
            <v>21102.71</v>
          </cell>
          <cell r="G270">
            <v>18678.920000000006</v>
          </cell>
          <cell r="H270">
            <v>30064.99</v>
          </cell>
          <cell r="I270">
            <v>11133.51</v>
          </cell>
          <cell r="J270">
            <v>9706.94</v>
          </cell>
          <cell r="K270">
            <v>12873.069999999998</v>
          </cell>
          <cell r="L270">
            <v>12811.720000000001</v>
          </cell>
          <cell r="M270">
            <v>13514.23</v>
          </cell>
          <cell r="N270">
            <v>8953.7200000000012</v>
          </cell>
          <cell r="O270">
            <v>16547.27</v>
          </cell>
          <cell r="P270">
            <v>15817.25</v>
          </cell>
          <cell r="Q270">
            <v>184919.91999999998</v>
          </cell>
        </row>
        <row r="271">
          <cell r="A271">
            <v>52125</v>
          </cell>
          <cell r="B271" t="str">
            <v>Operating Supplies</v>
          </cell>
          <cell r="E271">
            <v>568.15</v>
          </cell>
          <cell r="F271">
            <v>288.02999999999997</v>
          </cell>
          <cell r="G271">
            <v>385.62</v>
          </cell>
          <cell r="H271">
            <v>179.18</v>
          </cell>
          <cell r="I271">
            <v>339.98</v>
          </cell>
          <cell r="J271">
            <v>264.08</v>
          </cell>
          <cell r="K271">
            <v>131.13</v>
          </cell>
          <cell r="L271">
            <v>13.55</v>
          </cell>
          <cell r="M271">
            <v>9.8699999999999992</v>
          </cell>
          <cell r="N271">
            <v>372.92</v>
          </cell>
          <cell r="O271">
            <v>819.61</v>
          </cell>
          <cell r="P271">
            <v>414.71</v>
          </cell>
          <cell r="Q271">
            <v>3786.8300000000004</v>
          </cell>
        </row>
        <row r="272">
          <cell r="A272">
            <v>52135</v>
          </cell>
          <cell r="B272" t="str">
            <v>Equipment and Maint Repair</v>
          </cell>
          <cell r="E272">
            <v>0</v>
          </cell>
          <cell r="F272">
            <v>0</v>
          </cell>
          <cell r="G272">
            <v>149.16</v>
          </cell>
          <cell r="H272">
            <v>681.98</v>
          </cell>
          <cell r="I272">
            <v>545.25</v>
          </cell>
          <cell r="J272">
            <v>332.59</v>
          </cell>
          <cell r="K272">
            <v>984.37</v>
          </cell>
          <cell r="L272">
            <v>173.37</v>
          </cell>
          <cell r="M272">
            <v>0</v>
          </cell>
          <cell r="N272">
            <v>156.19999999999999</v>
          </cell>
          <cell r="O272">
            <v>-156.19999999999999</v>
          </cell>
          <cell r="P272">
            <v>27.01</v>
          </cell>
          <cell r="Q272">
            <v>2893.73</v>
          </cell>
        </row>
        <row r="273">
          <cell r="A273">
            <v>52140</v>
          </cell>
          <cell r="B273" t="str">
            <v>Tires</v>
          </cell>
          <cell r="E273">
            <v>11282.69</v>
          </cell>
          <cell r="F273">
            <v>1664.63</v>
          </cell>
          <cell r="G273">
            <v>5175.3999999999996</v>
          </cell>
          <cell r="H273">
            <v>8753.43</v>
          </cell>
          <cell r="I273">
            <v>9084.64</v>
          </cell>
          <cell r="J273">
            <v>1370.04</v>
          </cell>
          <cell r="K273">
            <v>8864.5</v>
          </cell>
          <cell r="L273">
            <v>438.2</v>
          </cell>
          <cell r="M273">
            <v>5010.1400000000003</v>
          </cell>
          <cell r="N273">
            <v>1896.06</v>
          </cell>
          <cell r="O273">
            <v>7161.25</v>
          </cell>
          <cell r="P273">
            <v>3395.56</v>
          </cell>
          <cell r="Q273">
            <v>64096.539999999994</v>
          </cell>
        </row>
        <row r="274">
          <cell r="A274">
            <v>52142</v>
          </cell>
          <cell r="B274" t="str">
            <v>Fuel Expense</v>
          </cell>
          <cell r="E274">
            <v>54158.289999999994</v>
          </cell>
          <cell r="F274">
            <v>50956.94</v>
          </cell>
          <cell r="G274">
            <v>60111.49</v>
          </cell>
          <cell r="H274">
            <v>62505</v>
          </cell>
          <cell r="I274">
            <v>58155.18</v>
          </cell>
          <cell r="J274">
            <v>61304.36</v>
          </cell>
          <cell r="K274">
            <v>60908.59</v>
          </cell>
          <cell r="L274">
            <v>64096.240000000005</v>
          </cell>
          <cell r="M274">
            <v>63144.08</v>
          </cell>
          <cell r="N274">
            <v>63868.340000000004</v>
          </cell>
          <cell r="O274">
            <v>56605.93</v>
          </cell>
          <cell r="P274">
            <v>67191.64</v>
          </cell>
          <cell r="Q274">
            <v>723006.08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3179.71</v>
          </cell>
          <cell r="F277">
            <v>7401.66</v>
          </cell>
          <cell r="G277">
            <v>5696.15</v>
          </cell>
          <cell r="H277">
            <v>6990.25</v>
          </cell>
          <cell r="I277">
            <v>4918.58</v>
          </cell>
          <cell r="J277">
            <v>3341.27</v>
          </cell>
          <cell r="K277">
            <v>1599.94</v>
          </cell>
          <cell r="L277">
            <v>9095.31</v>
          </cell>
          <cell r="M277">
            <v>5629.35</v>
          </cell>
          <cell r="N277">
            <v>4937.97</v>
          </cell>
          <cell r="O277">
            <v>5285.37</v>
          </cell>
          <cell r="P277">
            <v>5402.36</v>
          </cell>
          <cell r="Q277">
            <v>63477.919999999998</v>
          </cell>
        </row>
        <row r="278">
          <cell r="A278">
            <v>52147</v>
          </cell>
          <cell r="B278" t="str">
            <v>Outside Repairs</v>
          </cell>
          <cell r="E278">
            <v>2520.1099999999997</v>
          </cell>
          <cell r="F278">
            <v>148.44</v>
          </cell>
          <cell r="G278">
            <v>4753.75</v>
          </cell>
          <cell r="H278">
            <v>2049.4</v>
          </cell>
          <cell r="I278">
            <v>568.04999999999995</v>
          </cell>
          <cell r="J278">
            <v>4319.34</v>
          </cell>
          <cell r="K278">
            <v>3088.65</v>
          </cell>
          <cell r="L278">
            <v>4131.92</v>
          </cell>
          <cell r="M278">
            <v>939.12</v>
          </cell>
          <cell r="N278">
            <v>4227.5600000000004</v>
          </cell>
          <cell r="O278">
            <v>38.909999999999997</v>
          </cell>
          <cell r="P278">
            <v>448.88</v>
          </cell>
          <cell r="Q278">
            <v>27234.129999999997</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1060.3800000000001</v>
          </cell>
          <cell r="F281">
            <v>764.22</v>
          </cell>
          <cell r="G281">
            <v>713.08</v>
          </cell>
          <cell r="H281">
            <v>617.6</v>
          </cell>
          <cell r="I281">
            <v>412.22</v>
          </cell>
          <cell r="J281">
            <v>355.41</v>
          </cell>
          <cell r="K281">
            <v>1187.46</v>
          </cell>
          <cell r="L281">
            <v>314.74</v>
          </cell>
          <cell r="M281">
            <v>291.92</v>
          </cell>
          <cell r="N281">
            <v>296.52999999999997</v>
          </cell>
          <cell r="O281">
            <v>545.01</v>
          </cell>
          <cell r="P281">
            <v>997.3</v>
          </cell>
          <cell r="Q281">
            <v>7555.87</v>
          </cell>
        </row>
        <row r="282">
          <cell r="A282">
            <v>52165</v>
          </cell>
          <cell r="B282" t="str">
            <v>Communications</v>
          </cell>
          <cell r="E282">
            <v>497.52</v>
          </cell>
          <cell r="F282">
            <v>509.58</v>
          </cell>
          <cell r="G282">
            <v>521.71</v>
          </cell>
          <cell r="H282">
            <v>497.47</v>
          </cell>
          <cell r="I282">
            <v>622.69000000000005</v>
          </cell>
          <cell r="J282">
            <v>534.09</v>
          </cell>
          <cell r="K282">
            <v>-388.32</v>
          </cell>
          <cell r="L282">
            <v>662.93</v>
          </cell>
          <cell r="M282">
            <v>678.76</v>
          </cell>
          <cell r="N282">
            <v>509.78</v>
          </cell>
          <cell r="O282">
            <v>678.67</v>
          </cell>
          <cell r="P282">
            <v>546.71</v>
          </cell>
          <cell r="Q282">
            <v>5871.59</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0</v>
          </cell>
          <cell r="F285">
            <v>0</v>
          </cell>
          <cell r="G285">
            <v>0</v>
          </cell>
          <cell r="H285">
            <v>0</v>
          </cell>
          <cell r="I285">
            <v>0</v>
          </cell>
          <cell r="J285">
            <v>0</v>
          </cell>
          <cell r="K285">
            <v>0</v>
          </cell>
          <cell r="L285">
            <v>0</v>
          </cell>
          <cell r="M285">
            <v>0</v>
          </cell>
          <cell r="N285">
            <v>0</v>
          </cell>
          <cell r="O285">
            <v>0</v>
          </cell>
          <cell r="P285">
            <v>0</v>
          </cell>
          <cell r="Q285">
            <v>0</v>
          </cell>
        </row>
        <row r="286">
          <cell r="A286">
            <v>52181</v>
          </cell>
          <cell r="B286" t="str">
            <v>Freight</v>
          </cell>
          <cell r="E286">
            <v>0</v>
          </cell>
          <cell r="F286">
            <v>0</v>
          </cell>
          <cell r="G286">
            <v>0</v>
          </cell>
          <cell r="H286">
            <v>0</v>
          </cell>
          <cell r="I286">
            <v>0</v>
          </cell>
          <cell r="J286">
            <v>0</v>
          </cell>
          <cell r="K286">
            <v>0</v>
          </cell>
          <cell r="L286">
            <v>0</v>
          </cell>
          <cell r="M286">
            <v>0</v>
          </cell>
          <cell r="N286">
            <v>0</v>
          </cell>
          <cell r="O286">
            <v>0</v>
          </cell>
          <cell r="P286">
            <v>0</v>
          </cell>
          <cell r="Q286">
            <v>0</v>
          </cell>
        </row>
        <row r="287">
          <cell r="A287">
            <v>52182</v>
          </cell>
          <cell r="B287" t="str">
            <v>Towing Expense</v>
          </cell>
          <cell r="E287">
            <v>243.9</v>
          </cell>
          <cell r="F287">
            <v>678.32</v>
          </cell>
          <cell r="G287">
            <v>518.41999999999996</v>
          </cell>
          <cell r="H287">
            <v>0</v>
          </cell>
          <cell r="I287">
            <v>0</v>
          </cell>
          <cell r="J287">
            <v>271</v>
          </cell>
          <cell r="K287">
            <v>0</v>
          </cell>
          <cell r="L287">
            <v>211.38</v>
          </cell>
          <cell r="M287">
            <v>563.67999999999995</v>
          </cell>
          <cell r="N287">
            <v>0</v>
          </cell>
          <cell r="O287">
            <v>0</v>
          </cell>
          <cell r="P287">
            <v>243.9</v>
          </cell>
          <cell r="Q287">
            <v>2730.6</v>
          </cell>
        </row>
        <row r="288">
          <cell r="A288">
            <v>52185</v>
          </cell>
          <cell r="B288" t="str">
            <v>Travel</v>
          </cell>
          <cell r="E288">
            <v>0</v>
          </cell>
          <cell r="F288">
            <v>0</v>
          </cell>
          <cell r="G288">
            <v>0</v>
          </cell>
          <cell r="H288">
            <v>0</v>
          </cell>
          <cell r="I288">
            <v>0</v>
          </cell>
          <cell r="J288">
            <v>0</v>
          </cell>
          <cell r="K288">
            <v>0</v>
          </cell>
          <cell r="L288">
            <v>0</v>
          </cell>
          <cell r="M288">
            <v>0</v>
          </cell>
          <cell r="N288">
            <v>397.98</v>
          </cell>
          <cell r="O288">
            <v>-397.98</v>
          </cell>
          <cell r="P288">
            <v>0</v>
          </cell>
          <cell r="Q288">
            <v>0</v>
          </cell>
        </row>
        <row r="289">
          <cell r="A289">
            <v>52200</v>
          </cell>
          <cell r="B289" t="str">
            <v>Office Supply and Equip</v>
          </cell>
          <cell r="E289">
            <v>100.76</v>
          </cell>
          <cell r="F289">
            <v>168.31</v>
          </cell>
          <cell r="G289">
            <v>81.760000000000005</v>
          </cell>
          <cell r="H289">
            <v>538.53</v>
          </cell>
          <cell r="I289">
            <v>50.95</v>
          </cell>
          <cell r="J289">
            <v>51.81</v>
          </cell>
          <cell r="K289">
            <v>0</v>
          </cell>
          <cell r="L289">
            <v>226.01</v>
          </cell>
          <cell r="M289">
            <v>51.5</v>
          </cell>
          <cell r="N289">
            <v>0</v>
          </cell>
          <cell r="O289">
            <v>556.91</v>
          </cell>
          <cell r="P289">
            <v>324.24</v>
          </cell>
          <cell r="Q289">
            <v>2150.7799999999997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9</v>
          </cell>
          <cell r="F291">
            <v>0</v>
          </cell>
          <cell r="G291">
            <v>4.5</v>
          </cell>
          <cell r="H291">
            <v>0</v>
          </cell>
          <cell r="I291">
            <v>0</v>
          </cell>
          <cell r="J291">
            <v>0</v>
          </cell>
          <cell r="K291">
            <v>0</v>
          </cell>
          <cell r="L291">
            <v>0</v>
          </cell>
          <cell r="M291">
            <v>0</v>
          </cell>
          <cell r="N291">
            <v>0</v>
          </cell>
          <cell r="O291">
            <v>0</v>
          </cell>
          <cell r="P291">
            <v>0</v>
          </cell>
          <cell r="Q291">
            <v>13.5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0</v>
          </cell>
          <cell r="F295">
            <v>0</v>
          </cell>
          <cell r="G295">
            <v>0</v>
          </cell>
          <cell r="H295">
            <v>0</v>
          </cell>
          <cell r="I295">
            <v>0</v>
          </cell>
          <cell r="J295">
            <v>0</v>
          </cell>
          <cell r="K295">
            <v>0</v>
          </cell>
          <cell r="L295">
            <v>0</v>
          </cell>
          <cell r="M295">
            <v>0</v>
          </cell>
          <cell r="N295">
            <v>0</v>
          </cell>
          <cell r="O295">
            <v>0</v>
          </cell>
          <cell r="P295">
            <v>0</v>
          </cell>
          <cell r="Q295">
            <v>0</v>
          </cell>
        </row>
        <row r="296">
          <cell r="A296" t="str">
            <v>Total Truck Variable</v>
          </cell>
          <cell r="E296">
            <v>126472.12</v>
          </cell>
          <cell r="F296">
            <v>122567.03000000001</v>
          </cell>
          <cell r="G296">
            <v>139178.57</v>
          </cell>
          <cell r="H296">
            <v>151762.04999999999</v>
          </cell>
          <cell r="I296">
            <v>127181.98000000001</v>
          </cell>
          <cell r="J296">
            <v>125282.85</v>
          </cell>
          <cell r="K296">
            <v>127964.48999999999</v>
          </cell>
          <cell r="L296">
            <v>128791.74</v>
          </cell>
          <cell r="M296">
            <v>125167.81</v>
          </cell>
          <cell r="N296">
            <v>121736.34</v>
          </cell>
          <cell r="O296">
            <v>127259.88000000002</v>
          </cell>
          <cell r="P296">
            <v>136649.02999999997</v>
          </cell>
          <cell r="Q296">
            <v>1560013.8900000001</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10121.69</v>
          </cell>
          <cell r="F307">
            <v>8242.4699999999993</v>
          </cell>
          <cell r="G307">
            <v>12061.67</v>
          </cell>
          <cell r="H307">
            <v>10915.7</v>
          </cell>
          <cell r="I307">
            <v>8008.44</v>
          </cell>
          <cell r="J307">
            <v>8531.7900000000009</v>
          </cell>
          <cell r="K307">
            <v>9525.08</v>
          </cell>
          <cell r="L307">
            <v>11641.49</v>
          </cell>
          <cell r="M307">
            <v>9358.9</v>
          </cell>
          <cell r="N307">
            <v>9463.3700000000008</v>
          </cell>
          <cell r="O307">
            <v>10355.24</v>
          </cell>
          <cell r="P307">
            <v>9802.01</v>
          </cell>
          <cell r="Q307">
            <v>118027.84999999999</v>
          </cell>
        </row>
        <row r="308">
          <cell r="A308">
            <v>55025</v>
          </cell>
          <cell r="B308" t="str">
            <v>Wages O.T.</v>
          </cell>
          <cell r="E308">
            <v>636.62</v>
          </cell>
          <cell r="F308">
            <v>425.9</v>
          </cell>
          <cell r="G308">
            <v>278.45999999999998</v>
          </cell>
          <cell r="H308">
            <v>1269.6099999999999</v>
          </cell>
          <cell r="I308">
            <v>580.07000000000005</v>
          </cell>
          <cell r="J308">
            <v>803.54</v>
          </cell>
          <cell r="K308">
            <v>467.98</v>
          </cell>
          <cell r="L308">
            <v>832.02</v>
          </cell>
          <cell r="M308">
            <v>17.989999999999998</v>
          </cell>
          <cell r="N308">
            <v>412.16</v>
          </cell>
          <cell r="O308">
            <v>650.38</v>
          </cell>
          <cell r="P308">
            <v>65.599999999999994</v>
          </cell>
          <cell r="Q308">
            <v>6440.3300000000008</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1302.32</v>
          </cell>
          <cell r="F312">
            <v>934.4</v>
          </cell>
          <cell r="G312">
            <v>1150.47</v>
          </cell>
          <cell r="H312">
            <v>1167.9000000000001</v>
          </cell>
          <cell r="I312">
            <v>860.19</v>
          </cell>
          <cell r="J312">
            <v>884.97</v>
          </cell>
          <cell r="K312">
            <v>1058.24</v>
          </cell>
          <cell r="L312">
            <v>1180.19</v>
          </cell>
          <cell r="M312">
            <v>1055.3399999999999</v>
          </cell>
          <cell r="N312">
            <v>1038.93</v>
          </cell>
          <cell r="O312">
            <v>1185.43</v>
          </cell>
          <cell r="P312">
            <v>525.12</v>
          </cell>
          <cell r="Q312">
            <v>12343.500000000002</v>
          </cell>
        </row>
        <row r="313">
          <cell r="A313">
            <v>55060</v>
          </cell>
          <cell r="B313" t="str">
            <v>Group Insurance</v>
          </cell>
          <cell r="E313">
            <v>2215</v>
          </cell>
          <cell r="F313">
            <v>2215</v>
          </cell>
          <cell r="G313">
            <v>1935</v>
          </cell>
          <cell r="H313">
            <v>2495</v>
          </cell>
          <cell r="I313">
            <v>2215</v>
          </cell>
          <cell r="J313">
            <v>1919</v>
          </cell>
          <cell r="K313">
            <v>1919</v>
          </cell>
          <cell r="L313">
            <v>1919</v>
          </cell>
          <cell r="M313">
            <v>1691</v>
          </cell>
          <cell r="N313">
            <v>2147</v>
          </cell>
          <cell r="O313">
            <v>1711</v>
          </cell>
          <cell r="P313">
            <v>2215</v>
          </cell>
          <cell r="Q313">
            <v>24596</v>
          </cell>
        </row>
        <row r="314">
          <cell r="A314">
            <v>55065</v>
          </cell>
          <cell r="B314" t="str">
            <v>Vacation Pay</v>
          </cell>
          <cell r="E314">
            <v>303.81</v>
          </cell>
          <cell r="F314">
            <v>1016.29</v>
          </cell>
          <cell r="G314">
            <v>-198.06</v>
          </cell>
          <cell r="H314">
            <v>1145.3599999999999</v>
          </cell>
          <cell r="I314">
            <v>1042.8699999999999</v>
          </cell>
          <cell r="J314">
            <v>-719.54</v>
          </cell>
          <cell r="K314">
            <v>1222.3399999999999</v>
          </cell>
          <cell r="L314">
            <v>925.15</v>
          </cell>
          <cell r="M314">
            <v>1907.53</v>
          </cell>
          <cell r="N314">
            <v>789.75</v>
          </cell>
          <cell r="O314">
            <v>394.38</v>
          </cell>
          <cell r="P314">
            <v>930.27</v>
          </cell>
          <cell r="Q314">
            <v>8760.15</v>
          </cell>
        </row>
        <row r="315">
          <cell r="A315">
            <v>55070</v>
          </cell>
          <cell r="B315" t="str">
            <v>Sick Pay</v>
          </cell>
          <cell r="E315">
            <v>255.74</v>
          </cell>
          <cell r="F315">
            <v>163.92</v>
          </cell>
          <cell r="G315">
            <v>253.25</v>
          </cell>
          <cell r="H315">
            <v>-42.31</v>
          </cell>
          <cell r="I315">
            <v>0</v>
          </cell>
          <cell r="J315">
            <v>317.39999999999998</v>
          </cell>
          <cell r="K315">
            <v>165.6</v>
          </cell>
          <cell r="L315">
            <v>-138</v>
          </cell>
          <cell r="M315">
            <v>138</v>
          </cell>
          <cell r="N315">
            <v>216.36</v>
          </cell>
          <cell r="O315">
            <v>0</v>
          </cell>
          <cell r="P315">
            <v>317.60000000000002</v>
          </cell>
          <cell r="Q315">
            <v>1647.56</v>
          </cell>
        </row>
        <row r="316">
          <cell r="A316">
            <v>55086</v>
          </cell>
          <cell r="B316" t="str">
            <v>Safety and Training</v>
          </cell>
          <cell r="E316">
            <v>0</v>
          </cell>
          <cell r="F316">
            <v>0</v>
          </cell>
          <cell r="G316">
            <v>0</v>
          </cell>
          <cell r="H316">
            <v>34.299999999999997</v>
          </cell>
          <cell r="I316">
            <v>29.01</v>
          </cell>
          <cell r="J316">
            <v>0</v>
          </cell>
          <cell r="K316">
            <v>0</v>
          </cell>
          <cell r="L316">
            <v>1292.83</v>
          </cell>
          <cell r="M316">
            <v>425.23</v>
          </cell>
          <cell r="N316">
            <v>50</v>
          </cell>
          <cell r="O316">
            <v>0</v>
          </cell>
          <cell r="P316">
            <v>0</v>
          </cell>
          <cell r="Q316">
            <v>1831.37</v>
          </cell>
        </row>
        <row r="317">
          <cell r="A317">
            <v>55090</v>
          </cell>
          <cell r="B317" t="str">
            <v>Uniforms</v>
          </cell>
          <cell r="E317">
            <v>711.08</v>
          </cell>
          <cell r="F317">
            <v>516.91999999999996</v>
          </cell>
          <cell r="G317">
            <v>548.66</v>
          </cell>
          <cell r="H317">
            <v>420.37</v>
          </cell>
          <cell r="I317">
            <v>237.53</v>
          </cell>
          <cell r="J317">
            <v>620.41999999999996</v>
          </cell>
          <cell r="K317">
            <v>488.2</v>
          </cell>
          <cell r="L317">
            <v>1071.5999999999999</v>
          </cell>
          <cell r="M317">
            <v>360.8</v>
          </cell>
          <cell r="N317">
            <v>378.21</v>
          </cell>
          <cell r="O317">
            <v>414.33</v>
          </cell>
          <cell r="P317">
            <v>378.31</v>
          </cell>
          <cell r="Q317">
            <v>6146.43</v>
          </cell>
        </row>
        <row r="318">
          <cell r="A318">
            <v>55115</v>
          </cell>
          <cell r="B318" t="str">
            <v>Pension and Profit Sharing</v>
          </cell>
          <cell r="E318">
            <v>75.61</v>
          </cell>
          <cell r="F318">
            <v>80.2</v>
          </cell>
          <cell r="G318">
            <v>115.17</v>
          </cell>
          <cell r="H318">
            <v>81.77</v>
          </cell>
          <cell r="I318">
            <v>90.46</v>
          </cell>
          <cell r="J318">
            <v>86.97</v>
          </cell>
          <cell r="K318">
            <v>86.46</v>
          </cell>
          <cell r="L318">
            <v>85.09</v>
          </cell>
          <cell r="M318">
            <v>75.69</v>
          </cell>
          <cell r="N318">
            <v>120.4</v>
          </cell>
          <cell r="O318">
            <v>78.64</v>
          </cell>
          <cell r="P318">
            <v>73.08</v>
          </cell>
          <cell r="Q318">
            <v>1049.54</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6822.4</v>
          </cell>
          <cell r="F321">
            <v>7408.98</v>
          </cell>
          <cell r="G321">
            <v>6676.59</v>
          </cell>
          <cell r="H321">
            <v>10883.54</v>
          </cell>
          <cell r="I321">
            <v>6756.74</v>
          </cell>
          <cell r="J321">
            <v>6992.66</v>
          </cell>
          <cell r="K321">
            <v>7598.15</v>
          </cell>
          <cell r="L321">
            <v>6124.07</v>
          </cell>
          <cell r="M321">
            <v>6075.32</v>
          </cell>
          <cell r="N321">
            <v>1985.95</v>
          </cell>
          <cell r="O321">
            <v>4110.71</v>
          </cell>
          <cell r="P321">
            <v>5007.25</v>
          </cell>
          <cell r="Q321">
            <v>76442.360000000015</v>
          </cell>
        </row>
        <row r="322">
          <cell r="A322">
            <v>55125</v>
          </cell>
          <cell r="B322" t="str">
            <v>Operating Supplies</v>
          </cell>
          <cell r="E322">
            <v>208.43</v>
          </cell>
          <cell r="F322">
            <v>96</v>
          </cell>
          <cell r="G322">
            <v>0</v>
          </cell>
          <cell r="H322">
            <v>269.91000000000003</v>
          </cell>
          <cell r="I322">
            <v>134.9</v>
          </cell>
          <cell r="J322">
            <v>0</v>
          </cell>
          <cell r="K322">
            <v>0</v>
          </cell>
          <cell r="L322">
            <v>242.16</v>
          </cell>
          <cell r="M322">
            <v>0</v>
          </cell>
          <cell r="N322">
            <v>0</v>
          </cell>
          <cell r="O322">
            <v>0</v>
          </cell>
          <cell r="P322">
            <v>0</v>
          </cell>
          <cell r="Q322">
            <v>951.4</v>
          </cell>
        </row>
        <row r="323">
          <cell r="A323">
            <v>55135</v>
          </cell>
          <cell r="B323" t="str">
            <v>Equipment and Maint Repair</v>
          </cell>
          <cell r="E323">
            <v>0</v>
          </cell>
          <cell r="F323">
            <v>107.12</v>
          </cell>
          <cell r="G323">
            <v>103.06</v>
          </cell>
          <cell r="H323">
            <v>127.6</v>
          </cell>
          <cell r="I323">
            <v>177.2</v>
          </cell>
          <cell r="J323">
            <v>0</v>
          </cell>
          <cell r="K323">
            <v>402.9</v>
          </cell>
          <cell r="L323">
            <v>0</v>
          </cell>
          <cell r="M323">
            <v>1045.6400000000001</v>
          </cell>
          <cell r="N323">
            <v>613.79999999999995</v>
          </cell>
          <cell r="O323">
            <v>0.01</v>
          </cell>
          <cell r="P323">
            <v>0</v>
          </cell>
          <cell r="Q323">
            <v>2577.33</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0</v>
          </cell>
          <cell r="G328">
            <v>0</v>
          </cell>
          <cell r="H328">
            <v>0</v>
          </cell>
          <cell r="I328">
            <v>0</v>
          </cell>
          <cell r="J328">
            <v>0</v>
          </cell>
          <cell r="K328">
            <v>0</v>
          </cell>
          <cell r="L328">
            <v>0</v>
          </cell>
          <cell r="M328">
            <v>0</v>
          </cell>
          <cell r="N328">
            <v>0</v>
          </cell>
          <cell r="O328">
            <v>0</v>
          </cell>
          <cell r="P328">
            <v>0</v>
          </cell>
          <cell r="Q328">
            <v>0</v>
          </cell>
        </row>
        <row r="329">
          <cell r="A329">
            <v>55148</v>
          </cell>
          <cell r="B329" t="str">
            <v>Allocated Exp In - District</v>
          </cell>
          <cell r="E329">
            <v>0</v>
          </cell>
          <cell r="F329">
            <v>0</v>
          </cell>
          <cell r="G329">
            <v>0</v>
          </cell>
          <cell r="H329">
            <v>0</v>
          </cell>
          <cell r="I329">
            <v>0</v>
          </cell>
          <cell r="J329">
            <v>0</v>
          </cell>
          <cell r="K329">
            <v>0</v>
          </cell>
          <cell r="L329">
            <v>0</v>
          </cell>
          <cell r="M329">
            <v>0</v>
          </cell>
          <cell r="N329">
            <v>0</v>
          </cell>
          <cell r="O329">
            <v>0</v>
          </cell>
          <cell r="P329">
            <v>0</v>
          </cell>
          <cell r="Q329">
            <v>0</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145.91</v>
          </cell>
          <cell r="F331">
            <v>170</v>
          </cell>
          <cell r="G331">
            <v>160.13999999999999</v>
          </cell>
          <cell r="H331">
            <v>153.57</v>
          </cell>
          <cell r="I331">
            <v>132.77000000000001</v>
          </cell>
          <cell r="J331">
            <v>124.01</v>
          </cell>
          <cell r="K331">
            <v>109.77</v>
          </cell>
          <cell r="L331">
            <v>522.32000000000005</v>
          </cell>
          <cell r="M331">
            <v>123.5</v>
          </cell>
          <cell r="N331">
            <v>114.69</v>
          </cell>
          <cell r="O331">
            <v>122.68</v>
          </cell>
          <cell r="P331">
            <v>122.68</v>
          </cell>
          <cell r="Q331">
            <v>2002.04</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0</v>
          </cell>
          <cell r="F336">
            <v>0</v>
          </cell>
          <cell r="G336">
            <v>0</v>
          </cell>
          <cell r="H336">
            <v>0</v>
          </cell>
          <cell r="I336">
            <v>0</v>
          </cell>
          <cell r="J336">
            <v>0</v>
          </cell>
          <cell r="K336">
            <v>0</v>
          </cell>
          <cell r="L336">
            <v>0</v>
          </cell>
          <cell r="M336">
            <v>0</v>
          </cell>
          <cell r="N336">
            <v>0</v>
          </cell>
          <cell r="O336">
            <v>0</v>
          </cell>
          <cell r="P336">
            <v>0</v>
          </cell>
          <cell r="Q336">
            <v>0</v>
          </cell>
        </row>
        <row r="337">
          <cell r="A337" t="str">
            <v>Total Container</v>
          </cell>
          <cell r="E337">
            <v>22798.61</v>
          </cell>
          <cell r="F337">
            <v>21377.199999999997</v>
          </cell>
          <cell r="G337">
            <v>23084.41</v>
          </cell>
          <cell r="H337">
            <v>28922.319999999996</v>
          </cell>
          <cell r="I337">
            <v>20265.18</v>
          </cell>
          <cell r="J337">
            <v>19561.219999999998</v>
          </cell>
          <cell r="K337">
            <v>23043.72</v>
          </cell>
          <cell r="L337">
            <v>25697.919999999998</v>
          </cell>
          <cell r="M337">
            <v>22274.94</v>
          </cell>
          <cell r="N337">
            <v>17330.62</v>
          </cell>
          <cell r="O337">
            <v>19022.799999999996</v>
          </cell>
          <cell r="P337">
            <v>19436.920000000002</v>
          </cell>
          <cell r="Q337">
            <v>262815.86</v>
          </cell>
        </row>
        <row r="339">
          <cell r="A339" t="str">
            <v>Supervisor</v>
          </cell>
        </row>
        <row r="340">
          <cell r="A340">
            <v>56010</v>
          </cell>
          <cell r="B340" t="str">
            <v>Salaries</v>
          </cell>
          <cell r="E340">
            <v>21484.6</v>
          </cell>
          <cell r="F340">
            <v>20461.52</v>
          </cell>
          <cell r="G340">
            <v>23530.74</v>
          </cell>
          <cell r="H340">
            <v>22507.68</v>
          </cell>
          <cell r="I340">
            <v>21484.6</v>
          </cell>
          <cell r="J340">
            <v>22507.66</v>
          </cell>
          <cell r="K340">
            <v>22636.52</v>
          </cell>
          <cell r="L340">
            <v>22649.4</v>
          </cell>
          <cell r="M340">
            <v>22649.39</v>
          </cell>
          <cell r="N340">
            <v>21768.59</v>
          </cell>
          <cell r="O340">
            <v>22733.7</v>
          </cell>
          <cell r="P340">
            <v>23898.34</v>
          </cell>
          <cell r="Q340">
            <v>268312.74</v>
          </cell>
        </row>
        <row r="341">
          <cell r="A341">
            <v>56020</v>
          </cell>
          <cell r="B341" t="str">
            <v>Wages Regular</v>
          </cell>
          <cell r="E341">
            <v>4948.7299999999996</v>
          </cell>
          <cell r="F341">
            <v>4243.8599999999997</v>
          </cell>
          <cell r="G341">
            <v>5249.43</v>
          </cell>
          <cell r="H341">
            <v>5618.66</v>
          </cell>
          <cell r="I341">
            <v>4920.93</v>
          </cell>
          <cell r="J341">
            <v>5799.39</v>
          </cell>
          <cell r="K341">
            <v>5404.71</v>
          </cell>
          <cell r="L341">
            <v>5365.56</v>
          </cell>
          <cell r="M341">
            <v>4903.59</v>
          </cell>
          <cell r="N341">
            <v>5263.01</v>
          </cell>
          <cell r="O341">
            <v>5800.6</v>
          </cell>
          <cell r="P341">
            <v>5428.54</v>
          </cell>
          <cell r="Q341">
            <v>62947.01</v>
          </cell>
        </row>
        <row r="342">
          <cell r="A342">
            <v>56025</v>
          </cell>
          <cell r="B342" t="str">
            <v>Wages O.T.</v>
          </cell>
          <cell r="E342">
            <v>515.38</v>
          </cell>
          <cell r="F342">
            <v>23.34</v>
          </cell>
          <cell r="G342">
            <v>199.47</v>
          </cell>
          <cell r="H342">
            <v>439.74</v>
          </cell>
          <cell r="I342">
            <v>937.69</v>
          </cell>
          <cell r="J342">
            <v>676.04</v>
          </cell>
          <cell r="K342">
            <v>89.23</v>
          </cell>
          <cell r="L342">
            <v>691.05</v>
          </cell>
          <cell r="M342">
            <v>707.32</v>
          </cell>
          <cell r="N342">
            <v>322.20999999999998</v>
          </cell>
          <cell r="O342">
            <v>737.63</v>
          </cell>
          <cell r="P342">
            <v>791.29</v>
          </cell>
          <cell r="Q342">
            <v>6130.3899999999994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0</v>
          </cell>
          <cell r="J346">
            <v>0</v>
          </cell>
          <cell r="K346">
            <v>0</v>
          </cell>
          <cell r="L346">
            <v>0</v>
          </cell>
          <cell r="M346">
            <v>0</v>
          </cell>
          <cell r="N346">
            <v>0</v>
          </cell>
          <cell r="O346">
            <v>0</v>
          </cell>
          <cell r="P346">
            <v>0</v>
          </cell>
          <cell r="Q346">
            <v>0</v>
          </cell>
        </row>
        <row r="347">
          <cell r="A347">
            <v>56050</v>
          </cell>
          <cell r="B347" t="str">
            <v>Payroll Taxes</v>
          </cell>
          <cell r="E347">
            <v>3178.64</v>
          </cell>
          <cell r="F347">
            <v>2251.66</v>
          </cell>
          <cell r="G347">
            <v>2524.9499999999998</v>
          </cell>
          <cell r="H347">
            <v>2497.5100000000002</v>
          </cell>
          <cell r="I347">
            <v>2309.15</v>
          </cell>
          <cell r="J347">
            <v>2588.5</v>
          </cell>
          <cell r="K347">
            <v>2219.94</v>
          </cell>
          <cell r="L347">
            <v>1586.57</v>
          </cell>
          <cell r="M347">
            <v>1804.92</v>
          </cell>
          <cell r="N347">
            <v>1787.26</v>
          </cell>
          <cell r="O347">
            <v>1971.2</v>
          </cell>
          <cell r="P347">
            <v>1725.76</v>
          </cell>
          <cell r="Q347">
            <v>26446.059999999994</v>
          </cell>
        </row>
        <row r="348">
          <cell r="A348">
            <v>56060</v>
          </cell>
          <cell r="B348" t="str">
            <v>Group Insurance</v>
          </cell>
          <cell r="E348">
            <v>2508.5</v>
          </cell>
          <cell r="F348">
            <v>2315.5</v>
          </cell>
          <cell r="G348">
            <v>2043</v>
          </cell>
          <cell r="H348">
            <v>2781</v>
          </cell>
          <cell r="I348">
            <v>2412</v>
          </cell>
          <cell r="J348">
            <v>1237</v>
          </cell>
          <cell r="K348">
            <v>1237</v>
          </cell>
          <cell r="L348">
            <v>1237</v>
          </cell>
          <cell r="M348">
            <v>868</v>
          </cell>
          <cell r="N348">
            <v>1606</v>
          </cell>
          <cell r="O348">
            <v>1237</v>
          </cell>
          <cell r="P348">
            <v>1237</v>
          </cell>
          <cell r="Q348">
            <v>20719</v>
          </cell>
        </row>
        <row r="349">
          <cell r="A349">
            <v>56065</v>
          </cell>
          <cell r="B349" t="str">
            <v>Vacation Pay</v>
          </cell>
          <cell r="E349">
            <v>2015.83</v>
          </cell>
          <cell r="F349">
            <v>1112.7</v>
          </cell>
          <cell r="G349">
            <v>1240.4000000000001</v>
          </cell>
          <cell r="H349">
            <v>1221.3699999999999</v>
          </cell>
          <cell r="I349">
            <v>1789.21</v>
          </cell>
          <cell r="J349">
            <v>2096.9899999999998</v>
          </cell>
          <cell r="K349">
            <v>-3773.2</v>
          </cell>
          <cell r="L349">
            <v>-940.29</v>
          </cell>
          <cell r="M349">
            <v>2549.7399999999998</v>
          </cell>
          <cell r="N349">
            <v>360.95</v>
          </cell>
          <cell r="O349">
            <v>2162.4499999999998</v>
          </cell>
          <cell r="P349">
            <v>2200.5700000000002</v>
          </cell>
          <cell r="Q349">
            <v>12036.72</v>
          </cell>
        </row>
        <row r="350">
          <cell r="A350">
            <v>56070</v>
          </cell>
          <cell r="B350" t="str">
            <v>Sick Pay</v>
          </cell>
          <cell r="E350">
            <v>-88.92</v>
          </cell>
          <cell r="F350">
            <v>208.16</v>
          </cell>
          <cell r="G350">
            <v>-102.08</v>
          </cell>
          <cell r="H350">
            <v>0</v>
          </cell>
          <cell r="I350">
            <v>487.17</v>
          </cell>
          <cell r="J350">
            <v>-182.69</v>
          </cell>
          <cell r="K350">
            <v>304.48</v>
          </cell>
          <cell r="L350">
            <v>182.69</v>
          </cell>
          <cell r="M350">
            <v>124.67</v>
          </cell>
          <cell r="N350">
            <v>66.48</v>
          </cell>
          <cell r="O350">
            <v>0</v>
          </cell>
          <cell r="P350">
            <v>0</v>
          </cell>
          <cell r="Q350">
            <v>999.96000000000015</v>
          </cell>
        </row>
        <row r="351">
          <cell r="A351">
            <v>56086</v>
          </cell>
          <cell r="B351" t="str">
            <v>Safety and Training</v>
          </cell>
          <cell r="E351">
            <v>86.34</v>
          </cell>
          <cell r="F351">
            <v>16.23</v>
          </cell>
          <cell r="G351">
            <v>31.23</v>
          </cell>
          <cell r="H351">
            <v>21.48</v>
          </cell>
          <cell r="I351">
            <v>0</v>
          </cell>
          <cell r="J351">
            <v>64.92</v>
          </cell>
          <cell r="K351">
            <v>0</v>
          </cell>
          <cell r="L351">
            <v>80.650000000000006</v>
          </cell>
          <cell r="M351">
            <v>0</v>
          </cell>
          <cell r="N351">
            <v>121.71</v>
          </cell>
          <cell r="O351">
            <v>0</v>
          </cell>
          <cell r="P351">
            <v>0</v>
          </cell>
          <cell r="Q351">
            <v>422.56</v>
          </cell>
        </row>
        <row r="352">
          <cell r="A352">
            <v>56090</v>
          </cell>
          <cell r="B352" t="str">
            <v>Uniforms</v>
          </cell>
          <cell r="E352">
            <v>356.19</v>
          </cell>
          <cell r="F352">
            <v>519.97</v>
          </cell>
          <cell r="G352">
            <v>1421.43</v>
          </cell>
          <cell r="H352">
            <v>967.63</v>
          </cell>
          <cell r="I352">
            <v>1153.95</v>
          </cell>
          <cell r="J352">
            <v>1314.26</v>
          </cell>
          <cell r="K352">
            <v>1629.69</v>
          </cell>
          <cell r="L352">
            <v>1082.08</v>
          </cell>
          <cell r="M352">
            <v>1087.67</v>
          </cell>
          <cell r="N352">
            <v>1240.51</v>
          </cell>
          <cell r="O352">
            <v>1230.1199999999999</v>
          </cell>
          <cell r="P352">
            <v>1719.85</v>
          </cell>
          <cell r="Q352">
            <v>13723.35</v>
          </cell>
        </row>
        <row r="353">
          <cell r="A353">
            <v>56095</v>
          </cell>
          <cell r="B353" t="str">
            <v>Empl &amp; Commun Activ</v>
          </cell>
          <cell r="E353">
            <v>242.51</v>
          </cell>
          <cell r="F353">
            <v>-88.98</v>
          </cell>
          <cell r="G353">
            <v>0</v>
          </cell>
          <cell r="H353">
            <v>30.82</v>
          </cell>
          <cell r="I353">
            <v>161.91999999999999</v>
          </cell>
          <cell r="J353">
            <v>154.44999999999999</v>
          </cell>
          <cell r="K353">
            <v>0</v>
          </cell>
          <cell r="L353">
            <v>81.739999999999995</v>
          </cell>
          <cell r="M353">
            <v>97.68</v>
          </cell>
          <cell r="N353">
            <v>250.97</v>
          </cell>
          <cell r="O353">
            <v>-60.35</v>
          </cell>
          <cell r="P353">
            <v>0</v>
          </cell>
          <cell r="Q353">
            <v>870.75999999999988</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259.32</v>
          </cell>
          <cell r="F356">
            <v>257.68</v>
          </cell>
          <cell r="G356">
            <v>386.43</v>
          </cell>
          <cell r="H356">
            <v>258.10000000000002</v>
          </cell>
          <cell r="I356">
            <v>332.41</v>
          </cell>
          <cell r="J356">
            <v>433.93</v>
          </cell>
          <cell r="K356">
            <v>427.05</v>
          </cell>
          <cell r="L356">
            <v>424.39</v>
          </cell>
          <cell r="M356">
            <v>428.34</v>
          </cell>
          <cell r="N356">
            <v>657.37</v>
          </cell>
          <cell r="O356">
            <v>545.69000000000005</v>
          </cell>
          <cell r="P356">
            <v>433.37</v>
          </cell>
          <cell r="Q356">
            <v>4844.0800000000008</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391.66</v>
          </cell>
          <cell r="F359">
            <v>526.79999999999995</v>
          </cell>
          <cell r="G359">
            <v>580.32000000000005</v>
          </cell>
          <cell r="H359">
            <v>1039.98</v>
          </cell>
          <cell r="I359">
            <v>-623.28</v>
          </cell>
          <cell r="J359">
            <v>102.55</v>
          </cell>
          <cell r="K359">
            <v>582.14</v>
          </cell>
          <cell r="L359">
            <v>366.9</v>
          </cell>
          <cell r="M359">
            <v>350.1</v>
          </cell>
          <cell r="N359">
            <v>0</v>
          </cell>
          <cell r="O359">
            <v>255.27</v>
          </cell>
          <cell r="P359">
            <v>127.61</v>
          </cell>
          <cell r="Q359">
            <v>3700.05</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0</v>
          </cell>
          <cell r="Q361">
            <v>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1519.45</v>
          </cell>
          <cell r="F364">
            <v>1450.07</v>
          </cell>
          <cell r="G364">
            <v>1554.65</v>
          </cell>
          <cell r="H364">
            <v>4434.3500000000004</v>
          </cell>
          <cell r="I364">
            <v>-1597.73</v>
          </cell>
          <cell r="J364">
            <v>1513.67</v>
          </cell>
          <cell r="K364">
            <v>1505.33</v>
          </cell>
          <cell r="L364">
            <v>5156.7</v>
          </cell>
          <cell r="M364">
            <v>1422.01</v>
          </cell>
          <cell r="N364">
            <v>1404.71</v>
          </cell>
          <cell r="O364">
            <v>4969.07</v>
          </cell>
          <cell r="P364">
            <v>2885.81</v>
          </cell>
          <cell r="Q364">
            <v>26218.09</v>
          </cell>
        </row>
        <row r="365">
          <cell r="A365">
            <v>56200</v>
          </cell>
          <cell r="B365" t="str">
            <v>Travel</v>
          </cell>
          <cell r="E365">
            <v>0</v>
          </cell>
          <cell r="F365">
            <v>23</v>
          </cell>
          <cell r="G365">
            <v>32.75</v>
          </cell>
          <cell r="H365">
            <v>17.62</v>
          </cell>
          <cell r="I365">
            <v>0</v>
          </cell>
          <cell r="J365">
            <v>0</v>
          </cell>
          <cell r="K365">
            <v>0</v>
          </cell>
          <cell r="L365">
            <v>0</v>
          </cell>
          <cell r="M365">
            <v>0</v>
          </cell>
          <cell r="N365">
            <v>14.84</v>
          </cell>
          <cell r="O365">
            <v>-12.97</v>
          </cell>
          <cell r="P365">
            <v>0</v>
          </cell>
          <cell r="Q365">
            <v>75.240000000000009</v>
          </cell>
        </row>
        <row r="366">
          <cell r="A366">
            <v>56201</v>
          </cell>
          <cell r="B366" t="str">
            <v>Meal and Entertainment</v>
          </cell>
          <cell r="E366">
            <v>0</v>
          </cell>
          <cell r="F366">
            <v>0</v>
          </cell>
          <cell r="G366">
            <v>0</v>
          </cell>
          <cell r="H366">
            <v>0</v>
          </cell>
          <cell r="I366">
            <v>0</v>
          </cell>
          <cell r="J366">
            <v>34.36</v>
          </cell>
          <cell r="K366">
            <v>0</v>
          </cell>
          <cell r="L366">
            <v>0</v>
          </cell>
          <cell r="M366">
            <v>0</v>
          </cell>
          <cell r="N366">
            <v>348.63</v>
          </cell>
          <cell r="O366">
            <v>-333.79</v>
          </cell>
          <cell r="P366">
            <v>0</v>
          </cell>
          <cell r="Q366">
            <v>49.199999999999989</v>
          </cell>
        </row>
        <row r="367">
          <cell r="A367">
            <v>56210</v>
          </cell>
          <cell r="B367" t="str">
            <v>Office Supply and Equip</v>
          </cell>
          <cell r="E367">
            <v>302.63</v>
          </cell>
          <cell r="F367">
            <v>422.29</v>
          </cell>
          <cell r="G367">
            <v>391.69</v>
          </cell>
          <cell r="H367">
            <v>179.55</v>
          </cell>
          <cell r="I367">
            <v>722.74</v>
          </cell>
          <cell r="J367">
            <v>352.24</v>
          </cell>
          <cell r="K367">
            <v>0</v>
          </cell>
          <cell r="L367">
            <v>741.46</v>
          </cell>
          <cell r="M367">
            <v>364.82</v>
          </cell>
          <cell r="N367">
            <v>0</v>
          </cell>
          <cell r="O367">
            <v>886.4</v>
          </cell>
          <cell r="P367">
            <v>0</v>
          </cell>
          <cell r="Q367">
            <v>4363.8200000000006</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37720.86</v>
          </cell>
          <cell r="F371">
            <v>33743.800000000003</v>
          </cell>
          <cell r="G371">
            <v>39084.410000000011</v>
          </cell>
          <cell r="H371">
            <v>42015.490000000013</v>
          </cell>
          <cell r="I371">
            <v>34490.759999999995</v>
          </cell>
          <cell r="J371">
            <v>38693.26999999999</v>
          </cell>
          <cell r="K371">
            <v>32262.889999999992</v>
          </cell>
          <cell r="L371">
            <v>38705.899999999994</v>
          </cell>
          <cell r="M371">
            <v>37358.249999999993</v>
          </cell>
          <cell r="N371">
            <v>35213.239999999991</v>
          </cell>
          <cell r="O371">
            <v>42122.020000000004</v>
          </cell>
          <cell r="P371">
            <v>40448.14</v>
          </cell>
          <cell r="Q371">
            <v>451859.03</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142.55000000000001</v>
          </cell>
          <cell r="I376">
            <v>0</v>
          </cell>
          <cell r="J376">
            <v>0</v>
          </cell>
          <cell r="K376">
            <v>0</v>
          </cell>
          <cell r="L376">
            <v>0</v>
          </cell>
          <cell r="M376">
            <v>0</v>
          </cell>
          <cell r="N376">
            <v>1177.5899999999999</v>
          </cell>
          <cell r="O376">
            <v>-1102.77</v>
          </cell>
          <cell r="P376">
            <v>0</v>
          </cell>
          <cell r="Q376">
            <v>217.36999999999989</v>
          </cell>
        </row>
        <row r="377">
          <cell r="A377">
            <v>57147</v>
          </cell>
          <cell r="B377" t="str">
            <v>Bldg &amp; Property</v>
          </cell>
          <cell r="E377">
            <v>5273.81</v>
          </cell>
          <cell r="F377">
            <v>1312.43</v>
          </cell>
          <cell r="G377">
            <v>1899.21</v>
          </cell>
          <cell r="H377">
            <v>1309.79</v>
          </cell>
          <cell r="I377">
            <v>1872.61</v>
          </cell>
          <cell r="J377">
            <v>1128</v>
          </cell>
          <cell r="K377">
            <v>1740.26</v>
          </cell>
          <cell r="L377">
            <v>3083.68</v>
          </cell>
          <cell r="M377">
            <v>2114.81</v>
          </cell>
          <cell r="N377">
            <v>1811.92</v>
          </cell>
          <cell r="O377">
            <v>3002.6</v>
          </cell>
          <cell r="P377">
            <v>2169.63</v>
          </cell>
          <cell r="Q377">
            <v>26718.750000000004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461.43</v>
          </cell>
          <cell r="F380">
            <v>96.57</v>
          </cell>
          <cell r="G380">
            <v>117.6</v>
          </cell>
          <cell r="H380">
            <v>83.43</v>
          </cell>
          <cell r="I380">
            <v>90.9</v>
          </cell>
          <cell r="J380">
            <v>57.15</v>
          </cell>
          <cell r="K380">
            <v>89.42</v>
          </cell>
          <cell r="L380">
            <v>52.59</v>
          </cell>
          <cell r="M380">
            <v>307.08</v>
          </cell>
          <cell r="N380">
            <v>59.56</v>
          </cell>
          <cell r="O380">
            <v>541.69000000000005</v>
          </cell>
          <cell r="P380">
            <v>104.21</v>
          </cell>
          <cell r="Q380">
            <v>2061.6299999999997</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5891.03</v>
          </cell>
          <cell r="F383">
            <v>6528.62</v>
          </cell>
          <cell r="G383">
            <v>5891.03</v>
          </cell>
          <cell r="H383">
            <v>5800.95</v>
          </cell>
          <cell r="I383">
            <v>5800.95</v>
          </cell>
          <cell r="J383">
            <v>5800.95</v>
          </cell>
          <cell r="K383">
            <v>5800.95</v>
          </cell>
          <cell r="L383">
            <v>5800.95</v>
          </cell>
          <cell r="M383">
            <v>4412</v>
          </cell>
          <cell r="N383">
            <v>4412</v>
          </cell>
          <cell r="O383">
            <v>5800.95</v>
          </cell>
          <cell r="P383">
            <v>13259</v>
          </cell>
          <cell r="Q383">
            <v>75199.37999999999</v>
          </cell>
        </row>
        <row r="384">
          <cell r="A384">
            <v>57175</v>
          </cell>
          <cell r="B384" t="str">
            <v>Equipment Vehicle Rental</v>
          </cell>
          <cell r="E384">
            <v>0</v>
          </cell>
          <cell r="F384">
            <v>0</v>
          </cell>
          <cell r="G384">
            <v>0</v>
          </cell>
          <cell r="H384">
            <v>0</v>
          </cell>
          <cell r="I384">
            <v>0</v>
          </cell>
          <cell r="J384">
            <v>0</v>
          </cell>
          <cell r="K384">
            <v>0</v>
          </cell>
          <cell r="L384">
            <v>0</v>
          </cell>
          <cell r="M384">
            <v>0</v>
          </cell>
          <cell r="N384">
            <v>0</v>
          </cell>
          <cell r="O384">
            <v>0</v>
          </cell>
          <cell r="P384">
            <v>0</v>
          </cell>
          <cell r="Q384">
            <v>0</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1912.5</v>
          </cell>
          <cell r="F387">
            <v>1912.5</v>
          </cell>
          <cell r="G387">
            <v>1912.5</v>
          </cell>
          <cell r="H387">
            <v>1912.5</v>
          </cell>
          <cell r="I387">
            <v>2520</v>
          </cell>
          <cell r="J387">
            <v>2520</v>
          </cell>
          <cell r="K387">
            <v>2678.73</v>
          </cell>
          <cell r="L387">
            <v>2580.4699999999998</v>
          </cell>
          <cell r="M387">
            <v>2576.33</v>
          </cell>
          <cell r="N387">
            <v>2636.37</v>
          </cell>
          <cell r="O387">
            <v>2511.33</v>
          </cell>
          <cell r="P387">
            <v>2531.54</v>
          </cell>
          <cell r="Q387">
            <v>28204.769999999997</v>
          </cell>
        </row>
        <row r="388">
          <cell r="A388">
            <v>57255</v>
          </cell>
          <cell r="B388" t="str">
            <v>Other Prof Fees</v>
          </cell>
          <cell r="E388">
            <v>0</v>
          </cell>
          <cell r="F388">
            <v>0</v>
          </cell>
          <cell r="G388">
            <v>4.5</v>
          </cell>
          <cell r="H388">
            <v>4.5</v>
          </cell>
          <cell r="I388">
            <v>4.5</v>
          </cell>
          <cell r="J388">
            <v>4.5</v>
          </cell>
          <cell r="K388">
            <v>18</v>
          </cell>
          <cell r="L388">
            <v>4.5</v>
          </cell>
          <cell r="M388">
            <v>4.5</v>
          </cell>
          <cell r="N388">
            <v>4.5</v>
          </cell>
          <cell r="O388">
            <v>4.5</v>
          </cell>
          <cell r="P388">
            <v>0</v>
          </cell>
          <cell r="Q388">
            <v>54</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18100.03</v>
          </cell>
          <cell r="K390">
            <v>1254.3699999999999</v>
          </cell>
          <cell r="L390">
            <v>1448.12</v>
          </cell>
          <cell r="M390">
            <v>-11585</v>
          </cell>
          <cell r="N390">
            <v>0</v>
          </cell>
          <cell r="O390">
            <v>0</v>
          </cell>
          <cell r="P390">
            <v>0</v>
          </cell>
          <cell r="Q390">
            <v>9217.5199999999968</v>
          </cell>
        </row>
        <row r="391">
          <cell r="A391">
            <v>57275</v>
          </cell>
          <cell r="B391" t="str">
            <v>Property Taxes</v>
          </cell>
          <cell r="E391">
            <v>0</v>
          </cell>
          <cell r="F391">
            <v>0</v>
          </cell>
          <cell r="G391">
            <v>0</v>
          </cell>
          <cell r="H391">
            <v>0</v>
          </cell>
          <cell r="I391">
            <v>0</v>
          </cell>
          <cell r="J391">
            <v>0</v>
          </cell>
          <cell r="K391">
            <v>0</v>
          </cell>
          <cell r="L391">
            <v>0</v>
          </cell>
          <cell r="M391">
            <v>0</v>
          </cell>
          <cell r="N391">
            <v>0</v>
          </cell>
          <cell r="O391">
            <v>0</v>
          </cell>
          <cell r="P391">
            <v>0</v>
          </cell>
          <cell r="Q391">
            <v>0</v>
          </cell>
        </row>
        <row r="392">
          <cell r="A392">
            <v>57280</v>
          </cell>
          <cell r="B392" t="str">
            <v>Other Taxes</v>
          </cell>
          <cell r="E392">
            <v>459</v>
          </cell>
          <cell r="F392">
            <v>459</v>
          </cell>
          <cell r="G392">
            <v>459</v>
          </cell>
          <cell r="H392">
            <v>459</v>
          </cell>
          <cell r="I392">
            <v>459</v>
          </cell>
          <cell r="J392">
            <v>459</v>
          </cell>
          <cell r="K392">
            <v>459</v>
          </cell>
          <cell r="L392">
            <v>459</v>
          </cell>
          <cell r="M392">
            <v>459</v>
          </cell>
          <cell r="N392">
            <v>459</v>
          </cell>
          <cell r="O392">
            <v>459</v>
          </cell>
          <cell r="P392">
            <v>459</v>
          </cell>
          <cell r="Q392">
            <v>5508</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0</v>
          </cell>
          <cell r="P393">
            <v>631.95000000000005</v>
          </cell>
          <cell r="Q393">
            <v>898.90000000000009</v>
          </cell>
        </row>
        <row r="394">
          <cell r="A394">
            <v>57335</v>
          </cell>
          <cell r="B394" t="str">
            <v>Miscellaneous</v>
          </cell>
          <cell r="E394">
            <v>0</v>
          </cell>
          <cell r="F394">
            <v>0</v>
          </cell>
          <cell r="G394">
            <v>0</v>
          </cell>
          <cell r="H394">
            <v>0</v>
          </cell>
          <cell r="I394">
            <v>0</v>
          </cell>
          <cell r="J394">
            <v>0</v>
          </cell>
          <cell r="K394">
            <v>0</v>
          </cell>
          <cell r="L394">
            <v>0</v>
          </cell>
          <cell r="M394">
            <v>0</v>
          </cell>
          <cell r="N394">
            <v>0</v>
          </cell>
          <cell r="O394">
            <v>0</v>
          </cell>
          <cell r="P394">
            <v>0</v>
          </cell>
          <cell r="Q394">
            <v>0</v>
          </cell>
        </row>
        <row r="395">
          <cell r="A395">
            <v>57345</v>
          </cell>
          <cell r="B395" t="str">
            <v>Secruity Services</v>
          </cell>
          <cell r="E395">
            <v>62.5</v>
          </cell>
          <cell r="F395">
            <v>62.5</v>
          </cell>
          <cell r="G395">
            <v>62.5</v>
          </cell>
          <cell r="H395">
            <v>62.5</v>
          </cell>
          <cell r="I395">
            <v>62.5</v>
          </cell>
          <cell r="J395">
            <v>62.5</v>
          </cell>
          <cell r="K395">
            <v>62.5</v>
          </cell>
          <cell r="L395">
            <v>62.5</v>
          </cell>
          <cell r="M395">
            <v>62.5</v>
          </cell>
          <cell r="N395">
            <v>0</v>
          </cell>
          <cell r="O395">
            <v>125</v>
          </cell>
          <cell r="P395">
            <v>0</v>
          </cell>
          <cell r="Q395">
            <v>687.5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0</v>
          </cell>
          <cell r="F398">
            <v>0</v>
          </cell>
          <cell r="G398">
            <v>0</v>
          </cell>
          <cell r="H398">
            <v>0</v>
          </cell>
          <cell r="I398">
            <v>0</v>
          </cell>
          <cell r="J398">
            <v>0</v>
          </cell>
          <cell r="K398">
            <v>0</v>
          </cell>
          <cell r="L398">
            <v>0</v>
          </cell>
          <cell r="M398">
            <v>0</v>
          </cell>
          <cell r="N398">
            <v>15</v>
          </cell>
          <cell r="O398">
            <v>0</v>
          </cell>
          <cell r="P398">
            <v>80</v>
          </cell>
          <cell r="Q398">
            <v>95</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79.209999999999994</v>
          </cell>
          <cell r="F400">
            <v>79.209999999999994</v>
          </cell>
          <cell r="G400">
            <v>79.209999999999994</v>
          </cell>
          <cell r="H400">
            <v>129.57</v>
          </cell>
          <cell r="I400">
            <v>342.55</v>
          </cell>
          <cell r="J400">
            <v>129.55000000000001</v>
          </cell>
          <cell r="K400">
            <v>129.55000000000001</v>
          </cell>
          <cell r="L400">
            <v>129.55000000000001</v>
          </cell>
          <cell r="M400">
            <v>129.55000000000001</v>
          </cell>
          <cell r="N400">
            <v>129.55000000000001</v>
          </cell>
          <cell r="O400">
            <v>129.55000000000001</v>
          </cell>
          <cell r="P400">
            <v>39.549999999999997</v>
          </cell>
          <cell r="Q400">
            <v>1526.5999999999997</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14139.48</v>
          </cell>
          <cell r="F406">
            <v>10450.829999999998</v>
          </cell>
          <cell r="G406">
            <v>10425.549999999999</v>
          </cell>
          <cell r="H406">
            <v>9904.7899999999991</v>
          </cell>
          <cell r="I406">
            <v>11153.009999999998</v>
          </cell>
          <cell r="J406">
            <v>28261.679999999997</v>
          </cell>
          <cell r="K406">
            <v>12232.779999999999</v>
          </cell>
          <cell r="L406">
            <v>13621.359999999997</v>
          </cell>
          <cell r="M406">
            <v>-1519.2300000000007</v>
          </cell>
          <cell r="N406">
            <v>10972.439999999999</v>
          </cell>
          <cell r="O406">
            <v>11471.849999999999</v>
          </cell>
          <cell r="P406">
            <v>19274.88</v>
          </cell>
          <cell r="Q406">
            <v>150389.41999999998</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-2328.46</v>
          </cell>
          <cell r="H414">
            <v>0</v>
          </cell>
          <cell r="I414">
            <v>0</v>
          </cell>
          <cell r="J414">
            <v>0</v>
          </cell>
          <cell r="K414">
            <v>0</v>
          </cell>
          <cell r="L414">
            <v>0</v>
          </cell>
          <cell r="M414">
            <v>0</v>
          </cell>
          <cell r="N414">
            <v>0</v>
          </cell>
          <cell r="O414">
            <v>0</v>
          </cell>
          <cell r="P414">
            <v>0</v>
          </cell>
          <cell r="Q414">
            <v>-2328.46</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6884.94</v>
          </cell>
          <cell r="F417">
            <v>6884.94</v>
          </cell>
          <cell r="G417">
            <v>6884.94</v>
          </cell>
          <cell r="H417">
            <v>6884.94</v>
          </cell>
          <cell r="I417">
            <v>6884.94</v>
          </cell>
          <cell r="J417">
            <v>6884.94</v>
          </cell>
          <cell r="K417">
            <v>6884.94</v>
          </cell>
          <cell r="L417">
            <v>6884.94</v>
          </cell>
          <cell r="M417">
            <v>6884.94</v>
          </cell>
          <cell r="N417">
            <v>6884.94</v>
          </cell>
          <cell r="O417">
            <v>6884.94</v>
          </cell>
          <cell r="P417">
            <v>6884.94</v>
          </cell>
          <cell r="Q417">
            <v>82619.280000000013</v>
          </cell>
        </row>
        <row r="418">
          <cell r="A418">
            <v>59341</v>
          </cell>
          <cell r="B418" t="str">
            <v>A&amp;L - Current Year Claims</v>
          </cell>
          <cell r="E418">
            <v>0</v>
          </cell>
          <cell r="F418">
            <v>0</v>
          </cell>
          <cell r="G418">
            <v>0</v>
          </cell>
          <cell r="H418">
            <v>0</v>
          </cell>
          <cell r="I418">
            <v>0</v>
          </cell>
          <cell r="J418">
            <v>0</v>
          </cell>
          <cell r="K418">
            <v>0</v>
          </cell>
          <cell r="L418">
            <v>0</v>
          </cell>
          <cell r="M418">
            <v>0</v>
          </cell>
          <cell r="N418">
            <v>0</v>
          </cell>
          <cell r="O418">
            <v>0</v>
          </cell>
          <cell r="P418">
            <v>2600</v>
          </cell>
          <cell r="Q418">
            <v>2600</v>
          </cell>
        </row>
        <row r="419">
          <cell r="A419">
            <v>59342</v>
          </cell>
          <cell r="B419" t="str">
            <v>A&amp;L - Prior Year Claims</v>
          </cell>
          <cell r="E419">
            <v>0</v>
          </cell>
          <cell r="F419">
            <v>0</v>
          </cell>
          <cell r="G419">
            <v>0</v>
          </cell>
          <cell r="H419">
            <v>0</v>
          </cell>
          <cell r="I419">
            <v>0.3</v>
          </cell>
          <cell r="J419">
            <v>-0.15</v>
          </cell>
          <cell r="K419">
            <v>1577.07</v>
          </cell>
          <cell r="L419">
            <v>0.05</v>
          </cell>
          <cell r="M419">
            <v>0</v>
          </cell>
          <cell r="N419">
            <v>0</v>
          </cell>
          <cell r="O419">
            <v>0</v>
          </cell>
          <cell r="P419">
            <v>0</v>
          </cell>
          <cell r="Q419">
            <v>1577.27</v>
          </cell>
        </row>
        <row r="420">
          <cell r="A420">
            <v>59343</v>
          </cell>
          <cell r="B420" t="str">
            <v>WC - Current Year Claims</v>
          </cell>
          <cell r="E420">
            <v>53330.6</v>
          </cell>
          <cell r="F420">
            <v>13301</v>
          </cell>
          <cell r="G420">
            <v>13532.93</v>
          </cell>
          <cell r="H420">
            <v>-35945.980000000003</v>
          </cell>
          <cell r="I420">
            <v>151.47999999999999</v>
          </cell>
          <cell r="J420">
            <v>0</v>
          </cell>
          <cell r="K420">
            <v>-5630.29</v>
          </cell>
          <cell r="L420">
            <v>19.420000000000002</v>
          </cell>
          <cell r="M420">
            <v>28.64</v>
          </cell>
          <cell r="N420">
            <v>6955.88</v>
          </cell>
          <cell r="O420">
            <v>11900</v>
          </cell>
          <cell r="P420">
            <v>2180.23</v>
          </cell>
          <cell r="Q420">
            <v>59823.909999999996</v>
          </cell>
        </row>
        <row r="421">
          <cell r="A421">
            <v>59344</v>
          </cell>
          <cell r="B421" t="str">
            <v>WC - Prior Year Claims</v>
          </cell>
          <cell r="E421">
            <v>0</v>
          </cell>
          <cell r="F421">
            <v>0</v>
          </cell>
          <cell r="G421">
            <v>0</v>
          </cell>
          <cell r="H421">
            <v>66006.16</v>
          </cell>
          <cell r="I421">
            <v>2800</v>
          </cell>
          <cell r="J421">
            <v>-3742.81</v>
          </cell>
          <cell r="K421">
            <v>36406.36</v>
          </cell>
          <cell r="L421">
            <v>0</v>
          </cell>
          <cell r="M421">
            <v>28.28</v>
          </cell>
          <cell r="N421">
            <v>4000</v>
          </cell>
          <cell r="O421">
            <v>-547</v>
          </cell>
          <cell r="P421">
            <v>12729.61</v>
          </cell>
          <cell r="Q421">
            <v>117680.6</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-3539</v>
          </cell>
          <cell r="F423">
            <v>0</v>
          </cell>
          <cell r="G423">
            <v>0</v>
          </cell>
          <cell r="H423">
            <v>0</v>
          </cell>
          <cell r="I423">
            <v>0</v>
          </cell>
          <cell r="J423">
            <v>0</v>
          </cell>
          <cell r="K423">
            <v>0</v>
          </cell>
          <cell r="L423">
            <v>0</v>
          </cell>
          <cell r="M423">
            <v>0</v>
          </cell>
          <cell r="N423">
            <v>0</v>
          </cell>
          <cell r="O423">
            <v>0</v>
          </cell>
          <cell r="P423">
            <v>2099.67</v>
          </cell>
          <cell r="Q423">
            <v>-1439.33</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0</v>
          </cell>
          <cell r="O424">
            <v>0</v>
          </cell>
          <cell r="P424">
            <v>0</v>
          </cell>
          <cell r="Q424">
            <v>0</v>
          </cell>
        </row>
        <row r="425">
          <cell r="A425">
            <v>59500</v>
          </cell>
          <cell r="B425" t="str">
            <v>Workers Comp Prem</v>
          </cell>
          <cell r="E425">
            <v>1104</v>
          </cell>
          <cell r="F425">
            <v>4000</v>
          </cell>
          <cell r="G425">
            <v>4000</v>
          </cell>
          <cell r="H425">
            <v>2000</v>
          </cell>
          <cell r="I425">
            <v>1000</v>
          </cell>
          <cell r="J425">
            <v>2000</v>
          </cell>
          <cell r="K425">
            <v>2000</v>
          </cell>
          <cell r="L425">
            <v>2000</v>
          </cell>
          <cell r="M425">
            <v>3000</v>
          </cell>
          <cell r="N425">
            <v>3000</v>
          </cell>
          <cell r="O425">
            <v>3000</v>
          </cell>
          <cell r="P425">
            <v>0</v>
          </cell>
          <cell r="Q425">
            <v>27104</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57780.54</v>
          </cell>
          <cell r="F428">
            <v>24185.94</v>
          </cell>
          <cell r="G428">
            <v>22089.41</v>
          </cell>
          <cell r="H428">
            <v>38945.119999999995</v>
          </cell>
          <cell r="I428">
            <v>10836.72</v>
          </cell>
          <cell r="J428">
            <v>5141.9799999999996</v>
          </cell>
          <cell r="K428">
            <v>41238.080000000002</v>
          </cell>
          <cell r="L428">
            <v>8904.41</v>
          </cell>
          <cell r="M428">
            <v>9941.86</v>
          </cell>
          <cell r="N428">
            <v>20840.82</v>
          </cell>
          <cell r="O428">
            <v>21237.94</v>
          </cell>
          <cell r="P428">
            <v>26494.449999999997</v>
          </cell>
          <cell r="Q428">
            <v>287637.27</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145.82</v>
          </cell>
          <cell r="I432">
            <v>0</v>
          </cell>
          <cell r="J432">
            <v>0</v>
          </cell>
          <cell r="K432">
            <v>0</v>
          </cell>
          <cell r="L432">
            <v>0</v>
          </cell>
          <cell r="M432">
            <v>0</v>
          </cell>
          <cell r="N432">
            <v>0</v>
          </cell>
          <cell r="O432">
            <v>0</v>
          </cell>
          <cell r="P432">
            <v>0</v>
          </cell>
          <cell r="Q432">
            <v>145.82</v>
          </cell>
        </row>
        <row r="433">
          <cell r="A433" t="str">
            <v>Total Disposal of Assets and Operations</v>
          </cell>
          <cell r="E433">
            <v>0</v>
          </cell>
          <cell r="F433">
            <v>0</v>
          </cell>
          <cell r="G433">
            <v>0</v>
          </cell>
          <cell r="H433">
            <v>145.82</v>
          </cell>
          <cell r="I433">
            <v>0</v>
          </cell>
          <cell r="J433">
            <v>0</v>
          </cell>
          <cell r="K433">
            <v>0</v>
          </cell>
          <cell r="L433">
            <v>0</v>
          </cell>
          <cell r="M433">
            <v>0</v>
          </cell>
          <cell r="N433">
            <v>0</v>
          </cell>
          <cell r="O433">
            <v>0</v>
          </cell>
          <cell r="P433">
            <v>0</v>
          </cell>
          <cell r="Q433">
            <v>145.82</v>
          </cell>
        </row>
        <row r="435">
          <cell r="A435" t="str">
            <v>Total Operating Costs</v>
          </cell>
          <cell r="E435">
            <v>556322.18999999994</v>
          </cell>
          <cell r="F435">
            <v>483088.13</v>
          </cell>
          <cell r="G435">
            <v>533902.79</v>
          </cell>
          <cell r="H435">
            <v>564081.47</v>
          </cell>
          <cell r="I435">
            <v>483474.26</v>
          </cell>
          <cell r="J435">
            <v>500744.69999999995</v>
          </cell>
          <cell r="K435">
            <v>514379.49999999994</v>
          </cell>
          <cell r="L435">
            <v>499533.73</v>
          </cell>
          <cell r="M435">
            <v>480587.02</v>
          </cell>
          <cell r="N435">
            <v>468427.15999999992</v>
          </cell>
          <cell r="O435">
            <v>510740</v>
          </cell>
          <cell r="P435">
            <v>507649</v>
          </cell>
          <cell r="Q435">
            <v>6102929.9500000002</v>
          </cell>
        </row>
        <row r="437">
          <cell r="A437" t="str">
            <v>Gross Profit</v>
          </cell>
          <cell r="E437">
            <v>283635.74000000011</v>
          </cell>
          <cell r="F437">
            <v>397011.87</v>
          </cell>
          <cell r="G437">
            <v>293409.25999999989</v>
          </cell>
          <cell r="H437">
            <v>295183.43000000005</v>
          </cell>
          <cell r="I437">
            <v>372092.71999999974</v>
          </cell>
          <cell r="J437">
            <v>350748.59000000008</v>
          </cell>
          <cell r="K437">
            <v>347516.12000000005</v>
          </cell>
          <cell r="L437">
            <v>388020.01</v>
          </cell>
          <cell r="M437">
            <v>377828.52</v>
          </cell>
          <cell r="N437">
            <v>382225.52999999991</v>
          </cell>
          <cell r="O437">
            <v>311431.2100000002</v>
          </cell>
          <cell r="P437">
            <v>306754.91999999981</v>
          </cell>
          <cell r="Q437">
            <v>4105857.9199999953</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0</v>
          </cell>
          <cell r="M450">
            <v>0</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0</v>
          </cell>
          <cell r="F458">
            <v>0</v>
          </cell>
          <cell r="G458">
            <v>0</v>
          </cell>
          <cell r="H458">
            <v>0</v>
          </cell>
          <cell r="I458">
            <v>0</v>
          </cell>
          <cell r="J458">
            <v>0</v>
          </cell>
          <cell r="K458">
            <v>0</v>
          </cell>
          <cell r="L458">
            <v>0</v>
          </cell>
          <cell r="M458">
            <v>0</v>
          </cell>
          <cell r="N458">
            <v>0</v>
          </cell>
          <cell r="O458">
            <v>0</v>
          </cell>
          <cell r="P458">
            <v>0</v>
          </cell>
          <cell r="Q458">
            <v>0</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0</v>
          </cell>
          <cell r="F463">
            <v>0</v>
          </cell>
          <cell r="G463">
            <v>0</v>
          </cell>
          <cell r="H463">
            <v>0</v>
          </cell>
          <cell r="I463">
            <v>0</v>
          </cell>
          <cell r="J463">
            <v>0</v>
          </cell>
          <cell r="K463">
            <v>0</v>
          </cell>
          <cell r="L463">
            <v>0</v>
          </cell>
          <cell r="M463">
            <v>0</v>
          </cell>
          <cell r="N463">
            <v>0</v>
          </cell>
          <cell r="O463">
            <v>0</v>
          </cell>
          <cell r="P463">
            <v>0</v>
          </cell>
          <cell r="Q463">
            <v>0</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0</v>
          </cell>
          <cell r="L468">
            <v>0</v>
          </cell>
          <cell r="M468">
            <v>0</v>
          </cell>
          <cell r="N468">
            <v>0</v>
          </cell>
          <cell r="O468">
            <v>0</v>
          </cell>
          <cell r="P468">
            <v>0</v>
          </cell>
          <cell r="Q468">
            <v>0</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0</v>
          </cell>
          <cell r="F470">
            <v>0</v>
          </cell>
          <cell r="G470">
            <v>0</v>
          </cell>
          <cell r="H470">
            <v>0</v>
          </cell>
          <cell r="I470">
            <v>0</v>
          </cell>
          <cell r="J470">
            <v>0</v>
          </cell>
          <cell r="K470">
            <v>0</v>
          </cell>
          <cell r="L470">
            <v>0</v>
          </cell>
          <cell r="M470">
            <v>0</v>
          </cell>
          <cell r="N470">
            <v>0</v>
          </cell>
          <cell r="O470">
            <v>0</v>
          </cell>
          <cell r="P470">
            <v>3237.6</v>
          </cell>
          <cell r="Q470">
            <v>3237.6</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0</v>
          </cell>
          <cell r="F480">
            <v>0</v>
          </cell>
          <cell r="G480">
            <v>0</v>
          </cell>
          <cell r="H480">
            <v>0</v>
          </cell>
          <cell r="I480">
            <v>0</v>
          </cell>
          <cell r="J480">
            <v>0</v>
          </cell>
          <cell r="K480">
            <v>0</v>
          </cell>
          <cell r="L480">
            <v>0</v>
          </cell>
          <cell r="M480">
            <v>0</v>
          </cell>
          <cell r="N480">
            <v>0</v>
          </cell>
          <cell r="O480">
            <v>0</v>
          </cell>
          <cell r="P480">
            <v>3237.6</v>
          </cell>
          <cell r="Q480">
            <v>3237.6</v>
          </cell>
        </row>
        <row r="482">
          <cell r="A482" t="str">
            <v>G&amp;A</v>
          </cell>
        </row>
        <row r="483">
          <cell r="A483">
            <v>70010</v>
          </cell>
          <cell r="B483" t="str">
            <v>Salaries</v>
          </cell>
          <cell r="E483">
            <v>28808.37</v>
          </cell>
          <cell r="F483">
            <v>29237.93</v>
          </cell>
          <cell r="G483">
            <v>34055.660000000003</v>
          </cell>
          <cell r="H483">
            <v>32303.54</v>
          </cell>
          <cell r="I483">
            <v>32394.99</v>
          </cell>
          <cell r="J483">
            <v>34374</v>
          </cell>
          <cell r="K483">
            <v>35547.46</v>
          </cell>
          <cell r="L483">
            <v>34794.910000000003</v>
          </cell>
          <cell r="M483">
            <v>35448.120000000003</v>
          </cell>
          <cell r="N483">
            <v>34195.99</v>
          </cell>
          <cell r="O483">
            <v>35269.089999999997</v>
          </cell>
          <cell r="P483">
            <v>37099.64</v>
          </cell>
          <cell r="Q483">
            <v>403529.69999999995</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28572.240000000002</v>
          </cell>
          <cell r="F485">
            <v>30096.06</v>
          </cell>
          <cell r="G485">
            <v>32883.68</v>
          </cell>
          <cell r="H485">
            <v>33553.279999999999</v>
          </cell>
          <cell r="I485">
            <v>27323.32</v>
          </cell>
          <cell r="J485">
            <v>31281.360000000001</v>
          </cell>
          <cell r="K485">
            <v>28636.82</v>
          </cell>
          <cell r="L485">
            <v>32591.07</v>
          </cell>
          <cell r="M485">
            <v>25152.99</v>
          </cell>
          <cell r="N485">
            <v>26476.49</v>
          </cell>
          <cell r="O485">
            <v>29556.5</v>
          </cell>
          <cell r="P485">
            <v>26409.97</v>
          </cell>
          <cell r="Q485">
            <v>352533.78</v>
          </cell>
        </row>
        <row r="486">
          <cell r="A486">
            <v>70025</v>
          </cell>
          <cell r="B486" t="str">
            <v>Wages O.T.</v>
          </cell>
          <cell r="E486">
            <v>1534.05</v>
          </cell>
          <cell r="F486">
            <v>1546.14</v>
          </cell>
          <cell r="G486">
            <v>1142.1400000000001</v>
          </cell>
          <cell r="H486">
            <v>1991.39</v>
          </cell>
          <cell r="I486">
            <v>1423.14</v>
          </cell>
          <cell r="J486">
            <v>1581.5</v>
          </cell>
          <cell r="K486">
            <v>577.54</v>
          </cell>
          <cell r="L486">
            <v>3583.2</v>
          </cell>
          <cell r="M486">
            <v>1079.97</v>
          </cell>
          <cell r="N486">
            <v>1516.27</v>
          </cell>
          <cell r="O486">
            <v>2000.96</v>
          </cell>
          <cell r="P486">
            <v>1477.46</v>
          </cell>
          <cell r="Q486">
            <v>19453.760000000002</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1075</v>
          </cell>
          <cell r="F489">
            <v>1675</v>
          </cell>
          <cell r="G489">
            <v>7455.5</v>
          </cell>
          <cell r="H489">
            <v>3066.38</v>
          </cell>
          <cell r="I489">
            <v>1438.95</v>
          </cell>
          <cell r="J489">
            <v>3016.36</v>
          </cell>
          <cell r="K489">
            <v>2625</v>
          </cell>
          <cell r="L489">
            <v>2678.43</v>
          </cell>
          <cell r="M489">
            <v>2913.79</v>
          </cell>
          <cell r="N489">
            <v>1746.4</v>
          </cell>
          <cell r="O489">
            <v>2652.32</v>
          </cell>
          <cell r="P489">
            <v>5362.05</v>
          </cell>
          <cell r="Q489">
            <v>35705.180000000008</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0</v>
          </cell>
          <cell r="F491">
            <v>0</v>
          </cell>
          <cell r="G491">
            <v>0</v>
          </cell>
          <cell r="H491">
            <v>0</v>
          </cell>
          <cell r="I491">
            <v>0</v>
          </cell>
          <cell r="J491">
            <v>0</v>
          </cell>
          <cell r="K491">
            <v>0</v>
          </cell>
          <cell r="L491">
            <v>0</v>
          </cell>
          <cell r="M491">
            <v>0</v>
          </cell>
          <cell r="N491">
            <v>0</v>
          </cell>
          <cell r="O491">
            <v>0</v>
          </cell>
          <cell r="P491">
            <v>0</v>
          </cell>
          <cell r="Q491">
            <v>0</v>
          </cell>
        </row>
        <row r="492">
          <cell r="A492">
            <v>70050</v>
          </cell>
          <cell r="B492" t="str">
            <v>Payroll Taxes</v>
          </cell>
          <cell r="E492">
            <v>7335.33</v>
          </cell>
          <cell r="F492">
            <v>5253.85</v>
          </cell>
          <cell r="G492">
            <v>6887.21</v>
          </cell>
          <cell r="H492">
            <v>5839.13</v>
          </cell>
          <cell r="I492">
            <v>4643.53</v>
          </cell>
          <cell r="J492">
            <v>5669.76</v>
          </cell>
          <cell r="K492">
            <v>4555.33</v>
          </cell>
          <cell r="L492">
            <v>5742.05</v>
          </cell>
          <cell r="M492">
            <v>4517.6899999999996</v>
          </cell>
          <cell r="N492">
            <v>4408.2</v>
          </cell>
          <cell r="O492">
            <v>4942.4399999999996</v>
          </cell>
          <cell r="P492">
            <v>5199.09</v>
          </cell>
          <cell r="Q492">
            <v>64993.61</v>
          </cell>
        </row>
        <row r="493">
          <cell r="A493">
            <v>70060</v>
          </cell>
          <cell r="B493" t="str">
            <v>Group Insurance</v>
          </cell>
          <cell r="E493">
            <v>11410.52</v>
          </cell>
          <cell r="F493">
            <v>11524.58</v>
          </cell>
          <cell r="G493">
            <v>10554.24</v>
          </cell>
          <cell r="H493">
            <v>13084.2</v>
          </cell>
          <cell r="I493">
            <v>12115.75</v>
          </cell>
          <cell r="J493">
            <v>12494.37</v>
          </cell>
          <cell r="K493">
            <v>12559.75</v>
          </cell>
          <cell r="L493">
            <v>12415.93</v>
          </cell>
          <cell r="M493">
            <v>11362.28</v>
          </cell>
          <cell r="N493">
            <v>13749.11</v>
          </cell>
          <cell r="O493">
            <v>12593.52</v>
          </cell>
          <cell r="P493">
            <v>12600.59</v>
          </cell>
          <cell r="Q493">
            <v>146464.84</v>
          </cell>
        </row>
        <row r="494">
          <cell r="A494">
            <v>70065</v>
          </cell>
          <cell r="B494" t="str">
            <v>Vacation Pay</v>
          </cell>
          <cell r="E494">
            <v>1582.88</v>
          </cell>
          <cell r="F494">
            <v>4413.99</v>
          </cell>
          <cell r="G494">
            <v>48.78</v>
          </cell>
          <cell r="H494">
            <v>2185.79</v>
          </cell>
          <cell r="I494">
            <v>4000.59</v>
          </cell>
          <cell r="J494">
            <v>-891.88</v>
          </cell>
          <cell r="K494">
            <v>4756.8500000000004</v>
          </cell>
          <cell r="L494">
            <v>2920.08</v>
          </cell>
          <cell r="M494">
            <v>4784.29</v>
          </cell>
          <cell r="N494">
            <v>3124.36</v>
          </cell>
          <cell r="O494">
            <v>2610.1999999999998</v>
          </cell>
          <cell r="P494">
            <v>4173.68</v>
          </cell>
          <cell r="Q494">
            <v>33709.61</v>
          </cell>
        </row>
        <row r="495">
          <cell r="A495">
            <v>70070</v>
          </cell>
          <cell r="B495" t="str">
            <v>Sick Pay</v>
          </cell>
          <cell r="E495">
            <v>396.68</v>
          </cell>
          <cell r="F495">
            <v>680.36</v>
          </cell>
          <cell r="G495">
            <v>1133.57</v>
          </cell>
          <cell r="H495">
            <v>674.93</v>
          </cell>
          <cell r="I495">
            <v>892.47</v>
          </cell>
          <cell r="J495">
            <v>554.58000000000004</v>
          </cell>
          <cell r="K495">
            <v>198.93</v>
          </cell>
          <cell r="L495">
            <v>122.21</v>
          </cell>
          <cell r="M495">
            <v>727.21</v>
          </cell>
          <cell r="N495">
            <v>366.82</v>
          </cell>
          <cell r="O495">
            <v>768.29</v>
          </cell>
          <cell r="P495">
            <v>121.28</v>
          </cell>
          <cell r="Q495">
            <v>6637.329999999999</v>
          </cell>
        </row>
        <row r="496">
          <cell r="A496">
            <v>70086</v>
          </cell>
          <cell r="B496" t="str">
            <v>Safety and Training</v>
          </cell>
          <cell r="E496">
            <v>14.8</v>
          </cell>
          <cell r="F496">
            <v>0</v>
          </cell>
          <cell r="G496">
            <v>0</v>
          </cell>
          <cell r="H496">
            <v>0</v>
          </cell>
          <cell r="I496">
            <v>0</v>
          </cell>
          <cell r="J496">
            <v>35.6</v>
          </cell>
          <cell r="K496">
            <v>0</v>
          </cell>
          <cell r="L496">
            <v>70</v>
          </cell>
          <cell r="M496">
            <v>0</v>
          </cell>
          <cell r="N496">
            <v>0</v>
          </cell>
          <cell r="O496">
            <v>0</v>
          </cell>
          <cell r="P496">
            <v>0</v>
          </cell>
          <cell r="Q496">
            <v>120.4</v>
          </cell>
        </row>
        <row r="497">
          <cell r="A497">
            <v>70090</v>
          </cell>
          <cell r="B497" t="str">
            <v>WCN Training</v>
          </cell>
          <cell r="E497">
            <v>0</v>
          </cell>
          <cell r="F497">
            <v>0</v>
          </cell>
          <cell r="G497">
            <v>0</v>
          </cell>
          <cell r="H497">
            <v>0</v>
          </cell>
          <cell r="I497">
            <v>0</v>
          </cell>
          <cell r="J497">
            <v>0</v>
          </cell>
          <cell r="K497">
            <v>0</v>
          </cell>
          <cell r="L497">
            <v>0</v>
          </cell>
          <cell r="M497">
            <v>0</v>
          </cell>
          <cell r="N497">
            <v>708.81</v>
          </cell>
          <cell r="O497">
            <v>-708.81</v>
          </cell>
          <cell r="P497">
            <v>0</v>
          </cell>
          <cell r="Q497">
            <v>0</v>
          </cell>
        </row>
        <row r="498">
          <cell r="A498">
            <v>70095</v>
          </cell>
          <cell r="B498" t="str">
            <v>Empl &amp; Commun Activ</v>
          </cell>
          <cell r="E498">
            <v>16986.41</v>
          </cell>
          <cell r="F498">
            <v>158.86000000000001</v>
          </cell>
          <cell r="G498">
            <v>1019.92</v>
          </cell>
          <cell r="H498">
            <v>210.51</v>
          </cell>
          <cell r="I498">
            <v>1580.13</v>
          </cell>
          <cell r="J498">
            <v>4162.7</v>
          </cell>
          <cell r="K498">
            <v>660.39</v>
          </cell>
          <cell r="L498">
            <v>2656.19</v>
          </cell>
          <cell r="M498">
            <v>517.80999999999995</v>
          </cell>
          <cell r="N498">
            <v>54.01</v>
          </cell>
          <cell r="O498">
            <v>1519.35</v>
          </cell>
          <cell r="P498">
            <v>3351.61</v>
          </cell>
          <cell r="Q498">
            <v>32877.889999999992</v>
          </cell>
        </row>
        <row r="499">
          <cell r="A499">
            <v>70105</v>
          </cell>
          <cell r="B499" t="str">
            <v>Employee Relocation</v>
          </cell>
          <cell r="E499">
            <v>381.64</v>
          </cell>
          <cell r="F499">
            <v>381.64</v>
          </cell>
          <cell r="G499">
            <v>381.64</v>
          </cell>
          <cell r="H499">
            <v>381.64</v>
          </cell>
          <cell r="I499">
            <v>381.64</v>
          </cell>
          <cell r="J499">
            <v>381.64</v>
          </cell>
          <cell r="K499">
            <v>381.64</v>
          </cell>
          <cell r="L499">
            <v>381.64</v>
          </cell>
          <cell r="M499">
            <v>381.64</v>
          </cell>
          <cell r="N499">
            <v>381.64</v>
          </cell>
          <cell r="O499">
            <v>381.64</v>
          </cell>
          <cell r="P499">
            <v>381.64</v>
          </cell>
          <cell r="Q499">
            <v>4579.6799999999994</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312.5</v>
          </cell>
          <cell r="F502">
            <v>5000</v>
          </cell>
          <cell r="G502">
            <v>0</v>
          </cell>
          <cell r="H502">
            <v>0</v>
          </cell>
          <cell r="I502">
            <v>0</v>
          </cell>
          <cell r="J502">
            <v>0</v>
          </cell>
          <cell r="K502">
            <v>1308.46</v>
          </cell>
          <cell r="L502">
            <v>0</v>
          </cell>
          <cell r="M502">
            <v>250</v>
          </cell>
          <cell r="N502">
            <v>0</v>
          </cell>
          <cell r="O502">
            <v>0</v>
          </cell>
          <cell r="P502">
            <v>0</v>
          </cell>
          <cell r="Q502">
            <v>6870.96</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0</v>
          </cell>
          <cell r="I504">
            <v>0</v>
          </cell>
          <cell r="J504">
            <v>0</v>
          </cell>
          <cell r="K504">
            <v>0</v>
          </cell>
          <cell r="L504">
            <v>0</v>
          </cell>
          <cell r="M504">
            <v>0</v>
          </cell>
          <cell r="N504">
            <v>0</v>
          </cell>
          <cell r="O504">
            <v>0</v>
          </cell>
          <cell r="P504">
            <v>0</v>
          </cell>
          <cell r="Q504">
            <v>0</v>
          </cell>
        </row>
        <row r="505">
          <cell r="A505">
            <v>70116</v>
          </cell>
          <cell r="B505" t="str">
            <v>Pension and Profit Sharing</v>
          </cell>
          <cell r="E505">
            <v>775.31</v>
          </cell>
          <cell r="F505">
            <v>784.92</v>
          </cell>
          <cell r="G505">
            <v>1191.3900000000001</v>
          </cell>
          <cell r="H505">
            <v>882.19</v>
          </cell>
          <cell r="I505">
            <v>848.69</v>
          </cell>
          <cell r="J505">
            <v>942.95</v>
          </cell>
          <cell r="K505">
            <v>949.67</v>
          </cell>
          <cell r="L505">
            <v>1042.08</v>
          </cell>
          <cell r="M505">
            <v>979.97</v>
          </cell>
          <cell r="N505">
            <v>1418.44</v>
          </cell>
          <cell r="O505">
            <v>969.88</v>
          </cell>
          <cell r="P505">
            <v>1066.9100000000001</v>
          </cell>
          <cell r="Q505">
            <v>11852.4</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2932.61</v>
          </cell>
          <cell r="F510">
            <v>3215.3</v>
          </cell>
          <cell r="G510">
            <v>3962.99</v>
          </cell>
          <cell r="H510">
            <v>2924.73</v>
          </cell>
          <cell r="I510">
            <v>1275.23</v>
          </cell>
          <cell r="J510">
            <v>4265.58</v>
          </cell>
          <cell r="K510">
            <v>8940.42</v>
          </cell>
          <cell r="L510">
            <v>7247.4</v>
          </cell>
          <cell r="M510">
            <v>-383</v>
          </cell>
          <cell r="N510">
            <v>2709.33</v>
          </cell>
          <cell r="O510">
            <v>3459.2</v>
          </cell>
          <cell r="P510">
            <v>2793.15</v>
          </cell>
          <cell r="Q510">
            <v>43342.94</v>
          </cell>
        </row>
        <row r="511">
          <cell r="A511">
            <v>70150</v>
          </cell>
          <cell r="B511" t="str">
            <v>Utilities</v>
          </cell>
          <cell r="E511">
            <v>380.73</v>
          </cell>
          <cell r="F511">
            <v>364.13</v>
          </cell>
          <cell r="G511">
            <v>364.19</v>
          </cell>
          <cell r="H511">
            <v>352.07</v>
          </cell>
          <cell r="I511">
            <v>323.74</v>
          </cell>
          <cell r="J511">
            <v>309.05</v>
          </cell>
          <cell r="K511">
            <v>1116.01</v>
          </cell>
          <cell r="L511">
            <v>325.92</v>
          </cell>
          <cell r="M511">
            <v>289.63</v>
          </cell>
          <cell r="N511">
            <v>300.67</v>
          </cell>
          <cell r="O511">
            <v>324.64999999999998</v>
          </cell>
          <cell r="P511">
            <v>559.65</v>
          </cell>
          <cell r="Q511">
            <v>5010.4399999999996</v>
          </cell>
        </row>
        <row r="512">
          <cell r="A512">
            <v>70165</v>
          </cell>
          <cell r="B512" t="str">
            <v>Communications</v>
          </cell>
          <cell r="E512">
            <v>471.39</v>
          </cell>
          <cell r="F512">
            <v>299.95</v>
          </cell>
          <cell r="G512">
            <v>548.38</v>
          </cell>
          <cell r="H512">
            <v>403.25</v>
          </cell>
          <cell r="I512">
            <v>472.01</v>
          </cell>
          <cell r="J512">
            <v>532</v>
          </cell>
          <cell r="K512">
            <v>463.52</v>
          </cell>
          <cell r="L512">
            <v>1173.68</v>
          </cell>
          <cell r="M512">
            <v>539.39</v>
          </cell>
          <cell r="N512">
            <v>124.82</v>
          </cell>
          <cell r="O512">
            <v>370.1</v>
          </cell>
          <cell r="P512">
            <v>2409.2399999999998</v>
          </cell>
          <cell r="Q512">
            <v>7807.73</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18.989999999999998</v>
          </cell>
          <cell r="F514">
            <v>62.24</v>
          </cell>
          <cell r="G514">
            <v>118.47</v>
          </cell>
          <cell r="H514">
            <v>68.52</v>
          </cell>
          <cell r="I514">
            <v>56.02</v>
          </cell>
          <cell r="J514">
            <v>68.52</v>
          </cell>
          <cell r="K514">
            <v>118.98</v>
          </cell>
          <cell r="L514">
            <v>62.5</v>
          </cell>
          <cell r="M514">
            <v>25</v>
          </cell>
          <cell r="N514">
            <v>-73.709999999999994</v>
          </cell>
          <cell r="O514">
            <v>223.71</v>
          </cell>
          <cell r="P514">
            <v>50</v>
          </cell>
          <cell r="Q514">
            <v>799.24</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3168.8</v>
          </cell>
          <cell r="Q515">
            <v>3168.8</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554.46</v>
          </cell>
          <cell r="F517">
            <v>488.09</v>
          </cell>
          <cell r="G517">
            <v>167.53</v>
          </cell>
          <cell r="H517">
            <v>594.19000000000005</v>
          </cell>
          <cell r="I517">
            <v>578.76</v>
          </cell>
          <cell r="J517">
            <v>533.45000000000005</v>
          </cell>
          <cell r="K517">
            <v>916.47</v>
          </cell>
          <cell r="L517">
            <v>529.91</v>
          </cell>
          <cell r="M517">
            <v>533.41</v>
          </cell>
          <cell r="N517">
            <v>625</v>
          </cell>
          <cell r="O517">
            <v>547.6</v>
          </cell>
          <cell r="P517">
            <v>547.17999999999995</v>
          </cell>
          <cell r="Q517">
            <v>6616.05</v>
          </cell>
        </row>
        <row r="518">
          <cell r="A518">
            <v>70190</v>
          </cell>
          <cell r="B518" t="str">
            <v>Registration Fees</v>
          </cell>
          <cell r="E518">
            <v>0</v>
          </cell>
          <cell r="F518">
            <v>0</v>
          </cell>
          <cell r="G518">
            <v>0</v>
          </cell>
          <cell r="H518">
            <v>0</v>
          </cell>
          <cell r="I518">
            <v>0</v>
          </cell>
          <cell r="J518">
            <v>0</v>
          </cell>
          <cell r="K518">
            <v>0</v>
          </cell>
          <cell r="L518">
            <v>0</v>
          </cell>
          <cell r="M518">
            <v>0</v>
          </cell>
          <cell r="N518">
            <v>0</v>
          </cell>
          <cell r="O518">
            <v>0</v>
          </cell>
          <cell r="P518">
            <v>0</v>
          </cell>
          <cell r="Q518">
            <v>0</v>
          </cell>
        </row>
        <row r="519">
          <cell r="A519">
            <v>70195</v>
          </cell>
          <cell r="B519" t="str">
            <v>Dues and Subscriptions</v>
          </cell>
          <cell r="E519">
            <v>913</v>
          </cell>
          <cell r="F519">
            <v>1939.67</v>
          </cell>
          <cell r="G519">
            <v>663</v>
          </cell>
          <cell r="H519">
            <v>2175.4699999999998</v>
          </cell>
          <cell r="I519">
            <v>775.41</v>
          </cell>
          <cell r="J519">
            <v>1375.47</v>
          </cell>
          <cell r="K519">
            <v>833</v>
          </cell>
          <cell r="L519">
            <v>2029.58</v>
          </cell>
          <cell r="M519">
            <v>672.93</v>
          </cell>
          <cell r="N519">
            <v>1244.56</v>
          </cell>
          <cell r="O519">
            <v>2034.76</v>
          </cell>
          <cell r="P519">
            <v>974.76</v>
          </cell>
          <cell r="Q519">
            <v>15631.61</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284.18</v>
          </cell>
          <cell r="F521">
            <v>570.14</v>
          </cell>
          <cell r="G521">
            <v>-220.29</v>
          </cell>
          <cell r="H521">
            <v>1900</v>
          </cell>
          <cell r="I521">
            <v>-1665.7</v>
          </cell>
          <cell r="J521">
            <v>263.64999999999998</v>
          </cell>
          <cell r="K521">
            <v>203.4</v>
          </cell>
          <cell r="L521">
            <v>-15.5</v>
          </cell>
          <cell r="M521">
            <v>340.62</v>
          </cell>
          <cell r="N521">
            <v>348.94</v>
          </cell>
          <cell r="O521">
            <v>14.75</v>
          </cell>
          <cell r="P521">
            <v>68.2</v>
          </cell>
          <cell r="Q521">
            <v>2092.3899999999994</v>
          </cell>
        </row>
        <row r="522">
          <cell r="A522">
            <v>70201</v>
          </cell>
          <cell r="B522" t="str">
            <v>Entertainment</v>
          </cell>
          <cell r="E522">
            <v>0</v>
          </cell>
          <cell r="F522">
            <v>7.85</v>
          </cell>
          <cell r="G522">
            <v>137.01</v>
          </cell>
          <cell r="H522">
            <v>-29.88</v>
          </cell>
          <cell r="I522">
            <v>73.069999999999993</v>
          </cell>
          <cell r="J522">
            <v>428.59</v>
          </cell>
          <cell r="K522">
            <v>-290.98</v>
          </cell>
          <cell r="L522">
            <v>540.96</v>
          </cell>
          <cell r="M522">
            <v>-468.86</v>
          </cell>
          <cell r="N522">
            <v>13.96</v>
          </cell>
          <cell r="O522">
            <v>0</v>
          </cell>
          <cell r="P522">
            <v>0</v>
          </cell>
          <cell r="Q522">
            <v>411.71999999999997</v>
          </cell>
        </row>
        <row r="523">
          <cell r="A523">
            <v>70202</v>
          </cell>
          <cell r="B523" t="str">
            <v>Excursions Meetings</v>
          </cell>
          <cell r="E523">
            <v>0</v>
          </cell>
          <cell r="F523">
            <v>115.17</v>
          </cell>
          <cell r="G523">
            <v>0</v>
          </cell>
          <cell r="H523">
            <v>0</v>
          </cell>
          <cell r="I523">
            <v>0</v>
          </cell>
          <cell r="J523">
            <v>416.25</v>
          </cell>
          <cell r="K523">
            <v>0</v>
          </cell>
          <cell r="L523">
            <v>0</v>
          </cell>
          <cell r="M523">
            <v>0</v>
          </cell>
          <cell r="N523">
            <v>46.73</v>
          </cell>
          <cell r="O523">
            <v>-46.73</v>
          </cell>
          <cell r="P523">
            <v>0</v>
          </cell>
          <cell r="Q523">
            <v>531.41999999999996</v>
          </cell>
        </row>
        <row r="524">
          <cell r="A524">
            <v>70203</v>
          </cell>
          <cell r="B524" t="str">
            <v>Lodging</v>
          </cell>
          <cell r="E524">
            <v>-462.54</v>
          </cell>
          <cell r="F524">
            <v>0</v>
          </cell>
          <cell r="G524">
            <v>0</v>
          </cell>
          <cell r="H524">
            <v>326.7</v>
          </cell>
          <cell r="I524">
            <v>193</v>
          </cell>
          <cell r="J524">
            <v>436.86</v>
          </cell>
          <cell r="K524">
            <v>-170.97</v>
          </cell>
          <cell r="L524">
            <v>841.43</v>
          </cell>
          <cell r="M524">
            <v>127.5</v>
          </cell>
          <cell r="N524">
            <v>159.44</v>
          </cell>
          <cell r="O524">
            <v>-28.18</v>
          </cell>
          <cell r="P524">
            <v>171.48</v>
          </cell>
          <cell r="Q524">
            <v>1594.72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45.73</v>
          </cell>
          <cell r="F526">
            <v>-10.71</v>
          </cell>
          <cell r="G526">
            <v>526.05999999999995</v>
          </cell>
          <cell r="H526">
            <v>861.17</v>
          </cell>
          <cell r="I526">
            <v>156.44999999999999</v>
          </cell>
          <cell r="J526">
            <v>24.24</v>
          </cell>
          <cell r="K526">
            <v>2459.6</v>
          </cell>
          <cell r="L526">
            <v>-623.04</v>
          </cell>
          <cell r="M526">
            <v>1397.2</v>
          </cell>
          <cell r="N526">
            <v>-382.55</v>
          </cell>
          <cell r="O526">
            <v>-70.31</v>
          </cell>
          <cell r="P526">
            <v>-1079.19</v>
          </cell>
          <cell r="Q526">
            <v>3304.6499999999992</v>
          </cell>
        </row>
        <row r="527">
          <cell r="A527">
            <v>70206</v>
          </cell>
          <cell r="B527" t="str">
            <v>Meals</v>
          </cell>
          <cell r="E527">
            <v>-77.31</v>
          </cell>
          <cell r="F527">
            <v>17.46</v>
          </cell>
          <cell r="G527">
            <v>200.29</v>
          </cell>
          <cell r="H527">
            <v>-74.84</v>
          </cell>
          <cell r="I527">
            <v>191.59</v>
          </cell>
          <cell r="J527">
            <v>1.26</v>
          </cell>
          <cell r="K527">
            <v>-7.59</v>
          </cell>
          <cell r="L527">
            <v>350.62</v>
          </cell>
          <cell r="M527">
            <v>-21.04</v>
          </cell>
          <cell r="N527">
            <v>31.96</v>
          </cell>
          <cell r="O527">
            <v>562.61</v>
          </cell>
          <cell r="P527">
            <v>262.97000000000003</v>
          </cell>
          <cell r="Q527">
            <v>1437.9800000000002</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0</v>
          </cell>
          <cell r="O528">
            <v>0</v>
          </cell>
          <cell r="P528">
            <v>0</v>
          </cell>
          <cell r="Q528">
            <v>0</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5866.86</v>
          </cell>
          <cell r="F530">
            <v>2088.08</v>
          </cell>
          <cell r="G530">
            <v>1297.8399999999999</v>
          </cell>
          <cell r="H530">
            <v>1260.67</v>
          </cell>
          <cell r="I530">
            <v>1042.3699999999999</v>
          </cell>
          <cell r="J530">
            <v>1576.14</v>
          </cell>
          <cell r="K530">
            <v>1736.71</v>
          </cell>
          <cell r="L530">
            <v>1305.27</v>
          </cell>
          <cell r="M530">
            <v>1356.75</v>
          </cell>
          <cell r="N530">
            <v>4188.3100000000004</v>
          </cell>
          <cell r="O530">
            <v>352.32</v>
          </cell>
          <cell r="P530">
            <v>2617.98</v>
          </cell>
          <cell r="Q530">
            <v>24689.3</v>
          </cell>
        </row>
        <row r="531">
          <cell r="A531">
            <v>70213</v>
          </cell>
          <cell r="B531" t="str">
            <v>Pcard Rebate</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2484.66</v>
          </cell>
          <cell r="F532">
            <v>2690.82</v>
          </cell>
          <cell r="G532">
            <v>2823.76</v>
          </cell>
          <cell r="H532">
            <v>2495.84</v>
          </cell>
          <cell r="I532">
            <v>2467.4499999999998</v>
          </cell>
          <cell r="J532">
            <v>2868.03</v>
          </cell>
          <cell r="K532">
            <v>2914.02</v>
          </cell>
          <cell r="L532">
            <v>3099.61</v>
          </cell>
          <cell r="M532">
            <v>3243.81</v>
          </cell>
          <cell r="N532">
            <v>129.69</v>
          </cell>
          <cell r="O532">
            <v>6329.67</v>
          </cell>
          <cell r="P532">
            <v>3002.76</v>
          </cell>
          <cell r="Q532">
            <v>34550.120000000003</v>
          </cell>
        </row>
        <row r="533">
          <cell r="A533">
            <v>70215</v>
          </cell>
          <cell r="B533" t="str">
            <v>Bank Charges</v>
          </cell>
          <cell r="E533">
            <v>146.88</v>
          </cell>
          <cell r="F533">
            <v>148.75</v>
          </cell>
          <cell r="G533">
            <v>150.41999999999999</v>
          </cell>
          <cell r="H533">
            <v>150.63</v>
          </cell>
          <cell r="I533">
            <v>131.56</v>
          </cell>
          <cell r="J533">
            <v>137.5</v>
          </cell>
          <cell r="K533">
            <v>0</v>
          </cell>
          <cell r="L533">
            <v>129.06</v>
          </cell>
          <cell r="M533">
            <v>133.75</v>
          </cell>
          <cell r="N533">
            <v>0</v>
          </cell>
          <cell r="O533">
            <v>264.07</v>
          </cell>
          <cell r="P533">
            <v>18.73</v>
          </cell>
          <cell r="Q533">
            <v>1411.35</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0</v>
          </cell>
          <cell r="F536">
            <v>473.41</v>
          </cell>
          <cell r="G536">
            <v>0</v>
          </cell>
          <cell r="H536">
            <v>10.55</v>
          </cell>
          <cell r="I536">
            <v>0</v>
          </cell>
          <cell r="J536">
            <v>0</v>
          </cell>
          <cell r="K536">
            <v>0</v>
          </cell>
          <cell r="L536">
            <v>0</v>
          </cell>
          <cell r="M536">
            <v>0</v>
          </cell>
          <cell r="N536">
            <v>0</v>
          </cell>
          <cell r="O536">
            <v>311.8</v>
          </cell>
          <cell r="P536">
            <v>0</v>
          </cell>
          <cell r="Q536">
            <v>795.76</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0</v>
          </cell>
          <cell r="M538">
            <v>108.21</v>
          </cell>
          <cell r="N538">
            <v>0</v>
          </cell>
          <cell r="O538">
            <v>0</v>
          </cell>
          <cell r="P538">
            <v>0</v>
          </cell>
          <cell r="Q538">
            <v>108.21</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2439.5700000000002</v>
          </cell>
          <cell r="F540">
            <v>2131.5700000000002</v>
          </cell>
          <cell r="G540">
            <v>3481.88</v>
          </cell>
          <cell r="H540">
            <v>-1738.5</v>
          </cell>
          <cell r="I540">
            <v>447.82</v>
          </cell>
          <cell r="J540">
            <v>9856.85</v>
          </cell>
          <cell r="K540">
            <v>1380.87</v>
          </cell>
          <cell r="L540">
            <v>9752.81</v>
          </cell>
          <cell r="M540">
            <v>14711.58</v>
          </cell>
          <cell r="N540">
            <v>-607.33000000000004</v>
          </cell>
          <cell r="O540">
            <v>1378.45</v>
          </cell>
          <cell r="P540">
            <v>10240.9</v>
          </cell>
          <cell r="Q540">
            <v>53476.47</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99.03</v>
          </cell>
          <cell r="F542">
            <v>97.9</v>
          </cell>
          <cell r="G542">
            <v>97.9</v>
          </cell>
          <cell r="H542">
            <v>97.9</v>
          </cell>
          <cell r="I542">
            <v>97.9</v>
          </cell>
          <cell r="J542">
            <v>97.9</v>
          </cell>
          <cell r="K542">
            <v>97.9</v>
          </cell>
          <cell r="L542">
            <v>80.55</v>
          </cell>
          <cell r="M542">
            <v>80.55</v>
          </cell>
          <cell r="N542">
            <v>80.55</v>
          </cell>
          <cell r="O542">
            <v>80.680000000000007</v>
          </cell>
          <cell r="P542">
            <v>80.680000000000007</v>
          </cell>
          <cell r="Q542">
            <v>1089.4399999999998</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219.75</v>
          </cell>
          <cell r="G545">
            <v>56.21</v>
          </cell>
          <cell r="H545">
            <v>0</v>
          </cell>
          <cell r="I545">
            <v>0</v>
          </cell>
          <cell r="J545">
            <v>56.21</v>
          </cell>
          <cell r="K545">
            <v>0</v>
          </cell>
          <cell r="L545">
            <v>0</v>
          </cell>
          <cell r="M545">
            <v>56.21</v>
          </cell>
          <cell r="N545">
            <v>0</v>
          </cell>
          <cell r="O545">
            <v>-84.14</v>
          </cell>
          <cell r="P545">
            <v>482.7</v>
          </cell>
          <cell r="Q545">
            <v>786.93999999999994</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1875</v>
          </cell>
          <cell r="F549">
            <v>1875</v>
          </cell>
          <cell r="G549">
            <v>2015.82</v>
          </cell>
          <cell r="H549">
            <v>2554.7800000000002</v>
          </cell>
          <cell r="I549">
            <v>2554.7800000000002</v>
          </cell>
          <cell r="J549">
            <v>2554.7800000000002</v>
          </cell>
          <cell r="K549">
            <v>3187.6</v>
          </cell>
          <cell r="L549">
            <v>2396.5700000000002</v>
          </cell>
          <cell r="M549">
            <v>2396.5700000000002</v>
          </cell>
          <cell r="N549">
            <v>2449.23</v>
          </cell>
          <cell r="O549">
            <v>2343.73</v>
          </cell>
          <cell r="P549">
            <v>2554.7199999999998</v>
          </cell>
          <cell r="Q549">
            <v>28758.58</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24958.15</v>
          </cell>
          <cell r="F551">
            <v>2262.73</v>
          </cell>
          <cell r="G551">
            <v>16300.02</v>
          </cell>
          <cell r="H551">
            <v>2127.0700000000002</v>
          </cell>
          <cell r="I551">
            <v>33912.97</v>
          </cell>
          <cell r="J551">
            <v>1054.05</v>
          </cell>
          <cell r="K551">
            <v>22342.57</v>
          </cell>
          <cell r="L551">
            <v>2410.96</v>
          </cell>
          <cell r="M551">
            <v>22431</v>
          </cell>
          <cell r="N551">
            <v>1947.24</v>
          </cell>
          <cell r="O551">
            <v>21688.02</v>
          </cell>
          <cell r="P551">
            <v>-2059.87</v>
          </cell>
          <cell r="Q551">
            <v>149374.91</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145.26</v>
          </cell>
          <cell r="G553">
            <v>231.28</v>
          </cell>
          <cell r="H553">
            <v>0</v>
          </cell>
          <cell r="I553">
            <v>0</v>
          </cell>
          <cell r="J553">
            <v>0</v>
          </cell>
          <cell r="K553">
            <v>0</v>
          </cell>
          <cell r="L553">
            <v>0</v>
          </cell>
          <cell r="M553">
            <v>0</v>
          </cell>
          <cell r="N553">
            <v>1365.11</v>
          </cell>
          <cell r="O553">
            <v>-1365.11</v>
          </cell>
          <cell r="P553">
            <v>187.29</v>
          </cell>
          <cell r="Q553">
            <v>563.82999999999993</v>
          </cell>
        </row>
        <row r="554">
          <cell r="A554">
            <v>70310</v>
          </cell>
          <cell r="B554" t="str">
            <v>Bad Debt Provision</v>
          </cell>
          <cell r="E554">
            <v>59587.53</v>
          </cell>
          <cell r="F554">
            <v>-42181.27</v>
          </cell>
          <cell r="G554">
            <v>26327.15</v>
          </cell>
          <cell r="H554">
            <v>-23518.21</v>
          </cell>
          <cell r="I554">
            <v>45403.42</v>
          </cell>
          <cell r="J554">
            <v>-30919.22</v>
          </cell>
          <cell r="K554">
            <v>58231.48</v>
          </cell>
          <cell r="L554">
            <v>-42566.26</v>
          </cell>
          <cell r="M554">
            <v>51551.54</v>
          </cell>
          <cell r="N554">
            <v>-30438.81</v>
          </cell>
          <cell r="O554">
            <v>61503.66</v>
          </cell>
          <cell r="P554">
            <v>-32663.45</v>
          </cell>
          <cell r="Q554">
            <v>100317.56000000001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6202.09</v>
          </cell>
          <cell r="F556">
            <v>-976.61</v>
          </cell>
          <cell r="G556">
            <v>5260.16</v>
          </cell>
          <cell r="H556">
            <v>-803.96</v>
          </cell>
          <cell r="I556">
            <v>1871.95</v>
          </cell>
          <cell r="J556">
            <v>1067.25</v>
          </cell>
          <cell r="K556">
            <v>1589.22</v>
          </cell>
          <cell r="L556">
            <v>936.71</v>
          </cell>
          <cell r="M556">
            <v>1051.27</v>
          </cell>
          <cell r="N556">
            <v>482.15</v>
          </cell>
          <cell r="O556">
            <v>1946.37</v>
          </cell>
          <cell r="P556">
            <v>5166.42</v>
          </cell>
          <cell r="Q556">
            <v>23793.020000000004</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0</v>
          </cell>
          <cell r="G563">
            <v>0</v>
          </cell>
          <cell r="H563">
            <v>0</v>
          </cell>
          <cell r="I563">
            <v>0</v>
          </cell>
          <cell r="J563">
            <v>0</v>
          </cell>
          <cell r="K563">
            <v>0</v>
          </cell>
          <cell r="L563">
            <v>0</v>
          </cell>
          <cell r="M563">
            <v>0</v>
          </cell>
          <cell r="N563">
            <v>0</v>
          </cell>
          <cell r="O563">
            <v>0</v>
          </cell>
          <cell r="P563">
            <v>0</v>
          </cell>
          <cell r="Q563">
            <v>0</v>
          </cell>
        </row>
        <row r="564">
          <cell r="A564">
            <v>70336</v>
          </cell>
          <cell r="B564" t="str">
            <v>Coffe Bar</v>
          </cell>
          <cell r="E564">
            <v>0</v>
          </cell>
          <cell r="F564">
            <v>0</v>
          </cell>
          <cell r="G564">
            <v>0</v>
          </cell>
          <cell r="H564">
            <v>0</v>
          </cell>
          <cell r="I564">
            <v>0</v>
          </cell>
          <cell r="J564">
            <v>0</v>
          </cell>
          <cell r="K564">
            <v>0</v>
          </cell>
          <cell r="L564">
            <v>0</v>
          </cell>
          <cell r="M564">
            <v>0</v>
          </cell>
          <cell r="N564">
            <v>0</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207906.74000000002</v>
          </cell>
          <cell r="F575">
            <v>66798.010000000024</v>
          </cell>
          <cell r="G575">
            <v>161263.80000000002</v>
          </cell>
          <cell r="H575">
            <v>86311.12999999999</v>
          </cell>
          <cell r="I575">
            <v>177403</v>
          </cell>
          <cell r="J575">
            <v>90607.349999999991</v>
          </cell>
          <cell r="K575">
            <v>198820.07000000004</v>
          </cell>
          <cell r="L575">
            <v>89006.530000000013</v>
          </cell>
          <cell r="M575">
            <v>188289.78000000003</v>
          </cell>
          <cell r="N575">
            <v>72891.83</v>
          </cell>
          <cell r="O575">
            <v>194697.06000000006</v>
          </cell>
          <cell r="P575">
            <v>96799.019999999931</v>
          </cell>
          <cell r="Q575">
            <v>1630794.3199999996</v>
          </cell>
        </row>
        <row r="577">
          <cell r="A577" t="str">
            <v>Overhead</v>
          </cell>
        </row>
        <row r="578">
          <cell r="A578">
            <v>70149</v>
          </cell>
          <cell r="B578" t="str">
            <v>Corporate Overhead Allocation In</v>
          </cell>
          <cell r="E578">
            <v>55340.22</v>
          </cell>
          <cell r="F578">
            <v>54315.21</v>
          </cell>
          <cell r="G578">
            <v>54439.91</v>
          </cell>
          <cell r="H578">
            <v>55653.47</v>
          </cell>
          <cell r="I578">
            <v>54826.44</v>
          </cell>
          <cell r="J578">
            <v>55802.53</v>
          </cell>
          <cell r="K578">
            <v>55353.69</v>
          </cell>
          <cell r="L578">
            <v>57179.64</v>
          </cell>
          <cell r="M578">
            <v>55296.08</v>
          </cell>
          <cell r="N578">
            <v>55281.99</v>
          </cell>
          <cell r="O578">
            <v>54995.29</v>
          </cell>
          <cell r="P578">
            <v>55389.94</v>
          </cell>
          <cell r="Q578">
            <v>663874.41000000015</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55340.22</v>
          </cell>
          <cell r="F580">
            <v>54315.21</v>
          </cell>
          <cell r="G580">
            <v>54439.91</v>
          </cell>
          <cell r="H580">
            <v>55653.47</v>
          </cell>
          <cell r="I580">
            <v>54826.44</v>
          </cell>
          <cell r="J580">
            <v>55802.53</v>
          </cell>
          <cell r="K580">
            <v>55353.69</v>
          </cell>
          <cell r="L580">
            <v>57179.64</v>
          </cell>
          <cell r="M580">
            <v>55296.08</v>
          </cell>
          <cell r="N580">
            <v>55281.99</v>
          </cell>
          <cell r="O580">
            <v>54995.29</v>
          </cell>
          <cell r="P580">
            <v>55389.94</v>
          </cell>
          <cell r="Q580">
            <v>663874.41000000015</v>
          </cell>
        </row>
        <row r="582">
          <cell r="A582" t="str">
            <v>Total SG&amp;A</v>
          </cell>
          <cell r="E582">
            <v>263246.96000000002</v>
          </cell>
          <cell r="F582">
            <v>121113.22000000003</v>
          </cell>
          <cell r="G582">
            <v>215703.71000000002</v>
          </cell>
          <cell r="H582">
            <v>141964.59999999998</v>
          </cell>
          <cell r="I582">
            <v>232229.44</v>
          </cell>
          <cell r="J582">
            <v>146409.88</v>
          </cell>
          <cell r="K582">
            <v>254173.76000000004</v>
          </cell>
          <cell r="L582">
            <v>146186.17000000001</v>
          </cell>
          <cell r="M582">
            <v>243585.86000000004</v>
          </cell>
          <cell r="N582">
            <v>128173.82</v>
          </cell>
          <cell r="O582">
            <v>249692.35000000006</v>
          </cell>
          <cell r="P582">
            <v>155426.55999999994</v>
          </cell>
          <cell r="Q582">
            <v>2297906.3299999996</v>
          </cell>
        </row>
        <row r="584">
          <cell r="A584" t="str">
            <v>EBITDA</v>
          </cell>
          <cell r="E584">
            <v>20388.780000000086</v>
          </cell>
          <cell r="F584">
            <v>275898.64999999997</v>
          </cell>
          <cell r="G584">
            <v>77705.549999999872</v>
          </cell>
          <cell r="H584">
            <v>153218.83000000007</v>
          </cell>
          <cell r="I584">
            <v>139863.27999999974</v>
          </cell>
          <cell r="J584">
            <v>204338.71000000008</v>
          </cell>
          <cell r="K584">
            <v>93342.360000000015</v>
          </cell>
          <cell r="L584">
            <v>241833.84</v>
          </cell>
          <cell r="M584">
            <v>134242.65999999997</v>
          </cell>
          <cell r="N584">
            <v>254051.7099999999</v>
          </cell>
          <cell r="O584">
            <v>61738.860000000132</v>
          </cell>
          <cell r="P584">
            <v>151328.35999999987</v>
          </cell>
          <cell r="Q584">
            <v>1807951.5899999957</v>
          </cell>
        </row>
        <row r="586">
          <cell r="A586" t="str">
            <v>DD&amp;A</v>
          </cell>
        </row>
        <row r="587">
          <cell r="A587" t="str">
            <v>Depreciation</v>
          </cell>
        </row>
        <row r="588">
          <cell r="A588">
            <v>51260</v>
          </cell>
          <cell r="B588" t="str">
            <v>Depreciation</v>
          </cell>
          <cell r="E588">
            <v>49490.6</v>
          </cell>
          <cell r="F588">
            <v>49625.87</v>
          </cell>
          <cell r="G588">
            <v>49625.95</v>
          </cell>
          <cell r="H588">
            <v>49620.11</v>
          </cell>
          <cell r="I588">
            <v>49620.2</v>
          </cell>
          <cell r="J588">
            <v>48737.05</v>
          </cell>
          <cell r="K588">
            <v>48736.639999999999</v>
          </cell>
          <cell r="L588">
            <v>47681.86</v>
          </cell>
          <cell r="M588">
            <v>47682.18</v>
          </cell>
          <cell r="N588">
            <v>47681.87</v>
          </cell>
          <cell r="O588">
            <v>47328.05</v>
          </cell>
          <cell r="P588">
            <v>47849.53</v>
          </cell>
          <cell r="Q588">
            <v>583679.91</v>
          </cell>
        </row>
        <row r="589">
          <cell r="A589">
            <v>54260</v>
          </cell>
          <cell r="B589" t="str">
            <v>Depreciation</v>
          </cell>
          <cell r="E589">
            <v>11933.53</v>
          </cell>
          <cell r="F589">
            <v>11933.51</v>
          </cell>
          <cell r="G589">
            <v>11933.4</v>
          </cell>
          <cell r="H589">
            <v>11933.26</v>
          </cell>
          <cell r="I589">
            <v>11933.49</v>
          </cell>
          <cell r="J589">
            <v>11933.83</v>
          </cell>
          <cell r="K589">
            <v>11932.86</v>
          </cell>
          <cell r="L589">
            <v>11933.32</v>
          </cell>
          <cell r="M589">
            <v>11933.62</v>
          </cell>
          <cell r="N589">
            <v>11933.41</v>
          </cell>
          <cell r="O589">
            <v>11933.19</v>
          </cell>
          <cell r="P589">
            <v>11933.37</v>
          </cell>
          <cell r="Q589">
            <v>143200.79</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2414.64</v>
          </cell>
          <cell r="F591">
            <v>2414.6799999999998</v>
          </cell>
          <cell r="G591">
            <v>2414.64</v>
          </cell>
          <cell r="H591">
            <v>2441.84</v>
          </cell>
          <cell r="I591">
            <v>2441.87</v>
          </cell>
          <cell r="J591">
            <v>2441.86</v>
          </cell>
          <cell r="K591">
            <v>2441.83</v>
          </cell>
          <cell r="L591">
            <v>2503.59</v>
          </cell>
          <cell r="M591">
            <v>2503.59</v>
          </cell>
          <cell r="N591">
            <v>3307.76</v>
          </cell>
          <cell r="O591">
            <v>3318.13</v>
          </cell>
          <cell r="P591">
            <v>3312.93</v>
          </cell>
          <cell r="Q591">
            <v>31957.360000000004</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1532.42</v>
          </cell>
          <cell r="F594">
            <v>1532.4</v>
          </cell>
          <cell r="G594">
            <v>1532.42</v>
          </cell>
          <cell r="H594">
            <v>1459.5</v>
          </cell>
          <cell r="I594">
            <v>1459.49</v>
          </cell>
          <cell r="J594">
            <v>1422.66</v>
          </cell>
          <cell r="K594">
            <v>1422.61</v>
          </cell>
          <cell r="L594">
            <v>1422.6</v>
          </cell>
          <cell r="M594">
            <v>1422.64</v>
          </cell>
          <cell r="N594">
            <v>1422.61</v>
          </cell>
          <cell r="O594">
            <v>1422.62</v>
          </cell>
          <cell r="P594">
            <v>1595.38</v>
          </cell>
          <cell r="Q594">
            <v>17647.350000000002</v>
          </cell>
        </row>
        <row r="595">
          <cell r="A595" t="str">
            <v>Total Depreciation</v>
          </cell>
          <cell r="E595">
            <v>65371.189999999995</v>
          </cell>
          <cell r="F595">
            <v>65506.460000000006</v>
          </cell>
          <cell r="G595">
            <v>65506.409999999996</v>
          </cell>
          <cell r="H595">
            <v>65454.710000000006</v>
          </cell>
          <cell r="I595">
            <v>65455.049999999996</v>
          </cell>
          <cell r="J595">
            <v>64535.400000000009</v>
          </cell>
          <cell r="K595">
            <v>64533.94</v>
          </cell>
          <cell r="L595">
            <v>63541.37</v>
          </cell>
          <cell r="M595">
            <v>63542.03</v>
          </cell>
          <cell r="N595">
            <v>64345.65</v>
          </cell>
          <cell r="O595">
            <v>64001.990000000005</v>
          </cell>
          <cell r="P595">
            <v>64691.21</v>
          </cell>
          <cell r="Q595">
            <v>776485.41</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0</v>
          </cell>
          <cell r="F605">
            <v>0</v>
          </cell>
          <cell r="G605">
            <v>0</v>
          </cell>
          <cell r="H605">
            <v>0</v>
          </cell>
          <cell r="I605">
            <v>0</v>
          </cell>
          <cell r="J605">
            <v>0</v>
          </cell>
          <cell r="K605">
            <v>0</v>
          </cell>
          <cell r="L605">
            <v>0</v>
          </cell>
          <cell r="M605">
            <v>0</v>
          </cell>
          <cell r="N605">
            <v>0</v>
          </cell>
          <cell r="O605">
            <v>0</v>
          </cell>
          <cell r="P605">
            <v>0</v>
          </cell>
          <cell r="Q605">
            <v>0</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0</v>
          </cell>
          <cell r="F609">
            <v>0</v>
          </cell>
          <cell r="G609">
            <v>0</v>
          </cell>
          <cell r="H609">
            <v>0</v>
          </cell>
          <cell r="I609">
            <v>0</v>
          </cell>
          <cell r="J609">
            <v>0</v>
          </cell>
          <cell r="K609">
            <v>0</v>
          </cell>
          <cell r="L609">
            <v>0</v>
          </cell>
          <cell r="M609">
            <v>0</v>
          </cell>
          <cell r="N609">
            <v>0</v>
          </cell>
          <cell r="O609">
            <v>0</v>
          </cell>
          <cell r="P609">
            <v>0</v>
          </cell>
          <cell r="Q609">
            <v>0</v>
          </cell>
        </row>
        <row r="611">
          <cell r="A611" t="str">
            <v>Total DDA</v>
          </cell>
          <cell r="E611">
            <v>65371.189999999995</v>
          </cell>
          <cell r="F611">
            <v>65506.460000000006</v>
          </cell>
          <cell r="G611">
            <v>65506.409999999996</v>
          </cell>
          <cell r="H611">
            <v>65454.710000000006</v>
          </cell>
          <cell r="I611">
            <v>65455.049999999996</v>
          </cell>
          <cell r="J611">
            <v>64535.400000000009</v>
          </cell>
          <cell r="K611">
            <v>64533.94</v>
          </cell>
          <cell r="L611">
            <v>63541.37</v>
          </cell>
          <cell r="M611">
            <v>63542.03</v>
          </cell>
          <cell r="N611">
            <v>64345.65</v>
          </cell>
          <cell r="O611">
            <v>64001.990000000005</v>
          </cell>
          <cell r="P611">
            <v>64691.21</v>
          </cell>
          <cell r="Q611">
            <v>776485.41</v>
          </cell>
        </row>
        <row r="613">
          <cell r="A613" t="str">
            <v>EBIT</v>
          </cell>
          <cell r="E613">
            <v>-44982.409999999909</v>
          </cell>
          <cell r="F613">
            <v>210392.18999999994</v>
          </cell>
          <cell r="G613">
            <v>12199.139999999876</v>
          </cell>
          <cell r="H613">
            <v>87764.120000000068</v>
          </cell>
          <cell r="I613">
            <v>74408.229999999749</v>
          </cell>
          <cell r="J613">
            <v>139803.31000000006</v>
          </cell>
          <cell r="K613">
            <v>28808.420000000013</v>
          </cell>
          <cell r="L613">
            <v>178292.47</v>
          </cell>
          <cell r="M613">
            <v>70700.629999999976</v>
          </cell>
          <cell r="N613">
            <v>189706.05999999991</v>
          </cell>
          <cell r="O613">
            <v>-2263.1299999998737</v>
          </cell>
          <cell r="P613">
            <v>86637.149999999878</v>
          </cell>
          <cell r="Q613">
            <v>1031466.1799999956</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-44982.409999999909</v>
          </cell>
          <cell r="F633">
            <v>210392.18999999994</v>
          </cell>
          <cell r="G633">
            <v>12199.139999999876</v>
          </cell>
          <cell r="H633">
            <v>87764.120000000068</v>
          </cell>
          <cell r="I633">
            <v>74408.229999999749</v>
          </cell>
          <cell r="J633">
            <v>139803.31000000006</v>
          </cell>
          <cell r="K633">
            <v>28808.420000000013</v>
          </cell>
          <cell r="L633">
            <v>178292.47</v>
          </cell>
          <cell r="M633">
            <v>70700.629999999976</v>
          </cell>
          <cell r="N633">
            <v>189706.05999999991</v>
          </cell>
          <cell r="O633">
            <v>-2263.1299999998737</v>
          </cell>
          <cell r="P633">
            <v>86637.149999999878</v>
          </cell>
          <cell r="Q633">
            <v>1031466.1799999956</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-44982.409999999909</v>
          </cell>
          <cell r="F639">
            <v>210392.18999999994</v>
          </cell>
          <cell r="G639">
            <v>12199.139999999876</v>
          </cell>
          <cell r="H639">
            <v>87764.120000000068</v>
          </cell>
          <cell r="I639">
            <v>74408.229999999749</v>
          </cell>
          <cell r="J639">
            <v>139803.31000000006</v>
          </cell>
          <cell r="K639">
            <v>28808.420000000013</v>
          </cell>
          <cell r="L639">
            <v>178292.47</v>
          </cell>
          <cell r="M639">
            <v>70700.629999999976</v>
          </cell>
          <cell r="N639">
            <v>189706.05999999991</v>
          </cell>
          <cell r="O639">
            <v>-2263.1299999998737</v>
          </cell>
          <cell r="P639">
            <v>86637.149999999878</v>
          </cell>
          <cell r="Q639">
            <v>1031466.1799999956</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-44982.409999999909</v>
          </cell>
          <cell r="F646">
            <v>210392.18999999994</v>
          </cell>
          <cell r="G646">
            <v>12199.139999999876</v>
          </cell>
          <cell r="H646">
            <v>87764.120000000068</v>
          </cell>
          <cell r="I646">
            <v>74408.229999999749</v>
          </cell>
          <cell r="J646">
            <v>139803.31000000006</v>
          </cell>
          <cell r="K646">
            <v>28808.420000000013</v>
          </cell>
          <cell r="L646">
            <v>178292.47</v>
          </cell>
          <cell r="M646">
            <v>70700.629999999976</v>
          </cell>
          <cell r="N646">
            <v>189706.05999999991</v>
          </cell>
          <cell r="O646">
            <v>-2263.1299999998737</v>
          </cell>
          <cell r="P646">
            <v>86637.149999999878</v>
          </cell>
          <cell r="Q646">
            <v>1031466.1799999956</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-44982.409999999909</v>
          </cell>
          <cell r="F652">
            <v>210392.18999999994</v>
          </cell>
          <cell r="G652">
            <v>12199.139999999876</v>
          </cell>
          <cell r="H652">
            <v>87764.120000000068</v>
          </cell>
          <cell r="I652">
            <v>74408.229999999749</v>
          </cell>
          <cell r="J652">
            <v>139803.31000000006</v>
          </cell>
          <cell r="K652">
            <v>28808.420000000013</v>
          </cell>
          <cell r="L652">
            <v>178292.47</v>
          </cell>
          <cell r="M652">
            <v>70700.629999999976</v>
          </cell>
          <cell r="N652">
            <v>189706.05999999991</v>
          </cell>
          <cell r="O652">
            <v>-2263.1299999998737</v>
          </cell>
          <cell r="P652">
            <v>86637.149999999878</v>
          </cell>
          <cell r="Q652">
            <v>1031466.1799999956</v>
          </cell>
        </row>
        <row r="654">
          <cell r="A654" t="str">
            <v>Net Income Attributable to Waste Connections per categories</v>
          </cell>
          <cell r="E654">
            <v>-44982.41</v>
          </cell>
          <cell r="F654">
            <v>210392.19</v>
          </cell>
          <cell r="G654">
            <v>12199.14</v>
          </cell>
          <cell r="H654">
            <v>87764.12</v>
          </cell>
          <cell r="I654">
            <v>74408.23</v>
          </cell>
          <cell r="J654">
            <v>139803.31</v>
          </cell>
          <cell r="K654">
            <v>28808.42</v>
          </cell>
          <cell r="L654">
            <v>178292.47</v>
          </cell>
          <cell r="M654">
            <v>70700.63</v>
          </cell>
          <cell r="N654">
            <v>189706.06</v>
          </cell>
          <cell r="O654">
            <v>-2263.13</v>
          </cell>
          <cell r="P654">
            <v>86637.15</v>
          </cell>
        </row>
      </sheetData>
      <sheetData sheetId="5" refreshError="1">
        <row r="12">
          <cell r="A12" t="str">
            <v>Revenue</v>
          </cell>
        </row>
        <row r="13">
          <cell r="A13" t="str">
            <v>Hauling</v>
          </cell>
        </row>
        <row r="14">
          <cell r="A14">
            <v>31000</v>
          </cell>
          <cell r="B14" t="str">
            <v>Hauling Revenue - Roll Off Permanent</v>
          </cell>
          <cell r="E14">
            <v>102444.08</v>
          </cell>
          <cell r="F14">
            <v>106574.9</v>
          </cell>
          <cell r="G14">
            <v>117486.29</v>
          </cell>
          <cell r="H14">
            <v>113663.22</v>
          </cell>
          <cell r="I14">
            <v>107537.52</v>
          </cell>
          <cell r="J14">
            <v>118709.91</v>
          </cell>
          <cell r="K14">
            <v>120424.95</v>
          </cell>
          <cell r="L14">
            <v>126593.49</v>
          </cell>
          <cell r="M14">
            <v>117849.49</v>
          </cell>
          <cell r="N14">
            <v>117031.26</v>
          </cell>
          <cell r="O14">
            <v>112018.5</v>
          </cell>
          <cell r="P14">
            <v>117369.28</v>
          </cell>
          <cell r="Q14">
            <v>1377702.89</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210983.37</v>
          </cell>
          <cell r="F19">
            <v>189715.35</v>
          </cell>
          <cell r="G19">
            <v>221645.6</v>
          </cell>
          <cell r="H19">
            <v>218362.54</v>
          </cell>
          <cell r="I19">
            <v>210236.77</v>
          </cell>
          <cell r="J19">
            <v>240624.92</v>
          </cell>
          <cell r="K19">
            <v>227991.29</v>
          </cell>
          <cell r="L19">
            <v>234898.35</v>
          </cell>
          <cell r="M19">
            <v>229778.1</v>
          </cell>
          <cell r="N19">
            <v>229912.49</v>
          </cell>
          <cell r="O19">
            <v>225521.76</v>
          </cell>
          <cell r="P19">
            <v>242379.21</v>
          </cell>
          <cell r="Q19">
            <v>2682049.75</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2048.52</v>
          </cell>
          <cell r="F21">
            <v>2727.36</v>
          </cell>
          <cell r="G21">
            <v>2727.36</v>
          </cell>
          <cell r="H21">
            <v>3409.2</v>
          </cell>
          <cell r="I21">
            <v>2727.36</v>
          </cell>
          <cell r="J21">
            <v>2727.36</v>
          </cell>
          <cell r="K21">
            <v>5009.2</v>
          </cell>
          <cell r="L21">
            <v>3527.36</v>
          </cell>
          <cell r="M21">
            <v>3327.36</v>
          </cell>
          <cell r="N21">
            <v>3409.2</v>
          </cell>
          <cell r="O21">
            <v>2727.36</v>
          </cell>
          <cell r="P21">
            <v>3409.2</v>
          </cell>
          <cell r="Q21">
            <v>37776.839999999997</v>
          </cell>
        </row>
        <row r="22">
          <cell r="A22">
            <v>31010</v>
          </cell>
          <cell r="B22" t="str">
            <v>Hauling Revenue - Roll Off Extras</v>
          </cell>
          <cell r="E22">
            <v>27177.39</v>
          </cell>
          <cell r="F22">
            <v>26583.03</v>
          </cell>
          <cell r="G22">
            <v>26586.07</v>
          </cell>
          <cell r="H22">
            <v>27681.49</v>
          </cell>
          <cell r="I22">
            <v>28895.1</v>
          </cell>
          <cell r="J22">
            <v>30218.400000000001</v>
          </cell>
          <cell r="K22">
            <v>29088.41</v>
          </cell>
          <cell r="L22">
            <v>30882.48</v>
          </cell>
          <cell r="M22">
            <v>30023.54</v>
          </cell>
          <cell r="N22">
            <v>28675.83</v>
          </cell>
          <cell r="O22">
            <v>27741.67</v>
          </cell>
          <cell r="P22">
            <v>26907</v>
          </cell>
          <cell r="Q22">
            <v>340460.41</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1215495.77</v>
          </cell>
          <cell r="F26">
            <v>1200770.8</v>
          </cell>
          <cell r="G26">
            <v>1215802.44</v>
          </cell>
          <cell r="H26">
            <v>1220176.8500000001</v>
          </cell>
          <cell r="I26">
            <v>1224050.48</v>
          </cell>
          <cell r="J26">
            <v>1230237.8799999999</v>
          </cell>
          <cell r="K26">
            <v>1235768.5</v>
          </cell>
          <cell r="L26">
            <v>1230565.3500000001</v>
          </cell>
          <cell r="M26">
            <v>1233092.93</v>
          </cell>
          <cell r="N26">
            <v>1227440.83</v>
          </cell>
          <cell r="O26">
            <v>1230545.96</v>
          </cell>
          <cell r="P26">
            <v>1228126.99</v>
          </cell>
          <cell r="Q26">
            <v>14692074.779999999</v>
          </cell>
        </row>
        <row r="27">
          <cell r="A27">
            <v>32001</v>
          </cell>
          <cell r="B27" t="str">
            <v>Hauling Revenue - Residential MSW Extras</v>
          </cell>
          <cell r="E27">
            <v>29897.43</v>
          </cell>
          <cell r="F27">
            <v>23606.09</v>
          </cell>
          <cell r="G27">
            <v>37252.050000000003</v>
          </cell>
          <cell r="H27">
            <v>36299.58</v>
          </cell>
          <cell r="I27">
            <v>42698.61</v>
          </cell>
          <cell r="J27">
            <v>50366.1</v>
          </cell>
          <cell r="K27">
            <v>50649.79</v>
          </cell>
          <cell r="L27">
            <v>43300.24</v>
          </cell>
          <cell r="M27">
            <v>44830.46</v>
          </cell>
          <cell r="N27">
            <v>36083.339999999997</v>
          </cell>
          <cell r="O27">
            <v>44102.97</v>
          </cell>
          <cell r="P27">
            <v>42927.11</v>
          </cell>
          <cell r="Q27">
            <v>482013.77</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232014.97</v>
          </cell>
          <cell r="F36">
            <v>232365.45</v>
          </cell>
          <cell r="G36">
            <v>257766.36</v>
          </cell>
          <cell r="H36">
            <v>270150.08</v>
          </cell>
          <cell r="I36">
            <v>281923.53999999998</v>
          </cell>
          <cell r="J36">
            <v>287780.03999999998</v>
          </cell>
          <cell r="K36">
            <v>291816.17</v>
          </cell>
          <cell r="L36">
            <v>292493.43</v>
          </cell>
          <cell r="M36">
            <v>290035.87</v>
          </cell>
          <cell r="N36">
            <v>289167.18</v>
          </cell>
          <cell r="O36">
            <v>283845.96999999997</v>
          </cell>
          <cell r="P36">
            <v>275560.67</v>
          </cell>
          <cell r="Q36">
            <v>3284919.7300000004</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785575.03</v>
          </cell>
          <cell r="F41">
            <v>787034.21</v>
          </cell>
          <cell r="G41">
            <v>790933.58</v>
          </cell>
          <cell r="H41">
            <v>778610.72</v>
          </cell>
          <cell r="I41">
            <v>780041.46</v>
          </cell>
          <cell r="J41">
            <v>778320.61</v>
          </cell>
          <cell r="K41">
            <v>768305.23</v>
          </cell>
          <cell r="L41">
            <v>774319.69</v>
          </cell>
          <cell r="M41">
            <v>801901.87</v>
          </cell>
          <cell r="N41">
            <v>774557.42</v>
          </cell>
          <cell r="O41">
            <v>791933.57</v>
          </cell>
          <cell r="P41">
            <v>766346.74</v>
          </cell>
          <cell r="Q41">
            <v>9377880.129999999</v>
          </cell>
        </row>
        <row r="42">
          <cell r="A42">
            <v>33001</v>
          </cell>
          <cell r="B42" t="str">
            <v>Hauling Revenue - Commercial FEL Extras</v>
          </cell>
          <cell r="E42">
            <v>39516.839999999997</v>
          </cell>
          <cell r="F42">
            <v>40932.36</v>
          </cell>
          <cell r="G42">
            <v>42606.080000000002</v>
          </cell>
          <cell r="H42">
            <v>42197.16</v>
          </cell>
          <cell r="I42">
            <v>43036.11</v>
          </cell>
          <cell r="J42">
            <v>44513.7</v>
          </cell>
          <cell r="K42">
            <v>47317.760000000002</v>
          </cell>
          <cell r="L42">
            <v>46590.51</v>
          </cell>
          <cell r="M42">
            <v>43401.91</v>
          </cell>
          <cell r="N42">
            <v>44637.59</v>
          </cell>
          <cell r="O42">
            <v>43797.96</v>
          </cell>
          <cell r="P42">
            <v>45382.02</v>
          </cell>
          <cell r="Q42">
            <v>523930.00000000006</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119520.55</v>
          </cell>
          <cell r="F49">
            <v>122687.61</v>
          </cell>
          <cell r="G49">
            <v>123043.3</v>
          </cell>
          <cell r="H49">
            <v>123772.17</v>
          </cell>
          <cell r="I49">
            <v>125625.36</v>
          </cell>
          <cell r="J49">
            <v>127061.96</v>
          </cell>
          <cell r="K49">
            <v>116074.3</v>
          </cell>
          <cell r="L49">
            <v>111337.44</v>
          </cell>
          <cell r="M49">
            <v>128400.61</v>
          </cell>
          <cell r="N49">
            <v>133541.20000000001</v>
          </cell>
          <cell r="O49">
            <v>129324.87</v>
          </cell>
          <cell r="P49">
            <v>130696.08</v>
          </cell>
          <cell r="Q49">
            <v>1491085.4500000002</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2764673.9499999997</v>
          </cell>
          <cell r="F61">
            <v>2732997.1599999997</v>
          </cell>
          <cell r="G61">
            <v>2835849.13</v>
          </cell>
          <cell r="H61">
            <v>2834323.0100000002</v>
          </cell>
          <cell r="I61">
            <v>2846772.3099999996</v>
          </cell>
          <cell r="J61">
            <v>2910560.8800000004</v>
          </cell>
          <cell r="K61">
            <v>2892445.5999999996</v>
          </cell>
          <cell r="L61">
            <v>2894508.3399999994</v>
          </cell>
          <cell r="M61">
            <v>2922642.14</v>
          </cell>
          <cell r="N61">
            <v>2884456.3400000003</v>
          </cell>
          <cell r="O61">
            <v>2891560.59</v>
          </cell>
          <cell r="P61">
            <v>2879104.3000000003</v>
          </cell>
          <cell r="Q61">
            <v>34289893.75</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745.55</v>
          </cell>
          <cell r="F77">
            <v>533.20000000000005</v>
          </cell>
          <cell r="G77">
            <v>3342.9</v>
          </cell>
          <cell r="H77">
            <v>13178.15</v>
          </cell>
          <cell r="I77">
            <v>5247</v>
          </cell>
          <cell r="J77">
            <v>16966.05</v>
          </cell>
          <cell r="K77">
            <v>7984.5</v>
          </cell>
          <cell r="L77">
            <v>1463.55</v>
          </cell>
          <cell r="M77">
            <v>-1454.1</v>
          </cell>
          <cell r="N77">
            <v>1425.6</v>
          </cell>
          <cell r="O77">
            <v>1051.75</v>
          </cell>
          <cell r="P77">
            <v>1088</v>
          </cell>
          <cell r="Q77">
            <v>51572.15</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387</v>
          </cell>
          <cell r="F79">
            <v>318.60000000000002</v>
          </cell>
          <cell r="G79">
            <v>0</v>
          </cell>
          <cell r="H79">
            <v>331.2</v>
          </cell>
          <cell r="I79">
            <v>0</v>
          </cell>
          <cell r="J79">
            <v>412.2</v>
          </cell>
          <cell r="K79">
            <v>644.4</v>
          </cell>
          <cell r="L79">
            <v>0</v>
          </cell>
          <cell r="M79">
            <v>0</v>
          </cell>
          <cell r="N79">
            <v>-644.4</v>
          </cell>
          <cell r="O79">
            <v>652</v>
          </cell>
          <cell r="P79">
            <v>0</v>
          </cell>
          <cell r="Q79">
            <v>2101</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65030.879999999997</v>
          </cell>
          <cell r="F82">
            <v>76173.81</v>
          </cell>
          <cell r="G82">
            <v>70361.429999999993</v>
          </cell>
          <cell r="H82">
            <v>74831.539999999994</v>
          </cell>
          <cell r="I82">
            <v>73578.62</v>
          </cell>
          <cell r="J82">
            <v>75531.38</v>
          </cell>
          <cell r="K82">
            <v>73771.45</v>
          </cell>
          <cell r="L82">
            <v>57407.56</v>
          </cell>
          <cell r="M82">
            <v>68624.86</v>
          </cell>
          <cell r="N82">
            <v>71603.88</v>
          </cell>
          <cell r="O82">
            <v>84200.36</v>
          </cell>
          <cell r="P82">
            <v>95665.68</v>
          </cell>
          <cell r="Q82">
            <v>886781.45</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66163.429999999993</v>
          </cell>
          <cell r="F95">
            <v>77025.61</v>
          </cell>
          <cell r="G95">
            <v>73704.329999999987</v>
          </cell>
          <cell r="H95">
            <v>88340.89</v>
          </cell>
          <cell r="I95">
            <v>78825.62</v>
          </cell>
          <cell r="J95">
            <v>92909.63</v>
          </cell>
          <cell r="K95">
            <v>82400.349999999991</v>
          </cell>
          <cell r="L95">
            <v>58871.11</v>
          </cell>
          <cell r="M95">
            <v>67170.759999999995</v>
          </cell>
          <cell r="N95">
            <v>72385.08</v>
          </cell>
          <cell r="O95">
            <v>85904.11</v>
          </cell>
          <cell r="P95">
            <v>96753.68</v>
          </cell>
          <cell r="Q95">
            <v>940454.6</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8589.2099999999991</v>
          </cell>
          <cell r="F152">
            <v>1694.09</v>
          </cell>
          <cell r="G152">
            <v>4218.3599999999997</v>
          </cell>
          <cell r="H152">
            <v>1373.97</v>
          </cell>
          <cell r="I152">
            <v>5262.72</v>
          </cell>
          <cell r="J152">
            <v>1769.91</v>
          </cell>
          <cell r="K152">
            <v>5502.45</v>
          </cell>
          <cell r="L152">
            <v>1702.72</v>
          </cell>
          <cell r="M152">
            <v>5805.85</v>
          </cell>
          <cell r="N152">
            <v>2208.19</v>
          </cell>
          <cell r="O152">
            <v>5752.25</v>
          </cell>
          <cell r="P152">
            <v>3433.24</v>
          </cell>
          <cell r="Q152">
            <v>47312.959999999999</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8589.2099999999991</v>
          </cell>
          <cell r="F154">
            <v>1694.09</v>
          </cell>
          <cell r="G154">
            <v>4218.3599999999997</v>
          </cell>
          <cell r="H154">
            <v>1373.97</v>
          </cell>
          <cell r="I154">
            <v>5262.72</v>
          </cell>
          <cell r="J154">
            <v>1769.91</v>
          </cell>
          <cell r="K154">
            <v>5502.45</v>
          </cell>
          <cell r="L154">
            <v>1702.72</v>
          </cell>
          <cell r="M154">
            <v>5805.85</v>
          </cell>
          <cell r="N154">
            <v>2208.19</v>
          </cell>
          <cell r="O154">
            <v>5752.25</v>
          </cell>
          <cell r="P154">
            <v>3433.24</v>
          </cell>
          <cell r="Q154">
            <v>47312.959999999999</v>
          </cell>
        </row>
        <row r="156">
          <cell r="A156" t="str">
            <v>Total Revenue</v>
          </cell>
          <cell r="E156">
            <v>2839426.59</v>
          </cell>
          <cell r="F156">
            <v>2811716.86</v>
          </cell>
          <cell r="G156">
            <v>2913771.82</v>
          </cell>
          <cell r="H156">
            <v>2924037.87</v>
          </cell>
          <cell r="I156">
            <v>2930860.6499999994</v>
          </cell>
          <cell r="J156">
            <v>3005240.4200000004</v>
          </cell>
          <cell r="K156">
            <v>2980348.3999999994</v>
          </cell>
          <cell r="L156">
            <v>2955082.1699999995</v>
          </cell>
          <cell r="M156">
            <v>2995618.75</v>
          </cell>
          <cell r="N156">
            <v>2959049.6100000003</v>
          </cell>
          <cell r="O156">
            <v>2983216.9499999997</v>
          </cell>
          <cell r="P156">
            <v>2979291.22</v>
          </cell>
          <cell r="Q156">
            <v>35277661.310000002</v>
          </cell>
        </row>
        <row r="158">
          <cell r="A158" t="str">
            <v>Revenue Reductions</v>
          </cell>
        </row>
        <row r="159">
          <cell r="A159" t="str">
            <v>Disposal</v>
          </cell>
        </row>
        <row r="160">
          <cell r="A160">
            <v>40101</v>
          </cell>
          <cell r="B160" t="str">
            <v>Disposal Landfill</v>
          </cell>
          <cell r="E160">
            <v>23350.03</v>
          </cell>
          <cell r="F160">
            <v>26834.720000000001</v>
          </cell>
          <cell r="G160">
            <v>42381.84</v>
          </cell>
          <cell r="H160">
            <v>36707.01</v>
          </cell>
          <cell r="I160">
            <v>39327.86</v>
          </cell>
          <cell r="J160">
            <v>44813.91</v>
          </cell>
          <cell r="K160">
            <v>45601.91</v>
          </cell>
          <cell r="L160">
            <v>42594.05</v>
          </cell>
          <cell r="M160">
            <v>39719.949999999997</v>
          </cell>
          <cell r="N160">
            <v>37160.81</v>
          </cell>
          <cell r="O160">
            <v>33518.03</v>
          </cell>
          <cell r="P160">
            <v>28405.79</v>
          </cell>
          <cell r="Q160">
            <v>440415.91</v>
          </cell>
        </row>
        <row r="161">
          <cell r="A161">
            <v>40109</v>
          </cell>
          <cell r="B161" t="str">
            <v>Disposal Landfill Intercompany</v>
          </cell>
          <cell r="E161">
            <v>194.6</v>
          </cell>
          <cell r="F161">
            <v>327.96</v>
          </cell>
          <cell r="G161">
            <v>99.4</v>
          </cell>
          <cell r="H161">
            <v>8930.7999999999993</v>
          </cell>
          <cell r="I161">
            <v>8418</v>
          </cell>
          <cell r="J161">
            <v>10225</v>
          </cell>
          <cell r="K161">
            <v>9550</v>
          </cell>
          <cell r="L161">
            <v>8953</v>
          </cell>
          <cell r="M161">
            <v>8660</v>
          </cell>
          <cell r="N161">
            <v>8485</v>
          </cell>
          <cell r="O161">
            <v>8205</v>
          </cell>
          <cell r="P161">
            <v>8111.2</v>
          </cell>
          <cell r="Q161">
            <v>80159.959999999992</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4652.22</v>
          </cell>
          <cell r="F165">
            <v>5422.23</v>
          </cell>
          <cell r="G165">
            <v>6556.26</v>
          </cell>
          <cell r="H165">
            <v>5248.01</v>
          </cell>
          <cell r="I165">
            <v>6285.68</v>
          </cell>
          <cell r="J165">
            <v>5271.25</v>
          </cell>
          <cell r="K165">
            <v>2375.48</v>
          </cell>
          <cell r="L165">
            <v>2345.9499999999998</v>
          </cell>
          <cell r="M165">
            <v>4253.9399999999996</v>
          </cell>
          <cell r="N165">
            <v>5654.19</v>
          </cell>
          <cell r="O165">
            <v>5131.53</v>
          </cell>
          <cell r="P165">
            <v>5010.78</v>
          </cell>
          <cell r="Q165">
            <v>58207.520000000004</v>
          </cell>
        </row>
        <row r="166">
          <cell r="A166">
            <v>40139</v>
          </cell>
          <cell r="B166" t="str">
            <v>Disposal Transfer Intercompany</v>
          </cell>
          <cell r="E166">
            <v>593825.03</v>
          </cell>
          <cell r="F166">
            <v>547142.99</v>
          </cell>
          <cell r="G166">
            <v>630810.36</v>
          </cell>
          <cell r="H166">
            <v>605643.42000000004</v>
          </cell>
          <cell r="I166">
            <v>594549.89</v>
          </cell>
          <cell r="J166">
            <v>658860.29</v>
          </cell>
          <cell r="K166">
            <v>621190.5</v>
          </cell>
          <cell r="L166">
            <v>619548.27</v>
          </cell>
          <cell r="M166">
            <v>634021.85</v>
          </cell>
          <cell r="N166">
            <v>591478.38</v>
          </cell>
          <cell r="O166">
            <v>635582.61</v>
          </cell>
          <cell r="P166">
            <v>652795.86</v>
          </cell>
          <cell r="Q166">
            <v>7385449.4500000002</v>
          </cell>
        </row>
        <row r="167">
          <cell r="A167" t="str">
            <v>Total Disposal</v>
          </cell>
          <cell r="E167">
            <v>622021.88</v>
          </cell>
          <cell r="F167">
            <v>579727.9</v>
          </cell>
          <cell r="G167">
            <v>679847.86</v>
          </cell>
          <cell r="H167">
            <v>656529.24</v>
          </cell>
          <cell r="I167">
            <v>648581.43000000005</v>
          </cell>
          <cell r="J167">
            <v>719170.45000000007</v>
          </cell>
          <cell r="K167">
            <v>678717.89</v>
          </cell>
          <cell r="L167">
            <v>673441.27</v>
          </cell>
          <cell r="M167">
            <v>686655.74</v>
          </cell>
          <cell r="N167">
            <v>642778.38</v>
          </cell>
          <cell r="O167">
            <v>682437.16999999993</v>
          </cell>
          <cell r="P167">
            <v>694323.63</v>
          </cell>
          <cell r="Q167">
            <v>7964232.8399999999</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178.39</v>
          </cell>
          <cell r="I175">
            <v>0</v>
          </cell>
          <cell r="J175">
            <v>0</v>
          </cell>
          <cell r="K175">
            <v>0</v>
          </cell>
          <cell r="L175">
            <v>0</v>
          </cell>
          <cell r="M175">
            <v>0</v>
          </cell>
          <cell r="N175">
            <v>0</v>
          </cell>
          <cell r="O175">
            <v>0</v>
          </cell>
          <cell r="P175">
            <v>0</v>
          </cell>
          <cell r="Q175">
            <v>178.39</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521936.87</v>
          </cell>
          <cell r="F183">
            <v>516837.5</v>
          </cell>
          <cell r="G183">
            <v>526589.43999999994</v>
          </cell>
          <cell r="H183">
            <v>507133.7</v>
          </cell>
          <cell r="I183">
            <v>514778.73</v>
          </cell>
          <cell r="J183">
            <v>520529.95</v>
          </cell>
          <cell r="K183">
            <v>523325.23</v>
          </cell>
          <cell r="L183">
            <v>525169.91</v>
          </cell>
          <cell r="M183">
            <v>526242.24</v>
          </cell>
          <cell r="N183">
            <v>522492.7</v>
          </cell>
          <cell r="O183">
            <v>519798.37</v>
          </cell>
          <cell r="P183">
            <v>519523.19</v>
          </cell>
          <cell r="Q183">
            <v>6244357.830000001</v>
          </cell>
        </row>
        <row r="184">
          <cell r="A184">
            <v>43001</v>
          </cell>
          <cell r="B184" t="str">
            <v>Taxes and Pass Thru Fees</v>
          </cell>
          <cell r="E184">
            <v>41543.1</v>
          </cell>
          <cell r="F184">
            <v>40952.97</v>
          </cell>
          <cell r="G184">
            <v>42462.54</v>
          </cell>
          <cell r="H184">
            <v>45489.33</v>
          </cell>
          <cell r="I184">
            <v>48581.71</v>
          </cell>
          <cell r="J184">
            <v>53321.59</v>
          </cell>
          <cell r="K184">
            <v>51875.89</v>
          </cell>
          <cell r="L184">
            <v>52096.88</v>
          </cell>
          <cell r="M184">
            <v>52109.83</v>
          </cell>
          <cell r="N184">
            <v>51665.29</v>
          </cell>
          <cell r="O184">
            <v>51559.19</v>
          </cell>
          <cell r="P184">
            <v>51703.040000000001</v>
          </cell>
          <cell r="Q184">
            <v>583361.3600000001</v>
          </cell>
        </row>
        <row r="185">
          <cell r="A185">
            <v>43002</v>
          </cell>
          <cell r="B185" t="str">
            <v>WUTC Taxes</v>
          </cell>
          <cell r="E185">
            <v>0</v>
          </cell>
          <cell r="F185">
            <v>0</v>
          </cell>
          <cell r="G185">
            <v>0</v>
          </cell>
          <cell r="H185">
            <v>0</v>
          </cell>
          <cell r="I185">
            <v>0</v>
          </cell>
          <cell r="J185">
            <v>0</v>
          </cell>
          <cell r="K185">
            <v>0</v>
          </cell>
          <cell r="L185">
            <v>0</v>
          </cell>
          <cell r="M185">
            <v>0</v>
          </cell>
          <cell r="N185">
            <v>0</v>
          </cell>
          <cell r="O185">
            <v>0</v>
          </cell>
          <cell r="P185">
            <v>0</v>
          </cell>
          <cell r="Q185">
            <v>0</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563479.97</v>
          </cell>
          <cell r="F188">
            <v>557790.47</v>
          </cell>
          <cell r="G188">
            <v>569051.98</v>
          </cell>
          <cell r="H188">
            <v>552801.42000000004</v>
          </cell>
          <cell r="I188">
            <v>563360.43999999994</v>
          </cell>
          <cell r="J188">
            <v>573851.54</v>
          </cell>
          <cell r="K188">
            <v>575201.12</v>
          </cell>
          <cell r="L188">
            <v>577266.79</v>
          </cell>
          <cell r="M188">
            <v>578352.06999999995</v>
          </cell>
          <cell r="N188">
            <v>574157.99</v>
          </cell>
          <cell r="O188">
            <v>571357.56000000006</v>
          </cell>
          <cell r="P188">
            <v>571226.23</v>
          </cell>
          <cell r="Q188">
            <v>6827897.580000001</v>
          </cell>
        </row>
        <row r="190">
          <cell r="A190" t="str">
            <v>Recycling Materials Expense</v>
          </cell>
        </row>
        <row r="191">
          <cell r="A191">
            <v>44161</v>
          </cell>
          <cell r="B191" t="str">
            <v>Cost of Materials - OCC</v>
          </cell>
          <cell r="E191">
            <v>2426.64</v>
          </cell>
          <cell r="F191">
            <v>2389.0700000000002</v>
          </cell>
          <cell r="G191">
            <v>2400.6</v>
          </cell>
          <cell r="H191">
            <v>2445.6799999999998</v>
          </cell>
          <cell r="I191">
            <v>2403.29</v>
          </cell>
          <cell r="J191">
            <v>2402.11</v>
          </cell>
          <cell r="K191">
            <v>437.67</v>
          </cell>
          <cell r="L191">
            <v>1356.93</v>
          </cell>
          <cell r="M191">
            <v>2409.56</v>
          </cell>
          <cell r="N191">
            <v>2530.52</v>
          </cell>
          <cell r="O191">
            <v>2633.11</v>
          </cell>
          <cell r="P191">
            <v>2651.26</v>
          </cell>
          <cell r="Q191">
            <v>26486.440000000002</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8</v>
          </cell>
          <cell r="G198">
            <v>8</v>
          </cell>
          <cell r="H198">
            <v>0</v>
          </cell>
          <cell r="I198">
            <v>8</v>
          </cell>
          <cell r="J198">
            <v>0</v>
          </cell>
          <cell r="K198">
            <v>8</v>
          </cell>
          <cell r="L198">
            <v>7</v>
          </cell>
          <cell r="M198">
            <v>0</v>
          </cell>
          <cell r="N198">
            <v>7</v>
          </cell>
          <cell r="O198">
            <v>15</v>
          </cell>
          <cell r="P198">
            <v>8</v>
          </cell>
          <cell r="Q198">
            <v>69</v>
          </cell>
        </row>
        <row r="199">
          <cell r="A199">
            <v>44169</v>
          </cell>
          <cell r="B199" t="str">
            <v>Cost of Materials - Intercompany</v>
          </cell>
          <cell r="E199">
            <v>1793.25</v>
          </cell>
          <cell r="F199">
            <v>1711</v>
          </cell>
          <cell r="G199">
            <v>2209.37</v>
          </cell>
          <cell r="H199">
            <v>2644.25</v>
          </cell>
          <cell r="I199">
            <v>3170</v>
          </cell>
          <cell r="J199">
            <v>2275.25</v>
          </cell>
          <cell r="K199">
            <v>1660.5</v>
          </cell>
          <cell r="L199">
            <v>2033.7</v>
          </cell>
          <cell r="M199">
            <v>1648</v>
          </cell>
          <cell r="N199">
            <v>2091.5500000000002</v>
          </cell>
          <cell r="O199">
            <v>2223.8000000000002</v>
          </cell>
          <cell r="P199">
            <v>2182.25</v>
          </cell>
          <cell r="Q199">
            <v>25642.92</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4219.8899999999994</v>
          </cell>
          <cell r="F203">
            <v>4108.07</v>
          </cell>
          <cell r="G203">
            <v>4617.9699999999993</v>
          </cell>
          <cell r="H203">
            <v>5089.93</v>
          </cell>
          <cell r="I203">
            <v>5581.29</v>
          </cell>
          <cell r="J203">
            <v>4677.3600000000006</v>
          </cell>
          <cell r="K203">
            <v>2106.17</v>
          </cell>
          <cell r="L203">
            <v>3397.63</v>
          </cell>
          <cell r="M203">
            <v>4057.56</v>
          </cell>
          <cell r="N203">
            <v>4629.07</v>
          </cell>
          <cell r="O203">
            <v>4871.91</v>
          </cell>
          <cell r="P203">
            <v>4841.51</v>
          </cell>
          <cell r="Q203">
            <v>52198.36</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205.8</v>
          </cell>
          <cell r="I208">
            <v>0</v>
          </cell>
          <cell r="J208">
            <v>0</v>
          </cell>
          <cell r="K208">
            <v>0</v>
          </cell>
          <cell r="L208">
            <v>0</v>
          </cell>
          <cell r="M208">
            <v>0</v>
          </cell>
          <cell r="N208">
            <v>0</v>
          </cell>
          <cell r="O208">
            <v>0</v>
          </cell>
          <cell r="P208">
            <v>0</v>
          </cell>
          <cell r="Q208">
            <v>205.8</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205.8</v>
          </cell>
          <cell r="I210">
            <v>0</v>
          </cell>
          <cell r="J210">
            <v>0</v>
          </cell>
          <cell r="K210">
            <v>0</v>
          </cell>
          <cell r="L210">
            <v>0</v>
          </cell>
          <cell r="M210">
            <v>0</v>
          </cell>
          <cell r="N210">
            <v>0</v>
          </cell>
          <cell r="O210">
            <v>0</v>
          </cell>
          <cell r="P210">
            <v>0</v>
          </cell>
          <cell r="Q210">
            <v>205.8</v>
          </cell>
        </row>
        <row r="212">
          <cell r="A212" t="str">
            <v>Total Revenue Reductions</v>
          </cell>
          <cell r="E212">
            <v>1189721.74</v>
          </cell>
          <cell r="F212">
            <v>1141626.44</v>
          </cell>
          <cell r="G212">
            <v>1253517.81</v>
          </cell>
          <cell r="H212">
            <v>1214626.3900000001</v>
          </cell>
          <cell r="I212">
            <v>1217523.1600000001</v>
          </cell>
          <cell r="J212">
            <v>1297699.3500000001</v>
          </cell>
          <cell r="K212">
            <v>1256025.1800000002</v>
          </cell>
          <cell r="L212">
            <v>1254105.69</v>
          </cell>
          <cell r="M212">
            <v>1269065.3700000001</v>
          </cell>
          <cell r="N212">
            <v>1221565.4399999999</v>
          </cell>
          <cell r="O212">
            <v>1258666.6400000001</v>
          </cell>
          <cell r="P212">
            <v>1270391.3700000001</v>
          </cell>
          <cell r="Q212">
            <v>14844534.580000002</v>
          </cell>
        </row>
        <row r="214">
          <cell r="A214" t="str">
            <v>Net Revenue</v>
          </cell>
          <cell r="E214">
            <v>1649704.8499999999</v>
          </cell>
          <cell r="F214">
            <v>1670090.42</v>
          </cell>
          <cell r="G214">
            <v>1660254.0099999998</v>
          </cell>
          <cell r="H214">
            <v>1709411.48</v>
          </cell>
          <cell r="I214">
            <v>1713337.4899999993</v>
          </cell>
          <cell r="J214">
            <v>1707541.0700000003</v>
          </cell>
          <cell r="K214">
            <v>1724323.2199999993</v>
          </cell>
          <cell r="L214">
            <v>1700976.4799999995</v>
          </cell>
          <cell r="M214">
            <v>1726553.38</v>
          </cell>
          <cell r="N214">
            <v>1737484.1700000004</v>
          </cell>
          <cell r="O214">
            <v>1724550.3099999996</v>
          </cell>
          <cell r="P214">
            <v>1708899.85</v>
          </cell>
          <cell r="Q214">
            <v>20433126.73</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164883.42000000001</v>
          </cell>
          <cell r="F219">
            <v>163593.57</v>
          </cell>
          <cell r="G219">
            <v>188109.33</v>
          </cell>
          <cell r="H219">
            <v>179849.71</v>
          </cell>
          <cell r="I219">
            <v>172347.9</v>
          </cell>
          <cell r="J219">
            <v>187859.47</v>
          </cell>
          <cell r="K219">
            <v>178348.24</v>
          </cell>
          <cell r="L219">
            <v>182091.36</v>
          </cell>
          <cell r="M219">
            <v>176392.37000000002</v>
          </cell>
          <cell r="N219">
            <v>178231.65999999997</v>
          </cell>
          <cell r="O219">
            <v>171402.89</v>
          </cell>
          <cell r="P219">
            <v>200565.78999999998</v>
          </cell>
          <cell r="Q219">
            <v>2143675.71</v>
          </cell>
        </row>
        <row r="220">
          <cell r="A220">
            <v>50025</v>
          </cell>
          <cell r="B220" t="str">
            <v>Wages O.T.</v>
          </cell>
          <cell r="E220">
            <v>32984.839999999997</v>
          </cell>
          <cell r="F220">
            <v>9544.4</v>
          </cell>
          <cell r="G220">
            <v>22471.78</v>
          </cell>
          <cell r="H220">
            <v>31363.030000000002</v>
          </cell>
          <cell r="I220">
            <v>49805.09</v>
          </cell>
          <cell r="J220">
            <v>35207.21</v>
          </cell>
          <cell r="K220">
            <v>36825.21</v>
          </cell>
          <cell r="L220">
            <v>33200.26</v>
          </cell>
          <cell r="M220">
            <v>40758.67</v>
          </cell>
          <cell r="N220">
            <v>31022.81</v>
          </cell>
          <cell r="O220">
            <v>51285.26</v>
          </cell>
          <cell r="P220">
            <v>33854.409999999996</v>
          </cell>
          <cell r="Q220">
            <v>408322.97</v>
          </cell>
        </row>
        <row r="221">
          <cell r="A221">
            <v>50035</v>
          </cell>
          <cell r="B221" t="str">
            <v>Safety Bonuses</v>
          </cell>
          <cell r="E221">
            <v>4800</v>
          </cell>
          <cell r="F221">
            <v>4800</v>
          </cell>
          <cell r="G221">
            <v>4800</v>
          </cell>
          <cell r="H221">
            <v>4800</v>
          </cell>
          <cell r="I221">
            <v>5550</v>
          </cell>
          <cell r="J221">
            <v>5550</v>
          </cell>
          <cell r="K221">
            <v>5550</v>
          </cell>
          <cell r="L221">
            <v>5550</v>
          </cell>
          <cell r="M221">
            <v>3500</v>
          </cell>
          <cell r="N221">
            <v>3500</v>
          </cell>
          <cell r="O221">
            <v>4800</v>
          </cell>
          <cell r="P221">
            <v>-8000</v>
          </cell>
          <cell r="Q221">
            <v>45200</v>
          </cell>
        </row>
        <row r="222">
          <cell r="A222">
            <v>50036</v>
          </cell>
          <cell r="B222" t="str">
            <v>Other Bonus/Commission - Non-Safety</v>
          </cell>
          <cell r="E222">
            <v>0</v>
          </cell>
          <cell r="F222">
            <v>0</v>
          </cell>
          <cell r="G222">
            <v>0</v>
          </cell>
          <cell r="H222">
            <v>0</v>
          </cell>
          <cell r="I222">
            <v>0</v>
          </cell>
          <cell r="J222">
            <v>0</v>
          </cell>
          <cell r="K222">
            <v>0</v>
          </cell>
          <cell r="L222">
            <v>0</v>
          </cell>
          <cell r="M222">
            <v>0</v>
          </cell>
          <cell r="N222">
            <v>0</v>
          </cell>
          <cell r="O222">
            <v>0</v>
          </cell>
          <cell r="P222">
            <v>0</v>
          </cell>
          <cell r="Q222">
            <v>0</v>
          </cell>
        </row>
        <row r="223">
          <cell r="A223">
            <v>50045</v>
          </cell>
          <cell r="B223" t="str">
            <v>Contract Labor</v>
          </cell>
          <cell r="E223">
            <v>0</v>
          </cell>
          <cell r="F223">
            <v>0</v>
          </cell>
          <cell r="G223">
            <v>0</v>
          </cell>
          <cell r="H223">
            <v>0</v>
          </cell>
          <cell r="I223">
            <v>0</v>
          </cell>
          <cell r="J223">
            <v>0</v>
          </cell>
          <cell r="K223">
            <v>4788.33</v>
          </cell>
          <cell r="L223">
            <v>3663.38</v>
          </cell>
          <cell r="M223">
            <v>2786.12</v>
          </cell>
          <cell r="N223">
            <v>7835.02</v>
          </cell>
          <cell r="O223">
            <v>2360.66</v>
          </cell>
          <cell r="P223">
            <v>120.48</v>
          </cell>
          <cell r="Q223">
            <v>21553.989999999998</v>
          </cell>
        </row>
        <row r="224">
          <cell r="A224">
            <v>50050</v>
          </cell>
          <cell r="B224" t="str">
            <v>Payroll Taxes</v>
          </cell>
          <cell r="E224">
            <v>25189.960000000003</v>
          </cell>
          <cell r="F224">
            <v>18251.73</v>
          </cell>
          <cell r="G224">
            <v>20679.02</v>
          </cell>
          <cell r="H224">
            <v>21039.350000000002</v>
          </cell>
          <cell r="I224">
            <v>21060.63</v>
          </cell>
          <cell r="J224">
            <v>22770.019999999997</v>
          </cell>
          <cell r="K224">
            <v>23082.989999999998</v>
          </cell>
          <cell r="L224">
            <v>21413.860000000004</v>
          </cell>
          <cell r="M224">
            <v>22297.15</v>
          </cell>
          <cell r="N224">
            <v>19721.989999999998</v>
          </cell>
          <cell r="O224">
            <v>24041.16</v>
          </cell>
          <cell r="P224">
            <v>17044.59</v>
          </cell>
          <cell r="Q224">
            <v>256592.45</v>
          </cell>
        </row>
        <row r="225">
          <cell r="A225">
            <v>50060</v>
          </cell>
          <cell r="B225" t="str">
            <v>Group Insurance</v>
          </cell>
          <cell r="E225">
            <v>-52</v>
          </cell>
          <cell r="F225">
            <v>52</v>
          </cell>
          <cell r="G225">
            <v>400</v>
          </cell>
          <cell r="H225">
            <v>400</v>
          </cell>
          <cell r="I225">
            <v>400</v>
          </cell>
          <cell r="J225">
            <v>400</v>
          </cell>
          <cell r="K225">
            <v>400.77</v>
          </cell>
          <cell r="L225">
            <v>348</v>
          </cell>
          <cell r="M225">
            <v>400</v>
          </cell>
          <cell r="N225">
            <v>400</v>
          </cell>
          <cell r="O225">
            <v>1.54</v>
          </cell>
          <cell r="P225">
            <v>-913.13</v>
          </cell>
          <cell r="Q225">
            <v>2237.1799999999998</v>
          </cell>
        </row>
        <row r="226">
          <cell r="A226">
            <v>50065</v>
          </cell>
          <cell r="B226" t="str">
            <v>Vacation Pay</v>
          </cell>
          <cell r="E226">
            <v>19746.13</v>
          </cell>
          <cell r="F226">
            <v>10715.919999999998</v>
          </cell>
          <cell r="G226">
            <v>10164.220000000001</v>
          </cell>
          <cell r="H226">
            <v>13775.17</v>
          </cell>
          <cell r="I226">
            <v>12214.41</v>
          </cell>
          <cell r="J226">
            <v>9839.7799999999988</v>
          </cell>
          <cell r="K226">
            <v>16829.84</v>
          </cell>
          <cell r="L226">
            <v>10619.08</v>
          </cell>
          <cell r="M226">
            <v>20174.8</v>
          </cell>
          <cell r="N226">
            <v>7964.8900000000012</v>
          </cell>
          <cell r="O226">
            <v>28346.93</v>
          </cell>
          <cell r="P226">
            <v>21322.129999999997</v>
          </cell>
          <cell r="Q226">
            <v>181713.30000000002</v>
          </cell>
        </row>
        <row r="227">
          <cell r="A227">
            <v>50070</v>
          </cell>
          <cell r="B227" t="str">
            <v>Sick Pay</v>
          </cell>
          <cell r="E227">
            <v>0</v>
          </cell>
          <cell r="F227">
            <v>0</v>
          </cell>
          <cell r="G227">
            <v>0</v>
          </cell>
          <cell r="H227">
            <v>0</v>
          </cell>
          <cell r="I227">
            <v>0</v>
          </cell>
          <cell r="J227">
            <v>0</v>
          </cell>
          <cell r="K227">
            <v>0</v>
          </cell>
          <cell r="L227">
            <v>0</v>
          </cell>
          <cell r="M227">
            <v>0</v>
          </cell>
          <cell r="N227">
            <v>0</v>
          </cell>
          <cell r="O227">
            <v>0</v>
          </cell>
          <cell r="P227">
            <v>0</v>
          </cell>
          <cell r="Q227">
            <v>0</v>
          </cell>
        </row>
        <row r="228">
          <cell r="A228">
            <v>50086</v>
          </cell>
          <cell r="B228" t="str">
            <v>Safety and Training</v>
          </cell>
          <cell r="E228">
            <v>157.5</v>
          </cell>
          <cell r="F228">
            <v>172.5</v>
          </cell>
          <cell r="G228">
            <v>808.28</v>
          </cell>
          <cell r="H228">
            <v>-442.5</v>
          </cell>
          <cell r="I228">
            <v>965.32</v>
          </cell>
          <cell r="J228">
            <v>0</v>
          </cell>
          <cell r="K228">
            <v>0</v>
          </cell>
          <cell r="L228">
            <v>0</v>
          </cell>
          <cell r="M228">
            <v>25</v>
          </cell>
          <cell r="N228">
            <v>675</v>
          </cell>
          <cell r="O228">
            <v>0</v>
          </cell>
          <cell r="P228">
            <v>0</v>
          </cell>
          <cell r="Q228">
            <v>2361.1</v>
          </cell>
        </row>
        <row r="229">
          <cell r="A229">
            <v>50087</v>
          </cell>
          <cell r="B229" t="str">
            <v>Drug Testing</v>
          </cell>
          <cell r="E229">
            <v>60</v>
          </cell>
          <cell r="F229">
            <v>294</v>
          </cell>
          <cell r="G229">
            <v>180</v>
          </cell>
          <cell r="H229">
            <v>60</v>
          </cell>
          <cell r="I229">
            <v>180</v>
          </cell>
          <cell r="J229">
            <v>0</v>
          </cell>
          <cell r="K229">
            <v>660</v>
          </cell>
          <cell r="L229">
            <v>180</v>
          </cell>
          <cell r="M229">
            <v>480</v>
          </cell>
          <cell r="N229">
            <v>360</v>
          </cell>
          <cell r="O229">
            <v>180</v>
          </cell>
          <cell r="P229">
            <v>120</v>
          </cell>
          <cell r="Q229">
            <v>2754</v>
          </cell>
        </row>
        <row r="230">
          <cell r="A230">
            <v>50090</v>
          </cell>
          <cell r="B230" t="str">
            <v>Uniforms</v>
          </cell>
          <cell r="E230">
            <v>4074.6600000000003</v>
          </cell>
          <cell r="F230">
            <v>3623.04</v>
          </cell>
          <cell r="G230">
            <v>5198.9500000000007</v>
          </cell>
          <cell r="H230">
            <v>3689.49</v>
          </cell>
          <cell r="I230">
            <v>10448.56</v>
          </cell>
          <cell r="J230">
            <v>4504.9699999999993</v>
          </cell>
          <cell r="K230">
            <v>4758.2000000000007</v>
          </cell>
          <cell r="L230">
            <v>10818.759999999998</v>
          </cell>
          <cell r="M230">
            <v>4750.04</v>
          </cell>
          <cell r="N230">
            <v>7936.8100000000013</v>
          </cell>
          <cell r="O230">
            <v>4016.29</v>
          </cell>
          <cell r="P230">
            <v>3616.1000000000004</v>
          </cell>
          <cell r="Q230">
            <v>67435.87</v>
          </cell>
        </row>
        <row r="231">
          <cell r="A231">
            <v>50115</v>
          </cell>
          <cell r="B231" t="str">
            <v>Pension and Profit Sharing</v>
          </cell>
          <cell r="E231">
            <v>28983.06</v>
          </cell>
          <cell r="F231">
            <v>25738.78</v>
          </cell>
          <cell r="G231">
            <v>27512.51</v>
          </cell>
          <cell r="H231">
            <v>29149.510000000002</v>
          </cell>
          <cell r="I231">
            <v>28747.71</v>
          </cell>
          <cell r="J231">
            <v>30320.410000000003</v>
          </cell>
          <cell r="K231">
            <v>30592.95</v>
          </cell>
          <cell r="L231">
            <v>30361.019999999997</v>
          </cell>
          <cell r="M231">
            <v>30798.07</v>
          </cell>
          <cell r="N231">
            <v>28965.410000000003</v>
          </cell>
          <cell r="O231">
            <v>29195.13</v>
          </cell>
          <cell r="P231">
            <v>27681.32</v>
          </cell>
          <cell r="Q231">
            <v>348045.87999999995</v>
          </cell>
        </row>
        <row r="232">
          <cell r="A232">
            <v>50116</v>
          </cell>
          <cell r="B232" t="str">
            <v>Union Benefit Expense</v>
          </cell>
          <cell r="E232">
            <v>75002.37000000001</v>
          </cell>
          <cell r="F232">
            <v>76004.59</v>
          </cell>
          <cell r="G232">
            <v>72736.17</v>
          </cell>
          <cell r="H232">
            <v>70560.600000000006</v>
          </cell>
          <cell r="I232">
            <v>73715.539999999994</v>
          </cell>
          <cell r="J232">
            <v>76036.11</v>
          </cell>
          <cell r="K232">
            <v>76033.8</v>
          </cell>
          <cell r="L232">
            <v>76047.17</v>
          </cell>
          <cell r="M232">
            <v>75995.589999999982</v>
          </cell>
          <cell r="N232">
            <v>77106.5</v>
          </cell>
          <cell r="O232">
            <v>74405.170000000013</v>
          </cell>
          <cell r="P232">
            <v>74519.92</v>
          </cell>
          <cell r="Q232">
            <v>898163.53</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355829.94</v>
          </cell>
          <cell r="F240">
            <v>312790.53000000003</v>
          </cell>
          <cell r="G240">
            <v>353060.25999999995</v>
          </cell>
          <cell r="H240">
            <v>354244.36</v>
          </cell>
          <cell r="I240">
            <v>375435.16</v>
          </cell>
          <cell r="J240">
            <v>372487.97</v>
          </cell>
          <cell r="K240">
            <v>377870.32999999996</v>
          </cell>
          <cell r="L240">
            <v>374292.89</v>
          </cell>
          <cell r="M240">
            <v>378357.81</v>
          </cell>
          <cell r="N240">
            <v>363720.08999999997</v>
          </cell>
          <cell r="O240">
            <v>390035.03</v>
          </cell>
          <cell r="P240">
            <v>369931.60999999993</v>
          </cell>
          <cell r="Q240">
            <v>4378055.9800000004</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7094.03</v>
          </cell>
          <cell r="F247">
            <v>5283.39</v>
          </cell>
          <cell r="G247">
            <v>6038.79</v>
          </cell>
          <cell r="H247">
            <v>6260.76</v>
          </cell>
          <cell r="I247">
            <v>7130.37</v>
          </cell>
          <cell r="J247">
            <v>6495.12</v>
          </cell>
          <cell r="K247">
            <v>7155.12</v>
          </cell>
          <cell r="L247">
            <v>8517.26</v>
          </cell>
          <cell r="M247">
            <v>6025.42</v>
          </cell>
          <cell r="N247">
            <v>6730.71</v>
          </cell>
          <cell r="O247">
            <v>6040.84</v>
          </cell>
          <cell r="P247">
            <v>7017.82</v>
          </cell>
          <cell r="Q247">
            <v>79789.63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7094.03</v>
          </cell>
          <cell r="F251">
            <v>5283.39</v>
          </cell>
          <cell r="G251">
            <v>6038.79</v>
          </cell>
          <cell r="H251">
            <v>6260.76</v>
          </cell>
          <cell r="I251">
            <v>7130.37</v>
          </cell>
          <cell r="J251">
            <v>6495.12</v>
          </cell>
          <cell r="K251">
            <v>7155.12</v>
          </cell>
          <cell r="L251">
            <v>8517.26</v>
          </cell>
          <cell r="M251">
            <v>6025.42</v>
          </cell>
          <cell r="N251">
            <v>6730.71</v>
          </cell>
          <cell r="O251">
            <v>6040.84</v>
          </cell>
          <cell r="P251">
            <v>7017.82</v>
          </cell>
          <cell r="Q251">
            <v>79789.63</v>
          </cell>
        </row>
        <row r="253">
          <cell r="A253" t="str">
            <v>Truck Variable Expenses</v>
          </cell>
        </row>
        <row r="254">
          <cell r="A254">
            <v>52010</v>
          </cell>
          <cell r="B254" t="str">
            <v>Salaries</v>
          </cell>
          <cell r="E254">
            <v>0</v>
          </cell>
          <cell r="F254">
            <v>0</v>
          </cell>
          <cell r="G254">
            <v>0</v>
          </cell>
          <cell r="H254">
            <v>0</v>
          </cell>
          <cell r="I254">
            <v>0</v>
          </cell>
          <cell r="J254">
            <v>0</v>
          </cell>
          <cell r="K254">
            <v>0</v>
          </cell>
          <cell r="L254">
            <v>0</v>
          </cell>
          <cell r="M254">
            <v>0</v>
          </cell>
          <cell r="N254">
            <v>0</v>
          </cell>
          <cell r="O254">
            <v>0</v>
          </cell>
          <cell r="P254">
            <v>0</v>
          </cell>
          <cell r="Q254">
            <v>0</v>
          </cell>
        </row>
        <row r="255">
          <cell r="A255">
            <v>52020</v>
          </cell>
          <cell r="B255" t="str">
            <v>Wages Regular</v>
          </cell>
          <cell r="E255">
            <v>41831.43</v>
          </cell>
          <cell r="F255">
            <v>31547.360000000001</v>
          </cell>
          <cell r="G255">
            <v>41785.230000000003</v>
          </cell>
          <cell r="H255">
            <v>41270.26</v>
          </cell>
          <cell r="I255">
            <v>32339.71</v>
          </cell>
          <cell r="J255">
            <v>31241.200000000001</v>
          </cell>
          <cell r="K255">
            <v>37276.75</v>
          </cell>
          <cell r="L255">
            <v>38079.120000000003</v>
          </cell>
          <cell r="M255">
            <v>35899.410000000003</v>
          </cell>
          <cell r="N255">
            <v>39332.589999999997</v>
          </cell>
          <cell r="O255">
            <v>37890.239999999998</v>
          </cell>
          <cell r="P255">
            <v>44055.94</v>
          </cell>
          <cell r="Q255">
            <v>452549.24000000005</v>
          </cell>
        </row>
        <row r="256">
          <cell r="A256">
            <v>52025</v>
          </cell>
          <cell r="B256" t="str">
            <v>Wages O.T.</v>
          </cell>
          <cell r="E256">
            <v>7524.35</v>
          </cell>
          <cell r="F256">
            <v>4047.27</v>
          </cell>
          <cell r="G256">
            <v>4760.2299999999996</v>
          </cell>
          <cell r="H256">
            <v>4152.5200000000004</v>
          </cell>
          <cell r="I256">
            <v>5808.01</v>
          </cell>
          <cell r="J256">
            <v>4035.92</v>
          </cell>
          <cell r="K256">
            <v>11119.38</v>
          </cell>
          <cell r="L256">
            <v>2971.58</v>
          </cell>
          <cell r="M256">
            <v>6964.42</v>
          </cell>
          <cell r="N256">
            <v>4824.8500000000004</v>
          </cell>
          <cell r="O256">
            <v>7793.34</v>
          </cell>
          <cell r="P256">
            <v>5555.18</v>
          </cell>
          <cell r="Q256">
            <v>69557.049999999988</v>
          </cell>
        </row>
        <row r="257">
          <cell r="A257">
            <v>52035</v>
          </cell>
          <cell r="B257" t="str">
            <v>Safety Bonuses</v>
          </cell>
          <cell r="E257">
            <v>1250</v>
          </cell>
          <cell r="F257">
            <v>1250</v>
          </cell>
          <cell r="G257">
            <v>1250</v>
          </cell>
          <cell r="H257">
            <v>1250</v>
          </cell>
          <cell r="I257">
            <v>2000</v>
          </cell>
          <cell r="J257">
            <v>2000</v>
          </cell>
          <cell r="K257">
            <v>2000</v>
          </cell>
          <cell r="L257">
            <v>2000</v>
          </cell>
          <cell r="M257">
            <v>1000</v>
          </cell>
          <cell r="N257">
            <v>1000</v>
          </cell>
          <cell r="O257">
            <v>1200</v>
          </cell>
          <cell r="P257">
            <v>-2000</v>
          </cell>
          <cell r="Q257">
            <v>14200</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5936.87</v>
          </cell>
          <cell r="F260">
            <v>3515.19</v>
          </cell>
          <cell r="G260">
            <v>4535.6499999999996</v>
          </cell>
          <cell r="H260">
            <v>4653.75</v>
          </cell>
          <cell r="I260">
            <v>4561.24</v>
          </cell>
          <cell r="J260">
            <v>5119.2299999999996</v>
          </cell>
          <cell r="K260">
            <v>5503.32</v>
          </cell>
          <cell r="L260">
            <v>4465.1099999999997</v>
          </cell>
          <cell r="M260">
            <v>4260.3100000000004</v>
          </cell>
          <cell r="N260">
            <v>4002.25</v>
          </cell>
          <cell r="O260">
            <v>5640.4</v>
          </cell>
          <cell r="P260">
            <v>3070</v>
          </cell>
          <cell r="Q260">
            <v>55263.32</v>
          </cell>
        </row>
        <row r="261">
          <cell r="A261">
            <v>52060</v>
          </cell>
          <cell r="B261" t="str">
            <v>Group Insurance</v>
          </cell>
          <cell r="E261">
            <v>-159</v>
          </cell>
          <cell r="F261">
            <v>-159</v>
          </cell>
          <cell r="G261">
            <v>561.5</v>
          </cell>
          <cell r="H261">
            <v>720.5</v>
          </cell>
          <cell r="I261">
            <v>641</v>
          </cell>
          <cell r="J261">
            <v>641</v>
          </cell>
          <cell r="K261">
            <v>641</v>
          </cell>
          <cell r="L261">
            <v>641</v>
          </cell>
          <cell r="M261">
            <v>561.5</v>
          </cell>
          <cell r="N261">
            <v>720.5</v>
          </cell>
          <cell r="O261">
            <v>641</v>
          </cell>
          <cell r="P261">
            <v>511.58</v>
          </cell>
          <cell r="Q261">
            <v>5962.58</v>
          </cell>
        </row>
        <row r="262">
          <cell r="A262">
            <v>52065</v>
          </cell>
          <cell r="B262" t="str">
            <v>Vacation Pay</v>
          </cell>
          <cell r="E262">
            <v>5737.5</v>
          </cell>
          <cell r="F262">
            <v>2090.71</v>
          </cell>
          <cell r="G262">
            <v>1979.73</v>
          </cell>
          <cell r="H262">
            <v>3044.17</v>
          </cell>
          <cell r="I262">
            <v>1571.02</v>
          </cell>
          <cell r="J262">
            <v>4642.26</v>
          </cell>
          <cell r="K262">
            <v>3319.05</v>
          </cell>
          <cell r="L262">
            <v>1557.75</v>
          </cell>
          <cell r="M262">
            <v>5888.63</v>
          </cell>
          <cell r="N262">
            <v>2065.0500000000002</v>
          </cell>
          <cell r="O262">
            <v>3190.34</v>
          </cell>
          <cell r="P262">
            <v>2387</v>
          </cell>
          <cell r="Q262">
            <v>37473.21</v>
          </cell>
        </row>
        <row r="263">
          <cell r="A263">
            <v>52070</v>
          </cell>
          <cell r="B263" t="str">
            <v>Sick Pay</v>
          </cell>
          <cell r="E263">
            <v>0</v>
          </cell>
          <cell r="F263">
            <v>0</v>
          </cell>
          <cell r="G263">
            <v>111.2</v>
          </cell>
          <cell r="H263">
            <v>903.6</v>
          </cell>
          <cell r="I263">
            <v>-301.2</v>
          </cell>
          <cell r="J263">
            <v>114.8</v>
          </cell>
          <cell r="K263">
            <v>229.6</v>
          </cell>
          <cell r="L263">
            <v>-114.8</v>
          </cell>
          <cell r="M263">
            <v>0</v>
          </cell>
          <cell r="N263">
            <v>0</v>
          </cell>
          <cell r="O263">
            <v>0</v>
          </cell>
          <cell r="P263">
            <v>0</v>
          </cell>
          <cell r="Q263">
            <v>943.2</v>
          </cell>
        </row>
        <row r="264">
          <cell r="A264">
            <v>52086</v>
          </cell>
          <cell r="B264" t="str">
            <v>Safety and Training</v>
          </cell>
          <cell r="E264">
            <v>313.67</v>
          </cell>
          <cell r="F264">
            <v>337.9</v>
          </cell>
          <cell r="G264">
            <v>464.12</v>
          </cell>
          <cell r="H264">
            <v>898.81</v>
          </cell>
          <cell r="I264">
            <v>1000.19</v>
          </cell>
          <cell r="J264">
            <v>951.13</v>
          </cell>
          <cell r="K264">
            <v>348.03</v>
          </cell>
          <cell r="L264">
            <v>1085.5</v>
          </cell>
          <cell r="M264">
            <v>0</v>
          </cell>
          <cell r="N264">
            <v>252.45</v>
          </cell>
          <cell r="O264">
            <v>0</v>
          </cell>
          <cell r="P264">
            <v>1352.06</v>
          </cell>
          <cell r="Q264">
            <v>7003.8600000000006</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300.83</v>
          </cell>
          <cell r="F266">
            <v>353.71</v>
          </cell>
          <cell r="G266">
            <v>389.7</v>
          </cell>
          <cell r="H266">
            <v>320.22000000000003</v>
          </cell>
          <cell r="I266">
            <v>296.99</v>
          </cell>
          <cell r="J266">
            <v>450.43</v>
          </cell>
          <cell r="K266">
            <v>428.66</v>
          </cell>
          <cell r="L266">
            <v>1034.03</v>
          </cell>
          <cell r="M266">
            <v>250.15</v>
          </cell>
          <cell r="N266">
            <v>3123.18</v>
          </cell>
          <cell r="O266">
            <v>276.32</v>
          </cell>
          <cell r="P266">
            <v>308.07</v>
          </cell>
          <cell r="Q266">
            <v>7532.2899999999991</v>
          </cell>
        </row>
        <row r="267">
          <cell r="A267">
            <v>52115</v>
          </cell>
          <cell r="B267" t="str">
            <v>Pension and Profit Sharing</v>
          </cell>
          <cell r="E267">
            <v>4010.46</v>
          </cell>
          <cell r="F267">
            <v>3565.56</v>
          </cell>
          <cell r="G267">
            <v>3834.74</v>
          </cell>
          <cell r="H267">
            <v>3873.02</v>
          </cell>
          <cell r="I267">
            <v>3977.37</v>
          </cell>
          <cell r="J267">
            <v>4220.3500000000004</v>
          </cell>
          <cell r="K267">
            <v>4228.8599999999997</v>
          </cell>
          <cell r="L267">
            <v>4197.5600000000004</v>
          </cell>
          <cell r="M267">
            <v>4257.6400000000003</v>
          </cell>
          <cell r="N267">
            <v>4035.58</v>
          </cell>
          <cell r="O267">
            <v>4052.24</v>
          </cell>
          <cell r="P267">
            <v>3832.52</v>
          </cell>
          <cell r="Q267">
            <v>48085.9</v>
          </cell>
        </row>
        <row r="268">
          <cell r="A268">
            <v>52116</v>
          </cell>
          <cell r="B268" t="str">
            <v>Union Benefit Expense</v>
          </cell>
          <cell r="E268">
            <v>11221.99</v>
          </cell>
          <cell r="F268">
            <v>11221.61</v>
          </cell>
          <cell r="G268">
            <v>8963.65</v>
          </cell>
          <cell r="H268">
            <v>10117.1</v>
          </cell>
          <cell r="I268">
            <v>10108.799999999999</v>
          </cell>
          <cell r="J268">
            <v>10108.799999999999</v>
          </cell>
          <cell r="K268">
            <v>10108.799999999999</v>
          </cell>
          <cell r="L268">
            <v>10108.799999999999</v>
          </cell>
          <cell r="M268">
            <v>10102.129999999999</v>
          </cell>
          <cell r="N268">
            <v>10118.73</v>
          </cell>
          <cell r="O268">
            <v>8978.93</v>
          </cell>
          <cell r="P268">
            <v>9916.0499999999993</v>
          </cell>
          <cell r="Q268">
            <v>121075.39</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41193.56</v>
          </cell>
          <cell r="F270">
            <v>42024.94</v>
          </cell>
          <cell r="G270">
            <v>38734.660000000003</v>
          </cell>
          <cell r="H270">
            <v>21757.73</v>
          </cell>
          <cell r="I270">
            <v>38676.519999999997</v>
          </cell>
          <cell r="J270">
            <v>21919.95</v>
          </cell>
          <cell r="K270">
            <v>34237.410000000003</v>
          </cell>
          <cell r="L270">
            <v>36723.200000000004</v>
          </cell>
          <cell r="M270">
            <v>30874.03</v>
          </cell>
          <cell r="N270">
            <v>23554.1</v>
          </cell>
          <cell r="O270">
            <v>38660.959999999999</v>
          </cell>
          <cell r="P270">
            <v>71007.829999999987</v>
          </cell>
          <cell r="Q270">
            <v>439364.89</v>
          </cell>
        </row>
        <row r="271">
          <cell r="A271">
            <v>52125</v>
          </cell>
          <cell r="B271" t="str">
            <v>Operating Supplies</v>
          </cell>
          <cell r="E271">
            <v>450.54</v>
          </cell>
          <cell r="F271">
            <v>864.08</v>
          </cell>
          <cell r="G271">
            <v>1556.99</v>
          </cell>
          <cell r="H271">
            <v>537.54</v>
          </cell>
          <cell r="I271">
            <v>1099.93</v>
          </cell>
          <cell r="J271">
            <v>712.27</v>
          </cell>
          <cell r="K271">
            <v>5197.97</v>
          </cell>
          <cell r="L271">
            <v>-137.46</v>
          </cell>
          <cell r="M271">
            <v>1851.48</v>
          </cell>
          <cell r="N271">
            <v>2157.91</v>
          </cell>
          <cell r="O271">
            <v>2427.54</v>
          </cell>
          <cell r="P271">
            <v>1259.3</v>
          </cell>
          <cell r="Q271">
            <v>17978.09</v>
          </cell>
        </row>
        <row r="272">
          <cell r="A272">
            <v>52135</v>
          </cell>
          <cell r="B272" t="str">
            <v>Equipment and Maint Repair</v>
          </cell>
          <cell r="E272">
            <v>1311.54</v>
          </cell>
          <cell r="F272">
            <v>0</v>
          </cell>
          <cell r="G272">
            <v>1331.95</v>
          </cell>
          <cell r="H272">
            <v>2045.95</v>
          </cell>
          <cell r="I272">
            <v>0</v>
          </cell>
          <cell r="J272">
            <v>829.81</v>
          </cell>
          <cell r="K272">
            <v>0</v>
          </cell>
          <cell r="L272">
            <v>606.65</v>
          </cell>
          <cell r="M272">
            <v>0</v>
          </cell>
          <cell r="N272">
            <v>19.89</v>
          </cell>
          <cell r="O272">
            <v>0</v>
          </cell>
          <cell r="P272">
            <v>4997.33</v>
          </cell>
          <cell r="Q272">
            <v>11143.119999999999</v>
          </cell>
        </row>
        <row r="273">
          <cell r="A273">
            <v>52140</v>
          </cell>
          <cell r="B273" t="str">
            <v>Tires</v>
          </cell>
          <cell r="E273">
            <v>10747.01</v>
          </cell>
          <cell r="F273">
            <v>20260.900000000001</v>
          </cell>
          <cell r="G273">
            <v>12967.76</v>
          </cell>
          <cell r="H273">
            <v>15725.04</v>
          </cell>
          <cell r="I273">
            <v>18198.22</v>
          </cell>
          <cell r="J273">
            <v>22108.07</v>
          </cell>
          <cell r="K273">
            <v>15799.4</v>
          </cell>
          <cell r="L273">
            <v>23775.3</v>
          </cell>
          <cell r="M273">
            <v>38329.33</v>
          </cell>
          <cell r="N273">
            <v>6596.26</v>
          </cell>
          <cell r="O273">
            <v>14714.42</v>
          </cell>
          <cell r="P273">
            <v>23906.22</v>
          </cell>
          <cell r="Q273">
            <v>223127.93</v>
          </cell>
        </row>
        <row r="274">
          <cell r="A274">
            <v>52142</v>
          </cell>
          <cell r="B274" t="str">
            <v>Fuel Expense</v>
          </cell>
          <cell r="E274">
            <v>90672.87</v>
          </cell>
          <cell r="F274">
            <v>84188.88</v>
          </cell>
          <cell r="G274">
            <v>96017.58</v>
          </cell>
          <cell r="H274">
            <v>104369.3</v>
          </cell>
          <cell r="I274">
            <v>97844</v>
          </cell>
          <cell r="J274">
            <v>100692.82</v>
          </cell>
          <cell r="K274">
            <v>101529.68</v>
          </cell>
          <cell r="L274">
            <v>100169.49</v>
          </cell>
          <cell r="M274">
            <v>104198.62999999999</v>
          </cell>
          <cell r="N274">
            <v>102536.13</v>
          </cell>
          <cell r="O274">
            <v>101351.78</v>
          </cell>
          <cell r="P274">
            <v>108470.82</v>
          </cell>
          <cell r="Q274">
            <v>1192041.98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1875.42</v>
          </cell>
          <cell r="F277">
            <v>3140.6</v>
          </cell>
          <cell r="G277">
            <v>5599.47</v>
          </cell>
          <cell r="H277">
            <v>2698.4</v>
          </cell>
          <cell r="I277">
            <v>3948.29</v>
          </cell>
          <cell r="J277">
            <v>2749.6</v>
          </cell>
          <cell r="K277">
            <v>7146.81</v>
          </cell>
          <cell r="L277">
            <v>2889.82</v>
          </cell>
          <cell r="M277">
            <v>9639.18</v>
          </cell>
          <cell r="N277">
            <v>6672.23</v>
          </cell>
          <cell r="O277">
            <v>11463.27</v>
          </cell>
          <cell r="P277">
            <v>-1288.0899999999999</v>
          </cell>
          <cell r="Q277">
            <v>56535</v>
          </cell>
        </row>
        <row r="278">
          <cell r="A278">
            <v>52147</v>
          </cell>
          <cell r="B278" t="str">
            <v>Outside Repairs</v>
          </cell>
          <cell r="E278">
            <v>8076.3899999999994</v>
          </cell>
          <cell r="F278">
            <v>4057.67</v>
          </cell>
          <cell r="G278">
            <v>2887.37</v>
          </cell>
          <cell r="H278">
            <v>4718.95</v>
          </cell>
          <cell r="I278">
            <v>7256.5</v>
          </cell>
          <cell r="J278">
            <v>4191.84</v>
          </cell>
          <cell r="K278">
            <v>8112.14</v>
          </cell>
          <cell r="L278">
            <v>5106.9299999999994</v>
          </cell>
          <cell r="M278">
            <v>11697.4</v>
          </cell>
          <cell r="N278">
            <v>2871.95</v>
          </cell>
          <cell r="O278">
            <v>2463.9499999999998</v>
          </cell>
          <cell r="P278">
            <v>2818.3500000000004</v>
          </cell>
          <cell r="Q278">
            <v>64259.439999999995</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3181.16</v>
          </cell>
          <cell r="F281">
            <v>2292.6799999999998</v>
          </cell>
          <cell r="G281">
            <v>2139.2399999999998</v>
          </cell>
          <cell r="H281">
            <v>1852.79</v>
          </cell>
          <cell r="I281">
            <v>1236.6600000000001</v>
          </cell>
          <cell r="J281">
            <v>1066.23</v>
          </cell>
          <cell r="K281">
            <v>890.6</v>
          </cell>
          <cell r="L281">
            <v>864.21</v>
          </cell>
          <cell r="M281">
            <v>875.77</v>
          </cell>
          <cell r="N281">
            <v>889.61</v>
          </cell>
          <cell r="O281">
            <v>1635.02</v>
          </cell>
          <cell r="P281">
            <v>2991.91</v>
          </cell>
          <cell r="Q281">
            <v>19915.88</v>
          </cell>
        </row>
        <row r="282">
          <cell r="A282">
            <v>52165</v>
          </cell>
          <cell r="B282" t="str">
            <v>Communications</v>
          </cell>
          <cell r="E282">
            <v>1324.81</v>
          </cell>
          <cell r="F282">
            <v>1312.75</v>
          </cell>
          <cell r="G282">
            <v>1300.6099999999999</v>
          </cell>
          <cell r="H282">
            <v>1324.91</v>
          </cell>
          <cell r="I282">
            <v>1652.06</v>
          </cell>
          <cell r="J282">
            <v>1336.3</v>
          </cell>
          <cell r="K282">
            <v>1291.19</v>
          </cell>
          <cell r="L282">
            <v>1252.44</v>
          </cell>
          <cell r="M282">
            <v>1871.82</v>
          </cell>
          <cell r="N282">
            <v>1105.6099999999999</v>
          </cell>
          <cell r="O282">
            <v>1351.41</v>
          </cell>
          <cell r="P282">
            <v>1424.14</v>
          </cell>
          <cell r="Q282">
            <v>16548.05</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230.74</v>
          </cell>
          <cell r="F285">
            <v>0</v>
          </cell>
          <cell r="G285">
            <v>0</v>
          </cell>
          <cell r="H285">
            <v>0</v>
          </cell>
          <cell r="I285">
            <v>0</v>
          </cell>
          <cell r="J285">
            <v>0</v>
          </cell>
          <cell r="K285">
            <v>0</v>
          </cell>
          <cell r="L285">
            <v>0</v>
          </cell>
          <cell r="M285">
            <v>0</v>
          </cell>
          <cell r="N285">
            <v>0</v>
          </cell>
          <cell r="O285">
            <v>0</v>
          </cell>
          <cell r="P285">
            <v>0</v>
          </cell>
          <cell r="Q285">
            <v>230.74</v>
          </cell>
        </row>
        <row r="286">
          <cell r="A286">
            <v>52181</v>
          </cell>
          <cell r="B286" t="str">
            <v>Freight</v>
          </cell>
          <cell r="E286">
            <v>0</v>
          </cell>
          <cell r="F286">
            <v>0</v>
          </cell>
          <cell r="G286">
            <v>0</v>
          </cell>
          <cell r="H286">
            <v>16.23</v>
          </cell>
          <cell r="I286">
            <v>369.59000000000003</v>
          </cell>
          <cell r="J286">
            <v>0</v>
          </cell>
          <cell r="K286">
            <v>0</v>
          </cell>
          <cell r="L286">
            <v>95.38</v>
          </cell>
          <cell r="M286">
            <v>0</v>
          </cell>
          <cell r="N286">
            <v>0</v>
          </cell>
          <cell r="O286">
            <v>0</v>
          </cell>
          <cell r="P286">
            <v>103.97</v>
          </cell>
          <cell r="Q286">
            <v>585.17000000000007</v>
          </cell>
        </row>
        <row r="287">
          <cell r="A287">
            <v>52182</v>
          </cell>
          <cell r="B287" t="str">
            <v>Towing Expense</v>
          </cell>
          <cell r="E287">
            <v>455.28</v>
          </cell>
          <cell r="F287">
            <v>428.18</v>
          </cell>
          <cell r="G287">
            <v>195.12</v>
          </cell>
          <cell r="H287">
            <v>627.72</v>
          </cell>
          <cell r="I287">
            <v>1626</v>
          </cell>
          <cell r="J287">
            <v>0</v>
          </cell>
          <cell r="K287">
            <v>569.1</v>
          </cell>
          <cell r="L287">
            <v>0</v>
          </cell>
          <cell r="M287">
            <v>238.48</v>
          </cell>
          <cell r="N287">
            <v>0</v>
          </cell>
          <cell r="O287">
            <v>661.24</v>
          </cell>
          <cell r="P287">
            <v>514.9</v>
          </cell>
          <cell r="Q287">
            <v>5316.0199999999995</v>
          </cell>
        </row>
        <row r="288">
          <cell r="A288">
            <v>52185</v>
          </cell>
          <cell r="B288" t="str">
            <v>Travel</v>
          </cell>
          <cell r="E288">
            <v>0</v>
          </cell>
          <cell r="F288">
            <v>0</v>
          </cell>
          <cell r="G288">
            <v>0</v>
          </cell>
          <cell r="H288">
            <v>0</v>
          </cell>
          <cell r="I288">
            <v>0</v>
          </cell>
          <cell r="J288">
            <v>0</v>
          </cell>
          <cell r="K288">
            <v>0</v>
          </cell>
          <cell r="L288">
            <v>0</v>
          </cell>
          <cell r="M288">
            <v>0</v>
          </cell>
          <cell r="N288">
            <v>0</v>
          </cell>
          <cell r="O288">
            <v>0</v>
          </cell>
          <cell r="P288">
            <v>0</v>
          </cell>
          <cell r="Q288">
            <v>0</v>
          </cell>
        </row>
        <row r="289">
          <cell r="A289">
            <v>52200</v>
          </cell>
          <cell r="B289" t="str">
            <v>Office Supply and Equip</v>
          </cell>
          <cell r="E289">
            <v>302.27999999999997</v>
          </cell>
          <cell r="F289">
            <v>504.92</v>
          </cell>
          <cell r="G289">
            <v>245.31</v>
          </cell>
          <cell r="H289">
            <v>1615.6</v>
          </cell>
          <cell r="I289">
            <v>152.86000000000001</v>
          </cell>
          <cell r="J289">
            <v>155.44</v>
          </cell>
          <cell r="K289">
            <v>66.27</v>
          </cell>
          <cell r="L289">
            <v>678.01</v>
          </cell>
          <cell r="M289">
            <v>154.47999999999999</v>
          </cell>
          <cell r="N289">
            <v>1193.94</v>
          </cell>
          <cell r="O289">
            <v>147.13</v>
          </cell>
          <cell r="P289">
            <v>809.46</v>
          </cell>
          <cell r="Q289">
            <v>6025.7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27</v>
          </cell>
          <cell r="F291">
            <v>0</v>
          </cell>
          <cell r="G291">
            <v>13.5</v>
          </cell>
          <cell r="H291">
            <v>0</v>
          </cell>
          <cell r="I291">
            <v>0</v>
          </cell>
          <cell r="J291">
            <v>0</v>
          </cell>
          <cell r="K291">
            <v>0</v>
          </cell>
          <cell r="L291">
            <v>0</v>
          </cell>
          <cell r="M291">
            <v>0</v>
          </cell>
          <cell r="N291">
            <v>0</v>
          </cell>
          <cell r="O291">
            <v>0</v>
          </cell>
          <cell r="P291">
            <v>0</v>
          </cell>
          <cell r="Q291">
            <v>40.5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-8839.42</v>
          </cell>
          <cell r="F295">
            <v>-11223.85</v>
          </cell>
          <cell r="G295">
            <v>-12345.57</v>
          </cell>
          <cell r="H295">
            <v>-17818.71</v>
          </cell>
          <cell r="I295">
            <v>-8260.7000000000007</v>
          </cell>
          <cell r="J295">
            <v>-18104.939999999999</v>
          </cell>
          <cell r="K295">
            <v>-8429.56</v>
          </cell>
          <cell r="L295">
            <v>-12829.3</v>
          </cell>
          <cell r="M295">
            <v>-6149.56</v>
          </cell>
          <cell r="N295">
            <v>-5808.26</v>
          </cell>
          <cell r="O295">
            <v>-5947.92</v>
          </cell>
          <cell r="P295">
            <v>-45343.87</v>
          </cell>
          <cell r="Q295">
            <v>-161101.66</v>
          </cell>
        </row>
        <row r="296">
          <cell r="A296" t="str">
            <v>Total Truck Variable</v>
          </cell>
          <cell r="E296">
            <v>228977.27999999997</v>
          </cell>
          <cell r="F296">
            <v>205622.06000000003</v>
          </cell>
          <cell r="G296">
            <v>219279.73999999996</v>
          </cell>
          <cell r="H296">
            <v>210675.40000000005</v>
          </cell>
          <cell r="I296">
            <v>225803.05999999997</v>
          </cell>
          <cell r="J296">
            <v>201182.51</v>
          </cell>
          <cell r="K296">
            <v>241614.46</v>
          </cell>
          <cell r="L296">
            <v>225220.32000000004</v>
          </cell>
          <cell r="M296">
            <v>262765.23</v>
          </cell>
          <cell r="N296">
            <v>211264.55</v>
          </cell>
          <cell r="O296">
            <v>238591.60999999996</v>
          </cell>
          <cell r="P296">
            <v>240660.66999999993</v>
          </cell>
          <cell r="Q296">
            <v>2711656.8899999997</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4237.87</v>
          </cell>
          <cell r="F307">
            <v>3645.1</v>
          </cell>
          <cell r="G307">
            <v>5053.71</v>
          </cell>
          <cell r="H307">
            <v>3782.98</v>
          </cell>
          <cell r="I307">
            <v>4116.55</v>
          </cell>
          <cell r="J307">
            <v>4866.5600000000004</v>
          </cell>
          <cell r="K307">
            <v>3450.41</v>
          </cell>
          <cell r="L307">
            <v>-895.79</v>
          </cell>
          <cell r="M307">
            <v>2790.36</v>
          </cell>
          <cell r="N307">
            <v>2211.17</v>
          </cell>
          <cell r="O307">
            <v>1382.48</v>
          </cell>
          <cell r="P307">
            <v>2606.41</v>
          </cell>
          <cell r="Q307">
            <v>37247.81</v>
          </cell>
        </row>
        <row r="308">
          <cell r="A308">
            <v>55025</v>
          </cell>
          <cell r="B308" t="str">
            <v>Wages O.T.</v>
          </cell>
          <cell r="E308">
            <v>207.52</v>
          </cell>
          <cell r="F308">
            <v>12.82</v>
          </cell>
          <cell r="G308">
            <v>38.619999999999997</v>
          </cell>
          <cell r="H308">
            <v>37.99</v>
          </cell>
          <cell r="I308">
            <v>485</v>
          </cell>
          <cell r="J308">
            <v>319.70999999999998</v>
          </cell>
          <cell r="K308">
            <v>215.61</v>
          </cell>
          <cell r="L308">
            <v>-99.64</v>
          </cell>
          <cell r="M308">
            <v>16.27</v>
          </cell>
          <cell r="N308">
            <v>59.9</v>
          </cell>
          <cell r="O308">
            <v>192.29</v>
          </cell>
          <cell r="P308">
            <v>-41.94</v>
          </cell>
          <cell r="Q308">
            <v>1444.1499999999999</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526.11</v>
          </cell>
          <cell r="F312">
            <v>376.89</v>
          </cell>
          <cell r="G312">
            <v>487.16</v>
          </cell>
          <cell r="H312">
            <v>433.36</v>
          </cell>
          <cell r="I312">
            <v>441.95</v>
          </cell>
          <cell r="J312">
            <v>479.57</v>
          </cell>
          <cell r="K312">
            <v>386.21</v>
          </cell>
          <cell r="L312">
            <v>296.14999999999998</v>
          </cell>
          <cell r="M312">
            <v>200.44</v>
          </cell>
          <cell r="N312">
            <v>209.02</v>
          </cell>
          <cell r="O312">
            <v>287.25</v>
          </cell>
          <cell r="P312">
            <v>160.52000000000001</v>
          </cell>
          <cell r="Q312">
            <v>4284.630000000001</v>
          </cell>
        </row>
        <row r="313">
          <cell r="A313">
            <v>55060</v>
          </cell>
          <cell r="B313" t="str">
            <v>Group Insurance</v>
          </cell>
          <cell r="E313">
            <v>592</v>
          </cell>
          <cell r="F313">
            <v>592</v>
          </cell>
          <cell r="G313">
            <v>488</v>
          </cell>
          <cell r="H313">
            <v>696</v>
          </cell>
          <cell r="I313">
            <v>592</v>
          </cell>
          <cell r="J313">
            <v>592</v>
          </cell>
          <cell r="K313">
            <v>592</v>
          </cell>
          <cell r="L313">
            <v>592</v>
          </cell>
          <cell r="M313">
            <v>589</v>
          </cell>
          <cell r="N313">
            <v>693</v>
          </cell>
          <cell r="O313">
            <v>641</v>
          </cell>
          <cell r="P313">
            <v>641</v>
          </cell>
          <cell r="Q313">
            <v>7300</v>
          </cell>
        </row>
        <row r="314">
          <cell r="A314">
            <v>55065</v>
          </cell>
          <cell r="B314" t="str">
            <v>Vacation Pay</v>
          </cell>
          <cell r="E314">
            <v>1530.51</v>
          </cell>
          <cell r="F314">
            <v>299.68</v>
          </cell>
          <cell r="G314">
            <v>-333.52</v>
          </cell>
          <cell r="H314">
            <v>791.16</v>
          </cell>
          <cell r="I314">
            <v>342.62</v>
          </cell>
          <cell r="J314">
            <v>95.96</v>
          </cell>
          <cell r="K314">
            <v>412.42</v>
          </cell>
          <cell r="L314">
            <v>663.21</v>
          </cell>
          <cell r="M314">
            <v>-476.38</v>
          </cell>
          <cell r="N314">
            <v>100.96</v>
          </cell>
          <cell r="O314">
            <v>-21.16</v>
          </cell>
          <cell r="P314">
            <v>202.89</v>
          </cell>
          <cell r="Q314">
            <v>3608.35</v>
          </cell>
        </row>
        <row r="315">
          <cell r="A315">
            <v>55070</v>
          </cell>
          <cell r="B315" t="str">
            <v>Sick Pay</v>
          </cell>
          <cell r="E315">
            <v>0</v>
          </cell>
          <cell r="F315">
            <v>106.8</v>
          </cell>
          <cell r="G315">
            <v>0</v>
          </cell>
          <cell r="H315">
            <v>207</v>
          </cell>
          <cell r="I315">
            <v>107.64</v>
          </cell>
          <cell r="J315">
            <v>-66.239999999999995</v>
          </cell>
          <cell r="K315">
            <v>386.4</v>
          </cell>
          <cell r="L315">
            <v>0</v>
          </cell>
          <cell r="M315">
            <v>0</v>
          </cell>
          <cell r="N315">
            <v>0</v>
          </cell>
          <cell r="O315">
            <v>1048.8</v>
          </cell>
          <cell r="P315">
            <v>-386.4</v>
          </cell>
          <cell r="Q315">
            <v>1404</v>
          </cell>
        </row>
        <row r="316">
          <cell r="A316">
            <v>55086</v>
          </cell>
          <cell r="B316" t="str">
            <v>Safety and Training</v>
          </cell>
          <cell r="E316">
            <v>0</v>
          </cell>
          <cell r="F316">
            <v>0</v>
          </cell>
          <cell r="G316">
            <v>0</v>
          </cell>
          <cell r="H316">
            <v>102.92</v>
          </cell>
          <cell r="I316">
            <v>87.01</v>
          </cell>
          <cell r="J316">
            <v>0</v>
          </cell>
          <cell r="K316">
            <v>0</v>
          </cell>
          <cell r="L316">
            <v>0</v>
          </cell>
          <cell r="M316">
            <v>0</v>
          </cell>
          <cell r="N316">
            <v>25</v>
          </cell>
          <cell r="O316">
            <v>0</v>
          </cell>
          <cell r="P316">
            <v>0</v>
          </cell>
          <cell r="Q316">
            <v>214.93</v>
          </cell>
        </row>
        <row r="317">
          <cell r="A317">
            <v>55090</v>
          </cell>
          <cell r="B317" t="str">
            <v>Uniforms</v>
          </cell>
          <cell r="E317">
            <v>150.38</v>
          </cell>
          <cell r="F317">
            <v>176.83</v>
          </cell>
          <cell r="G317">
            <v>194.81</v>
          </cell>
          <cell r="H317">
            <v>160.08000000000001</v>
          </cell>
          <cell r="I317">
            <v>148.47</v>
          </cell>
          <cell r="J317">
            <v>225.16</v>
          </cell>
          <cell r="K317">
            <v>214.31</v>
          </cell>
          <cell r="L317">
            <v>616.44000000000005</v>
          </cell>
          <cell r="M317">
            <v>125.04</v>
          </cell>
          <cell r="N317">
            <v>178.98</v>
          </cell>
          <cell r="O317">
            <v>138.13999999999999</v>
          </cell>
          <cell r="P317">
            <v>154.04</v>
          </cell>
          <cell r="Q317">
            <v>2482.6799999999998</v>
          </cell>
        </row>
        <row r="318">
          <cell r="A318">
            <v>55115</v>
          </cell>
          <cell r="B318" t="str">
            <v>Pension and Profit Sharing</v>
          </cell>
          <cell r="E318">
            <v>0</v>
          </cell>
          <cell r="F318">
            <v>0</v>
          </cell>
          <cell r="G318">
            <v>0</v>
          </cell>
          <cell r="H318">
            <v>0</v>
          </cell>
          <cell r="I318">
            <v>0</v>
          </cell>
          <cell r="J318">
            <v>0</v>
          </cell>
          <cell r="K318">
            <v>0</v>
          </cell>
          <cell r="L318">
            <v>0</v>
          </cell>
          <cell r="M318">
            <v>0</v>
          </cell>
          <cell r="N318">
            <v>0</v>
          </cell>
          <cell r="O318">
            <v>0</v>
          </cell>
          <cell r="P318">
            <v>0</v>
          </cell>
          <cell r="Q318">
            <v>0</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8487.7999999999993</v>
          </cell>
          <cell r="F321">
            <v>7446.84</v>
          </cell>
          <cell r="G321">
            <v>15850.27</v>
          </cell>
          <cell r="H321">
            <v>18201.75</v>
          </cell>
          <cell r="I321">
            <v>9184.14</v>
          </cell>
          <cell r="J321">
            <v>13165.81</v>
          </cell>
          <cell r="K321">
            <v>11588.02</v>
          </cell>
          <cell r="L321">
            <v>15366.43</v>
          </cell>
          <cell r="M321">
            <v>-29929.23</v>
          </cell>
          <cell r="N321">
            <v>8572.4699999999993</v>
          </cell>
          <cell r="O321">
            <v>2939.21</v>
          </cell>
          <cell r="P321">
            <v>7744.74</v>
          </cell>
          <cell r="Q321">
            <v>88618.250000000015</v>
          </cell>
        </row>
        <row r="322">
          <cell r="A322">
            <v>55125</v>
          </cell>
          <cell r="B322" t="str">
            <v>Operating Supplies</v>
          </cell>
          <cell r="E322">
            <v>625.29999999999995</v>
          </cell>
          <cell r="F322">
            <v>287.99</v>
          </cell>
          <cell r="G322">
            <v>0</v>
          </cell>
          <cell r="H322">
            <v>809.74</v>
          </cell>
          <cell r="I322">
            <v>404.7</v>
          </cell>
          <cell r="J322">
            <v>0</v>
          </cell>
          <cell r="K322">
            <v>0</v>
          </cell>
          <cell r="L322">
            <v>0</v>
          </cell>
          <cell r="M322">
            <v>0</v>
          </cell>
          <cell r="N322">
            <v>0</v>
          </cell>
          <cell r="O322">
            <v>64.819999999999993</v>
          </cell>
          <cell r="P322">
            <v>0</v>
          </cell>
          <cell r="Q322">
            <v>2192.5500000000002</v>
          </cell>
        </row>
        <row r="323">
          <cell r="A323">
            <v>55135</v>
          </cell>
          <cell r="B323" t="str">
            <v>Equipment and Maint Repair</v>
          </cell>
          <cell r="E323">
            <v>0</v>
          </cell>
          <cell r="F323">
            <v>321.35000000000002</v>
          </cell>
          <cell r="G323">
            <v>309.18</v>
          </cell>
          <cell r="H323">
            <v>826.48</v>
          </cell>
          <cell r="I323">
            <v>87.89</v>
          </cell>
          <cell r="J323">
            <v>0</v>
          </cell>
          <cell r="K323">
            <v>0</v>
          </cell>
          <cell r="L323">
            <v>0</v>
          </cell>
          <cell r="M323">
            <v>531.54999999999995</v>
          </cell>
          <cell r="N323">
            <v>172.24</v>
          </cell>
          <cell r="O323">
            <v>0</v>
          </cell>
          <cell r="P323">
            <v>250.34</v>
          </cell>
          <cell r="Q323">
            <v>2499.0299999999997</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292.57</v>
          </cell>
          <cell r="G328">
            <v>0</v>
          </cell>
          <cell r="H328">
            <v>0</v>
          </cell>
          <cell r="I328">
            <v>0</v>
          </cell>
          <cell r="J328">
            <v>0</v>
          </cell>
          <cell r="K328">
            <v>0</v>
          </cell>
          <cell r="L328">
            <v>0</v>
          </cell>
          <cell r="M328">
            <v>0</v>
          </cell>
          <cell r="N328">
            <v>0</v>
          </cell>
          <cell r="O328">
            <v>0</v>
          </cell>
          <cell r="P328">
            <v>0</v>
          </cell>
          <cell r="Q328">
            <v>292.57</v>
          </cell>
        </row>
        <row r="329">
          <cell r="A329">
            <v>55148</v>
          </cell>
          <cell r="B329" t="str">
            <v>Allocated Exp In - District</v>
          </cell>
          <cell r="E329">
            <v>0</v>
          </cell>
          <cell r="F329">
            <v>116.52</v>
          </cell>
          <cell r="G329">
            <v>0</v>
          </cell>
          <cell r="H329">
            <v>0</v>
          </cell>
          <cell r="I329">
            <v>0</v>
          </cell>
          <cell r="J329">
            <v>0</v>
          </cell>
          <cell r="K329">
            <v>0</v>
          </cell>
          <cell r="L329">
            <v>0</v>
          </cell>
          <cell r="M329">
            <v>0</v>
          </cell>
          <cell r="N329">
            <v>0</v>
          </cell>
          <cell r="O329">
            <v>0</v>
          </cell>
          <cell r="P329">
            <v>0</v>
          </cell>
          <cell r="Q329">
            <v>116.52</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437.73</v>
          </cell>
          <cell r="F331">
            <v>510</v>
          </cell>
          <cell r="G331">
            <v>480.44</v>
          </cell>
          <cell r="H331">
            <v>460.73</v>
          </cell>
          <cell r="I331">
            <v>398.31</v>
          </cell>
          <cell r="J331">
            <v>372.03</v>
          </cell>
          <cell r="K331">
            <v>329.33</v>
          </cell>
          <cell r="L331">
            <v>0</v>
          </cell>
          <cell r="M331">
            <v>370.51</v>
          </cell>
          <cell r="N331">
            <v>344.08</v>
          </cell>
          <cell r="O331">
            <v>368.05</v>
          </cell>
          <cell r="P331">
            <v>368.05</v>
          </cell>
          <cell r="Q331">
            <v>4439.26</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-3211.72</v>
          </cell>
          <cell r="F336">
            <v>-1377.44</v>
          </cell>
          <cell r="G336">
            <v>-15514.36</v>
          </cell>
          <cell r="H336">
            <v>-20245.62</v>
          </cell>
          <cell r="I336">
            <v>-8044.68</v>
          </cell>
          <cell r="J336">
            <v>-1309.6400000000001</v>
          </cell>
          <cell r="K336">
            <v>-416.83</v>
          </cell>
          <cell r="L336">
            <v>-3864.87</v>
          </cell>
          <cell r="M336">
            <v>-3105</v>
          </cell>
          <cell r="N336">
            <v>-3070</v>
          </cell>
          <cell r="O336">
            <v>-7561.32</v>
          </cell>
          <cell r="P336">
            <v>-4472.33</v>
          </cell>
          <cell r="Q336">
            <v>-72193.810000000012</v>
          </cell>
        </row>
        <row r="337">
          <cell r="A337" t="str">
            <v>Total Container</v>
          </cell>
          <cell r="E337">
            <v>13583.499999999998</v>
          </cell>
          <cell r="F337">
            <v>12807.949999999999</v>
          </cell>
          <cell r="G337">
            <v>7054.3099999999977</v>
          </cell>
          <cell r="H337">
            <v>6264.57</v>
          </cell>
          <cell r="I337">
            <v>8351.6000000000022</v>
          </cell>
          <cell r="J337">
            <v>18740.919999999998</v>
          </cell>
          <cell r="K337">
            <v>17157.88</v>
          </cell>
          <cell r="L337">
            <v>12673.93</v>
          </cell>
          <cell r="M337">
            <v>-28887.440000000002</v>
          </cell>
          <cell r="N337">
            <v>9496.82</v>
          </cell>
          <cell r="O337">
            <v>-520.4399999999996</v>
          </cell>
          <cell r="P337">
            <v>7227.3199999999979</v>
          </cell>
          <cell r="Q337">
            <v>83950.92</v>
          </cell>
        </row>
        <row r="339">
          <cell r="A339" t="str">
            <v>Supervisor</v>
          </cell>
        </row>
        <row r="340">
          <cell r="A340">
            <v>56010</v>
          </cell>
          <cell r="B340" t="str">
            <v>Salaries</v>
          </cell>
          <cell r="E340">
            <v>8076.93</v>
          </cell>
          <cell r="F340">
            <v>7692.32</v>
          </cell>
          <cell r="G340">
            <v>8846.17</v>
          </cell>
          <cell r="H340">
            <v>8461.56</v>
          </cell>
          <cell r="I340">
            <v>8176.05</v>
          </cell>
          <cell r="J340">
            <v>8565.3799999999992</v>
          </cell>
          <cell r="K340">
            <v>8565.39</v>
          </cell>
          <cell r="L340">
            <v>8565.39</v>
          </cell>
          <cell r="M340">
            <v>8565.39</v>
          </cell>
          <cell r="N340">
            <v>8176.07</v>
          </cell>
          <cell r="O340">
            <v>8565.39</v>
          </cell>
          <cell r="P340">
            <v>8954.7199999999993</v>
          </cell>
          <cell r="Q340">
            <v>101210.76</v>
          </cell>
        </row>
        <row r="341">
          <cell r="A341">
            <v>56020</v>
          </cell>
          <cell r="B341" t="str">
            <v>Wages Regular</v>
          </cell>
          <cell r="E341">
            <v>2832.84</v>
          </cell>
          <cell r="F341">
            <v>5053.68</v>
          </cell>
          <cell r="G341">
            <v>4774.8999999999996</v>
          </cell>
          <cell r="H341">
            <v>4762.42</v>
          </cell>
          <cell r="I341">
            <v>2680.17</v>
          </cell>
          <cell r="J341">
            <v>3378.56</v>
          </cell>
          <cell r="K341">
            <v>5325.53</v>
          </cell>
          <cell r="L341">
            <v>3835.06</v>
          </cell>
          <cell r="M341">
            <v>4435.92</v>
          </cell>
          <cell r="N341">
            <v>4522.72</v>
          </cell>
          <cell r="O341">
            <v>4731.6499999999996</v>
          </cell>
          <cell r="P341">
            <v>4844.54</v>
          </cell>
          <cell r="Q341">
            <v>51177.990000000005</v>
          </cell>
        </row>
        <row r="342">
          <cell r="A342">
            <v>56025</v>
          </cell>
          <cell r="B342" t="str">
            <v>Wages O.T.</v>
          </cell>
          <cell r="E342">
            <v>274.88</v>
          </cell>
          <cell r="F342">
            <v>259.24</v>
          </cell>
          <cell r="G342">
            <v>649.44000000000005</v>
          </cell>
          <cell r="H342">
            <v>504.21</v>
          </cell>
          <cell r="I342">
            <v>341.07</v>
          </cell>
          <cell r="J342">
            <v>196.68</v>
          </cell>
          <cell r="K342">
            <v>716.35</v>
          </cell>
          <cell r="L342">
            <v>71.97</v>
          </cell>
          <cell r="M342">
            <v>716.15</v>
          </cell>
          <cell r="N342">
            <v>388.74</v>
          </cell>
          <cell r="O342">
            <v>560.69000000000005</v>
          </cell>
          <cell r="P342">
            <v>692.62</v>
          </cell>
          <cell r="Q342">
            <v>5372.04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2127.6</v>
          </cell>
          <cell r="J346">
            <v>283.68</v>
          </cell>
          <cell r="K346">
            <v>0</v>
          </cell>
          <cell r="L346">
            <v>0</v>
          </cell>
          <cell r="M346">
            <v>0</v>
          </cell>
          <cell r="N346">
            <v>0</v>
          </cell>
          <cell r="O346">
            <v>0</v>
          </cell>
          <cell r="P346">
            <v>0</v>
          </cell>
          <cell r="Q346">
            <v>2411.2799999999997</v>
          </cell>
        </row>
        <row r="347">
          <cell r="A347">
            <v>56050</v>
          </cell>
          <cell r="B347" t="str">
            <v>Payroll Taxes</v>
          </cell>
          <cell r="E347">
            <v>1457.13</v>
          </cell>
          <cell r="F347">
            <v>1086.04</v>
          </cell>
          <cell r="G347">
            <v>1432.76</v>
          </cell>
          <cell r="H347">
            <v>1237.58</v>
          </cell>
          <cell r="I347">
            <v>1015.69</v>
          </cell>
          <cell r="J347">
            <v>1252.47</v>
          </cell>
          <cell r="K347">
            <v>1534.22</v>
          </cell>
          <cell r="L347">
            <v>1138.26</v>
          </cell>
          <cell r="M347">
            <v>1122.4100000000001</v>
          </cell>
          <cell r="N347">
            <v>1083.83</v>
          </cell>
          <cell r="O347">
            <v>1262.81</v>
          </cell>
          <cell r="P347">
            <v>1237.03</v>
          </cell>
          <cell r="Q347">
            <v>14860.230000000001</v>
          </cell>
        </row>
        <row r="348">
          <cell r="A348">
            <v>56060</v>
          </cell>
          <cell r="B348" t="str">
            <v>Group Insurance</v>
          </cell>
          <cell r="E348">
            <v>2260</v>
          </cell>
          <cell r="F348">
            <v>2260</v>
          </cell>
          <cell r="G348">
            <v>2015</v>
          </cell>
          <cell r="H348">
            <v>2505</v>
          </cell>
          <cell r="I348">
            <v>2286.75</v>
          </cell>
          <cell r="J348">
            <v>2260</v>
          </cell>
          <cell r="K348">
            <v>2233.2399999999998</v>
          </cell>
          <cell r="L348">
            <v>2260</v>
          </cell>
          <cell r="M348">
            <v>2015</v>
          </cell>
          <cell r="N348">
            <v>2505</v>
          </cell>
          <cell r="O348">
            <v>2260</v>
          </cell>
          <cell r="P348">
            <v>2260</v>
          </cell>
          <cell r="Q348">
            <v>27119.989999999998</v>
          </cell>
        </row>
        <row r="349">
          <cell r="A349">
            <v>56065</v>
          </cell>
          <cell r="B349" t="str">
            <v>Vacation Pay</v>
          </cell>
          <cell r="E349">
            <v>1525.21</v>
          </cell>
          <cell r="F349">
            <v>-107.25</v>
          </cell>
          <cell r="G349">
            <v>686</v>
          </cell>
          <cell r="H349">
            <v>651.78</v>
          </cell>
          <cell r="I349">
            <v>5006.99</v>
          </cell>
          <cell r="J349">
            <v>-77.53</v>
          </cell>
          <cell r="K349">
            <v>1031.8800000000001</v>
          </cell>
          <cell r="L349">
            <v>1229.18</v>
          </cell>
          <cell r="M349">
            <v>-193.57</v>
          </cell>
          <cell r="N349">
            <v>1097.0899999999999</v>
          </cell>
          <cell r="O349">
            <v>647.59</v>
          </cell>
          <cell r="P349">
            <v>92.16</v>
          </cell>
          <cell r="Q349">
            <v>11589.53</v>
          </cell>
        </row>
        <row r="350">
          <cell r="A350">
            <v>56070</v>
          </cell>
          <cell r="B350" t="str">
            <v>Sick Pay</v>
          </cell>
          <cell r="E350">
            <v>197.6</v>
          </cell>
          <cell r="F350">
            <v>-54.84</v>
          </cell>
          <cell r="G350">
            <v>58.3</v>
          </cell>
          <cell r="H350">
            <v>30.87</v>
          </cell>
          <cell r="I350">
            <v>0</v>
          </cell>
          <cell r="J350">
            <v>421.35</v>
          </cell>
          <cell r="K350">
            <v>0</v>
          </cell>
          <cell r="L350">
            <v>0</v>
          </cell>
          <cell r="M350">
            <v>371.67</v>
          </cell>
          <cell r="N350">
            <v>-106.19</v>
          </cell>
          <cell r="O350">
            <v>333.34</v>
          </cell>
          <cell r="P350">
            <v>-137.26</v>
          </cell>
          <cell r="Q350">
            <v>1114.8399999999999</v>
          </cell>
        </row>
        <row r="351">
          <cell r="A351">
            <v>56086</v>
          </cell>
          <cell r="B351" t="str">
            <v>Safety and Training</v>
          </cell>
          <cell r="E351">
            <v>259.02</v>
          </cell>
          <cell r="F351">
            <v>48.7</v>
          </cell>
          <cell r="G351">
            <v>93.68</v>
          </cell>
          <cell r="H351">
            <v>64.45</v>
          </cell>
          <cell r="I351">
            <v>0</v>
          </cell>
          <cell r="J351">
            <v>194.76</v>
          </cell>
          <cell r="K351">
            <v>1077.77</v>
          </cell>
          <cell r="L351">
            <v>241.93</v>
          </cell>
          <cell r="M351">
            <v>798.35</v>
          </cell>
          <cell r="N351">
            <v>821.91</v>
          </cell>
          <cell r="O351">
            <v>200.16</v>
          </cell>
          <cell r="P351">
            <v>135.97999999999999</v>
          </cell>
          <cell r="Q351">
            <v>3936.7099999999996</v>
          </cell>
        </row>
        <row r="352">
          <cell r="A352">
            <v>56090</v>
          </cell>
          <cell r="B352" t="str">
            <v>Uniforms</v>
          </cell>
          <cell r="E352">
            <v>1795.66</v>
          </cell>
          <cell r="F352">
            <v>143.75</v>
          </cell>
          <cell r="G352">
            <v>1117.68</v>
          </cell>
          <cell r="H352">
            <v>663</v>
          </cell>
          <cell r="I352">
            <v>503.29</v>
          </cell>
          <cell r="J352">
            <v>889.18</v>
          </cell>
          <cell r="K352">
            <v>1081.28</v>
          </cell>
          <cell r="L352">
            <v>680.36</v>
          </cell>
          <cell r="M352">
            <v>906.86</v>
          </cell>
          <cell r="N352">
            <v>144.98000000000002</v>
          </cell>
          <cell r="O352">
            <v>1093.78</v>
          </cell>
          <cell r="P352">
            <v>477.8</v>
          </cell>
          <cell r="Q352">
            <v>9497.619999999999</v>
          </cell>
        </row>
        <row r="353">
          <cell r="A353">
            <v>56095</v>
          </cell>
          <cell r="B353" t="str">
            <v>Empl &amp; Commun Activ</v>
          </cell>
          <cell r="E353">
            <v>727.54</v>
          </cell>
          <cell r="F353">
            <v>-266.95</v>
          </cell>
          <cell r="G353">
            <v>0</v>
          </cell>
          <cell r="H353">
            <v>92.48</v>
          </cell>
          <cell r="I353">
            <v>485.76</v>
          </cell>
          <cell r="J353">
            <v>463.36</v>
          </cell>
          <cell r="K353">
            <v>0</v>
          </cell>
          <cell r="L353">
            <v>0</v>
          </cell>
          <cell r="M353">
            <v>293.06</v>
          </cell>
          <cell r="N353">
            <v>28.73</v>
          </cell>
          <cell r="O353">
            <v>-181.04</v>
          </cell>
          <cell r="P353">
            <v>0</v>
          </cell>
          <cell r="Q353">
            <v>1642.94</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226.28</v>
          </cell>
          <cell r="F356">
            <v>217.62</v>
          </cell>
          <cell r="G356">
            <v>333.09</v>
          </cell>
          <cell r="H356">
            <v>220.44</v>
          </cell>
          <cell r="I356">
            <v>189.47</v>
          </cell>
          <cell r="J356">
            <v>211.84</v>
          </cell>
          <cell r="K356">
            <v>270.73</v>
          </cell>
          <cell r="L356">
            <v>224.38</v>
          </cell>
          <cell r="M356">
            <v>228.09</v>
          </cell>
          <cell r="N356">
            <v>329.68</v>
          </cell>
          <cell r="O356">
            <v>224.86</v>
          </cell>
          <cell r="P356">
            <v>246.21</v>
          </cell>
          <cell r="Q356">
            <v>2922.69</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1415.21</v>
          </cell>
          <cell r="F359">
            <v>1483.02</v>
          </cell>
          <cell r="G359">
            <v>1740.94</v>
          </cell>
          <cell r="H359">
            <v>445.37</v>
          </cell>
          <cell r="I359">
            <v>804.72</v>
          </cell>
          <cell r="J359">
            <v>164.82</v>
          </cell>
          <cell r="K359">
            <v>658.52</v>
          </cell>
          <cell r="L359">
            <v>1100.71</v>
          </cell>
          <cell r="M359">
            <v>1250.03</v>
          </cell>
          <cell r="N359">
            <v>1674.36</v>
          </cell>
          <cell r="O359">
            <v>765.8</v>
          </cell>
          <cell r="P359">
            <v>382.82</v>
          </cell>
          <cell r="Q359">
            <v>11886.32</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20</v>
          </cell>
          <cell r="Q361">
            <v>20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4606.6000000000004</v>
          </cell>
          <cell r="F364">
            <v>4350.2299999999996</v>
          </cell>
          <cell r="G364">
            <v>4615.41</v>
          </cell>
          <cell r="H364">
            <v>1003.34</v>
          </cell>
          <cell r="I364">
            <v>7555.03</v>
          </cell>
          <cell r="J364">
            <v>4491</v>
          </cell>
          <cell r="K364">
            <v>4590.99</v>
          </cell>
          <cell r="L364">
            <v>470.11</v>
          </cell>
          <cell r="M364">
            <v>4254.96</v>
          </cell>
          <cell r="N364">
            <v>4208.18</v>
          </cell>
          <cell r="O364">
            <v>512.84</v>
          </cell>
          <cell r="P364">
            <v>4070.45</v>
          </cell>
          <cell r="Q364">
            <v>44729.139999999992</v>
          </cell>
        </row>
        <row r="365">
          <cell r="A365">
            <v>56200</v>
          </cell>
          <cell r="B365" t="str">
            <v>Travel</v>
          </cell>
          <cell r="E365">
            <v>0</v>
          </cell>
          <cell r="F365">
            <v>69</v>
          </cell>
          <cell r="G365">
            <v>98.25</v>
          </cell>
          <cell r="H365">
            <v>52.88</v>
          </cell>
          <cell r="I365">
            <v>0</v>
          </cell>
          <cell r="J365">
            <v>0</v>
          </cell>
          <cell r="K365">
            <v>0</v>
          </cell>
          <cell r="L365">
            <v>0</v>
          </cell>
          <cell r="M365">
            <v>0</v>
          </cell>
          <cell r="N365">
            <v>5.62</v>
          </cell>
          <cell r="O365">
            <v>0</v>
          </cell>
          <cell r="P365">
            <v>0</v>
          </cell>
          <cell r="Q365">
            <v>225.75</v>
          </cell>
        </row>
        <row r="366">
          <cell r="A366">
            <v>56201</v>
          </cell>
          <cell r="B366" t="str">
            <v>Meal and Entertainment</v>
          </cell>
          <cell r="E366">
            <v>0</v>
          </cell>
          <cell r="F366">
            <v>0</v>
          </cell>
          <cell r="G366">
            <v>0</v>
          </cell>
          <cell r="H366">
            <v>0</v>
          </cell>
          <cell r="I366">
            <v>0</v>
          </cell>
          <cell r="J366">
            <v>103.1</v>
          </cell>
          <cell r="K366">
            <v>0</v>
          </cell>
          <cell r="L366">
            <v>0</v>
          </cell>
          <cell r="M366">
            <v>0</v>
          </cell>
          <cell r="N366">
            <v>44.52</v>
          </cell>
          <cell r="O366">
            <v>90.55</v>
          </cell>
          <cell r="P366">
            <v>110.62</v>
          </cell>
          <cell r="Q366">
            <v>348.79</v>
          </cell>
        </row>
        <row r="367">
          <cell r="A367">
            <v>56210</v>
          </cell>
          <cell r="B367" t="str">
            <v>Office Supply and Equip</v>
          </cell>
          <cell r="E367">
            <v>907.9</v>
          </cell>
          <cell r="F367">
            <v>1266.8599999999999</v>
          </cell>
          <cell r="G367">
            <v>1175.05</v>
          </cell>
          <cell r="H367">
            <v>2018.74</v>
          </cell>
          <cell r="I367">
            <v>1340.75</v>
          </cell>
          <cell r="J367">
            <v>1056.72</v>
          </cell>
          <cell r="K367">
            <v>1348.09</v>
          </cell>
          <cell r="L367">
            <v>2224.39</v>
          </cell>
          <cell r="M367">
            <v>1094.46</v>
          </cell>
          <cell r="N367">
            <v>1045.8699999999999</v>
          </cell>
          <cell r="O367">
            <v>1613.32</v>
          </cell>
          <cell r="P367">
            <v>1365.17</v>
          </cell>
          <cell r="Q367">
            <v>16457.32</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26562.799999999996</v>
          </cell>
          <cell r="F371">
            <v>23501.42</v>
          </cell>
          <cell r="G371">
            <v>27636.67</v>
          </cell>
          <cell r="H371">
            <v>22714.119999999995</v>
          </cell>
          <cell r="I371">
            <v>32513.34</v>
          </cell>
          <cell r="J371">
            <v>23855.37</v>
          </cell>
          <cell r="K371">
            <v>28433.989999999994</v>
          </cell>
          <cell r="L371">
            <v>22041.739999999998</v>
          </cell>
          <cell r="M371">
            <v>25858.779999999995</v>
          </cell>
          <cell r="N371">
            <v>25971.11</v>
          </cell>
          <cell r="O371">
            <v>22681.739999999998</v>
          </cell>
          <cell r="P371">
            <v>24752.86</v>
          </cell>
          <cell r="Q371">
            <v>306523.94</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427.66</v>
          </cell>
          <cell r="I376">
            <v>0</v>
          </cell>
          <cell r="J376">
            <v>0</v>
          </cell>
          <cell r="K376">
            <v>0</v>
          </cell>
          <cell r="L376">
            <v>0</v>
          </cell>
          <cell r="M376">
            <v>0</v>
          </cell>
          <cell r="N376">
            <v>224.45</v>
          </cell>
          <cell r="O376">
            <v>3002.92</v>
          </cell>
          <cell r="P376">
            <v>0</v>
          </cell>
          <cell r="Q376">
            <v>3655.03</v>
          </cell>
        </row>
        <row r="377">
          <cell r="A377">
            <v>57147</v>
          </cell>
          <cell r="B377" t="str">
            <v>Bldg &amp; Property</v>
          </cell>
          <cell r="E377">
            <v>8063.84</v>
          </cell>
          <cell r="F377">
            <v>8169.88</v>
          </cell>
          <cell r="G377">
            <v>6041.82</v>
          </cell>
          <cell r="H377">
            <v>6588.54</v>
          </cell>
          <cell r="I377">
            <v>4365.71</v>
          </cell>
          <cell r="J377">
            <v>4713.99</v>
          </cell>
          <cell r="K377">
            <v>10806.84</v>
          </cell>
          <cell r="L377">
            <v>9251.0400000000009</v>
          </cell>
          <cell r="M377">
            <v>6193.48</v>
          </cell>
          <cell r="N377">
            <v>8759.64</v>
          </cell>
          <cell r="O377">
            <v>5195.24</v>
          </cell>
          <cell r="P377">
            <v>16632.82</v>
          </cell>
          <cell r="Q377">
            <v>94782.84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1384.3</v>
          </cell>
          <cell r="F380">
            <v>289.72000000000003</v>
          </cell>
          <cell r="G380">
            <v>352.8</v>
          </cell>
          <cell r="H380">
            <v>250.3</v>
          </cell>
          <cell r="I380">
            <v>272.69</v>
          </cell>
          <cell r="J380">
            <v>171.46</v>
          </cell>
          <cell r="K380">
            <v>268.27</v>
          </cell>
          <cell r="L380">
            <v>157.77000000000001</v>
          </cell>
          <cell r="M380">
            <v>921.26</v>
          </cell>
          <cell r="N380">
            <v>178.68</v>
          </cell>
          <cell r="O380">
            <v>1625.08</v>
          </cell>
          <cell r="P380">
            <v>312.62</v>
          </cell>
          <cell r="Q380">
            <v>6184.95</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17643.07</v>
          </cell>
          <cell r="F383">
            <v>17035.48</v>
          </cell>
          <cell r="G383">
            <v>17673.07</v>
          </cell>
          <cell r="H383">
            <v>17402.849999999999</v>
          </cell>
          <cell r="I383">
            <v>17402.849999999999</v>
          </cell>
          <cell r="J383">
            <v>17402.849999999999</v>
          </cell>
          <cell r="K383">
            <v>17402.849999999999</v>
          </cell>
          <cell r="L383">
            <v>17402.849999999999</v>
          </cell>
          <cell r="M383">
            <v>18791.8</v>
          </cell>
          <cell r="N383">
            <v>17402.849999999999</v>
          </cell>
          <cell r="O383">
            <v>18791.8</v>
          </cell>
          <cell r="P383">
            <v>2852.62</v>
          </cell>
          <cell r="Q383">
            <v>197204.94</v>
          </cell>
        </row>
        <row r="384">
          <cell r="A384">
            <v>57175</v>
          </cell>
          <cell r="B384" t="str">
            <v>Equipment Vehicle Rental</v>
          </cell>
          <cell r="E384">
            <v>328.66</v>
          </cell>
          <cell r="F384">
            <v>0</v>
          </cell>
          <cell r="G384">
            <v>0</v>
          </cell>
          <cell r="H384">
            <v>0</v>
          </cell>
          <cell r="I384">
            <v>0</v>
          </cell>
          <cell r="J384">
            <v>0</v>
          </cell>
          <cell r="K384">
            <v>0</v>
          </cell>
          <cell r="L384">
            <v>0</v>
          </cell>
          <cell r="M384">
            <v>0</v>
          </cell>
          <cell r="N384">
            <v>0</v>
          </cell>
          <cell r="O384">
            <v>2091.2399999999998</v>
          </cell>
          <cell r="P384">
            <v>397.36</v>
          </cell>
          <cell r="Q384">
            <v>2817.2599999999998</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5737.5</v>
          </cell>
          <cell r="F387">
            <v>5737.5</v>
          </cell>
          <cell r="G387">
            <v>5737.5</v>
          </cell>
          <cell r="H387">
            <v>5737.5</v>
          </cell>
          <cell r="I387">
            <v>3780</v>
          </cell>
          <cell r="J387">
            <v>3780</v>
          </cell>
          <cell r="K387">
            <v>3780</v>
          </cell>
          <cell r="L387">
            <v>3780</v>
          </cell>
          <cell r="M387">
            <v>3780</v>
          </cell>
          <cell r="N387">
            <v>3780</v>
          </cell>
          <cell r="O387">
            <v>3780</v>
          </cell>
          <cell r="P387">
            <v>3780</v>
          </cell>
          <cell r="Q387">
            <v>53190</v>
          </cell>
        </row>
        <row r="388">
          <cell r="A388">
            <v>57255</v>
          </cell>
          <cell r="B388" t="str">
            <v>Other Prof Fees</v>
          </cell>
          <cell r="E388">
            <v>0</v>
          </cell>
          <cell r="F388">
            <v>0</v>
          </cell>
          <cell r="G388">
            <v>13.5</v>
          </cell>
          <cell r="H388">
            <v>13.5</v>
          </cell>
          <cell r="I388">
            <v>13.5</v>
          </cell>
          <cell r="J388">
            <v>13.5</v>
          </cell>
          <cell r="K388">
            <v>0</v>
          </cell>
          <cell r="L388">
            <v>13.5</v>
          </cell>
          <cell r="M388">
            <v>13.5</v>
          </cell>
          <cell r="N388">
            <v>13.5</v>
          </cell>
          <cell r="O388">
            <v>13.5</v>
          </cell>
          <cell r="P388">
            <v>0</v>
          </cell>
          <cell r="Q388">
            <v>108</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54300.08</v>
          </cell>
          <cell r="K390">
            <v>3763.13</v>
          </cell>
          <cell r="L390">
            <v>4344.38</v>
          </cell>
          <cell r="M390">
            <v>0</v>
          </cell>
          <cell r="N390">
            <v>0</v>
          </cell>
          <cell r="O390">
            <v>0</v>
          </cell>
          <cell r="P390">
            <v>0</v>
          </cell>
          <cell r="Q390">
            <v>62407.59</v>
          </cell>
        </row>
        <row r="391">
          <cell r="A391">
            <v>57275</v>
          </cell>
          <cell r="B391" t="str">
            <v>Property Taxes</v>
          </cell>
          <cell r="E391">
            <v>648.66999999999996</v>
          </cell>
          <cell r="F391">
            <v>748.26</v>
          </cell>
          <cell r="G391">
            <v>748.26</v>
          </cell>
          <cell r="H391">
            <v>931.59</v>
          </cell>
          <cell r="I391">
            <v>931.59</v>
          </cell>
          <cell r="J391">
            <v>931.61</v>
          </cell>
          <cell r="K391">
            <v>676.33</v>
          </cell>
          <cell r="L391">
            <v>676.33</v>
          </cell>
          <cell r="M391">
            <v>676.33</v>
          </cell>
          <cell r="N391">
            <v>676.33</v>
          </cell>
          <cell r="O391">
            <v>676.33</v>
          </cell>
          <cell r="P391">
            <v>676.33</v>
          </cell>
          <cell r="Q391">
            <v>8997.9599999999991</v>
          </cell>
        </row>
        <row r="392">
          <cell r="A392">
            <v>57280</v>
          </cell>
          <cell r="B392" t="str">
            <v>Other Taxes</v>
          </cell>
          <cell r="E392">
            <v>0</v>
          </cell>
          <cell r="F392">
            <v>0</v>
          </cell>
          <cell r="G392">
            <v>0</v>
          </cell>
          <cell r="H392">
            <v>0</v>
          </cell>
          <cell r="I392">
            <v>0</v>
          </cell>
          <cell r="J392">
            <v>0</v>
          </cell>
          <cell r="K392">
            <v>0</v>
          </cell>
          <cell r="L392">
            <v>0</v>
          </cell>
          <cell r="M392">
            <v>0</v>
          </cell>
          <cell r="N392">
            <v>0</v>
          </cell>
          <cell r="O392">
            <v>0</v>
          </cell>
          <cell r="P392">
            <v>0</v>
          </cell>
          <cell r="Q392">
            <v>0</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266.95</v>
          </cell>
          <cell r="P393">
            <v>0</v>
          </cell>
          <cell r="Q393">
            <v>533.9</v>
          </cell>
        </row>
        <row r="394">
          <cell r="A394">
            <v>57335</v>
          </cell>
          <cell r="B394" t="str">
            <v>Miscellaneous</v>
          </cell>
          <cell r="E394">
            <v>0</v>
          </cell>
          <cell r="F394">
            <v>0</v>
          </cell>
          <cell r="G394">
            <v>0</v>
          </cell>
          <cell r="H394">
            <v>0</v>
          </cell>
          <cell r="I394">
            <v>0</v>
          </cell>
          <cell r="J394">
            <v>-33322.47</v>
          </cell>
          <cell r="K394">
            <v>33322.47</v>
          </cell>
          <cell r="L394">
            <v>0</v>
          </cell>
          <cell r="M394">
            <v>0</v>
          </cell>
          <cell r="N394">
            <v>0</v>
          </cell>
          <cell r="O394">
            <v>0</v>
          </cell>
          <cell r="P394">
            <v>0</v>
          </cell>
          <cell r="Q394">
            <v>0</v>
          </cell>
        </row>
        <row r="395">
          <cell r="A395">
            <v>57345</v>
          </cell>
          <cell r="B395" t="str">
            <v>Secruity Services</v>
          </cell>
          <cell r="E395">
            <v>187.5</v>
          </cell>
          <cell r="F395">
            <v>187.5</v>
          </cell>
          <cell r="G395">
            <v>187.5</v>
          </cell>
          <cell r="H395">
            <v>187.5</v>
          </cell>
          <cell r="I395">
            <v>187.5</v>
          </cell>
          <cell r="J395">
            <v>187.5</v>
          </cell>
          <cell r="K395">
            <v>187.5</v>
          </cell>
          <cell r="L395">
            <v>187.5</v>
          </cell>
          <cell r="M395">
            <v>187.5</v>
          </cell>
          <cell r="N395">
            <v>187.5</v>
          </cell>
          <cell r="O395">
            <v>187.5</v>
          </cell>
          <cell r="P395">
            <v>250</v>
          </cell>
          <cell r="Q395">
            <v>2312.5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65</v>
          </cell>
          <cell r="F398">
            <v>0</v>
          </cell>
          <cell r="G398">
            <v>132.5</v>
          </cell>
          <cell r="H398">
            <v>0</v>
          </cell>
          <cell r="I398">
            <v>0</v>
          </cell>
          <cell r="J398">
            <v>132.5</v>
          </cell>
          <cell r="K398">
            <v>0</v>
          </cell>
          <cell r="L398">
            <v>0</v>
          </cell>
          <cell r="M398">
            <v>132.5</v>
          </cell>
          <cell r="N398">
            <v>1975</v>
          </cell>
          <cell r="O398">
            <v>0</v>
          </cell>
          <cell r="P398">
            <v>132.5</v>
          </cell>
          <cell r="Q398">
            <v>2570</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4619.28</v>
          </cell>
          <cell r="F400">
            <v>6292.28</v>
          </cell>
          <cell r="G400">
            <v>6547.28</v>
          </cell>
          <cell r="H400">
            <v>5761.53</v>
          </cell>
          <cell r="I400">
            <v>5761.53</v>
          </cell>
          <cell r="J400">
            <v>5761.53</v>
          </cell>
          <cell r="K400">
            <v>5761.49</v>
          </cell>
          <cell r="L400">
            <v>5761.53</v>
          </cell>
          <cell r="M400">
            <v>5761.53</v>
          </cell>
          <cell r="N400">
            <v>5761.53</v>
          </cell>
          <cell r="O400">
            <v>6186.53</v>
          </cell>
          <cell r="P400">
            <v>4741.53</v>
          </cell>
          <cell r="Q400">
            <v>68717.569999999992</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38677.819999999992</v>
          </cell>
          <cell r="F406">
            <v>38460.620000000003</v>
          </cell>
          <cell r="G406">
            <v>37434.229999999996</v>
          </cell>
          <cell r="H406">
            <v>37300.97</v>
          </cell>
          <cell r="I406">
            <v>32715.37</v>
          </cell>
          <cell r="J406">
            <v>54072.55</v>
          </cell>
          <cell r="K406">
            <v>75968.88</v>
          </cell>
          <cell r="L406">
            <v>41574.9</v>
          </cell>
          <cell r="M406">
            <v>36457.9</v>
          </cell>
          <cell r="N406">
            <v>39226.43</v>
          </cell>
          <cell r="O406">
            <v>41817.089999999997</v>
          </cell>
          <cell r="P406">
            <v>29775.78</v>
          </cell>
          <cell r="Q406">
            <v>503482.54000000004</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0</v>
          </cell>
          <cell r="H414">
            <v>0</v>
          </cell>
          <cell r="I414">
            <v>0</v>
          </cell>
          <cell r="J414">
            <v>0</v>
          </cell>
          <cell r="K414">
            <v>0</v>
          </cell>
          <cell r="L414">
            <v>0</v>
          </cell>
          <cell r="M414">
            <v>0</v>
          </cell>
          <cell r="N414">
            <v>0</v>
          </cell>
          <cell r="O414">
            <v>0</v>
          </cell>
          <cell r="P414">
            <v>0</v>
          </cell>
          <cell r="Q414">
            <v>0</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10091.379999999999</v>
          </cell>
          <cell r="F417">
            <v>10091.379999999999</v>
          </cell>
          <cell r="G417">
            <v>10091.379999999999</v>
          </cell>
          <cell r="H417">
            <v>10091.379999999999</v>
          </cell>
          <cell r="I417">
            <v>10091.379999999999</v>
          </cell>
          <cell r="J417">
            <v>10091.379999999999</v>
          </cell>
          <cell r="K417">
            <v>10091.379999999999</v>
          </cell>
          <cell r="L417">
            <v>10091.379999999999</v>
          </cell>
          <cell r="M417">
            <v>10091.379999999999</v>
          </cell>
          <cell r="N417">
            <v>10091.379999999999</v>
          </cell>
          <cell r="O417">
            <v>10091.379999999999</v>
          </cell>
          <cell r="P417">
            <v>10091.379999999999</v>
          </cell>
          <cell r="Q417">
            <v>121096.56000000001</v>
          </cell>
        </row>
        <row r="418">
          <cell r="A418">
            <v>59341</v>
          </cell>
          <cell r="B418" t="str">
            <v>A&amp;L - Current Year Claims</v>
          </cell>
          <cell r="E418">
            <v>-6142.07</v>
          </cell>
          <cell r="F418">
            <v>-2400</v>
          </cell>
          <cell r="G418">
            <v>400</v>
          </cell>
          <cell r="H418">
            <v>9853.9</v>
          </cell>
          <cell r="I418">
            <v>0</v>
          </cell>
          <cell r="J418">
            <v>0</v>
          </cell>
          <cell r="K418">
            <v>0</v>
          </cell>
          <cell r="L418">
            <v>4250</v>
          </cell>
          <cell r="M418">
            <v>8924.2000000000007</v>
          </cell>
          <cell r="N418">
            <v>751</v>
          </cell>
          <cell r="O418">
            <v>2071.27</v>
          </cell>
          <cell r="P418">
            <v>24430</v>
          </cell>
          <cell r="Q418">
            <v>42138.3</v>
          </cell>
        </row>
        <row r="419">
          <cell r="A419">
            <v>59342</v>
          </cell>
          <cell r="B419" t="str">
            <v>A&amp;L - Prior Year Claims</v>
          </cell>
          <cell r="E419">
            <v>0</v>
          </cell>
          <cell r="F419">
            <v>0</v>
          </cell>
          <cell r="G419">
            <v>0</v>
          </cell>
          <cell r="H419">
            <v>-10802.07</v>
          </cell>
          <cell r="I419">
            <v>-2004.25</v>
          </cell>
          <cell r="J419">
            <v>1249.05</v>
          </cell>
          <cell r="K419">
            <v>6999.75</v>
          </cell>
          <cell r="L419">
            <v>0</v>
          </cell>
          <cell r="M419">
            <v>0</v>
          </cell>
          <cell r="N419">
            <v>2499.5</v>
          </cell>
          <cell r="O419">
            <v>0</v>
          </cell>
          <cell r="P419">
            <v>0</v>
          </cell>
          <cell r="Q419">
            <v>-2058.0200000000004</v>
          </cell>
        </row>
        <row r="420">
          <cell r="A420">
            <v>59343</v>
          </cell>
          <cell r="B420" t="str">
            <v>WC - Current Year Claims</v>
          </cell>
          <cell r="E420">
            <v>7290.88</v>
          </cell>
          <cell r="F420">
            <v>-17465.98</v>
          </cell>
          <cell r="G420">
            <v>13819.28</v>
          </cell>
          <cell r="H420">
            <v>8553.6</v>
          </cell>
          <cell r="I420">
            <v>5696</v>
          </cell>
          <cell r="J420">
            <v>3275.7</v>
          </cell>
          <cell r="K420">
            <v>6448.16</v>
          </cell>
          <cell r="L420">
            <v>2722</v>
          </cell>
          <cell r="M420">
            <v>820</v>
          </cell>
          <cell r="N420">
            <v>-18388.02</v>
          </cell>
          <cell r="O420">
            <v>-1818.92</v>
          </cell>
          <cell r="P420">
            <v>2266.29</v>
          </cell>
          <cell r="Q420">
            <v>13218.990000000002</v>
          </cell>
        </row>
        <row r="421">
          <cell r="A421">
            <v>59344</v>
          </cell>
          <cell r="B421" t="str">
            <v>WC - Prior Year Claims</v>
          </cell>
          <cell r="E421">
            <v>0</v>
          </cell>
          <cell r="F421">
            <v>0</v>
          </cell>
          <cell r="G421">
            <v>0</v>
          </cell>
          <cell r="H421">
            <v>-9078.02</v>
          </cell>
          <cell r="I421">
            <v>16579.04</v>
          </cell>
          <cell r="J421">
            <v>98644.06</v>
          </cell>
          <cell r="K421">
            <v>-15344.09</v>
          </cell>
          <cell r="L421">
            <v>-28729.19</v>
          </cell>
          <cell r="M421">
            <v>17918.650000000001</v>
          </cell>
          <cell r="N421">
            <v>-103.64</v>
          </cell>
          <cell r="O421">
            <v>1197.08</v>
          </cell>
          <cell r="P421">
            <v>-19684.740000000002</v>
          </cell>
          <cell r="Q421">
            <v>61399.150000000009</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5142.99</v>
          </cell>
          <cell r="F423">
            <v>1000</v>
          </cell>
          <cell r="G423">
            <v>2757.56</v>
          </cell>
          <cell r="H423">
            <v>0</v>
          </cell>
          <cell r="I423">
            <v>1701.74</v>
          </cell>
          <cell r="J423">
            <v>6490.95</v>
          </cell>
          <cell r="K423">
            <v>104.97</v>
          </cell>
          <cell r="L423">
            <v>48.7</v>
          </cell>
          <cell r="M423">
            <v>0</v>
          </cell>
          <cell r="N423">
            <v>11054.22</v>
          </cell>
          <cell r="O423">
            <v>655.83</v>
          </cell>
          <cell r="P423">
            <v>11383.6</v>
          </cell>
          <cell r="Q423">
            <v>40340.559999999998</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10000</v>
          </cell>
          <cell r="O424">
            <v>31.43</v>
          </cell>
          <cell r="P424">
            <v>-10904.79</v>
          </cell>
          <cell r="Q424">
            <v>-873.36000000000058</v>
          </cell>
        </row>
        <row r="425">
          <cell r="A425">
            <v>59500</v>
          </cell>
          <cell r="B425" t="str">
            <v>Workers Comp Prem</v>
          </cell>
          <cell r="E425">
            <v>4000</v>
          </cell>
          <cell r="F425">
            <v>2000</v>
          </cell>
          <cell r="G425">
            <v>2000</v>
          </cell>
          <cell r="H425">
            <v>2000</v>
          </cell>
          <cell r="I425">
            <v>1000</v>
          </cell>
          <cell r="J425">
            <v>2000</v>
          </cell>
          <cell r="K425">
            <v>2000</v>
          </cell>
          <cell r="L425">
            <v>2000</v>
          </cell>
          <cell r="M425">
            <v>3000</v>
          </cell>
          <cell r="N425">
            <v>3000</v>
          </cell>
          <cell r="O425">
            <v>3000</v>
          </cell>
          <cell r="P425">
            <v>0</v>
          </cell>
          <cell r="Q425">
            <v>26000</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20383.18</v>
          </cell>
          <cell r="F428">
            <v>-6774.6</v>
          </cell>
          <cell r="G428">
            <v>29068.22</v>
          </cell>
          <cell r="H428">
            <v>10618.789999999997</v>
          </cell>
          <cell r="I428">
            <v>33063.910000000003</v>
          </cell>
          <cell r="J428">
            <v>121751.14</v>
          </cell>
          <cell r="K428">
            <v>10300.169999999996</v>
          </cell>
          <cell r="L428">
            <v>-9617.11</v>
          </cell>
          <cell r="M428">
            <v>40754.230000000003</v>
          </cell>
          <cell r="N428">
            <v>18904.439999999999</v>
          </cell>
          <cell r="O428">
            <v>15228.07</v>
          </cell>
          <cell r="P428">
            <v>17581.739999999998</v>
          </cell>
          <cell r="Q428">
            <v>301262.18000000005</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1319.45</v>
          </cell>
          <cell r="I432">
            <v>0</v>
          </cell>
          <cell r="J432">
            <v>24949.35</v>
          </cell>
          <cell r="K432">
            <v>-33354.22</v>
          </cell>
          <cell r="L432">
            <v>-3080</v>
          </cell>
          <cell r="M432">
            <v>0</v>
          </cell>
          <cell r="N432">
            <v>0</v>
          </cell>
          <cell r="O432">
            <v>0</v>
          </cell>
          <cell r="P432">
            <v>0</v>
          </cell>
          <cell r="Q432">
            <v>-10165.420000000002</v>
          </cell>
        </row>
        <row r="433">
          <cell r="A433" t="str">
            <v>Total Disposal of Assets and Operations</v>
          </cell>
          <cell r="E433">
            <v>0</v>
          </cell>
          <cell r="F433">
            <v>0</v>
          </cell>
          <cell r="G433">
            <v>0</v>
          </cell>
          <cell r="H433">
            <v>1319.45</v>
          </cell>
          <cell r="I433">
            <v>0</v>
          </cell>
          <cell r="J433">
            <v>24949.35</v>
          </cell>
          <cell r="K433">
            <v>-33354.22</v>
          </cell>
          <cell r="L433">
            <v>-3080</v>
          </cell>
          <cell r="M433">
            <v>0</v>
          </cell>
          <cell r="N433">
            <v>0</v>
          </cell>
          <cell r="O433">
            <v>0</v>
          </cell>
          <cell r="P433">
            <v>0</v>
          </cell>
          <cell r="Q433">
            <v>-10165.420000000002</v>
          </cell>
        </row>
        <row r="435">
          <cell r="A435" t="str">
            <v>Total Operating Costs</v>
          </cell>
          <cell r="E435">
            <v>691108.55</v>
          </cell>
          <cell r="F435">
            <v>591691.37000000011</v>
          </cell>
          <cell r="G435">
            <v>679572.21999999986</v>
          </cell>
          <cell r="H435">
            <v>649398.42000000004</v>
          </cell>
          <cell r="I435">
            <v>715012.80999999994</v>
          </cell>
          <cell r="J435">
            <v>823534.92999999993</v>
          </cell>
          <cell r="K435">
            <v>725146.60999999987</v>
          </cell>
          <cell r="L435">
            <v>671623.93</v>
          </cell>
          <cell r="M435">
            <v>721331.92999999993</v>
          </cell>
          <cell r="N435">
            <v>675314.14999999991</v>
          </cell>
          <cell r="O435">
            <v>713873.94</v>
          </cell>
          <cell r="P435">
            <v>696947.79999999981</v>
          </cell>
          <cell r="Q435">
            <v>8354556.6600000001</v>
          </cell>
        </row>
        <row r="437">
          <cell r="A437" t="str">
            <v>Gross Profit</v>
          </cell>
          <cell r="E437">
            <v>958596.29999999981</v>
          </cell>
          <cell r="F437">
            <v>1078399.0499999998</v>
          </cell>
          <cell r="G437">
            <v>980681.78999999992</v>
          </cell>
          <cell r="H437">
            <v>1060013.06</v>
          </cell>
          <cell r="I437">
            <v>998324.67999999935</v>
          </cell>
          <cell r="J437">
            <v>884006.14000000036</v>
          </cell>
          <cell r="K437">
            <v>999176.6099999994</v>
          </cell>
          <cell r="L437">
            <v>1029352.5499999995</v>
          </cell>
          <cell r="M437">
            <v>1005221.45</v>
          </cell>
          <cell r="N437">
            <v>1062170.0200000005</v>
          </cell>
          <cell r="O437">
            <v>1010676.3699999996</v>
          </cell>
          <cell r="P437">
            <v>1011952.0500000003</v>
          </cell>
          <cell r="Q437">
            <v>12078570.07</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8.23</v>
          </cell>
          <cell r="M450">
            <v>-8.23</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2300</v>
          </cell>
          <cell r="F458">
            <v>2448</v>
          </cell>
          <cell r="G458">
            <v>2391</v>
          </cell>
          <cell r="H458">
            <v>2584.5</v>
          </cell>
          <cell r="I458">
            <v>2565</v>
          </cell>
          <cell r="J458">
            <v>3535</v>
          </cell>
          <cell r="K458">
            <v>2899</v>
          </cell>
          <cell r="L458">
            <v>2443</v>
          </cell>
          <cell r="M458">
            <v>1800</v>
          </cell>
          <cell r="N458">
            <v>2326</v>
          </cell>
          <cell r="O458">
            <v>2339</v>
          </cell>
          <cell r="P458">
            <v>0</v>
          </cell>
          <cell r="Q458">
            <v>27630.5</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198.54</v>
          </cell>
          <cell r="F463">
            <v>0</v>
          </cell>
          <cell r="G463">
            <v>0</v>
          </cell>
          <cell r="H463">
            <v>0</v>
          </cell>
          <cell r="I463">
            <v>0</v>
          </cell>
          <cell r="J463">
            <v>0</v>
          </cell>
          <cell r="K463">
            <v>0</v>
          </cell>
          <cell r="L463">
            <v>0</v>
          </cell>
          <cell r="M463">
            <v>0</v>
          </cell>
          <cell r="N463">
            <v>0</v>
          </cell>
          <cell r="O463">
            <v>0</v>
          </cell>
          <cell r="P463">
            <v>0</v>
          </cell>
          <cell r="Q463">
            <v>198.54</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58.5</v>
          </cell>
          <cell r="L468">
            <v>177.74</v>
          </cell>
          <cell r="M468">
            <v>-77.739999999999995</v>
          </cell>
          <cell r="N468">
            <v>0</v>
          </cell>
          <cell r="O468">
            <v>75.52</v>
          </cell>
          <cell r="P468">
            <v>23.74</v>
          </cell>
          <cell r="Q468">
            <v>257.76</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12977.33</v>
          </cell>
          <cell r="F470">
            <v>949.64</v>
          </cell>
          <cell r="G470">
            <v>5900.84</v>
          </cell>
          <cell r="H470">
            <v>4161.1099999999997</v>
          </cell>
          <cell r="I470">
            <v>3165.78</v>
          </cell>
          <cell r="J470">
            <v>4520.0600000000004</v>
          </cell>
          <cell r="K470">
            <v>1806.35</v>
          </cell>
          <cell r="L470">
            <v>955.59</v>
          </cell>
          <cell r="M470">
            <v>28827.18</v>
          </cell>
          <cell r="N470">
            <v>25999.119999999999</v>
          </cell>
          <cell r="O470">
            <v>1245.2</v>
          </cell>
          <cell r="P470">
            <v>38523.21</v>
          </cell>
          <cell r="Q470">
            <v>129031.41</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15475.869999999999</v>
          </cell>
          <cell r="F480">
            <v>3397.64</v>
          </cell>
          <cell r="G480">
            <v>8291.84</v>
          </cell>
          <cell r="H480">
            <v>6745.61</v>
          </cell>
          <cell r="I480">
            <v>5730.7800000000007</v>
          </cell>
          <cell r="J480">
            <v>8055.06</v>
          </cell>
          <cell r="K480">
            <v>4763.8500000000004</v>
          </cell>
          <cell r="L480">
            <v>3584.5600000000004</v>
          </cell>
          <cell r="M480">
            <v>30541.21</v>
          </cell>
          <cell r="N480">
            <v>28325.119999999999</v>
          </cell>
          <cell r="O480">
            <v>3659.7200000000003</v>
          </cell>
          <cell r="P480">
            <v>38546.949999999997</v>
          </cell>
          <cell r="Q480">
            <v>157118.21</v>
          </cell>
        </row>
        <row r="482">
          <cell r="A482" t="str">
            <v>G&amp;A</v>
          </cell>
        </row>
        <row r="483">
          <cell r="A483">
            <v>70010</v>
          </cell>
          <cell r="B483" t="str">
            <v>Salaries</v>
          </cell>
          <cell r="E483">
            <v>31950.25</v>
          </cell>
          <cell r="F483">
            <v>29217.37</v>
          </cell>
          <cell r="G483">
            <v>34993.21</v>
          </cell>
          <cell r="H483">
            <v>32805.65</v>
          </cell>
          <cell r="I483">
            <v>33117.839999999997</v>
          </cell>
          <cell r="J483">
            <v>36102.11</v>
          </cell>
          <cell r="K483">
            <v>36862.230000000003</v>
          </cell>
          <cell r="L483">
            <v>32246.880000000001</v>
          </cell>
          <cell r="M483">
            <v>35474.660000000003</v>
          </cell>
          <cell r="N483">
            <v>34757.17</v>
          </cell>
          <cell r="O483">
            <v>34601.15</v>
          </cell>
          <cell r="P483">
            <v>36751.879999999997</v>
          </cell>
          <cell r="Q483">
            <v>408880.39999999997</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39238.25</v>
          </cell>
          <cell r="F485">
            <v>41055.800000000003</v>
          </cell>
          <cell r="G485">
            <v>43441.67</v>
          </cell>
          <cell r="H485">
            <v>43159.68</v>
          </cell>
          <cell r="I485">
            <v>40707.99</v>
          </cell>
          <cell r="J485">
            <v>44340.75</v>
          </cell>
          <cell r="K485">
            <v>44034.15</v>
          </cell>
          <cell r="L485">
            <v>37123.65</v>
          </cell>
          <cell r="M485">
            <v>40606.129999999997</v>
          </cell>
          <cell r="N485">
            <v>42194.06</v>
          </cell>
          <cell r="O485">
            <v>45471.69</v>
          </cell>
          <cell r="P485">
            <v>48949.11</v>
          </cell>
          <cell r="Q485">
            <v>510322.93</v>
          </cell>
        </row>
        <row r="486">
          <cell r="A486">
            <v>70025</v>
          </cell>
          <cell r="B486" t="str">
            <v>Wages O.T.</v>
          </cell>
          <cell r="E486">
            <v>2096.58</v>
          </cell>
          <cell r="F486">
            <v>2256.92</v>
          </cell>
          <cell r="G486">
            <v>520.88</v>
          </cell>
          <cell r="H486">
            <v>1862.34</v>
          </cell>
          <cell r="I486">
            <v>3126.98</v>
          </cell>
          <cell r="J486">
            <v>1540.45</v>
          </cell>
          <cell r="K486">
            <v>2442.46</v>
          </cell>
          <cell r="L486">
            <v>2985.84</v>
          </cell>
          <cell r="M486">
            <v>1455.97</v>
          </cell>
          <cell r="N486">
            <v>1845.98</v>
          </cell>
          <cell r="O486">
            <v>2373.81</v>
          </cell>
          <cell r="P486">
            <v>1626.79</v>
          </cell>
          <cell r="Q486">
            <v>24135.000000000004</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4809.7700000000004</v>
          </cell>
          <cell r="F489">
            <v>2140.23</v>
          </cell>
          <cell r="G489">
            <v>5107.6499999999996</v>
          </cell>
          <cell r="H489">
            <v>4226.5600000000004</v>
          </cell>
          <cell r="I489">
            <v>1425.85</v>
          </cell>
          <cell r="J489">
            <v>387.84</v>
          </cell>
          <cell r="K489">
            <v>100</v>
          </cell>
          <cell r="L489">
            <v>3426.61</v>
          </cell>
          <cell r="M489">
            <v>665.4</v>
          </cell>
          <cell r="N489">
            <v>-1015.84</v>
          </cell>
          <cell r="O489">
            <v>581.19000000000005</v>
          </cell>
          <cell r="P489">
            <v>5025.8500000000004</v>
          </cell>
          <cell r="Q489">
            <v>26881.11</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6680.67</v>
          </cell>
          <cell r="F491">
            <v>232.03</v>
          </cell>
          <cell r="G491">
            <v>0</v>
          </cell>
          <cell r="H491">
            <v>0</v>
          </cell>
          <cell r="I491">
            <v>0</v>
          </cell>
          <cell r="J491">
            <v>0</v>
          </cell>
          <cell r="K491">
            <v>0</v>
          </cell>
          <cell r="L491">
            <v>10440.92</v>
          </cell>
          <cell r="M491">
            <v>7401.37</v>
          </cell>
          <cell r="N491">
            <v>14152.75</v>
          </cell>
          <cell r="O491">
            <v>1820.49</v>
          </cell>
          <cell r="P491">
            <v>6453.68</v>
          </cell>
          <cell r="Q491">
            <v>47181.909999999996</v>
          </cell>
        </row>
        <row r="492">
          <cell r="A492">
            <v>70050</v>
          </cell>
          <cell r="B492" t="str">
            <v>Payroll Taxes</v>
          </cell>
          <cell r="E492">
            <v>9179.65</v>
          </cell>
          <cell r="F492">
            <v>6291.4</v>
          </cell>
          <cell r="G492">
            <v>7661.43</v>
          </cell>
          <cell r="H492">
            <v>6697.51</v>
          </cell>
          <cell r="I492">
            <v>6629.71</v>
          </cell>
          <cell r="J492">
            <v>7324.51</v>
          </cell>
          <cell r="K492">
            <v>5887.85</v>
          </cell>
          <cell r="L492">
            <v>5608.72</v>
          </cell>
          <cell r="M492">
            <v>5768.98</v>
          </cell>
          <cell r="N492">
            <v>5999.27</v>
          </cell>
          <cell r="O492">
            <v>6190.7</v>
          </cell>
          <cell r="P492">
            <v>6776.28</v>
          </cell>
          <cell r="Q492">
            <v>80016.009999999995</v>
          </cell>
        </row>
        <row r="493">
          <cell r="A493">
            <v>70060</v>
          </cell>
          <cell r="B493" t="str">
            <v>Group Insurance</v>
          </cell>
          <cell r="E493">
            <v>10365.61</v>
          </cell>
          <cell r="F493">
            <v>10230.65</v>
          </cell>
          <cell r="G493">
            <v>8851.43</v>
          </cell>
          <cell r="H493">
            <v>12049.32</v>
          </cell>
          <cell r="I493">
            <v>9943.51</v>
          </cell>
          <cell r="J493">
            <v>9742.43</v>
          </cell>
          <cell r="K493">
            <v>9734.74</v>
          </cell>
          <cell r="L493">
            <v>9561.06</v>
          </cell>
          <cell r="M493">
            <v>8494.4699999999993</v>
          </cell>
          <cell r="N493">
            <v>11177.83</v>
          </cell>
          <cell r="O493">
            <v>11411.65</v>
          </cell>
          <cell r="P493">
            <v>11731.69</v>
          </cell>
          <cell r="Q493">
            <v>123294.39</v>
          </cell>
        </row>
        <row r="494">
          <cell r="A494">
            <v>70065</v>
          </cell>
          <cell r="B494" t="str">
            <v>Vacation Pay</v>
          </cell>
          <cell r="E494">
            <v>5445.15</v>
          </cell>
          <cell r="F494">
            <v>2867.53</v>
          </cell>
          <cell r="G494">
            <v>2000.31</v>
          </cell>
          <cell r="H494">
            <v>3981.39</v>
          </cell>
          <cell r="I494">
            <v>4870.18</v>
          </cell>
          <cell r="J494">
            <v>3114.5</v>
          </cell>
          <cell r="K494">
            <v>4765.6099999999997</v>
          </cell>
          <cell r="L494">
            <v>2058.0100000000002</v>
          </cell>
          <cell r="M494">
            <v>3147.12</v>
          </cell>
          <cell r="N494">
            <v>4048.56</v>
          </cell>
          <cell r="O494">
            <v>2256.75</v>
          </cell>
          <cell r="P494">
            <v>3468.68</v>
          </cell>
          <cell r="Q494">
            <v>42023.79</v>
          </cell>
        </row>
        <row r="495">
          <cell r="A495">
            <v>70070</v>
          </cell>
          <cell r="B495" t="str">
            <v>Sick Pay</v>
          </cell>
          <cell r="E495">
            <v>334.55</v>
          </cell>
          <cell r="F495">
            <v>550.89</v>
          </cell>
          <cell r="G495">
            <v>1270.23</v>
          </cell>
          <cell r="H495">
            <v>745.77</v>
          </cell>
          <cell r="I495">
            <v>1246.57</v>
          </cell>
          <cell r="J495">
            <v>334.08</v>
          </cell>
          <cell r="K495">
            <v>365.29</v>
          </cell>
          <cell r="L495">
            <v>1258.6099999999999</v>
          </cell>
          <cell r="M495">
            <v>594.48</v>
          </cell>
          <cell r="N495">
            <v>799.28</v>
          </cell>
          <cell r="O495">
            <v>359.64</v>
          </cell>
          <cell r="P495">
            <v>428.72</v>
          </cell>
          <cell r="Q495">
            <v>8288.1099999999988</v>
          </cell>
        </row>
        <row r="496">
          <cell r="A496">
            <v>70086</v>
          </cell>
          <cell r="B496" t="str">
            <v>Safety and Training</v>
          </cell>
          <cell r="E496">
            <v>307.08999999999997</v>
          </cell>
          <cell r="F496">
            <v>-262.68</v>
          </cell>
          <cell r="G496">
            <v>0</v>
          </cell>
          <cell r="H496">
            <v>0</v>
          </cell>
          <cell r="I496">
            <v>0</v>
          </cell>
          <cell r="J496">
            <v>0</v>
          </cell>
          <cell r="K496">
            <v>0</v>
          </cell>
          <cell r="L496">
            <v>0</v>
          </cell>
          <cell r="M496">
            <v>146.11000000000001</v>
          </cell>
          <cell r="N496">
            <v>550</v>
          </cell>
          <cell r="O496">
            <v>70</v>
          </cell>
          <cell r="P496">
            <v>2091.2399999999998</v>
          </cell>
          <cell r="Q496">
            <v>2901.7599999999998</v>
          </cell>
        </row>
        <row r="497">
          <cell r="A497">
            <v>70090</v>
          </cell>
          <cell r="B497" t="str">
            <v>WCN Training</v>
          </cell>
          <cell r="E497">
            <v>0</v>
          </cell>
          <cell r="F497">
            <v>912.78</v>
          </cell>
          <cell r="G497">
            <v>0</v>
          </cell>
          <cell r="H497">
            <v>0</v>
          </cell>
          <cell r="I497">
            <v>0</v>
          </cell>
          <cell r="J497">
            <v>0</v>
          </cell>
          <cell r="K497">
            <v>0</v>
          </cell>
          <cell r="L497">
            <v>0</v>
          </cell>
          <cell r="M497">
            <v>0</v>
          </cell>
          <cell r="N497">
            <v>0</v>
          </cell>
          <cell r="O497">
            <v>0</v>
          </cell>
          <cell r="P497">
            <v>0</v>
          </cell>
          <cell r="Q497">
            <v>912.78</v>
          </cell>
        </row>
        <row r="498">
          <cell r="A498">
            <v>70095</v>
          </cell>
          <cell r="B498" t="str">
            <v>Empl &amp; Commun Activ</v>
          </cell>
          <cell r="E498">
            <v>14055.36</v>
          </cell>
          <cell r="F498">
            <v>3129.49</v>
          </cell>
          <cell r="G498">
            <v>-8366.42</v>
          </cell>
          <cell r="H498">
            <v>1482.03</v>
          </cell>
          <cell r="I498">
            <v>4740.3999999999996</v>
          </cell>
          <cell r="J498">
            <v>5688.11</v>
          </cell>
          <cell r="K498">
            <v>11283.12</v>
          </cell>
          <cell r="L498">
            <v>21266.09</v>
          </cell>
          <cell r="M498">
            <v>1553.42</v>
          </cell>
          <cell r="N498">
            <v>3453.38</v>
          </cell>
          <cell r="O498">
            <v>4558.05</v>
          </cell>
          <cell r="P498">
            <v>3947.63</v>
          </cell>
          <cell r="Q498">
            <v>66790.659999999989</v>
          </cell>
        </row>
        <row r="499">
          <cell r="A499">
            <v>70105</v>
          </cell>
          <cell r="B499" t="str">
            <v>Employee Relocation</v>
          </cell>
          <cell r="E499">
            <v>0</v>
          </cell>
          <cell r="F499">
            <v>0</v>
          </cell>
          <cell r="G499">
            <v>0</v>
          </cell>
          <cell r="H499">
            <v>0</v>
          </cell>
          <cell r="I499">
            <v>0</v>
          </cell>
          <cell r="J499">
            <v>0</v>
          </cell>
          <cell r="K499">
            <v>0</v>
          </cell>
          <cell r="L499">
            <v>0</v>
          </cell>
          <cell r="M499">
            <v>0</v>
          </cell>
          <cell r="N499">
            <v>0</v>
          </cell>
          <cell r="O499">
            <v>0</v>
          </cell>
          <cell r="P499">
            <v>0</v>
          </cell>
          <cell r="Q499">
            <v>0</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937.5</v>
          </cell>
          <cell r="F502">
            <v>-1250</v>
          </cell>
          <cell r="G502">
            <v>500</v>
          </cell>
          <cell r="H502">
            <v>2250</v>
          </cell>
          <cell r="I502">
            <v>250</v>
          </cell>
          <cell r="J502">
            <v>500</v>
          </cell>
          <cell r="K502">
            <v>1191.54</v>
          </cell>
          <cell r="L502">
            <v>500</v>
          </cell>
          <cell r="M502">
            <v>0</v>
          </cell>
          <cell r="N502">
            <v>0</v>
          </cell>
          <cell r="O502">
            <v>500</v>
          </cell>
          <cell r="P502">
            <v>0</v>
          </cell>
          <cell r="Q502">
            <v>5379.04</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1250</v>
          </cell>
          <cell r="I504">
            <v>0</v>
          </cell>
          <cell r="J504">
            <v>0</v>
          </cell>
          <cell r="K504">
            <v>1250</v>
          </cell>
          <cell r="L504">
            <v>0</v>
          </cell>
          <cell r="M504">
            <v>500</v>
          </cell>
          <cell r="N504">
            <v>250</v>
          </cell>
          <cell r="O504">
            <v>0</v>
          </cell>
          <cell r="P504">
            <v>0</v>
          </cell>
          <cell r="Q504">
            <v>3250</v>
          </cell>
        </row>
        <row r="505">
          <cell r="A505">
            <v>70116</v>
          </cell>
          <cell r="B505" t="str">
            <v>Pension and Profit Sharing</v>
          </cell>
          <cell r="E505">
            <v>991.8</v>
          </cell>
          <cell r="F505">
            <v>1061.8</v>
          </cell>
          <cell r="G505">
            <v>1561.6</v>
          </cell>
          <cell r="H505">
            <v>1001.55</v>
          </cell>
          <cell r="I505">
            <v>1064.48</v>
          </cell>
          <cell r="J505">
            <v>880.04</v>
          </cell>
          <cell r="K505">
            <v>837.46</v>
          </cell>
          <cell r="L505">
            <v>818.44</v>
          </cell>
          <cell r="M505">
            <v>814.08</v>
          </cell>
          <cell r="N505">
            <v>1291.5999999999999</v>
          </cell>
          <cell r="O505">
            <v>832.75</v>
          </cell>
          <cell r="P505">
            <v>978.78</v>
          </cell>
          <cell r="Q505">
            <v>12134.380000000001</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9455.33</v>
          </cell>
          <cell r="F510">
            <v>10366.76</v>
          </cell>
          <cell r="G510">
            <v>12777.28</v>
          </cell>
          <cell r="H510">
            <v>9429.9599999999991</v>
          </cell>
          <cell r="I510">
            <v>4111.67</v>
          </cell>
          <cell r="J510">
            <v>13752.97</v>
          </cell>
          <cell r="K510">
            <v>28825.42</v>
          </cell>
          <cell r="L510">
            <v>23366.78</v>
          </cell>
          <cell r="M510">
            <v>-1234.82</v>
          </cell>
          <cell r="N510">
            <v>8735.3799999999992</v>
          </cell>
          <cell r="O510">
            <v>11153.09</v>
          </cell>
          <cell r="P510">
            <v>9005.61</v>
          </cell>
          <cell r="Q510">
            <v>139745.43</v>
          </cell>
        </row>
        <row r="511">
          <cell r="A511">
            <v>70150</v>
          </cell>
          <cell r="B511" t="str">
            <v>Utilities</v>
          </cell>
          <cell r="E511">
            <v>1142.2</v>
          </cell>
          <cell r="F511">
            <v>1092.4000000000001</v>
          </cell>
          <cell r="G511">
            <v>1092.57</v>
          </cell>
          <cell r="H511">
            <v>1056.2</v>
          </cell>
          <cell r="I511">
            <v>971.23</v>
          </cell>
          <cell r="J511">
            <v>927.16</v>
          </cell>
          <cell r="K511">
            <v>0</v>
          </cell>
          <cell r="L511">
            <v>869.77</v>
          </cell>
          <cell r="M511">
            <v>868.91</v>
          </cell>
          <cell r="N511">
            <v>878.75</v>
          </cell>
          <cell r="O511">
            <v>973.97</v>
          </cell>
          <cell r="P511">
            <v>1678.97</v>
          </cell>
          <cell r="Q511">
            <v>11552.13</v>
          </cell>
        </row>
        <row r="512">
          <cell r="A512">
            <v>70165</v>
          </cell>
          <cell r="B512" t="str">
            <v>Communications</v>
          </cell>
          <cell r="E512">
            <v>1837.34</v>
          </cell>
          <cell r="F512">
            <v>1811.33</v>
          </cell>
          <cell r="G512">
            <v>2247.1</v>
          </cell>
          <cell r="H512">
            <v>1908.93</v>
          </cell>
          <cell r="I512">
            <v>2066.65</v>
          </cell>
          <cell r="J512">
            <v>2198.11</v>
          </cell>
          <cell r="K512">
            <v>2042.44</v>
          </cell>
          <cell r="L512">
            <v>2129.4</v>
          </cell>
          <cell r="M512">
            <v>2270.06</v>
          </cell>
          <cell r="N512">
            <v>2682.39</v>
          </cell>
          <cell r="O512">
            <v>1762.11</v>
          </cell>
          <cell r="P512">
            <v>2834.19</v>
          </cell>
          <cell r="Q512">
            <v>25790.05</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156.94999999999999</v>
          </cell>
          <cell r="F514">
            <v>186.7</v>
          </cell>
          <cell r="G514">
            <v>355.41</v>
          </cell>
          <cell r="H514">
            <v>205.54</v>
          </cell>
          <cell r="I514">
            <v>168.04</v>
          </cell>
          <cell r="J514">
            <v>205.54</v>
          </cell>
          <cell r="K514">
            <v>356.92</v>
          </cell>
          <cell r="L514">
            <v>187.5</v>
          </cell>
          <cell r="M514">
            <v>75</v>
          </cell>
          <cell r="N514">
            <v>223.5</v>
          </cell>
          <cell r="O514">
            <v>226.5</v>
          </cell>
          <cell r="P514">
            <v>150</v>
          </cell>
          <cell r="Q514">
            <v>2497.6</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0</v>
          </cell>
          <cell r="Q515">
            <v>0</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1663.37</v>
          </cell>
          <cell r="F517">
            <v>1464.26</v>
          </cell>
          <cell r="G517">
            <v>492.87</v>
          </cell>
          <cell r="H517">
            <v>1792.31</v>
          </cell>
          <cell r="I517">
            <v>1736.3</v>
          </cell>
          <cell r="J517">
            <v>1600.37</v>
          </cell>
          <cell r="K517">
            <v>417.65</v>
          </cell>
          <cell r="L517">
            <v>1589.73</v>
          </cell>
          <cell r="M517">
            <v>1686.05</v>
          </cell>
          <cell r="N517">
            <v>1653.87</v>
          </cell>
          <cell r="O517">
            <v>1642.82</v>
          </cell>
          <cell r="P517">
            <v>1641.55</v>
          </cell>
          <cell r="Q517">
            <v>17381.149999999998</v>
          </cell>
        </row>
        <row r="518">
          <cell r="A518">
            <v>70190</v>
          </cell>
          <cell r="B518" t="str">
            <v>Registration Fees</v>
          </cell>
          <cell r="E518">
            <v>0</v>
          </cell>
          <cell r="F518">
            <v>0</v>
          </cell>
          <cell r="G518">
            <v>0</v>
          </cell>
          <cell r="H518">
            <v>0</v>
          </cell>
          <cell r="I518">
            <v>0</v>
          </cell>
          <cell r="J518">
            <v>244</v>
          </cell>
          <cell r="K518">
            <v>-244</v>
          </cell>
          <cell r="L518">
            <v>0</v>
          </cell>
          <cell r="M518">
            <v>0</v>
          </cell>
          <cell r="N518">
            <v>450</v>
          </cell>
          <cell r="O518">
            <v>80</v>
          </cell>
          <cell r="P518">
            <v>5</v>
          </cell>
          <cell r="Q518">
            <v>535</v>
          </cell>
        </row>
        <row r="519">
          <cell r="A519">
            <v>70195</v>
          </cell>
          <cell r="B519" t="str">
            <v>Dues and Subscriptions</v>
          </cell>
          <cell r="E519">
            <v>734.67</v>
          </cell>
          <cell r="F519">
            <v>3500</v>
          </cell>
          <cell r="G519">
            <v>654.66999999999996</v>
          </cell>
          <cell r="H519">
            <v>3788.33</v>
          </cell>
          <cell r="I519">
            <v>831.17</v>
          </cell>
          <cell r="J519">
            <v>2522.33</v>
          </cell>
          <cell r="K519">
            <v>3255.67</v>
          </cell>
          <cell r="L519">
            <v>3419.03</v>
          </cell>
          <cell r="M519">
            <v>1208.23</v>
          </cell>
          <cell r="N519">
            <v>2099.1799999999998</v>
          </cell>
          <cell r="O519">
            <v>3420.89</v>
          </cell>
          <cell r="P519">
            <v>1716.89</v>
          </cell>
          <cell r="Q519">
            <v>27151.059999999998</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225.54</v>
          </cell>
          <cell r="F521">
            <v>769.5</v>
          </cell>
          <cell r="G521">
            <v>907.05</v>
          </cell>
          <cell r="H521">
            <v>0</v>
          </cell>
          <cell r="I521">
            <v>627.9</v>
          </cell>
          <cell r="J521">
            <v>18.75</v>
          </cell>
          <cell r="K521">
            <v>51</v>
          </cell>
          <cell r="L521">
            <v>-46.5</v>
          </cell>
          <cell r="M521">
            <v>1021.88</v>
          </cell>
          <cell r="N521">
            <v>876</v>
          </cell>
          <cell r="O521">
            <v>92.25</v>
          </cell>
          <cell r="P521">
            <v>339.6</v>
          </cell>
          <cell r="Q521">
            <v>4882.97</v>
          </cell>
        </row>
        <row r="522">
          <cell r="A522">
            <v>70201</v>
          </cell>
          <cell r="B522" t="str">
            <v>Entertainment</v>
          </cell>
          <cell r="E522">
            <v>0</v>
          </cell>
          <cell r="F522">
            <v>23.53</v>
          </cell>
          <cell r="G522">
            <v>0</v>
          </cell>
          <cell r="H522">
            <v>321.41000000000003</v>
          </cell>
          <cell r="I522">
            <v>0</v>
          </cell>
          <cell r="J522">
            <v>341.1</v>
          </cell>
          <cell r="K522">
            <v>728.42</v>
          </cell>
          <cell r="L522">
            <v>-72.099999999999994</v>
          </cell>
          <cell r="M522">
            <v>0</v>
          </cell>
          <cell r="N522">
            <v>41.89</v>
          </cell>
          <cell r="O522">
            <v>0</v>
          </cell>
          <cell r="P522">
            <v>0</v>
          </cell>
          <cell r="Q522">
            <v>1384.2500000000002</v>
          </cell>
        </row>
        <row r="523">
          <cell r="A523">
            <v>70202</v>
          </cell>
          <cell r="B523" t="str">
            <v>Excursions Meetings</v>
          </cell>
          <cell r="E523">
            <v>300</v>
          </cell>
          <cell r="F523">
            <v>345.51</v>
          </cell>
          <cell r="G523">
            <v>0</v>
          </cell>
          <cell r="H523">
            <v>0</v>
          </cell>
          <cell r="I523">
            <v>485</v>
          </cell>
          <cell r="J523">
            <v>1248.75</v>
          </cell>
          <cell r="K523">
            <v>0</v>
          </cell>
          <cell r="L523">
            <v>288.39999999999998</v>
          </cell>
          <cell r="M523">
            <v>0</v>
          </cell>
          <cell r="N523">
            <v>0</v>
          </cell>
          <cell r="O523">
            <v>279</v>
          </cell>
          <cell r="P523">
            <v>0</v>
          </cell>
          <cell r="Q523">
            <v>2946.6600000000003</v>
          </cell>
        </row>
        <row r="524">
          <cell r="A524">
            <v>70203</v>
          </cell>
          <cell r="B524" t="str">
            <v>Lodging</v>
          </cell>
          <cell r="E524">
            <v>462.54</v>
          </cell>
          <cell r="F524">
            <v>0</v>
          </cell>
          <cell r="G524">
            <v>0</v>
          </cell>
          <cell r="H524">
            <v>653.4</v>
          </cell>
          <cell r="I524">
            <v>579</v>
          </cell>
          <cell r="J524">
            <v>0</v>
          </cell>
          <cell r="K524">
            <v>797.67</v>
          </cell>
          <cell r="L524">
            <v>618.57000000000005</v>
          </cell>
          <cell r="M524">
            <v>382.5</v>
          </cell>
          <cell r="N524">
            <v>140.19999999999999</v>
          </cell>
          <cell r="O524">
            <v>457.4</v>
          </cell>
          <cell r="P524">
            <v>1133.44</v>
          </cell>
          <cell r="Q524">
            <v>5224.72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592.16</v>
          </cell>
          <cell r="F526">
            <v>812.81</v>
          </cell>
          <cell r="G526">
            <v>372.79</v>
          </cell>
          <cell r="H526">
            <v>924.67</v>
          </cell>
          <cell r="I526">
            <v>591.26</v>
          </cell>
          <cell r="J526">
            <v>614.52</v>
          </cell>
          <cell r="K526">
            <v>370.59</v>
          </cell>
          <cell r="L526">
            <v>811.62</v>
          </cell>
          <cell r="M526">
            <v>291.60000000000002</v>
          </cell>
          <cell r="N526">
            <v>789.52</v>
          </cell>
          <cell r="O526">
            <v>730.2</v>
          </cell>
          <cell r="P526">
            <v>523.23</v>
          </cell>
          <cell r="Q526">
            <v>7424.9699999999993</v>
          </cell>
        </row>
        <row r="527">
          <cell r="A527">
            <v>70206</v>
          </cell>
          <cell r="B527" t="str">
            <v>Meals</v>
          </cell>
          <cell r="E527">
            <v>155.22</v>
          </cell>
          <cell r="F527">
            <v>199.8</v>
          </cell>
          <cell r="G527">
            <v>112.98</v>
          </cell>
          <cell r="H527">
            <v>115.92</v>
          </cell>
          <cell r="I527">
            <v>277.83</v>
          </cell>
          <cell r="J527">
            <v>270.38</v>
          </cell>
          <cell r="K527">
            <v>579.17999999999995</v>
          </cell>
          <cell r="L527">
            <v>-136.55000000000001</v>
          </cell>
          <cell r="M527">
            <v>50</v>
          </cell>
          <cell r="N527">
            <v>287</v>
          </cell>
          <cell r="O527">
            <v>150.02000000000001</v>
          </cell>
          <cell r="P527">
            <v>59.7</v>
          </cell>
          <cell r="Q527">
            <v>2121.48</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3.75</v>
          </cell>
          <cell r="O528">
            <v>0</v>
          </cell>
          <cell r="P528">
            <v>0</v>
          </cell>
          <cell r="Q528">
            <v>3.75</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7068.1</v>
          </cell>
          <cell r="F530">
            <v>6155.01</v>
          </cell>
          <cell r="G530">
            <v>3868.92</v>
          </cell>
          <cell r="H530">
            <v>3782.02</v>
          </cell>
          <cell r="I530">
            <v>2862.22</v>
          </cell>
          <cell r="J530">
            <v>4721.92</v>
          </cell>
          <cell r="K530">
            <v>5210.1099999999997</v>
          </cell>
          <cell r="L530">
            <v>4854.1400000000003</v>
          </cell>
          <cell r="M530">
            <v>4059.64</v>
          </cell>
          <cell r="N530">
            <v>7017.47</v>
          </cell>
          <cell r="O530">
            <v>1056.94</v>
          </cell>
          <cell r="P530">
            <v>7841.63</v>
          </cell>
          <cell r="Q530">
            <v>58498.12</v>
          </cell>
        </row>
        <row r="531">
          <cell r="A531">
            <v>70213</v>
          </cell>
          <cell r="B531" t="str">
            <v>P-Card Rebate</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7453.96</v>
          </cell>
          <cell r="F532">
            <v>8072.47</v>
          </cell>
          <cell r="G532">
            <v>8471.26</v>
          </cell>
          <cell r="H532">
            <v>7487.53</v>
          </cell>
          <cell r="I532">
            <v>7402.35</v>
          </cell>
          <cell r="J532">
            <v>8604.07</v>
          </cell>
          <cell r="K532">
            <v>8742.07</v>
          </cell>
          <cell r="L532">
            <v>9298.84</v>
          </cell>
          <cell r="M532">
            <v>9731.43</v>
          </cell>
          <cell r="N532">
            <v>9257.65</v>
          </cell>
          <cell r="O532">
            <v>10120.43</v>
          </cell>
          <cell r="P532">
            <v>9008.27</v>
          </cell>
          <cell r="Q532">
            <v>103650.33</v>
          </cell>
        </row>
        <row r="533">
          <cell r="A533">
            <v>70215</v>
          </cell>
          <cell r="B533" t="str">
            <v>Bank Charges</v>
          </cell>
          <cell r="E533">
            <v>520.58000000000004</v>
          </cell>
          <cell r="F533">
            <v>527.17999999999995</v>
          </cell>
          <cell r="G533">
            <v>539.19000000000005</v>
          </cell>
          <cell r="H533">
            <v>530.33000000000004</v>
          </cell>
          <cell r="I533">
            <v>471.57</v>
          </cell>
          <cell r="J533">
            <v>491.42</v>
          </cell>
          <cell r="K533">
            <v>465.31</v>
          </cell>
          <cell r="L533">
            <v>559.30999999999995</v>
          </cell>
          <cell r="M533">
            <v>476.99</v>
          </cell>
          <cell r="N533">
            <v>385.37</v>
          </cell>
          <cell r="O533">
            <v>367.56</v>
          </cell>
          <cell r="P533">
            <v>638.20000000000005</v>
          </cell>
          <cell r="Q533">
            <v>5973.01</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2100</v>
          </cell>
          <cell r="F536">
            <v>-679.79</v>
          </cell>
          <cell r="G536">
            <v>0</v>
          </cell>
          <cell r="H536">
            <v>31.64</v>
          </cell>
          <cell r="I536">
            <v>0</v>
          </cell>
          <cell r="J536">
            <v>0</v>
          </cell>
          <cell r="K536">
            <v>500</v>
          </cell>
          <cell r="L536">
            <v>710.94</v>
          </cell>
          <cell r="M536">
            <v>0</v>
          </cell>
          <cell r="N536">
            <v>3049.29</v>
          </cell>
          <cell r="O536">
            <v>5336.83</v>
          </cell>
          <cell r="P536">
            <v>0</v>
          </cell>
          <cell r="Q536">
            <v>11048.91</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25</v>
          </cell>
          <cell r="M538">
            <v>0</v>
          </cell>
          <cell r="N538">
            <v>0</v>
          </cell>
          <cell r="O538">
            <v>0</v>
          </cell>
          <cell r="P538">
            <v>0</v>
          </cell>
          <cell r="Q538">
            <v>25</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134.16</v>
          </cell>
          <cell r="F540">
            <v>0</v>
          </cell>
          <cell r="G540">
            <v>198.36</v>
          </cell>
          <cell r="H540">
            <v>3699.71</v>
          </cell>
          <cell r="I540">
            <v>1056.02</v>
          </cell>
          <cell r="J540">
            <v>682.19</v>
          </cell>
          <cell r="K540">
            <v>3008.78</v>
          </cell>
          <cell r="L540">
            <v>-2300.2800000000002</v>
          </cell>
          <cell r="M540">
            <v>3301.28</v>
          </cell>
          <cell r="N540">
            <v>0.2</v>
          </cell>
          <cell r="O540">
            <v>-0.2</v>
          </cell>
          <cell r="P540">
            <v>1207.32</v>
          </cell>
          <cell r="Q540">
            <v>10987.54</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324.20999999999998</v>
          </cell>
          <cell r="F542">
            <v>333.23</v>
          </cell>
          <cell r="G542">
            <v>333.23</v>
          </cell>
          <cell r="H542">
            <v>333.23</v>
          </cell>
          <cell r="I542">
            <v>333.23</v>
          </cell>
          <cell r="J542">
            <v>333.23</v>
          </cell>
          <cell r="K542">
            <v>333.23</v>
          </cell>
          <cell r="L542">
            <v>300.73</v>
          </cell>
          <cell r="M542">
            <v>300.73</v>
          </cell>
          <cell r="N542">
            <v>300.73</v>
          </cell>
          <cell r="O542">
            <v>300.86</v>
          </cell>
          <cell r="P542">
            <v>300.86</v>
          </cell>
          <cell r="Q542">
            <v>3827.5000000000005</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659.25</v>
          </cell>
          <cell r="G545">
            <v>168.64</v>
          </cell>
          <cell r="H545">
            <v>0</v>
          </cell>
          <cell r="I545">
            <v>900</v>
          </cell>
          <cell r="J545">
            <v>168.64</v>
          </cell>
          <cell r="K545">
            <v>-900</v>
          </cell>
          <cell r="L545">
            <v>0</v>
          </cell>
          <cell r="M545">
            <v>168.64</v>
          </cell>
          <cell r="N545">
            <v>0</v>
          </cell>
          <cell r="O545">
            <v>548.44000000000005</v>
          </cell>
          <cell r="P545">
            <v>243.29</v>
          </cell>
          <cell r="Q545">
            <v>1956.8999999999996</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3633</v>
          </cell>
          <cell r="F549">
            <v>3633</v>
          </cell>
          <cell r="G549">
            <v>4280.66</v>
          </cell>
          <cell r="H549">
            <v>5100.2</v>
          </cell>
          <cell r="I549">
            <v>5100.2</v>
          </cell>
          <cell r="J549">
            <v>5100.2</v>
          </cell>
          <cell r="K549">
            <v>6353.54</v>
          </cell>
          <cell r="L549">
            <v>4787.74</v>
          </cell>
          <cell r="M549">
            <v>4507.07</v>
          </cell>
          <cell r="N549">
            <v>4985.55</v>
          </cell>
          <cell r="O549">
            <v>5021.75</v>
          </cell>
          <cell r="P549">
            <v>4949.34</v>
          </cell>
          <cell r="Q549">
            <v>57452.25</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3053.24</v>
          </cell>
          <cell r="F551">
            <v>27123.4</v>
          </cell>
          <cell r="G551">
            <v>1994.05</v>
          </cell>
          <cell r="H551">
            <v>25497.25</v>
          </cell>
          <cell r="I551">
            <v>4148.7299999999996</v>
          </cell>
          <cell r="J551">
            <v>12634.95</v>
          </cell>
          <cell r="K551">
            <v>2733.27</v>
          </cell>
          <cell r="L551">
            <v>28900.27</v>
          </cell>
          <cell r="M551">
            <v>2744.08</v>
          </cell>
          <cell r="N551">
            <v>23341.62</v>
          </cell>
          <cell r="O551">
            <v>2653.19</v>
          </cell>
          <cell r="P551">
            <v>25630.6</v>
          </cell>
          <cell r="Q551">
            <v>160454.65000000002</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435.77</v>
          </cell>
          <cell r="G553">
            <v>693.82</v>
          </cell>
          <cell r="H553">
            <v>0</v>
          </cell>
          <cell r="I553">
            <v>0</v>
          </cell>
          <cell r="J553">
            <v>0</v>
          </cell>
          <cell r="K553">
            <v>71.819999999999993</v>
          </cell>
          <cell r="L553">
            <v>73.77</v>
          </cell>
          <cell r="M553">
            <v>0</v>
          </cell>
          <cell r="N553">
            <v>0</v>
          </cell>
          <cell r="O553">
            <v>0</v>
          </cell>
          <cell r="P553">
            <v>561.86</v>
          </cell>
          <cell r="Q553">
            <v>1837.04</v>
          </cell>
        </row>
        <row r="554">
          <cell r="A554">
            <v>70310</v>
          </cell>
          <cell r="B554" t="str">
            <v>Bad Debt Provision</v>
          </cell>
          <cell r="E554">
            <v>-38144.620000000003</v>
          </cell>
          <cell r="F554">
            <v>34133.97</v>
          </cell>
          <cell r="G554">
            <v>-43595.040000000001</v>
          </cell>
          <cell r="H554">
            <v>39178.03</v>
          </cell>
          <cell r="I554">
            <v>-23435.439999999999</v>
          </cell>
          <cell r="J554">
            <v>54303.69</v>
          </cell>
          <cell r="K554">
            <v>-33171.480000000003</v>
          </cell>
          <cell r="L554">
            <v>54213.2</v>
          </cell>
          <cell r="M554">
            <v>-34096.239999999998</v>
          </cell>
          <cell r="N554">
            <v>57772.45</v>
          </cell>
          <cell r="O554">
            <v>-39518.949999999997</v>
          </cell>
          <cell r="P554">
            <v>53267.67</v>
          </cell>
          <cell r="Q554">
            <v>80907.239999999991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6198.28</v>
          </cell>
          <cell r="F556">
            <v>9319.4599999999991</v>
          </cell>
          <cell r="G556">
            <v>5273.3</v>
          </cell>
          <cell r="H556">
            <v>8215.32</v>
          </cell>
          <cell r="I556">
            <v>5615.84</v>
          </cell>
          <cell r="J556">
            <v>3201.73</v>
          </cell>
          <cell r="K556">
            <v>4767.67</v>
          </cell>
          <cell r="L556">
            <v>2810.14</v>
          </cell>
          <cell r="M556">
            <v>5490.95</v>
          </cell>
          <cell r="N556">
            <v>4968.87</v>
          </cell>
          <cell r="O556">
            <v>5918.1</v>
          </cell>
          <cell r="P556">
            <v>0</v>
          </cell>
          <cell r="Q556">
            <v>61779.659999999996</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-78.28</v>
          </cell>
          <cell r="G563">
            <v>0</v>
          </cell>
          <cell r="H563">
            <v>-123.75</v>
          </cell>
          <cell r="I563">
            <v>0</v>
          </cell>
          <cell r="J563">
            <v>0</v>
          </cell>
          <cell r="K563">
            <v>0</v>
          </cell>
          <cell r="L563">
            <v>0</v>
          </cell>
          <cell r="M563">
            <v>0</v>
          </cell>
          <cell r="N563">
            <v>0</v>
          </cell>
          <cell r="O563">
            <v>0</v>
          </cell>
          <cell r="P563">
            <v>0</v>
          </cell>
          <cell r="Q563">
            <v>-202.03</v>
          </cell>
        </row>
        <row r="564">
          <cell r="A564">
            <v>70336</v>
          </cell>
          <cell r="B564" t="str">
            <v>Coffe Bar</v>
          </cell>
          <cell r="E564">
            <v>0</v>
          </cell>
          <cell r="F564">
            <v>0</v>
          </cell>
          <cell r="G564">
            <v>0</v>
          </cell>
          <cell r="H564">
            <v>0</v>
          </cell>
          <cell r="I564">
            <v>0</v>
          </cell>
          <cell r="J564">
            <v>0</v>
          </cell>
          <cell r="K564">
            <v>0</v>
          </cell>
          <cell r="L564">
            <v>38.020000000000003</v>
          </cell>
          <cell r="M564">
            <v>0</v>
          </cell>
          <cell r="N564">
            <v>-38.020000000000003</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135458.46000000002</v>
          </cell>
          <cell r="F575">
            <v>208641.47999999992</v>
          </cell>
          <cell r="G575">
            <v>98781.099999999962</v>
          </cell>
          <cell r="H575">
            <v>225439.98</v>
          </cell>
          <cell r="I575">
            <v>124024.28</v>
          </cell>
          <cell r="J575">
            <v>224140.84000000008</v>
          </cell>
          <cell r="K575">
            <v>154049.73000000004</v>
          </cell>
          <cell r="L575">
            <v>264592.3</v>
          </cell>
          <cell r="M575">
            <v>109926.17</v>
          </cell>
          <cell r="N575">
            <v>249406.65000000005</v>
          </cell>
          <cell r="O575">
            <v>123801.06999999996</v>
          </cell>
          <cell r="P575">
            <v>250967.55000000005</v>
          </cell>
          <cell r="Q575">
            <v>2169229.61</v>
          </cell>
        </row>
        <row r="577">
          <cell r="A577" t="str">
            <v>Overhead</v>
          </cell>
        </row>
        <row r="578">
          <cell r="A578">
            <v>70149</v>
          </cell>
          <cell r="B578" t="str">
            <v>Corporate Overhead Allocation In</v>
          </cell>
          <cell r="E578">
            <v>95576.95</v>
          </cell>
          <cell r="F578">
            <v>93754.57</v>
          </cell>
          <cell r="G578">
            <v>96892.32</v>
          </cell>
          <cell r="H578">
            <v>96287.7</v>
          </cell>
          <cell r="I578">
            <v>98950.95</v>
          </cell>
          <cell r="J578">
            <v>99254.64</v>
          </cell>
          <cell r="K578">
            <v>97352.26</v>
          </cell>
          <cell r="L578">
            <v>97777.96</v>
          </cell>
          <cell r="M578">
            <v>98592.93</v>
          </cell>
          <cell r="N578">
            <v>101400.48</v>
          </cell>
          <cell r="O578">
            <v>100544.01</v>
          </cell>
          <cell r="P578">
            <v>100617.72</v>
          </cell>
          <cell r="Q578">
            <v>1177002.49</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95576.95</v>
          </cell>
          <cell r="F580">
            <v>93754.57</v>
          </cell>
          <cell r="G580">
            <v>96892.32</v>
          </cell>
          <cell r="H580">
            <v>96287.7</v>
          </cell>
          <cell r="I580">
            <v>98950.95</v>
          </cell>
          <cell r="J580">
            <v>99254.64</v>
          </cell>
          <cell r="K580">
            <v>97352.26</v>
          </cell>
          <cell r="L580">
            <v>97777.96</v>
          </cell>
          <cell r="M580">
            <v>98592.93</v>
          </cell>
          <cell r="N580">
            <v>101400.48</v>
          </cell>
          <cell r="O580">
            <v>100544.01</v>
          </cell>
          <cell r="P580">
            <v>100617.72</v>
          </cell>
          <cell r="Q580">
            <v>1177002.49</v>
          </cell>
        </row>
        <row r="582">
          <cell r="A582" t="str">
            <v>Total SG&amp;A</v>
          </cell>
          <cell r="E582">
            <v>246511.28000000003</v>
          </cell>
          <cell r="F582">
            <v>305793.68999999994</v>
          </cell>
          <cell r="G582">
            <v>203965.25999999998</v>
          </cell>
          <cell r="H582">
            <v>328473.28999999998</v>
          </cell>
          <cell r="I582">
            <v>228706.00999999998</v>
          </cell>
          <cell r="J582">
            <v>331450.5400000001</v>
          </cell>
          <cell r="K582">
            <v>256165.84000000005</v>
          </cell>
          <cell r="L582">
            <v>365954.82</v>
          </cell>
          <cell r="M582">
            <v>239060.30999999997</v>
          </cell>
          <cell r="N582">
            <v>379132.25000000006</v>
          </cell>
          <cell r="O582">
            <v>228004.79999999996</v>
          </cell>
          <cell r="P582">
            <v>390132.22000000003</v>
          </cell>
          <cell r="Q582">
            <v>3503350.3099999996</v>
          </cell>
        </row>
        <row r="584">
          <cell r="A584" t="str">
            <v>EBITDA</v>
          </cell>
          <cell r="E584">
            <v>712085.01999999979</v>
          </cell>
          <cell r="F584">
            <v>772605.35999999987</v>
          </cell>
          <cell r="G584">
            <v>776716.52999999991</v>
          </cell>
          <cell r="H584">
            <v>731539.77</v>
          </cell>
          <cell r="I584">
            <v>769618.66999999934</v>
          </cell>
          <cell r="J584">
            <v>552555.60000000033</v>
          </cell>
          <cell r="K584">
            <v>743010.76999999932</v>
          </cell>
          <cell r="L584">
            <v>663397.72999999952</v>
          </cell>
          <cell r="M584">
            <v>766161.14</v>
          </cell>
          <cell r="N584">
            <v>683037.77000000048</v>
          </cell>
          <cell r="O584">
            <v>782671.56999999972</v>
          </cell>
          <cell r="P584">
            <v>621819.83000000031</v>
          </cell>
          <cell r="Q584">
            <v>8575219.7600000016</v>
          </cell>
        </row>
        <row r="586">
          <cell r="A586" t="str">
            <v>DD&amp;A</v>
          </cell>
        </row>
        <row r="587">
          <cell r="A587" t="str">
            <v>Depreciation</v>
          </cell>
        </row>
        <row r="588">
          <cell r="A588">
            <v>51260</v>
          </cell>
          <cell r="B588" t="str">
            <v>Depreciation</v>
          </cell>
          <cell r="E588">
            <v>128653.02</v>
          </cell>
          <cell r="F588">
            <v>131370.81</v>
          </cell>
          <cell r="G588">
            <v>131344.75</v>
          </cell>
          <cell r="H588">
            <v>130833.62</v>
          </cell>
          <cell r="I588">
            <v>128898.54</v>
          </cell>
          <cell r="J588">
            <v>124756.98</v>
          </cell>
          <cell r="K588">
            <v>129780.01</v>
          </cell>
          <cell r="L588">
            <v>124499.33</v>
          </cell>
          <cell r="M588">
            <v>116250.86</v>
          </cell>
          <cell r="N588">
            <v>116469.34</v>
          </cell>
          <cell r="O588">
            <v>115552.67</v>
          </cell>
          <cell r="P588">
            <v>115400.84</v>
          </cell>
          <cell r="Q588">
            <v>1493810.77</v>
          </cell>
        </row>
        <row r="589">
          <cell r="A589">
            <v>54260</v>
          </cell>
          <cell r="B589" t="str">
            <v>Depreciation</v>
          </cell>
          <cell r="E589">
            <v>44644.21</v>
          </cell>
          <cell r="F589">
            <v>45130.14</v>
          </cell>
          <cell r="G589">
            <v>45176.2</v>
          </cell>
          <cell r="H589">
            <v>45736.24</v>
          </cell>
          <cell r="I589">
            <v>45872.49</v>
          </cell>
          <cell r="J589">
            <v>46097.22</v>
          </cell>
          <cell r="K589">
            <v>46974.19</v>
          </cell>
          <cell r="L589">
            <v>47668</v>
          </cell>
          <cell r="M589">
            <v>47777.17</v>
          </cell>
          <cell r="N589">
            <v>47529.919999999998</v>
          </cell>
          <cell r="O589">
            <v>47583.6</v>
          </cell>
          <cell r="P589">
            <v>47682.03</v>
          </cell>
          <cell r="Q589">
            <v>557871.40999999992</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5579.13</v>
          </cell>
          <cell r="F591">
            <v>5579.15</v>
          </cell>
          <cell r="G591">
            <v>5579.14</v>
          </cell>
          <cell r="H591">
            <v>5579.12</v>
          </cell>
          <cell r="I591">
            <v>5579.14</v>
          </cell>
          <cell r="J591">
            <v>5579.19</v>
          </cell>
          <cell r="K591">
            <v>5579.09</v>
          </cell>
          <cell r="L591">
            <v>5579.1</v>
          </cell>
          <cell r="M591">
            <v>5521.44</v>
          </cell>
          <cell r="N591">
            <v>5521.33</v>
          </cell>
          <cell r="O591">
            <v>5521.37</v>
          </cell>
          <cell r="P591">
            <v>5521.3</v>
          </cell>
          <cell r="Q591">
            <v>66718.5</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819.53</v>
          </cell>
          <cell r="F594">
            <v>819.52</v>
          </cell>
          <cell r="G594">
            <v>819.52</v>
          </cell>
          <cell r="H594">
            <v>819.45</v>
          </cell>
          <cell r="I594">
            <v>622.97</v>
          </cell>
          <cell r="J594">
            <v>622.99</v>
          </cell>
          <cell r="K594">
            <v>622.98</v>
          </cell>
          <cell r="L594">
            <v>622.91</v>
          </cell>
          <cell r="M594">
            <v>451.09</v>
          </cell>
          <cell r="N594">
            <v>451.1</v>
          </cell>
          <cell r="O594">
            <v>430.18</v>
          </cell>
          <cell r="P594">
            <v>386.57</v>
          </cell>
          <cell r="Q594">
            <v>7488.8099999999995</v>
          </cell>
        </row>
        <row r="595">
          <cell r="A595" t="str">
            <v>Total Depreciation</v>
          </cell>
          <cell r="E595">
            <v>179695.89</v>
          </cell>
          <cell r="F595">
            <v>182899.62</v>
          </cell>
          <cell r="G595">
            <v>182919.61000000002</v>
          </cell>
          <cell r="H595">
            <v>182968.43</v>
          </cell>
          <cell r="I595">
            <v>180973.14</v>
          </cell>
          <cell r="J595">
            <v>177056.38</v>
          </cell>
          <cell r="K595">
            <v>182956.27000000002</v>
          </cell>
          <cell r="L595">
            <v>178369.34000000003</v>
          </cell>
          <cell r="M595">
            <v>170000.56</v>
          </cell>
          <cell r="N595">
            <v>169971.69</v>
          </cell>
          <cell r="O595">
            <v>169087.81999999998</v>
          </cell>
          <cell r="P595">
            <v>168990.74</v>
          </cell>
          <cell r="Q595">
            <v>2125889.4899999998</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1987.84</v>
          </cell>
          <cell r="F605">
            <v>1987.84</v>
          </cell>
          <cell r="G605">
            <v>1987.83</v>
          </cell>
          <cell r="H605">
            <v>1987.84</v>
          </cell>
          <cell r="I605">
            <v>1987.83</v>
          </cell>
          <cell r="J605">
            <v>1987.83</v>
          </cell>
          <cell r="K605">
            <v>1987.84</v>
          </cell>
          <cell r="L605">
            <v>1987.8</v>
          </cell>
          <cell r="M605">
            <v>0</v>
          </cell>
          <cell r="N605">
            <v>0</v>
          </cell>
          <cell r="O605">
            <v>0</v>
          </cell>
          <cell r="P605">
            <v>0</v>
          </cell>
          <cell r="Q605">
            <v>15902.65</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1987.84</v>
          </cell>
          <cell r="F609">
            <v>1987.84</v>
          </cell>
          <cell r="G609">
            <v>1987.83</v>
          </cell>
          <cell r="H609">
            <v>1987.84</v>
          </cell>
          <cell r="I609">
            <v>1987.83</v>
          </cell>
          <cell r="J609">
            <v>1987.83</v>
          </cell>
          <cell r="K609">
            <v>1987.84</v>
          </cell>
          <cell r="L609">
            <v>1987.8</v>
          </cell>
          <cell r="M609">
            <v>0</v>
          </cell>
          <cell r="N609">
            <v>0</v>
          </cell>
          <cell r="O609">
            <v>0</v>
          </cell>
          <cell r="P609">
            <v>0</v>
          </cell>
          <cell r="Q609">
            <v>15902.65</v>
          </cell>
        </row>
        <row r="611">
          <cell r="A611" t="str">
            <v>Total DDA</v>
          </cell>
          <cell r="E611">
            <v>181683.73</v>
          </cell>
          <cell r="F611">
            <v>184887.46</v>
          </cell>
          <cell r="G611">
            <v>184907.44</v>
          </cell>
          <cell r="H611">
            <v>184956.27</v>
          </cell>
          <cell r="I611">
            <v>182960.97</v>
          </cell>
          <cell r="J611">
            <v>179044.21</v>
          </cell>
          <cell r="K611">
            <v>184944.11000000002</v>
          </cell>
          <cell r="L611">
            <v>180357.14</v>
          </cell>
          <cell r="M611">
            <v>170000.56</v>
          </cell>
          <cell r="N611">
            <v>169971.69</v>
          </cell>
          <cell r="O611">
            <v>169087.81999999998</v>
          </cell>
          <cell r="P611">
            <v>168990.74</v>
          </cell>
          <cell r="Q611">
            <v>2141792.1399999997</v>
          </cell>
        </row>
        <row r="613">
          <cell r="A613" t="str">
            <v>EBIT</v>
          </cell>
          <cell r="E613">
            <v>530401.2899999998</v>
          </cell>
          <cell r="F613">
            <v>587717.89999999991</v>
          </cell>
          <cell r="G613">
            <v>591809.08999999985</v>
          </cell>
          <cell r="H613">
            <v>546583.5</v>
          </cell>
          <cell r="I613">
            <v>586657.69999999937</v>
          </cell>
          <cell r="J613">
            <v>373511.39000000036</v>
          </cell>
          <cell r="K613">
            <v>558066.65999999933</v>
          </cell>
          <cell r="L613">
            <v>483040.5899999995</v>
          </cell>
          <cell r="M613">
            <v>596160.58000000007</v>
          </cell>
          <cell r="N613">
            <v>513066.08000000048</v>
          </cell>
          <cell r="O613">
            <v>613583.74999999977</v>
          </cell>
          <cell r="P613">
            <v>452829.09000000032</v>
          </cell>
          <cell r="Q613">
            <v>6433427.620000002</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530401.2899999998</v>
          </cell>
          <cell r="F633">
            <v>587717.89999999991</v>
          </cell>
          <cell r="G633">
            <v>591809.08999999985</v>
          </cell>
          <cell r="H633">
            <v>546583.5</v>
          </cell>
          <cell r="I633">
            <v>586657.69999999937</v>
          </cell>
          <cell r="J633">
            <v>373511.39000000036</v>
          </cell>
          <cell r="K633">
            <v>558066.65999999933</v>
          </cell>
          <cell r="L633">
            <v>483040.5899999995</v>
          </cell>
          <cell r="M633">
            <v>596160.58000000007</v>
          </cell>
          <cell r="N633">
            <v>513066.08000000048</v>
          </cell>
          <cell r="O633">
            <v>613583.74999999977</v>
          </cell>
          <cell r="P633">
            <v>452829.09000000032</v>
          </cell>
          <cell r="Q633">
            <v>6433427.620000002</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530401.2899999998</v>
          </cell>
          <cell r="F639">
            <v>587717.89999999991</v>
          </cell>
          <cell r="G639">
            <v>591809.08999999985</v>
          </cell>
          <cell r="H639">
            <v>546583.5</v>
          </cell>
          <cell r="I639">
            <v>586657.69999999937</v>
          </cell>
          <cell r="J639">
            <v>373511.39000000036</v>
          </cell>
          <cell r="K639">
            <v>558066.65999999933</v>
          </cell>
          <cell r="L639">
            <v>483040.5899999995</v>
          </cell>
          <cell r="M639">
            <v>596160.58000000007</v>
          </cell>
          <cell r="N639">
            <v>513066.08000000048</v>
          </cell>
          <cell r="O639">
            <v>613583.74999999977</v>
          </cell>
          <cell r="P639">
            <v>452829.09000000032</v>
          </cell>
          <cell r="Q639">
            <v>6433427.620000002</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530401.2899999998</v>
          </cell>
          <cell r="F646">
            <v>587717.89999999991</v>
          </cell>
          <cell r="G646">
            <v>591809.08999999985</v>
          </cell>
          <cell r="H646">
            <v>546583.5</v>
          </cell>
          <cell r="I646">
            <v>586657.69999999937</v>
          </cell>
          <cell r="J646">
            <v>373511.39000000036</v>
          </cell>
          <cell r="K646">
            <v>558066.65999999933</v>
          </cell>
          <cell r="L646">
            <v>483040.5899999995</v>
          </cell>
          <cell r="M646">
            <v>596160.58000000007</v>
          </cell>
          <cell r="N646">
            <v>513066.08000000048</v>
          </cell>
          <cell r="O646">
            <v>613583.74999999977</v>
          </cell>
          <cell r="P646">
            <v>452829.09000000032</v>
          </cell>
          <cell r="Q646">
            <v>6433427.620000002</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530401.2899999998</v>
          </cell>
          <cell r="F652">
            <v>587717.89999999991</v>
          </cell>
          <cell r="G652">
            <v>591809.08999999985</v>
          </cell>
          <cell r="H652">
            <v>546583.5</v>
          </cell>
          <cell r="I652">
            <v>586657.69999999937</v>
          </cell>
          <cell r="J652">
            <v>373511.39000000036</v>
          </cell>
          <cell r="K652">
            <v>558066.65999999933</v>
          </cell>
          <cell r="L652">
            <v>483040.5899999995</v>
          </cell>
          <cell r="M652">
            <v>596160.58000000007</v>
          </cell>
          <cell r="N652">
            <v>513066.08000000048</v>
          </cell>
          <cell r="O652">
            <v>613583.74999999977</v>
          </cell>
          <cell r="P652">
            <v>452829.09000000032</v>
          </cell>
          <cell r="Q652">
            <v>6433427.620000002</v>
          </cell>
        </row>
        <row r="654">
          <cell r="A654" t="str">
            <v>Net Income Attributable to Waste Connections per categories</v>
          </cell>
          <cell r="E654">
            <v>530401.29</v>
          </cell>
          <cell r="F654">
            <v>587717.9</v>
          </cell>
          <cell r="G654">
            <v>591809.09</v>
          </cell>
          <cell r="H654">
            <v>546583.5</v>
          </cell>
          <cell r="I654">
            <v>586657.69999999995</v>
          </cell>
          <cell r="J654">
            <v>373511.39</v>
          </cell>
          <cell r="K654">
            <v>558066.66</v>
          </cell>
          <cell r="L654">
            <v>483040.59</v>
          </cell>
          <cell r="M654">
            <v>596160.57999999996</v>
          </cell>
          <cell r="N654">
            <v>513066.08</v>
          </cell>
          <cell r="O654">
            <v>613583.75</v>
          </cell>
          <cell r="P654">
            <v>452829.09</v>
          </cell>
        </row>
      </sheetData>
      <sheetData sheetId="6" refreshError="1"/>
      <sheetData sheetId="7" refreshError="1">
        <row r="18">
          <cell r="Z18">
            <v>0.33073677436726834</v>
          </cell>
        </row>
        <row r="20">
          <cell r="AC20">
            <v>0.2095860832011289</v>
          </cell>
          <cell r="AK20">
            <v>0.43549015768657823</v>
          </cell>
        </row>
        <row r="39">
          <cell r="AC39">
            <v>0.37964780853584096</v>
          </cell>
        </row>
        <row r="40">
          <cell r="AC40">
            <v>0.36547527560558957</v>
          </cell>
        </row>
        <row r="120">
          <cell r="AE120">
            <v>0.43886061148837213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PL_ActReview2"/>
      <sheetName val="BS_Close"/>
      <sheetName val="PL_ActTranx"/>
      <sheetName val="IS200PL"/>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efreshError="1">
        <row r="2">
          <cell r="S2" t="str">
            <v>P&amp;L Close Report</v>
          </cell>
        </row>
        <row r="3">
          <cell r="S3" t="str">
            <v>P&amp;L Close Report 2</v>
          </cell>
        </row>
        <row r="4">
          <cell r="S4" t="str">
            <v>BS Close Report</v>
          </cell>
        </row>
        <row r="5">
          <cell r="S5" t="str">
            <v>IS 200 - PL Review</v>
          </cell>
        </row>
        <row r="6">
          <cell r="S6" t="str">
            <v>IS 210 - PL Review</v>
          </cell>
        </row>
        <row r="7">
          <cell r="S7" t="str">
            <v>P&amp;L Tranx Report</v>
          </cell>
        </row>
        <row r="8">
          <cell r="S8" t="str">
            <v>JE Review Report</v>
          </cell>
        </row>
        <row r="9">
          <cell r="S9" t="str">
            <v>Corp: Rev/Proj Check</v>
          </cell>
        </row>
        <row r="10">
          <cell r="S10" t="str">
            <v>Corp: 52901 Check</v>
          </cell>
        </row>
        <row r="11">
          <cell r="S11" t="str">
            <v>Corp: BS Check</v>
          </cell>
        </row>
        <row r="12">
          <cell r="S12" t="str">
            <v>Corp: Bad Debt Check</v>
          </cell>
        </row>
        <row r="13">
          <cell r="S13" t="str">
            <v>Corp: IC Check</v>
          </cell>
        </row>
        <row r="14">
          <cell r="S14" t="str">
            <v>Corp: JE Neg Check</v>
          </cell>
        </row>
        <row r="15">
          <cell r="S15" t="str">
            <v>Proj Review Report</v>
          </cell>
        </row>
        <row r="16">
          <cell r="S16" t="str">
            <v>Proj Review Report 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4MthProj1"/>
      <sheetName val="4MthProj2"/>
      <sheetName val="PL_ActReview"/>
      <sheetName val="PL_ActReview2"/>
      <sheetName val="BS_Close"/>
      <sheetName val="IS200PL"/>
      <sheetName val="PL_ActTranx"/>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183 IS"/>
      <sheetName val="2184 IS"/>
      <sheetName val="2185 IS"/>
      <sheetName val="Consolidated IS"/>
      <sheetName val="Ratios Thurston"/>
      <sheetName val="2183 Pro forma"/>
      <sheetName val="2183 Ratios"/>
      <sheetName val="Restating Expl"/>
      <sheetName val="Pro forma Expl"/>
      <sheetName val="Pacific Regulated - Price Out"/>
      <sheetName val="Total Matrix"/>
      <sheetName val="Packer_RO Matrix"/>
      <sheetName val="COS Packer_RO"/>
      <sheetName val="Res YW Matix"/>
      <sheetName val="Res Recy Matrix"/>
      <sheetName val="MF Recy Matrix"/>
      <sheetName val="COS RR YW MFR"/>
      <sheetName val="Total Pac,Rural"/>
      <sheetName val="Rural"/>
      <sheetName val="LG-Pacific Pckr Rts"/>
      <sheetName val="LG-RO"/>
      <sheetName val="Res Recycl"/>
      <sheetName val="MF Recycl"/>
      <sheetName val="YW"/>
      <sheetName val="Depr Summary 2183"/>
      <sheetName val="Trucks 2183"/>
      <sheetName val="Containers 2183"/>
      <sheetName val="OTHER EQUIP 2183"/>
      <sheetName val="LeMay Global"/>
      <sheetName val="Fuel"/>
      <sheetName val="DF Schedule"/>
      <sheetName val="2183 Payroll"/>
      <sheetName val="2184 Payroll"/>
      <sheetName val="2185 Payroll"/>
      <sheetName val="Cust Cnt"/>
      <sheetName val="Unit Cnt"/>
      <sheetName val="70148 Summary"/>
      <sheetName val="Time Study"/>
      <sheetName val="Corp OH"/>
    </sheetNames>
    <sheetDataSet>
      <sheetData sheetId="0"/>
      <sheetData sheetId="1"/>
      <sheetData sheetId="2"/>
      <sheetData sheetId="3"/>
      <sheetData sheetId="4"/>
      <sheetData sheetId="5"/>
      <sheetData sheetId="6"/>
      <sheetData sheetId="7"/>
      <sheetData sheetId="8"/>
      <sheetData sheetId="9"/>
      <sheetData sheetId="10">
        <row r="49">
          <cell r="M49">
            <v>8000432.4617248299</v>
          </cell>
        </row>
        <row r="50">
          <cell r="F50">
            <v>8158680.0299999993</v>
          </cell>
        </row>
        <row r="58">
          <cell r="M58">
            <v>2625393.5068796892</v>
          </cell>
        </row>
        <row r="59">
          <cell r="F59">
            <v>2119461.4499999997</v>
          </cell>
        </row>
        <row r="69">
          <cell r="M69">
            <v>1361744.4391882615</v>
          </cell>
        </row>
        <row r="70">
          <cell r="F70">
            <v>1347163.92</v>
          </cell>
        </row>
        <row r="213">
          <cell r="M213">
            <v>4757117.5866496488</v>
          </cell>
        </row>
        <row r="214">
          <cell r="F214">
            <v>4859462.2200000007</v>
          </cell>
        </row>
        <row r="221">
          <cell r="M221">
            <v>395543.82663328515</v>
          </cell>
        </row>
        <row r="222">
          <cell r="F222">
            <v>332798.89999999997</v>
          </cell>
        </row>
        <row r="281">
          <cell r="M281">
            <v>1187221.5155152699</v>
          </cell>
        </row>
        <row r="282">
          <cell r="F282">
            <v>744277.47999999975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f Rate Sheet"/>
      <sheetName val="Class A IS"/>
      <sheetName val="2149 BS"/>
      <sheetName val="9-30-11 BS"/>
      <sheetName val="2149 IS"/>
      <sheetName val="Consolidated IS"/>
      <sheetName val="Ratios"/>
      <sheetName val="Restating Adj"/>
      <sheetName val="Restating Expl"/>
      <sheetName val="Pro forma Adj"/>
      <sheetName val="Pro-forma"/>
      <sheetName val="LG-Combined"/>
      <sheetName val="LG-Pckr,RO"/>
      <sheetName val="LG-Recycl"/>
      <sheetName val="Price Out"/>
      <sheetName val="Rate Sheet"/>
      <sheetName val="Pckr, RO, Matrix"/>
      <sheetName val="COS Packer,RO "/>
      <sheetName val="Recycl Matrix"/>
      <sheetName val="COS Recycle"/>
      <sheetName val="Disposal Calc"/>
      <sheetName val="Disposal Schedule"/>
      <sheetName val="Fuel"/>
      <sheetName val="PR Summary"/>
      <sheetName val="Depr Summary"/>
      <sheetName val="Depreciation"/>
      <sheetName val="Cust Count"/>
      <sheetName val="Rt Study Summary"/>
      <sheetName val="Recycl Tons, Commodity Value"/>
      <sheetName val="Tribal Cnts"/>
      <sheetName val="Corp OH"/>
      <sheetName val="Corp Debt Equity"/>
      <sheetName val="Balance Sheet"/>
      <sheetName val="P&amp;L"/>
      <sheetName val="70195 JE-WRRA Dues"/>
      <sheetName val="56095 JE"/>
      <sheetName val="Non-Reg Price Out"/>
      <sheetName val="30% Commodity Justification"/>
      <sheetName val="TRC Processing Justfication"/>
      <sheetName val="Orig Price Out"/>
      <sheetName val="Rate Sheet Dec 2012"/>
      <sheetName val="Orig COS Packer,RO "/>
      <sheetName val="LG-Pckr w DF"/>
      <sheetName val="LG-Pckr w-out DF"/>
      <sheetName val="LG-RO"/>
    </sheetNames>
    <sheetDataSet>
      <sheetData sheetId="0">
        <row r="107">
          <cell r="L107">
            <v>1755086.2007667283</v>
          </cell>
        </row>
        <row r="214">
          <cell r="L214">
            <v>861493.18580596044</v>
          </cell>
        </row>
        <row r="278">
          <cell r="L278">
            <v>840474.49671344017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3">
          <cell r="L23">
            <v>2329.3388396454475</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efreshError="1">
        <row r="2">
          <cell r="X2" t="str">
            <v>P&amp;L Close Report</v>
          </cell>
          <cell r="Z2" t="str">
            <v>Consolidated</v>
          </cell>
        </row>
        <row r="3">
          <cell r="X3" t="str">
            <v>BS Close Report</v>
          </cell>
          <cell r="Z3" t="str">
            <v>Region</v>
          </cell>
        </row>
        <row r="4">
          <cell r="X4" t="str">
            <v>P&amp;L Tranx Report</v>
          </cell>
          <cell r="Z4" t="str">
            <v>District</v>
          </cell>
        </row>
        <row r="5">
          <cell r="X5" t="str">
            <v>P&amp;L Close by Day</v>
          </cell>
          <cell r="Z5" t="str">
            <v>Multiple Districts</v>
          </cell>
        </row>
        <row r="6">
          <cell r="X6" t="str">
            <v>JE Review Report</v>
          </cell>
        </row>
        <row r="7">
          <cell r="X7" t="str">
            <v>IS200 Report</v>
          </cell>
        </row>
        <row r="8">
          <cell r="X8" t="str">
            <v>IS210 Report</v>
          </cell>
        </row>
      </sheetData>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Data"/>
      <sheetName val="By Division"/>
      <sheetName val="&quot;Invioced&quot;"/>
      <sheetName val="Invoice_Drill"/>
      <sheetName val="PO_Drill"/>
      <sheetName val="District-Division Listing"/>
    </sheetNames>
    <sheetDataSet>
      <sheetData sheetId="0" refreshError="1">
        <row r="1">
          <cell r="A1" t="str">
            <v>All</v>
          </cell>
        </row>
        <row r="2">
          <cell r="A2" t="str">
            <v>2008-01</v>
          </cell>
        </row>
        <row r="3">
          <cell r="A3" t="str">
            <v>2008-02</v>
          </cell>
        </row>
        <row r="4">
          <cell r="A4" t="str">
            <v>2008-03</v>
          </cell>
        </row>
        <row r="5">
          <cell r="A5" t="str">
            <v>2008-04</v>
          </cell>
        </row>
        <row r="6">
          <cell r="A6" t="str">
            <v>2008-05</v>
          </cell>
        </row>
        <row r="7">
          <cell r="A7" t="str">
            <v>2008-06</v>
          </cell>
        </row>
        <row r="8">
          <cell r="A8" t="str">
            <v>2008-07</v>
          </cell>
        </row>
        <row r="9">
          <cell r="A9" t="str">
            <v>2008-08</v>
          </cell>
        </row>
        <row r="10">
          <cell r="A10" t="str">
            <v>2008-09</v>
          </cell>
        </row>
        <row r="11">
          <cell r="A11" t="str">
            <v>2008-10</v>
          </cell>
        </row>
        <row r="12">
          <cell r="A12" t="str">
            <v>2008-11</v>
          </cell>
        </row>
        <row r="13">
          <cell r="A13" t="str">
            <v>2008-12</v>
          </cell>
        </row>
      </sheetData>
      <sheetData sheetId="1" refreshError="1">
        <row r="3">
          <cell r="E3" t="str">
            <v>Western</v>
          </cell>
        </row>
      </sheetData>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
      <sheetName val="Vashon BS"/>
      <sheetName val="Vashon IS"/>
      <sheetName val="Consolidated IS"/>
      <sheetName val="Restating Adj"/>
      <sheetName val="Prof Adj"/>
      <sheetName val="Price-out"/>
      <sheetName val="LG-Total Comp"/>
      <sheetName val="LG-Packer Rts"/>
      <sheetName val="LG-RO Rts"/>
      <sheetName val="LG-Recycl"/>
      <sheetName val="DF Schedule"/>
      <sheetName val="Depr-Summary"/>
      <sheetName val="2132 Trks"/>
      <sheetName val="2132 Cont, DB"/>
      <sheetName val="2132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BS"/>
      <sheetName val="2010 BS"/>
      <sheetName val="2009 IS"/>
      <sheetName val="2010 IS"/>
      <sheetName val="Consolidated IS"/>
      <sheetName val="Alloc %"/>
      <sheetName val="Rest Expl"/>
      <sheetName val="Prof Expl"/>
      <sheetName val="2009 Price Out (REG)"/>
      <sheetName val="LG-Total Reg"/>
      <sheetName val="LG-Pckr"/>
      <sheetName val="LG-RO"/>
      <sheetName val="2009-2010"/>
      <sheetName val="2009 Depr Summary"/>
      <sheetName val="2009 Trks"/>
      <sheetName val="2009 Cont, DB"/>
      <sheetName val="2009 Serv, Shop"/>
      <sheetName val="2009 Office"/>
      <sheetName val="2009 Leasehold"/>
      <sheetName val="2010 Deprec Summary"/>
      <sheetName val="2010 Trks"/>
      <sheetName val="2010 Cont, DB"/>
      <sheetName val="2010 Serv, Shop"/>
      <sheetName val="2010 Office"/>
      <sheetName val="2010 Leaseh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001Tranx"/>
      <sheetName val="JEexport"/>
      <sheetName val="Intro Memo"/>
      <sheetName val="JE_Summary"/>
      <sheetName val="Mth00"/>
      <sheetName val="Mth01"/>
      <sheetName val="Mth02"/>
      <sheetName val="Mth03"/>
      <sheetName val="Mth04"/>
      <sheetName val="Mth05"/>
      <sheetName val="Mth06"/>
      <sheetName val="Mth07"/>
      <sheetName val="Mth08"/>
      <sheetName val="Mth09"/>
      <sheetName val="Mth10"/>
      <sheetName val="Mth11"/>
      <sheetName val="Mth12"/>
      <sheetName val="TEST"/>
      <sheetName val="To Do"/>
      <sheetName val="GLMapping"/>
      <sheetName val="BatchLog"/>
      <sheetName val="Reference"/>
    </sheetNames>
    <sheetDataSet>
      <sheetData sheetId="0"/>
      <sheetData sheetId="1">
        <row r="9">
          <cell r="L9">
            <v>11501</v>
          </cell>
        </row>
        <row r="10">
          <cell r="L10" t="str">
            <v>11501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D26"/>
  <sheetViews>
    <sheetView showGridLines="0" tabSelected="1" view="pageBreakPreview" topLeftCell="E1" zoomScale="85" zoomScaleNormal="100" zoomScaleSheetLayoutView="85" workbookViewId="0">
      <selection activeCell="S36" sqref="S36"/>
    </sheetView>
  </sheetViews>
  <sheetFormatPr defaultRowHeight="15"/>
  <cols>
    <col min="1" max="1" width="20.42578125" style="208" customWidth="1"/>
    <col min="2" max="2" width="10.5703125" style="208" bestFit="1" customWidth="1"/>
    <col min="3" max="3" width="3.28515625" style="208" customWidth="1"/>
    <col min="4" max="9" width="9.140625" style="208"/>
    <col min="10" max="10" width="10.28515625" style="208" bestFit="1" customWidth="1"/>
    <col min="11" max="12" width="9.140625" style="208"/>
    <col min="13" max="13" width="11.28515625" style="208" bestFit="1" customWidth="1"/>
    <col min="14" max="16384" width="9.140625" style="208"/>
  </cols>
  <sheetData>
    <row r="1" spans="1:16384">
      <c r="A1" s="166" t="s">
        <v>268</v>
      </c>
      <c r="C1" s="275"/>
    </row>
    <row r="2" spans="1:16384">
      <c r="A2" s="166" t="s">
        <v>872</v>
      </c>
      <c r="C2" s="275"/>
    </row>
    <row r="3" spans="1:16384">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c r="IW3" s="166"/>
      <c r="IX3" s="166"/>
      <c r="IY3" s="166"/>
      <c r="IZ3" s="166"/>
      <c r="JA3" s="166"/>
      <c r="JB3" s="166"/>
      <c r="JC3" s="166"/>
      <c r="JD3" s="166"/>
      <c r="JE3" s="166"/>
      <c r="JF3" s="166"/>
      <c r="JG3" s="166"/>
      <c r="JH3" s="166"/>
      <c r="JI3" s="166"/>
      <c r="JJ3" s="166"/>
      <c r="JK3" s="166"/>
      <c r="JL3" s="166"/>
      <c r="JM3" s="166"/>
      <c r="JN3" s="166"/>
      <c r="JO3" s="166"/>
      <c r="JP3" s="166"/>
      <c r="JQ3" s="166"/>
      <c r="JR3" s="166"/>
      <c r="JS3" s="166"/>
      <c r="JT3" s="166"/>
      <c r="JU3" s="166"/>
      <c r="JV3" s="166"/>
      <c r="JW3" s="166"/>
      <c r="JX3" s="166"/>
      <c r="JY3" s="166"/>
      <c r="JZ3" s="166"/>
      <c r="KA3" s="166"/>
      <c r="KB3" s="166"/>
      <c r="KC3" s="166"/>
      <c r="KD3" s="166"/>
      <c r="KE3" s="166"/>
      <c r="KF3" s="166"/>
      <c r="KG3" s="166"/>
      <c r="KH3" s="166"/>
      <c r="KI3" s="166"/>
      <c r="KJ3" s="166"/>
      <c r="KK3" s="166"/>
      <c r="KL3" s="166"/>
      <c r="KM3" s="166"/>
      <c r="KN3" s="166"/>
      <c r="KO3" s="166"/>
      <c r="KP3" s="166"/>
      <c r="KQ3" s="166"/>
      <c r="KR3" s="166"/>
      <c r="KS3" s="166"/>
      <c r="KT3" s="166"/>
      <c r="KU3" s="166"/>
      <c r="KV3" s="166"/>
      <c r="KW3" s="166"/>
      <c r="KX3" s="166"/>
      <c r="KY3" s="166"/>
      <c r="KZ3" s="166"/>
      <c r="LA3" s="166"/>
      <c r="LB3" s="166"/>
      <c r="LC3" s="166"/>
      <c r="LD3" s="166"/>
      <c r="LE3" s="166"/>
      <c r="LF3" s="166"/>
      <c r="LG3" s="166"/>
      <c r="LH3" s="166"/>
      <c r="LI3" s="166"/>
      <c r="LJ3" s="166"/>
      <c r="LK3" s="166"/>
      <c r="LL3" s="166"/>
      <c r="LM3" s="166"/>
      <c r="LN3" s="166"/>
      <c r="LO3" s="166"/>
      <c r="LP3" s="166"/>
      <c r="LQ3" s="166"/>
      <c r="LR3" s="166"/>
      <c r="LS3" s="166"/>
      <c r="LT3" s="166"/>
      <c r="LU3" s="166"/>
      <c r="LV3" s="166"/>
      <c r="LW3" s="166"/>
      <c r="LX3" s="166"/>
      <c r="LY3" s="166"/>
      <c r="LZ3" s="166"/>
      <c r="MA3" s="166"/>
      <c r="MB3" s="166"/>
      <c r="MC3" s="166"/>
      <c r="MD3" s="166"/>
      <c r="ME3" s="166"/>
      <c r="MF3" s="166"/>
      <c r="MG3" s="166"/>
      <c r="MH3" s="166"/>
      <c r="MI3" s="166"/>
      <c r="MJ3" s="166"/>
      <c r="MK3" s="166"/>
      <c r="ML3" s="166"/>
      <c r="MM3" s="166"/>
      <c r="MN3" s="166"/>
      <c r="MO3" s="166"/>
      <c r="MP3" s="166"/>
      <c r="MQ3" s="166"/>
      <c r="MR3" s="166"/>
      <c r="MS3" s="166"/>
      <c r="MT3" s="166"/>
      <c r="MU3" s="166"/>
      <c r="MV3" s="166"/>
      <c r="MW3" s="166"/>
      <c r="MX3" s="166"/>
      <c r="MY3" s="166"/>
      <c r="MZ3" s="166"/>
      <c r="NA3" s="166"/>
      <c r="NB3" s="166"/>
      <c r="NC3" s="166"/>
      <c r="ND3" s="166"/>
      <c r="NE3" s="166"/>
      <c r="NF3" s="166"/>
      <c r="NG3" s="166"/>
      <c r="NH3" s="166"/>
      <c r="NI3" s="166"/>
      <c r="NJ3" s="166"/>
      <c r="NK3" s="166"/>
      <c r="NL3" s="166"/>
      <c r="NM3" s="166"/>
      <c r="NN3" s="166"/>
      <c r="NO3" s="166"/>
      <c r="NP3" s="166"/>
      <c r="NQ3" s="166"/>
      <c r="NR3" s="166"/>
      <c r="NS3" s="166"/>
      <c r="NT3" s="166"/>
      <c r="NU3" s="166"/>
      <c r="NV3" s="166"/>
      <c r="NW3" s="166"/>
      <c r="NX3" s="166"/>
      <c r="NY3" s="166"/>
      <c r="NZ3" s="166"/>
      <c r="OA3" s="166"/>
      <c r="OB3" s="166"/>
      <c r="OC3" s="166"/>
      <c r="OD3" s="166"/>
      <c r="OE3" s="166"/>
      <c r="OF3" s="166"/>
      <c r="OG3" s="166"/>
      <c r="OH3" s="166"/>
      <c r="OI3" s="166"/>
      <c r="OJ3" s="166"/>
      <c r="OK3" s="166"/>
      <c r="OL3" s="166"/>
      <c r="OM3" s="166"/>
      <c r="ON3" s="166"/>
      <c r="OO3" s="166"/>
      <c r="OP3" s="166"/>
      <c r="OQ3" s="166"/>
      <c r="OR3" s="166"/>
      <c r="OS3" s="166"/>
      <c r="OT3" s="166"/>
      <c r="OU3" s="166"/>
      <c r="OV3" s="166"/>
      <c r="OW3" s="166"/>
      <c r="OX3" s="166"/>
      <c r="OY3" s="166"/>
      <c r="OZ3" s="166"/>
      <c r="PA3" s="166"/>
      <c r="PB3" s="166"/>
      <c r="PC3" s="166"/>
      <c r="PD3" s="166"/>
      <c r="PE3" s="166"/>
      <c r="PF3" s="166"/>
      <c r="PG3" s="166"/>
      <c r="PH3" s="166"/>
      <c r="PI3" s="166"/>
      <c r="PJ3" s="166"/>
      <c r="PK3" s="166"/>
      <c r="PL3" s="166"/>
      <c r="PM3" s="166"/>
      <c r="PN3" s="166"/>
      <c r="PO3" s="166"/>
      <c r="PP3" s="166"/>
      <c r="PQ3" s="166"/>
      <c r="PR3" s="166"/>
      <c r="PS3" s="166"/>
      <c r="PT3" s="166"/>
      <c r="PU3" s="166"/>
      <c r="PV3" s="166"/>
      <c r="PW3" s="166"/>
      <c r="PX3" s="166"/>
      <c r="PY3" s="166"/>
      <c r="PZ3" s="166"/>
      <c r="QA3" s="166"/>
      <c r="QB3" s="166"/>
      <c r="QC3" s="166"/>
      <c r="QD3" s="166"/>
      <c r="QE3" s="166"/>
      <c r="QF3" s="166"/>
      <c r="QG3" s="166"/>
      <c r="QH3" s="166"/>
      <c r="QI3" s="166"/>
      <c r="QJ3" s="166"/>
      <c r="QK3" s="166"/>
      <c r="QL3" s="166"/>
      <c r="QM3" s="166"/>
      <c r="QN3" s="166"/>
      <c r="QO3" s="166"/>
      <c r="QP3" s="166"/>
      <c r="QQ3" s="166"/>
      <c r="QR3" s="166"/>
      <c r="QS3" s="166"/>
      <c r="QT3" s="166"/>
      <c r="QU3" s="166"/>
      <c r="QV3" s="166"/>
      <c r="QW3" s="166"/>
      <c r="QX3" s="166"/>
      <c r="QY3" s="166"/>
      <c r="QZ3" s="166"/>
      <c r="RA3" s="166"/>
      <c r="RB3" s="166"/>
      <c r="RC3" s="166"/>
      <c r="RD3" s="166"/>
      <c r="RE3" s="166"/>
      <c r="RF3" s="166"/>
      <c r="RG3" s="166"/>
      <c r="RH3" s="166"/>
      <c r="RI3" s="166"/>
      <c r="RJ3" s="166"/>
      <c r="RK3" s="166"/>
      <c r="RL3" s="166"/>
      <c r="RM3" s="166"/>
      <c r="RN3" s="166"/>
      <c r="RO3" s="166"/>
      <c r="RP3" s="166"/>
      <c r="RQ3" s="166"/>
      <c r="RR3" s="166"/>
      <c r="RS3" s="166"/>
      <c r="RT3" s="166"/>
      <c r="RU3" s="166"/>
      <c r="RV3" s="166"/>
      <c r="RW3" s="166"/>
      <c r="RX3" s="166"/>
      <c r="RY3" s="166"/>
      <c r="RZ3" s="166"/>
      <c r="SA3" s="166"/>
      <c r="SB3" s="166"/>
      <c r="SC3" s="166"/>
      <c r="SD3" s="166"/>
      <c r="SE3" s="166"/>
      <c r="SF3" s="166"/>
      <c r="SG3" s="166"/>
      <c r="SH3" s="166"/>
      <c r="SI3" s="166"/>
      <c r="SJ3" s="166"/>
      <c r="SK3" s="166"/>
      <c r="SL3" s="166"/>
      <c r="SM3" s="166"/>
      <c r="SN3" s="166"/>
      <c r="SO3" s="166"/>
      <c r="SP3" s="166"/>
      <c r="SQ3" s="166"/>
      <c r="SR3" s="166"/>
      <c r="SS3" s="166"/>
      <c r="ST3" s="166"/>
      <c r="SU3" s="166"/>
      <c r="SV3" s="166"/>
      <c r="SW3" s="166"/>
      <c r="SX3" s="166"/>
      <c r="SY3" s="166"/>
      <c r="SZ3" s="166"/>
      <c r="TA3" s="166"/>
      <c r="TB3" s="166"/>
      <c r="TC3" s="166"/>
      <c r="TD3" s="166"/>
      <c r="TE3" s="166"/>
      <c r="TF3" s="166"/>
      <c r="TG3" s="166"/>
      <c r="TH3" s="166"/>
      <c r="TI3" s="166"/>
      <c r="TJ3" s="166"/>
      <c r="TK3" s="166"/>
      <c r="TL3" s="166"/>
      <c r="TM3" s="166"/>
      <c r="TN3" s="166"/>
      <c r="TO3" s="166"/>
      <c r="TP3" s="166"/>
      <c r="TQ3" s="166"/>
      <c r="TR3" s="166"/>
      <c r="TS3" s="166"/>
      <c r="TT3" s="166"/>
      <c r="TU3" s="166"/>
      <c r="TV3" s="166"/>
      <c r="TW3" s="166"/>
      <c r="TX3" s="166"/>
      <c r="TY3" s="166"/>
      <c r="TZ3" s="166"/>
      <c r="UA3" s="166"/>
      <c r="UB3" s="166"/>
      <c r="UC3" s="166"/>
      <c r="UD3" s="166"/>
      <c r="UE3" s="166"/>
      <c r="UF3" s="166"/>
      <c r="UG3" s="166"/>
      <c r="UH3" s="166"/>
      <c r="UI3" s="166"/>
      <c r="UJ3" s="166"/>
      <c r="UK3" s="166"/>
      <c r="UL3" s="166"/>
      <c r="UM3" s="166"/>
      <c r="UN3" s="166"/>
      <c r="UO3" s="166"/>
      <c r="UP3" s="166"/>
      <c r="UQ3" s="166"/>
      <c r="UR3" s="166"/>
      <c r="US3" s="166"/>
      <c r="UT3" s="166"/>
      <c r="UU3" s="166"/>
      <c r="UV3" s="166"/>
      <c r="UW3" s="166"/>
      <c r="UX3" s="166"/>
      <c r="UY3" s="166"/>
      <c r="UZ3" s="166"/>
      <c r="VA3" s="166"/>
      <c r="VB3" s="166"/>
      <c r="VC3" s="166"/>
      <c r="VD3" s="166"/>
      <c r="VE3" s="166"/>
      <c r="VF3" s="166"/>
      <c r="VG3" s="166"/>
      <c r="VH3" s="166"/>
      <c r="VI3" s="166"/>
      <c r="VJ3" s="166"/>
      <c r="VK3" s="166"/>
      <c r="VL3" s="166"/>
      <c r="VM3" s="166"/>
      <c r="VN3" s="166"/>
      <c r="VO3" s="166"/>
      <c r="VP3" s="166"/>
      <c r="VQ3" s="166"/>
      <c r="VR3" s="166"/>
      <c r="VS3" s="166"/>
      <c r="VT3" s="166"/>
      <c r="VU3" s="166"/>
      <c r="VV3" s="166"/>
      <c r="VW3" s="166"/>
      <c r="VX3" s="166"/>
      <c r="VY3" s="166"/>
      <c r="VZ3" s="166"/>
      <c r="WA3" s="166"/>
      <c r="WB3" s="166"/>
      <c r="WC3" s="166"/>
      <c r="WD3" s="166"/>
      <c r="WE3" s="166"/>
      <c r="WF3" s="166"/>
      <c r="WG3" s="166"/>
      <c r="WH3" s="166"/>
      <c r="WI3" s="166"/>
      <c r="WJ3" s="166"/>
      <c r="WK3" s="166"/>
      <c r="WL3" s="166"/>
      <c r="WM3" s="166"/>
      <c r="WN3" s="166"/>
      <c r="WO3" s="166"/>
      <c r="WP3" s="166"/>
      <c r="WQ3" s="166"/>
      <c r="WR3" s="166"/>
      <c r="WS3" s="166"/>
      <c r="WT3" s="166"/>
      <c r="WU3" s="166"/>
      <c r="WV3" s="166"/>
      <c r="WW3" s="166"/>
      <c r="WX3" s="166"/>
      <c r="WY3" s="166"/>
      <c r="WZ3" s="166"/>
      <c r="XA3" s="166"/>
      <c r="XB3" s="166"/>
      <c r="XC3" s="166"/>
      <c r="XD3" s="166"/>
      <c r="XE3" s="166"/>
      <c r="XF3" s="166"/>
      <c r="XG3" s="166"/>
      <c r="XH3" s="166"/>
      <c r="XI3" s="166"/>
      <c r="XJ3" s="166"/>
      <c r="XK3" s="166"/>
      <c r="XL3" s="166"/>
      <c r="XM3" s="166"/>
      <c r="XN3" s="166"/>
      <c r="XO3" s="166"/>
      <c r="XP3" s="166"/>
      <c r="XQ3" s="166"/>
      <c r="XR3" s="166"/>
      <c r="XS3" s="166"/>
      <c r="XT3" s="166"/>
      <c r="XU3" s="166"/>
      <c r="XV3" s="166"/>
      <c r="XW3" s="166"/>
      <c r="XX3" s="166"/>
      <c r="XY3" s="166"/>
      <c r="XZ3" s="166"/>
      <c r="YA3" s="166"/>
      <c r="YB3" s="166"/>
      <c r="YC3" s="166"/>
      <c r="YD3" s="166"/>
      <c r="YE3" s="166"/>
      <c r="YF3" s="166"/>
      <c r="YG3" s="166"/>
      <c r="YH3" s="166"/>
      <c r="YI3" s="166"/>
      <c r="YJ3" s="166"/>
      <c r="YK3" s="166"/>
      <c r="YL3" s="166"/>
      <c r="YM3" s="166"/>
      <c r="YN3" s="166"/>
      <c r="YO3" s="166"/>
      <c r="YP3" s="166"/>
      <c r="YQ3" s="166"/>
      <c r="YR3" s="166"/>
      <c r="YS3" s="166"/>
      <c r="YT3" s="166"/>
      <c r="YU3" s="166"/>
      <c r="YV3" s="166"/>
      <c r="YW3" s="166"/>
      <c r="YX3" s="166"/>
      <c r="YY3" s="166"/>
      <c r="YZ3" s="166"/>
      <c r="ZA3" s="166"/>
      <c r="ZB3" s="166"/>
      <c r="ZC3" s="166"/>
      <c r="ZD3" s="166"/>
      <c r="ZE3" s="166"/>
      <c r="ZF3" s="166"/>
      <c r="ZG3" s="166"/>
      <c r="ZH3" s="166"/>
      <c r="ZI3" s="166"/>
      <c r="ZJ3" s="166"/>
      <c r="ZK3" s="166"/>
      <c r="ZL3" s="166"/>
      <c r="ZM3" s="166"/>
      <c r="ZN3" s="166"/>
      <c r="ZO3" s="166"/>
      <c r="ZP3" s="166"/>
      <c r="ZQ3" s="166"/>
      <c r="ZR3" s="166"/>
      <c r="ZS3" s="166"/>
      <c r="ZT3" s="166"/>
      <c r="ZU3" s="166"/>
      <c r="ZV3" s="166"/>
      <c r="ZW3" s="166"/>
      <c r="ZX3" s="166"/>
      <c r="ZY3" s="166"/>
      <c r="ZZ3" s="166"/>
      <c r="AAA3" s="166"/>
      <c r="AAB3" s="166"/>
      <c r="AAC3" s="166"/>
      <c r="AAD3" s="166"/>
      <c r="AAE3" s="166"/>
      <c r="AAF3" s="166"/>
      <c r="AAG3" s="166"/>
      <c r="AAH3" s="166"/>
      <c r="AAI3" s="166"/>
      <c r="AAJ3" s="166"/>
      <c r="AAK3" s="166"/>
      <c r="AAL3" s="166"/>
      <c r="AAM3" s="166"/>
      <c r="AAN3" s="166"/>
      <c r="AAO3" s="166"/>
      <c r="AAP3" s="166"/>
      <c r="AAQ3" s="166"/>
      <c r="AAR3" s="166"/>
      <c r="AAS3" s="166"/>
      <c r="AAT3" s="166"/>
      <c r="AAU3" s="166"/>
      <c r="AAV3" s="166"/>
      <c r="AAW3" s="166"/>
      <c r="AAX3" s="166"/>
      <c r="AAY3" s="166"/>
      <c r="AAZ3" s="166"/>
      <c r="ABA3" s="166"/>
      <c r="ABB3" s="166"/>
      <c r="ABC3" s="166"/>
      <c r="ABD3" s="166"/>
      <c r="ABE3" s="166"/>
      <c r="ABF3" s="166"/>
      <c r="ABG3" s="166"/>
      <c r="ABH3" s="166"/>
      <c r="ABI3" s="166"/>
      <c r="ABJ3" s="166"/>
      <c r="ABK3" s="166"/>
      <c r="ABL3" s="166"/>
      <c r="ABM3" s="166"/>
      <c r="ABN3" s="166"/>
      <c r="ABO3" s="166"/>
      <c r="ABP3" s="166"/>
      <c r="ABQ3" s="166"/>
      <c r="ABR3" s="166"/>
      <c r="ABS3" s="166"/>
      <c r="ABT3" s="166"/>
      <c r="ABU3" s="166"/>
      <c r="ABV3" s="166"/>
      <c r="ABW3" s="166"/>
      <c r="ABX3" s="166"/>
      <c r="ABY3" s="166"/>
      <c r="ABZ3" s="166"/>
      <c r="ACA3" s="166"/>
      <c r="ACB3" s="166"/>
      <c r="ACC3" s="166"/>
      <c r="ACD3" s="166"/>
      <c r="ACE3" s="166"/>
      <c r="ACF3" s="166"/>
      <c r="ACG3" s="166"/>
      <c r="ACH3" s="166"/>
      <c r="ACI3" s="166"/>
      <c r="ACJ3" s="166"/>
      <c r="ACK3" s="166"/>
      <c r="ACL3" s="166"/>
      <c r="ACM3" s="166"/>
      <c r="ACN3" s="166"/>
      <c r="ACO3" s="166"/>
      <c r="ACP3" s="166"/>
      <c r="ACQ3" s="166"/>
      <c r="ACR3" s="166"/>
      <c r="ACS3" s="166"/>
      <c r="ACT3" s="166"/>
      <c r="ACU3" s="166"/>
      <c r="ACV3" s="166"/>
      <c r="ACW3" s="166"/>
      <c r="ACX3" s="166"/>
      <c r="ACY3" s="166"/>
      <c r="ACZ3" s="166"/>
      <c r="ADA3" s="166"/>
      <c r="ADB3" s="166"/>
      <c r="ADC3" s="166"/>
      <c r="ADD3" s="166"/>
      <c r="ADE3" s="166"/>
      <c r="ADF3" s="166"/>
      <c r="ADG3" s="166"/>
      <c r="ADH3" s="166"/>
      <c r="ADI3" s="166"/>
      <c r="ADJ3" s="166"/>
      <c r="ADK3" s="166"/>
      <c r="ADL3" s="166"/>
      <c r="ADM3" s="166"/>
      <c r="ADN3" s="166"/>
      <c r="ADO3" s="166"/>
      <c r="ADP3" s="166"/>
      <c r="ADQ3" s="166"/>
      <c r="ADR3" s="166"/>
      <c r="ADS3" s="166"/>
      <c r="ADT3" s="166"/>
      <c r="ADU3" s="166"/>
      <c r="ADV3" s="166"/>
      <c r="ADW3" s="166"/>
      <c r="ADX3" s="166"/>
      <c r="ADY3" s="166"/>
      <c r="ADZ3" s="166"/>
      <c r="AEA3" s="166"/>
      <c r="AEB3" s="166"/>
      <c r="AEC3" s="166"/>
      <c r="AED3" s="166"/>
      <c r="AEE3" s="166"/>
      <c r="AEF3" s="166"/>
      <c r="AEG3" s="166"/>
      <c r="AEH3" s="166"/>
      <c r="AEI3" s="166"/>
      <c r="AEJ3" s="166"/>
      <c r="AEK3" s="166"/>
      <c r="AEL3" s="166"/>
      <c r="AEM3" s="166"/>
      <c r="AEN3" s="166"/>
      <c r="AEO3" s="166"/>
      <c r="AEP3" s="166"/>
      <c r="AEQ3" s="166"/>
      <c r="AER3" s="166"/>
      <c r="AES3" s="166"/>
      <c r="AET3" s="166"/>
      <c r="AEU3" s="166"/>
      <c r="AEV3" s="166"/>
      <c r="AEW3" s="166"/>
      <c r="AEX3" s="166"/>
      <c r="AEY3" s="166"/>
      <c r="AEZ3" s="166"/>
      <c r="AFA3" s="166"/>
      <c r="AFB3" s="166"/>
      <c r="AFC3" s="166"/>
      <c r="AFD3" s="166"/>
      <c r="AFE3" s="166"/>
      <c r="AFF3" s="166"/>
      <c r="AFG3" s="166"/>
      <c r="AFH3" s="166"/>
      <c r="AFI3" s="166"/>
      <c r="AFJ3" s="166"/>
      <c r="AFK3" s="166"/>
      <c r="AFL3" s="166"/>
      <c r="AFM3" s="166"/>
      <c r="AFN3" s="166"/>
      <c r="AFO3" s="166"/>
      <c r="AFP3" s="166"/>
      <c r="AFQ3" s="166"/>
      <c r="AFR3" s="166"/>
      <c r="AFS3" s="166"/>
      <c r="AFT3" s="166"/>
      <c r="AFU3" s="166"/>
      <c r="AFV3" s="166"/>
      <c r="AFW3" s="166"/>
      <c r="AFX3" s="166"/>
      <c r="AFY3" s="166"/>
      <c r="AFZ3" s="166"/>
      <c r="AGA3" s="166"/>
      <c r="AGB3" s="166"/>
      <c r="AGC3" s="166"/>
      <c r="AGD3" s="166"/>
      <c r="AGE3" s="166"/>
      <c r="AGF3" s="166"/>
      <c r="AGG3" s="166"/>
      <c r="AGH3" s="166"/>
      <c r="AGI3" s="166"/>
      <c r="AGJ3" s="166"/>
      <c r="AGK3" s="166"/>
      <c r="AGL3" s="166"/>
      <c r="AGM3" s="166"/>
      <c r="AGN3" s="166"/>
      <c r="AGO3" s="166"/>
      <c r="AGP3" s="166"/>
      <c r="AGQ3" s="166"/>
      <c r="AGR3" s="166"/>
      <c r="AGS3" s="166"/>
      <c r="AGT3" s="166"/>
      <c r="AGU3" s="166"/>
      <c r="AGV3" s="166"/>
      <c r="AGW3" s="166"/>
      <c r="AGX3" s="166"/>
      <c r="AGY3" s="166"/>
      <c r="AGZ3" s="166"/>
      <c r="AHA3" s="166"/>
      <c r="AHB3" s="166"/>
      <c r="AHC3" s="166"/>
      <c r="AHD3" s="166"/>
      <c r="AHE3" s="166"/>
      <c r="AHF3" s="166"/>
      <c r="AHG3" s="166"/>
      <c r="AHH3" s="166"/>
      <c r="AHI3" s="166"/>
      <c r="AHJ3" s="166"/>
      <c r="AHK3" s="166"/>
      <c r="AHL3" s="166"/>
      <c r="AHM3" s="166"/>
      <c r="AHN3" s="166"/>
      <c r="AHO3" s="166"/>
      <c r="AHP3" s="166"/>
      <c r="AHQ3" s="166"/>
      <c r="AHR3" s="166"/>
      <c r="AHS3" s="166"/>
      <c r="AHT3" s="166"/>
      <c r="AHU3" s="166"/>
      <c r="AHV3" s="166"/>
      <c r="AHW3" s="166"/>
      <c r="AHX3" s="166"/>
      <c r="AHY3" s="166"/>
      <c r="AHZ3" s="166"/>
      <c r="AIA3" s="166"/>
      <c r="AIB3" s="166"/>
      <c r="AIC3" s="166"/>
      <c r="AID3" s="166"/>
      <c r="AIE3" s="166"/>
      <c r="AIF3" s="166"/>
      <c r="AIG3" s="166"/>
      <c r="AIH3" s="166"/>
      <c r="AII3" s="166"/>
      <c r="AIJ3" s="166"/>
      <c r="AIK3" s="166"/>
      <c r="AIL3" s="166"/>
      <c r="AIM3" s="166"/>
      <c r="AIN3" s="166"/>
      <c r="AIO3" s="166"/>
      <c r="AIP3" s="166"/>
      <c r="AIQ3" s="166"/>
      <c r="AIR3" s="166"/>
      <c r="AIS3" s="166"/>
      <c r="AIT3" s="166"/>
      <c r="AIU3" s="166"/>
      <c r="AIV3" s="166"/>
      <c r="AIW3" s="166"/>
      <c r="AIX3" s="166"/>
      <c r="AIY3" s="166"/>
      <c r="AIZ3" s="166"/>
      <c r="AJA3" s="166"/>
      <c r="AJB3" s="166"/>
      <c r="AJC3" s="166"/>
      <c r="AJD3" s="166"/>
      <c r="AJE3" s="166"/>
      <c r="AJF3" s="166"/>
      <c r="AJG3" s="166"/>
      <c r="AJH3" s="166"/>
      <c r="AJI3" s="166"/>
      <c r="AJJ3" s="166"/>
      <c r="AJK3" s="166"/>
      <c r="AJL3" s="166"/>
      <c r="AJM3" s="166"/>
      <c r="AJN3" s="166"/>
      <c r="AJO3" s="166"/>
      <c r="AJP3" s="166"/>
      <c r="AJQ3" s="166"/>
      <c r="AJR3" s="166"/>
      <c r="AJS3" s="166"/>
      <c r="AJT3" s="166"/>
      <c r="AJU3" s="166"/>
      <c r="AJV3" s="166"/>
      <c r="AJW3" s="166"/>
      <c r="AJX3" s="166"/>
      <c r="AJY3" s="166"/>
      <c r="AJZ3" s="166"/>
      <c r="AKA3" s="166"/>
      <c r="AKB3" s="166"/>
      <c r="AKC3" s="166"/>
      <c r="AKD3" s="166"/>
      <c r="AKE3" s="166"/>
      <c r="AKF3" s="166"/>
      <c r="AKG3" s="166"/>
      <c r="AKH3" s="166"/>
      <c r="AKI3" s="166"/>
      <c r="AKJ3" s="166"/>
      <c r="AKK3" s="166"/>
      <c r="AKL3" s="166"/>
      <c r="AKM3" s="166"/>
      <c r="AKN3" s="166"/>
      <c r="AKO3" s="166"/>
      <c r="AKP3" s="166"/>
      <c r="AKQ3" s="166"/>
      <c r="AKR3" s="166"/>
      <c r="AKS3" s="166"/>
      <c r="AKT3" s="166"/>
      <c r="AKU3" s="166"/>
      <c r="AKV3" s="166"/>
      <c r="AKW3" s="166"/>
      <c r="AKX3" s="166"/>
      <c r="AKY3" s="166"/>
      <c r="AKZ3" s="166"/>
      <c r="ALA3" s="166"/>
      <c r="ALB3" s="166"/>
      <c r="ALC3" s="166"/>
      <c r="ALD3" s="166"/>
      <c r="ALE3" s="166"/>
      <c r="ALF3" s="166"/>
      <c r="ALG3" s="166"/>
      <c r="ALH3" s="166"/>
      <c r="ALI3" s="166"/>
      <c r="ALJ3" s="166"/>
      <c r="ALK3" s="166"/>
      <c r="ALL3" s="166"/>
      <c r="ALM3" s="166"/>
      <c r="ALN3" s="166"/>
      <c r="ALO3" s="166"/>
      <c r="ALP3" s="166"/>
      <c r="ALQ3" s="166"/>
      <c r="ALR3" s="166"/>
      <c r="ALS3" s="166"/>
      <c r="ALT3" s="166"/>
      <c r="ALU3" s="166"/>
      <c r="ALV3" s="166"/>
      <c r="ALW3" s="166"/>
      <c r="ALX3" s="166"/>
      <c r="ALY3" s="166"/>
      <c r="ALZ3" s="166"/>
      <c r="AMA3" s="166"/>
      <c r="AMB3" s="166"/>
      <c r="AMC3" s="166"/>
      <c r="AMD3" s="166"/>
      <c r="AME3" s="166"/>
      <c r="AMF3" s="166"/>
      <c r="AMG3" s="166"/>
      <c r="AMH3" s="166"/>
      <c r="AMI3" s="166"/>
      <c r="AMJ3" s="166"/>
      <c r="AMK3" s="166"/>
      <c r="AML3" s="166"/>
      <c r="AMM3" s="166"/>
      <c r="AMN3" s="166"/>
      <c r="AMO3" s="166"/>
      <c r="AMP3" s="166"/>
      <c r="AMQ3" s="166"/>
      <c r="AMR3" s="166"/>
      <c r="AMS3" s="166"/>
      <c r="AMT3" s="166"/>
      <c r="AMU3" s="166"/>
      <c r="AMV3" s="166"/>
      <c r="AMW3" s="166"/>
      <c r="AMX3" s="166"/>
      <c r="AMY3" s="166"/>
      <c r="AMZ3" s="166"/>
      <c r="ANA3" s="166"/>
      <c r="ANB3" s="166"/>
      <c r="ANC3" s="166"/>
      <c r="AND3" s="166"/>
      <c r="ANE3" s="166"/>
      <c r="ANF3" s="166"/>
      <c r="ANG3" s="166"/>
      <c r="ANH3" s="166"/>
      <c r="ANI3" s="166"/>
      <c r="ANJ3" s="166"/>
      <c r="ANK3" s="166"/>
      <c r="ANL3" s="166"/>
      <c r="ANM3" s="166"/>
      <c r="ANN3" s="166"/>
      <c r="ANO3" s="166"/>
      <c r="ANP3" s="166"/>
      <c r="ANQ3" s="166"/>
      <c r="ANR3" s="166"/>
      <c r="ANS3" s="166"/>
      <c r="ANT3" s="166"/>
      <c r="ANU3" s="166"/>
      <c r="ANV3" s="166"/>
      <c r="ANW3" s="166"/>
      <c r="ANX3" s="166"/>
      <c r="ANY3" s="166"/>
      <c r="ANZ3" s="166"/>
      <c r="AOA3" s="166"/>
      <c r="AOB3" s="166"/>
      <c r="AOC3" s="166"/>
      <c r="AOD3" s="166"/>
      <c r="AOE3" s="166"/>
      <c r="AOF3" s="166"/>
      <c r="AOG3" s="166"/>
      <c r="AOH3" s="166"/>
      <c r="AOI3" s="166"/>
      <c r="AOJ3" s="166"/>
      <c r="AOK3" s="166"/>
      <c r="AOL3" s="166"/>
      <c r="AOM3" s="166"/>
      <c r="AON3" s="166"/>
      <c r="AOO3" s="166"/>
      <c r="AOP3" s="166"/>
      <c r="AOQ3" s="166"/>
      <c r="AOR3" s="166"/>
      <c r="AOS3" s="166"/>
      <c r="AOT3" s="166"/>
      <c r="AOU3" s="166"/>
      <c r="AOV3" s="166"/>
      <c r="AOW3" s="166"/>
      <c r="AOX3" s="166"/>
      <c r="AOY3" s="166"/>
      <c r="AOZ3" s="166"/>
      <c r="APA3" s="166"/>
      <c r="APB3" s="166"/>
      <c r="APC3" s="166"/>
      <c r="APD3" s="166"/>
      <c r="APE3" s="166"/>
      <c r="APF3" s="166"/>
      <c r="APG3" s="166"/>
      <c r="APH3" s="166"/>
      <c r="API3" s="166"/>
      <c r="APJ3" s="166"/>
      <c r="APK3" s="166"/>
      <c r="APL3" s="166"/>
      <c r="APM3" s="166"/>
      <c r="APN3" s="166"/>
      <c r="APO3" s="166"/>
      <c r="APP3" s="166"/>
      <c r="APQ3" s="166"/>
      <c r="APR3" s="166"/>
      <c r="APS3" s="166"/>
      <c r="APT3" s="166"/>
      <c r="APU3" s="166"/>
      <c r="APV3" s="166"/>
      <c r="APW3" s="166"/>
      <c r="APX3" s="166"/>
      <c r="APY3" s="166"/>
      <c r="APZ3" s="166"/>
      <c r="AQA3" s="166"/>
      <c r="AQB3" s="166"/>
      <c r="AQC3" s="166"/>
      <c r="AQD3" s="166"/>
      <c r="AQE3" s="166"/>
      <c r="AQF3" s="166"/>
      <c r="AQG3" s="166"/>
      <c r="AQH3" s="166"/>
      <c r="AQI3" s="166"/>
      <c r="AQJ3" s="166"/>
      <c r="AQK3" s="166"/>
      <c r="AQL3" s="166"/>
      <c r="AQM3" s="166"/>
      <c r="AQN3" s="166"/>
      <c r="AQO3" s="166"/>
      <c r="AQP3" s="166"/>
      <c r="AQQ3" s="166"/>
      <c r="AQR3" s="166"/>
      <c r="AQS3" s="166"/>
      <c r="AQT3" s="166"/>
      <c r="AQU3" s="166"/>
      <c r="AQV3" s="166"/>
      <c r="AQW3" s="166"/>
      <c r="AQX3" s="166"/>
      <c r="AQY3" s="166"/>
      <c r="AQZ3" s="166"/>
      <c r="ARA3" s="166"/>
      <c r="ARB3" s="166"/>
      <c r="ARC3" s="166"/>
      <c r="ARD3" s="166"/>
      <c r="ARE3" s="166"/>
      <c r="ARF3" s="166"/>
      <c r="ARG3" s="166"/>
      <c r="ARH3" s="166"/>
      <c r="ARI3" s="166"/>
      <c r="ARJ3" s="166"/>
      <c r="ARK3" s="166"/>
      <c r="ARL3" s="166"/>
      <c r="ARM3" s="166"/>
      <c r="ARN3" s="166"/>
      <c r="ARO3" s="166"/>
      <c r="ARP3" s="166"/>
      <c r="ARQ3" s="166"/>
      <c r="ARR3" s="166"/>
      <c r="ARS3" s="166"/>
      <c r="ART3" s="166"/>
      <c r="ARU3" s="166"/>
      <c r="ARV3" s="166"/>
      <c r="ARW3" s="166"/>
      <c r="ARX3" s="166"/>
      <c r="ARY3" s="166"/>
      <c r="ARZ3" s="166"/>
      <c r="ASA3" s="166"/>
      <c r="ASB3" s="166"/>
      <c r="ASC3" s="166"/>
      <c r="ASD3" s="166"/>
      <c r="ASE3" s="166"/>
      <c r="ASF3" s="166"/>
      <c r="ASG3" s="166"/>
      <c r="ASH3" s="166"/>
      <c r="ASI3" s="166"/>
      <c r="ASJ3" s="166"/>
      <c r="ASK3" s="166"/>
      <c r="ASL3" s="166"/>
      <c r="ASM3" s="166"/>
      <c r="ASN3" s="166"/>
      <c r="ASO3" s="166"/>
      <c r="ASP3" s="166"/>
      <c r="ASQ3" s="166"/>
      <c r="ASR3" s="166"/>
      <c r="ASS3" s="166"/>
      <c r="AST3" s="166"/>
      <c r="ASU3" s="166"/>
      <c r="ASV3" s="166"/>
      <c r="ASW3" s="166"/>
      <c r="ASX3" s="166"/>
      <c r="ASY3" s="166"/>
      <c r="ASZ3" s="166"/>
      <c r="ATA3" s="166"/>
      <c r="ATB3" s="166"/>
      <c r="ATC3" s="166"/>
      <c r="ATD3" s="166"/>
      <c r="ATE3" s="166"/>
      <c r="ATF3" s="166"/>
      <c r="ATG3" s="166"/>
      <c r="ATH3" s="166"/>
      <c r="ATI3" s="166"/>
      <c r="ATJ3" s="166"/>
      <c r="ATK3" s="166"/>
      <c r="ATL3" s="166"/>
      <c r="ATM3" s="166"/>
      <c r="ATN3" s="166"/>
      <c r="ATO3" s="166"/>
      <c r="ATP3" s="166"/>
      <c r="ATQ3" s="166"/>
      <c r="ATR3" s="166"/>
      <c r="ATS3" s="166"/>
      <c r="ATT3" s="166"/>
      <c r="ATU3" s="166"/>
      <c r="ATV3" s="166"/>
      <c r="ATW3" s="166"/>
      <c r="ATX3" s="166"/>
      <c r="ATY3" s="166"/>
      <c r="ATZ3" s="166"/>
      <c r="AUA3" s="166"/>
      <c r="AUB3" s="166"/>
      <c r="AUC3" s="166"/>
      <c r="AUD3" s="166"/>
      <c r="AUE3" s="166"/>
      <c r="AUF3" s="166"/>
      <c r="AUG3" s="166"/>
      <c r="AUH3" s="166"/>
      <c r="AUI3" s="166"/>
      <c r="AUJ3" s="166"/>
      <c r="AUK3" s="166"/>
      <c r="AUL3" s="166"/>
      <c r="AUM3" s="166"/>
      <c r="AUN3" s="166"/>
      <c r="AUO3" s="166"/>
      <c r="AUP3" s="166"/>
      <c r="AUQ3" s="166"/>
      <c r="AUR3" s="166"/>
      <c r="AUS3" s="166"/>
      <c r="AUT3" s="166"/>
      <c r="AUU3" s="166"/>
      <c r="AUV3" s="166"/>
      <c r="AUW3" s="166"/>
      <c r="AUX3" s="166"/>
      <c r="AUY3" s="166"/>
      <c r="AUZ3" s="166"/>
      <c r="AVA3" s="166"/>
      <c r="AVB3" s="166"/>
      <c r="AVC3" s="166"/>
      <c r="AVD3" s="166"/>
      <c r="AVE3" s="166"/>
      <c r="AVF3" s="166"/>
      <c r="AVG3" s="166"/>
      <c r="AVH3" s="166"/>
      <c r="AVI3" s="166"/>
      <c r="AVJ3" s="166"/>
      <c r="AVK3" s="166"/>
      <c r="AVL3" s="166"/>
      <c r="AVM3" s="166"/>
      <c r="AVN3" s="166"/>
      <c r="AVO3" s="166"/>
      <c r="AVP3" s="166"/>
      <c r="AVQ3" s="166"/>
      <c r="AVR3" s="166"/>
      <c r="AVS3" s="166"/>
      <c r="AVT3" s="166"/>
      <c r="AVU3" s="166"/>
      <c r="AVV3" s="166"/>
      <c r="AVW3" s="166"/>
      <c r="AVX3" s="166"/>
      <c r="AVY3" s="166"/>
      <c r="AVZ3" s="166"/>
      <c r="AWA3" s="166"/>
      <c r="AWB3" s="166"/>
      <c r="AWC3" s="166"/>
      <c r="AWD3" s="166"/>
      <c r="AWE3" s="166"/>
      <c r="AWF3" s="166"/>
      <c r="AWG3" s="166"/>
      <c r="AWH3" s="166"/>
      <c r="AWI3" s="166"/>
      <c r="AWJ3" s="166"/>
      <c r="AWK3" s="166"/>
      <c r="AWL3" s="166"/>
      <c r="AWM3" s="166"/>
      <c r="AWN3" s="166"/>
      <c r="AWO3" s="166"/>
      <c r="AWP3" s="166"/>
      <c r="AWQ3" s="166"/>
      <c r="AWR3" s="166"/>
      <c r="AWS3" s="166"/>
      <c r="AWT3" s="166"/>
      <c r="AWU3" s="166"/>
      <c r="AWV3" s="166"/>
      <c r="AWW3" s="166"/>
      <c r="AWX3" s="166"/>
      <c r="AWY3" s="166"/>
      <c r="AWZ3" s="166"/>
      <c r="AXA3" s="166"/>
      <c r="AXB3" s="166"/>
      <c r="AXC3" s="166"/>
      <c r="AXD3" s="166"/>
      <c r="AXE3" s="166"/>
      <c r="AXF3" s="166"/>
      <c r="AXG3" s="166"/>
      <c r="AXH3" s="166"/>
      <c r="AXI3" s="166"/>
      <c r="AXJ3" s="166"/>
      <c r="AXK3" s="166"/>
      <c r="AXL3" s="166"/>
      <c r="AXM3" s="166"/>
      <c r="AXN3" s="166"/>
      <c r="AXO3" s="166"/>
      <c r="AXP3" s="166"/>
      <c r="AXQ3" s="166"/>
      <c r="AXR3" s="166"/>
      <c r="AXS3" s="166"/>
      <c r="AXT3" s="166"/>
      <c r="AXU3" s="166"/>
      <c r="AXV3" s="166"/>
      <c r="AXW3" s="166"/>
      <c r="AXX3" s="166"/>
      <c r="AXY3" s="166"/>
      <c r="AXZ3" s="166"/>
      <c r="AYA3" s="166"/>
      <c r="AYB3" s="166"/>
      <c r="AYC3" s="166"/>
      <c r="AYD3" s="166"/>
      <c r="AYE3" s="166"/>
      <c r="AYF3" s="166"/>
      <c r="AYG3" s="166"/>
      <c r="AYH3" s="166"/>
      <c r="AYI3" s="166"/>
      <c r="AYJ3" s="166"/>
      <c r="AYK3" s="166"/>
      <c r="AYL3" s="166"/>
      <c r="AYM3" s="166"/>
      <c r="AYN3" s="166"/>
      <c r="AYO3" s="166"/>
      <c r="AYP3" s="166"/>
      <c r="AYQ3" s="166"/>
      <c r="AYR3" s="166"/>
      <c r="AYS3" s="166"/>
      <c r="AYT3" s="166"/>
      <c r="AYU3" s="166"/>
      <c r="AYV3" s="166"/>
      <c r="AYW3" s="166"/>
      <c r="AYX3" s="166"/>
      <c r="AYY3" s="166"/>
      <c r="AYZ3" s="166"/>
      <c r="AZA3" s="166"/>
      <c r="AZB3" s="166"/>
      <c r="AZC3" s="166"/>
      <c r="AZD3" s="166"/>
      <c r="AZE3" s="166"/>
      <c r="AZF3" s="166"/>
      <c r="AZG3" s="166"/>
      <c r="AZH3" s="166"/>
      <c r="AZI3" s="166"/>
      <c r="AZJ3" s="166"/>
      <c r="AZK3" s="166"/>
      <c r="AZL3" s="166"/>
      <c r="AZM3" s="166"/>
      <c r="AZN3" s="166"/>
      <c r="AZO3" s="166"/>
      <c r="AZP3" s="166"/>
      <c r="AZQ3" s="166"/>
      <c r="AZR3" s="166"/>
      <c r="AZS3" s="166"/>
      <c r="AZT3" s="166"/>
      <c r="AZU3" s="166"/>
      <c r="AZV3" s="166"/>
      <c r="AZW3" s="166"/>
      <c r="AZX3" s="166"/>
      <c r="AZY3" s="166"/>
      <c r="AZZ3" s="166"/>
      <c r="BAA3" s="166"/>
      <c r="BAB3" s="166"/>
      <c r="BAC3" s="166"/>
      <c r="BAD3" s="166"/>
      <c r="BAE3" s="166"/>
      <c r="BAF3" s="166"/>
      <c r="BAG3" s="166"/>
      <c r="BAH3" s="166"/>
      <c r="BAI3" s="166"/>
      <c r="BAJ3" s="166"/>
      <c r="BAK3" s="166"/>
      <c r="BAL3" s="166"/>
      <c r="BAM3" s="166"/>
      <c r="BAN3" s="166"/>
      <c r="BAO3" s="166"/>
      <c r="BAP3" s="166"/>
      <c r="BAQ3" s="166"/>
      <c r="BAR3" s="166"/>
      <c r="BAS3" s="166"/>
      <c r="BAT3" s="166"/>
      <c r="BAU3" s="166"/>
      <c r="BAV3" s="166"/>
      <c r="BAW3" s="166"/>
      <c r="BAX3" s="166"/>
      <c r="BAY3" s="166"/>
      <c r="BAZ3" s="166"/>
      <c r="BBA3" s="166"/>
      <c r="BBB3" s="166"/>
      <c r="BBC3" s="166"/>
      <c r="BBD3" s="166"/>
      <c r="BBE3" s="166"/>
      <c r="BBF3" s="166"/>
      <c r="BBG3" s="166"/>
      <c r="BBH3" s="166"/>
      <c r="BBI3" s="166"/>
      <c r="BBJ3" s="166"/>
      <c r="BBK3" s="166"/>
      <c r="BBL3" s="166"/>
      <c r="BBM3" s="166"/>
      <c r="BBN3" s="166"/>
      <c r="BBO3" s="166"/>
      <c r="BBP3" s="166"/>
      <c r="BBQ3" s="166"/>
      <c r="BBR3" s="166"/>
      <c r="BBS3" s="166"/>
      <c r="BBT3" s="166"/>
      <c r="BBU3" s="166"/>
      <c r="BBV3" s="166"/>
      <c r="BBW3" s="166"/>
      <c r="BBX3" s="166"/>
      <c r="BBY3" s="166"/>
      <c r="BBZ3" s="166"/>
      <c r="BCA3" s="166"/>
      <c r="BCB3" s="166"/>
      <c r="BCC3" s="166"/>
      <c r="BCD3" s="166"/>
      <c r="BCE3" s="166"/>
      <c r="BCF3" s="166"/>
      <c r="BCG3" s="166"/>
      <c r="BCH3" s="166"/>
      <c r="BCI3" s="166"/>
      <c r="BCJ3" s="166"/>
      <c r="BCK3" s="166"/>
      <c r="BCL3" s="166"/>
      <c r="BCM3" s="166"/>
      <c r="BCN3" s="166"/>
      <c r="BCO3" s="166"/>
      <c r="BCP3" s="166"/>
      <c r="BCQ3" s="166"/>
      <c r="BCR3" s="166"/>
      <c r="BCS3" s="166"/>
      <c r="BCT3" s="166"/>
      <c r="BCU3" s="166"/>
      <c r="BCV3" s="166"/>
      <c r="BCW3" s="166"/>
      <c r="BCX3" s="166"/>
      <c r="BCY3" s="166"/>
      <c r="BCZ3" s="166"/>
      <c r="BDA3" s="166"/>
      <c r="BDB3" s="166"/>
      <c r="BDC3" s="166"/>
      <c r="BDD3" s="166"/>
      <c r="BDE3" s="166"/>
      <c r="BDF3" s="166"/>
      <c r="BDG3" s="166"/>
      <c r="BDH3" s="166"/>
      <c r="BDI3" s="166"/>
      <c r="BDJ3" s="166"/>
      <c r="BDK3" s="166"/>
      <c r="BDL3" s="166"/>
      <c r="BDM3" s="166"/>
      <c r="BDN3" s="166"/>
      <c r="BDO3" s="166"/>
      <c r="BDP3" s="166"/>
      <c r="BDQ3" s="166"/>
      <c r="BDR3" s="166"/>
      <c r="BDS3" s="166"/>
      <c r="BDT3" s="166"/>
      <c r="BDU3" s="166"/>
      <c r="BDV3" s="166"/>
      <c r="BDW3" s="166"/>
      <c r="BDX3" s="166"/>
      <c r="BDY3" s="166"/>
      <c r="BDZ3" s="166"/>
      <c r="BEA3" s="166"/>
      <c r="BEB3" s="166"/>
      <c r="BEC3" s="166"/>
      <c r="BED3" s="166"/>
      <c r="BEE3" s="166"/>
      <c r="BEF3" s="166"/>
      <c r="BEG3" s="166"/>
      <c r="BEH3" s="166"/>
      <c r="BEI3" s="166"/>
      <c r="BEJ3" s="166"/>
      <c r="BEK3" s="166"/>
      <c r="BEL3" s="166"/>
      <c r="BEM3" s="166"/>
      <c r="BEN3" s="166"/>
      <c r="BEO3" s="166"/>
      <c r="BEP3" s="166"/>
      <c r="BEQ3" s="166"/>
      <c r="BER3" s="166"/>
      <c r="BES3" s="166"/>
      <c r="BET3" s="166"/>
      <c r="BEU3" s="166"/>
      <c r="BEV3" s="166"/>
      <c r="BEW3" s="166"/>
      <c r="BEX3" s="166"/>
      <c r="BEY3" s="166"/>
      <c r="BEZ3" s="166"/>
      <c r="BFA3" s="166"/>
      <c r="BFB3" s="166"/>
      <c r="BFC3" s="166"/>
      <c r="BFD3" s="166"/>
      <c r="BFE3" s="166"/>
      <c r="BFF3" s="166"/>
      <c r="BFG3" s="166"/>
      <c r="BFH3" s="166"/>
      <c r="BFI3" s="166"/>
      <c r="BFJ3" s="166"/>
      <c r="BFK3" s="166"/>
      <c r="BFL3" s="166"/>
      <c r="BFM3" s="166"/>
      <c r="BFN3" s="166"/>
      <c r="BFO3" s="166"/>
      <c r="BFP3" s="166"/>
      <c r="BFQ3" s="166"/>
      <c r="BFR3" s="166"/>
      <c r="BFS3" s="166"/>
      <c r="BFT3" s="166"/>
      <c r="BFU3" s="166"/>
      <c r="BFV3" s="166"/>
      <c r="BFW3" s="166"/>
      <c r="BFX3" s="166"/>
      <c r="BFY3" s="166"/>
      <c r="BFZ3" s="166"/>
      <c r="BGA3" s="166"/>
      <c r="BGB3" s="166"/>
      <c r="BGC3" s="166"/>
      <c r="BGD3" s="166"/>
      <c r="BGE3" s="166"/>
      <c r="BGF3" s="166"/>
      <c r="BGG3" s="166"/>
      <c r="BGH3" s="166"/>
      <c r="BGI3" s="166"/>
      <c r="BGJ3" s="166"/>
      <c r="BGK3" s="166"/>
      <c r="BGL3" s="166"/>
      <c r="BGM3" s="166"/>
      <c r="BGN3" s="166"/>
      <c r="BGO3" s="166"/>
      <c r="BGP3" s="166"/>
      <c r="BGQ3" s="166"/>
      <c r="BGR3" s="166"/>
      <c r="BGS3" s="166"/>
      <c r="BGT3" s="166"/>
      <c r="BGU3" s="166"/>
      <c r="BGV3" s="166"/>
      <c r="BGW3" s="166"/>
      <c r="BGX3" s="166"/>
      <c r="BGY3" s="166"/>
      <c r="BGZ3" s="166"/>
      <c r="BHA3" s="166"/>
      <c r="BHB3" s="166"/>
      <c r="BHC3" s="166"/>
      <c r="BHD3" s="166"/>
      <c r="BHE3" s="166"/>
      <c r="BHF3" s="166"/>
      <c r="BHG3" s="166"/>
      <c r="BHH3" s="166"/>
      <c r="BHI3" s="166"/>
      <c r="BHJ3" s="166"/>
      <c r="BHK3" s="166"/>
      <c r="BHL3" s="166"/>
      <c r="BHM3" s="166"/>
      <c r="BHN3" s="166"/>
      <c r="BHO3" s="166"/>
      <c r="BHP3" s="166"/>
      <c r="BHQ3" s="166"/>
      <c r="BHR3" s="166"/>
      <c r="BHS3" s="166"/>
      <c r="BHT3" s="166"/>
      <c r="BHU3" s="166"/>
      <c r="BHV3" s="166"/>
      <c r="BHW3" s="166"/>
      <c r="BHX3" s="166"/>
      <c r="BHY3" s="166"/>
      <c r="BHZ3" s="166"/>
      <c r="BIA3" s="166"/>
      <c r="BIB3" s="166"/>
      <c r="BIC3" s="166"/>
      <c r="BID3" s="166"/>
      <c r="BIE3" s="166"/>
      <c r="BIF3" s="166"/>
      <c r="BIG3" s="166"/>
      <c r="BIH3" s="166"/>
      <c r="BII3" s="166"/>
      <c r="BIJ3" s="166"/>
      <c r="BIK3" s="166"/>
      <c r="BIL3" s="166"/>
      <c r="BIM3" s="166"/>
      <c r="BIN3" s="166"/>
      <c r="BIO3" s="166"/>
      <c r="BIP3" s="166"/>
      <c r="BIQ3" s="166"/>
      <c r="BIR3" s="166"/>
      <c r="BIS3" s="166"/>
      <c r="BIT3" s="166"/>
      <c r="BIU3" s="166"/>
      <c r="BIV3" s="166"/>
      <c r="BIW3" s="166"/>
      <c r="BIX3" s="166"/>
      <c r="BIY3" s="166"/>
      <c r="BIZ3" s="166"/>
      <c r="BJA3" s="166"/>
      <c r="BJB3" s="166"/>
      <c r="BJC3" s="166"/>
      <c r="BJD3" s="166"/>
      <c r="BJE3" s="166"/>
      <c r="BJF3" s="166"/>
      <c r="BJG3" s="166"/>
      <c r="BJH3" s="166"/>
      <c r="BJI3" s="166"/>
      <c r="BJJ3" s="166"/>
      <c r="BJK3" s="166"/>
      <c r="BJL3" s="166"/>
      <c r="BJM3" s="166"/>
      <c r="BJN3" s="166"/>
      <c r="BJO3" s="166"/>
      <c r="BJP3" s="166"/>
      <c r="BJQ3" s="166"/>
      <c r="BJR3" s="166"/>
      <c r="BJS3" s="166"/>
      <c r="BJT3" s="166"/>
      <c r="BJU3" s="166"/>
      <c r="BJV3" s="166"/>
      <c r="BJW3" s="166"/>
      <c r="BJX3" s="166"/>
      <c r="BJY3" s="166"/>
      <c r="BJZ3" s="166"/>
      <c r="BKA3" s="166"/>
      <c r="BKB3" s="166"/>
      <c r="BKC3" s="166"/>
      <c r="BKD3" s="166"/>
      <c r="BKE3" s="166"/>
      <c r="BKF3" s="166"/>
      <c r="BKG3" s="166"/>
      <c r="BKH3" s="166"/>
      <c r="BKI3" s="166"/>
      <c r="BKJ3" s="166"/>
      <c r="BKK3" s="166"/>
      <c r="BKL3" s="166"/>
      <c r="BKM3" s="166"/>
      <c r="BKN3" s="166"/>
      <c r="BKO3" s="166"/>
      <c r="BKP3" s="166"/>
      <c r="BKQ3" s="166"/>
      <c r="BKR3" s="166"/>
      <c r="BKS3" s="166"/>
      <c r="BKT3" s="166"/>
      <c r="BKU3" s="166"/>
      <c r="BKV3" s="166"/>
      <c r="BKW3" s="166"/>
      <c r="BKX3" s="166"/>
      <c r="BKY3" s="166"/>
      <c r="BKZ3" s="166"/>
      <c r="BLA3" s="166"/>
      <c r="BLB3" s="166"/>
      <c r="BLC3" s="166"/>
      <c r="BLD3" s="166"/>
      <c r="BLE3" s="166"/>
      <c r="BLF3" s="166"/>
      <c r="BLG3" s="166"/>
      <c r="BLH3" s="166"/>
      <c r="BLI3" s="166"/>
      <c r="BLJ3" s="166"/>
      <c r="BLK3" s="166"/>
      <c r="BLL3" s="166"/>
      <c r="BLM3" s="166"/>
      <c r="BLN3" s="166"/>
      <c r="BLO3" s="166"/>
      <c r="BLP3" s="166"/>
      <c r="BLQ3" s="166"/>
      <c r="BLR3" s="166"/>
      <c r="BLS3" s="166"/>
      <c r="BLT3" s="166"/>
      <c r="BLU3" s="166"/>
      <c r="BLV3" s="166"/>
      <c r="BLW3" s="166"/>
      <c r="BLX3" s="166"/>
      <c r="BLY3" s="166"/>
      <c r="BLZ3" s="166"/>
      <c r="BMA3" s="166"/>
      <c r="BMB3" s="166"/>
      <c r="BMC3" s="166"/>
      <c r="BMD3" s="166"/>
      <c r="BME3" s="166"/>
      <c r="BMF3" s="166"/>
      <c r="BMG3" s="166"/>
      <c r="BMH3" s="166"/>
      <c r="BMI3" s="166"/>
      <c r="BMJ3" s="166"/>
      <c r="BMK3" s="166"/>
      <c r="BML3" s="166"/>
      <c r="BMM3" s="166"/>
      <c r="BMN3" s="166"/>
      <c r="BMO3" s="166"/>
      <c r="BMP3" s="166"/>
      <c r="BMQ3" s="166"/>
      <c r="BMR3" s="166"/>
      <c r="BMS3" s="166"/>
      <c r="BMT3" s="166"/>
      <c r="BMU3" s="166"/>
      <c r="BMV3" s="166"/>
      <c r="BMW3" s="166"/>
      <c r="BMX3" s="166"/>
      <c r="BMY3" s="166"/>
      <c r="BMZ3" s="166"/>
      <c r="BNA3" s="166"/>
      <c r="BNB3" s="166"/>
      <c r="BNC3" s="166"/>
      <c r="BND3" s="166"/>
      <c r="BNE3" s="166"/>
      <c r="BNF3" s="166"/>
      <c r="BNG3" s="166"/>
      <c r="BNH3" s="166"/>
      <c r="BNI3" s="166"/>
      <c r="BNJ3" s="166"/>
      <c r="BNK3" s="166"/>
      <c r="BNL3" s="166"/>
      <c r="BNM3" s="166"/>
      <c r="BNN3" s="166"/>
      <c r="BNO3" s="166"/>
      <c r="BNP3" s="166"/>
      <c r="BNQ3" s="166"/>
      <c r="BNR3" s="166"/>
      <c r="BNS3" s="166"/>
      <c r="BNT3" s="166"/>
      <c r="BNU3" s="166"/>
      <c r="BNV3" s="166"/>
      <c r="BNW3" s="166"/>
      <c r="BNX3" s="166"/>
      <c r="BNY3" s="166"/>
      <c r="BNZ3" s="166"/>
      <c r="BOA3" s="166"/>
      <c r="BOB3" s="166"/>
      <c r="BOC3" s="166"/>
      <c r="BOD3" s="166"/>
      <c r="BOE3" s="166"/>
      <c r="BOF3" s="166"/>
      <c r="BOG3" s="166"/>
      <c r="BOH3" s="166"/>
      <c r="BOI3" s="166"/>
      <c r="BOJ3" s="166"/>
      <c r="BOK3" s="166"/>
      <c r="BOL3" s="166"/>
      <c r="BOM3" s="166"/>
      <c r="BON3" s="166"/>
      <c r="BOO3" s="166"/>
      <c r="BOP3" s="166"/>
      <c r="BOQ3" s="166"/>
      <c r="BOR3" s="166"/>
      <c r="BOS3" s="166"/>
      <c r="BOT3" s="166"/>
      <c r="BOU3" s="166"/>
      <c r="BOV3" s="166"/>
      <c r="BOW3" s="166"/>
      <c r="BOX3" s="166"/>
      <c r="BOY3" s="166"/>
      <c r="BOZ3" s="166"/>
      <c r="BPA3" s="166"/>
      <c r="BPB3" s="166"/>
      <c r="BPC3" s="166"/>
      <c r="BPD3" s="166"/>
      <c r="BPE3" s="166"/>
      <c r="BPF3" s="166"/>
      <c r="BPG3" s="166"/>
      <c r="BPH3" s="166"/>
      <c r="BPI3" s="166"/>
      <c r="BPJ3" s="166"/>
      <c r="BPK3" s="166"/>
      <c r="BPL3" s="166"/>
      <c r="BPM3" s="166"/>
      <c r="BPN3" s="166"/>
      <c r="BPO3" s="166"/>
      <c r="BPP3" s="166"/>
      <c r="BPQ3" s="166"/>
      <c r="BPR3" s="166"/>
      <c r="BPS3" s="166"/>
      <c r="BPT3" s="166"/>
      <c r="BPU3" s="166"/>
      <c r="BPV3" s="166"/>
      <c r="BPW3" s="166"/>
      <c r="BPX3" s="166"/>
      <c r="BPY3" s="166"/>
      <c r="BPZ3" s="166"/>
      <c r="BQA3" s="166"/>
      <c r="BQB3" s="166"/>
      <c r="BQC3" s="166"/>
      <c r="BQD3" s="166"/>
      <c r="BQE3" s="166"/>
      <c r="BQF3" s="166"/>
      <c r="BQG3" s="166"/>
      <c r="BQH3" s="166"/>
      <c r="BQI3" s="166"/>
      <c r="BQJ3" s="166"/>
      <c r="BQK3" s="166"/>
      <c r="BQL3" s="166"/>
      <c r="BQM3" s="166"/>
      <c r="BQN3" s="166"/>
      <c r="BQO3" s="166"/>
      <c r="BQP3" s="166"/>
      <c r="BQQ3" s="166"/>
      <c r="BQR3" s="166"/>
      <c r="BQS3" s="166"/>
      <c r="BQT3" s="166"/>
      <c r="BQU3" s="166"/>
      <c r="BQV3" s="166"/>
      <c r="BQW3" s="166"/>
      <c r="BQX3" s="166"/>
      <c r="BQY3" s="166"/>
      <c r="BQZ3" s="166"/>
      <c r="BRA3" s="166"/>
      <c r="BRB3" s="166"/>
      <c r="BRC3" s="166"/>
      <c r="BRD3" s="166"/>
      <c r="BRE3" s="166"/>
      <c r="BRF3" s="166"/>
      <c r="BRG3" s="166"/>
      <c r="BRH3" s="166"/>
      <c r="BRI3" s="166"/>
      <c r="BRJ3" s="166"/>
      <c r="BRK3" s="166"/>
      <c r="BRL3" s="166"/>
      <c r="BRM3" s="166"/>
      <c r="BRN3" s="166"/>
      <c r="BRO3" s="166"/>
      <c r="BRP3" s="166"/>
      <c r="BRQ3" s="166"/>
      <c r="BRR3" s="166"/>
      <c r="BRS3" s="166"/>
      <c r="BRT3" s="166"/>
      <c r="BRU3" s="166"/>
      <c r="BRV3" s="166"/>
      <c r="BRW3" s="166"/>
      <c r="BRX3" s="166"/>
      <c r="BRY3" s="166"/>
      <c r="BRZ3" s="166"/>
      <c r="BSA3" s="166"/>
      <c r="BSB3" s="166"/>
      <c r="BSC3" s="166"/>
      <c r="BSD3" s="166"/>
      <c r="BSE3" s="166"/>
      <c r="BSF3" s="166"/>
      <c r="BSG3" s="166"/>
      <c r="BSH3" s="166"/>
      <c r="BSI3" s="166"/>
      <c r="BSJ3" s="166"/>
      <c r="BSK3" s="166"/>
      <c r="BSL3" s="166"/>
      <c r="BSM3" s="166"/>
      <c r="BSN3" s="166"/>
      <c r="BSO3" s="166"/>
      <c r="BSP3" s="166"/>
      <c r="BSQ3" s="166"/>
      <c r="BSR3" s="166"/>
      <c r="BSS3" s="166"/>
      <c r="BST3" s="166"/>
      <c r="BSU3" s="166"/>
      <c r="BSV3" s="166"/>
      <c r="BSW3" s="166"/>
      <c r="BSX3" s="166"/>
      <c r="BSY3" s="166"/>
      <c r="BSZ3" s="166"/>
      <c r="BTA3" s="166"/>
      <c r="BTB3" s="166"/>
      <c r="BTC3" s="166"/>
      <c r="BTD3" s="166"/>
      <c r="BTE3" s="166"/>
      <c r="BTF3" s="166"/>
      <c r="BTG3" s="166"/>
      <c r="BTH3" s="166"/>
      <c r="BTI3" s="166"/>
      <c r="BTJ3" s="166"/>
      <c r="BTK3" s="166"/>
      <c r="BTL3" s="166"/>
      <c r="BTM3" s="166"/>
      <c r="BTN3" s="166"/>
      <c r="BTO3" s="166"/>
      <c r="BTP3" s="166"/>
      <c r="BTQ3" s="166"/>
      <c r="BTR3" s="166"/>
      <c r="BTS3" s="166"/>
      <c r="BTT3" s="166"/>
      <c r="BTU3" s="166"/>
      <c r="BTV3" s="166"/>
      <c r="BTW3" s="166"/>
      <c r="BTX3" s="166"/>
      <c r="BTY3" s="166"/>
      <c r="BTZ3" s="166"/>
      <c r="BUA3" s="166"/>
      <c r="BUB3" s="166"/>
      <c r="BUC3" s="166"/>
      <c r="BUD3" s="166"/>
      <c r="BUE3" s="166"/>
      <c r="BUF3" s="166"/>
      <c r="BUG3" s="166"/>
      <c r="BUH3" s="166"/>
      <c r="BUI3" s="166"/>
      <c r="BUJ3" s="166"/>
      <c r="BUK3" s="166"/>
      <c r="BUL3" s="166"/>
      <c r="BUM3" s="166"/>
      <c r="BUN3" s="166"/>
      <c r="BUO3" s="166"/>
      <c r="BUP3" s="166"/>
      <c r="BUQ3" s="166"/>
      <c r="BUR3" s="166"/>
      <c r="BUS3" s="166"/>
      <c r="BUT3" s="166"/>
      <c r="BUU3" s="166"/>
      <c r="BUV3" s="166"/>
      <c r="BUW3" s="166"/>
      <c r="BUX3" s="166"/>
      <c r="BUY3" s="166"/>
      <c r="BUZ3" s="166"/>
      <c r="BVA3" s="166"/>
      <c r="BVB3" s="166"/>
      <c r="BVC3" s="166"/>
      <c r="BVD3" s="166"/>
      <c r="BVE3" s="166"/>
      <c r="BVF3" s="166"/>
      <c r="BVG3" s="166"/>
      <c r="BVH3" s="166"/>
      <c r="BVI3" s="166"/>
      <c r="BVJ3" s="166"/>
      <c r="BVK3" s="166"/>
      <c r="BVL3" s="166"/>
      <c r="BVM3" s="166"/>
      <c r="BVN3" s="166"/>
      <c r="BVO3" s="166"/>
      <c r="BVP3" s="166"/>
      <c r="BVQ3" s="166"/>
      <c r="BVR3" s="166"/>
      <c r="BVS3" s="166"/>
      <c r="BVT3" s="166"/>
      <c r="BVU3" s="166"/>
      <c r="BVV3" s="166"/>
      <c r="BVW3" s="166"/>
      <c r="BVX3" s="166"/>
      <c r="BVY3" s="166"/>
      <c r="BVZ3" s="166"/>
      <c r="BWA3" s="166"/>
      <c r="BWB3" s="166"/>
      <c r="BWC3" s="166"/>
      <c r="BWD3" s="166"/>
      <c r="BWE3" s="166"/>
      <c r="BWF3" s="166"/>
      <c r="BWG3" s="166"/>
      <c r="BWH3" s="166"/>
      <c r="BWI3" s="166"/>
      <c r="BWJ3" s="166"/>
      <c r="BWK3" s="166"/>
      <c r="BWL3" s="166"/>
      <c r="BWM3" s="166"/>
      <c r="BWN3" s="166"/>
      <c r="BWO3" s="166"/>
      <c r="BWP3" s="166"/>
      <c r="BWQ3" s="166"/>
      <c r="BWR3" s="166"/>
      <c r="BWS3" s="166"/>
      <c r="BWT3" s="166"/>
      <c r="BWU3" s="166"/>
      <c r="BWV3" s="166"/>
      <c r="BWW3" s="166"/>
      <c r="BWX3" s="166"/>
      <c r="BWY3" s="166"/>
      <c r="BWZ3" s="166"/>
      <c r="BXA3" s="166"/>
      <c r="BXB3" s="166"/>
      <c r="BXC3" s="166"/>
      <c r="BXD3" s="166"/>
      <c r="BXE3" s="166"/>
      <c r="BXF3" s="166"/>
      <c r="BXG3" s="166"/>
      <c r="BXH3" s="166"/>
      <c r="BXI3" s="166"/>
      <c r="BXJ3" s="166"/>
      <c r="BXK3" s="166"/>
      <c r="BXL3" s="166"/>
      <c r="BXM3" s="166"/>
      <c r="BXN3" s="166"/>
      <c r="BXO3" s="166"/>
      <c r="BXP3" s="166"/>
      <c r="BXQ3" s="166"/>
      <c r="BXR3" s="166"/>
      <c r="BXS3" s="166"/>
      <c r="BXT3" s="166"/>
      <c r="BXU3" s="166"/>
      <c r="BXV3" s="166"/>
      <c r="BXW3" s="166"/>
      <c r="BXX3" s="166"/>
      <c r="BXY3" s="166"/>
      <c r="BXZ3" s="166"/>
      <c r="BYA3" s="166"/>
      <c r="BYB3" s="166"/>
      <c r="BYC3" s="166"/>
      <c r="BYD3" s="166"/>
      <c r="BYE3" s="166"/>
      <c r="BYF3" s="166"/>
      <c r="BYG3" s="166"/>
      <c r="BYH3" s="166"/>
      <c r="BYI3" s="166"/>
      <c r="BYJ3" s="166"/>
      <c r="BYK3" s="166"/>
      <c r="BYL3" s="166"/>
      <c r="BYM3" s="166"/>
      <c r="BYN3" s="166"/>
      <c r="BYO3" s="166"/>
      <c r="BYP3" s="166"/>
      <c r="BYQ3" s="166"/>
      <c r="BYR3" s="166"/>
      <c r="BYS3" s="166"/>
      <c r="BYT3" s="166"/>
      <c r="BYU3" s="166"/>
      <c r="BYV3" s="166"/>
      <c r="BYW3" s="166"/>
      <c r="BYX3" s="166"/>
      <c r="BYY3" s="166"/>
      <c r="BYZ3" s="166"/>
      <c r="BZA3" s="166"/>
      <c r="BZB3" s="166"/>
      <c r="BZC3" s="166"/>
      <c r="BZD3" s="166"/>
      <c r="BZE3" s="166"/>
      <c r="BZF3" s="166"/>
      <c r="BZG3" s="166"/>
      <c r="BZH3" s="166"/>
      <c r="BZI3" s="166"/>
      <c r="BZJ3" s="166"/>
      <c r="BZK3" s="166"/>
      <c r="BZL3" s="166"/>
      <c r="BZM3" s="166"/>
      <c r="BZN3" s="166"/>
      <c r="BZO3" s="166"/>
      <c r="BZP3" s="166"/>
      <c r="BZQ3" s="166"/>
      <c r="BZR3" s="166"/>
      <c r="BZS3" s="166"/>
      <c r="BZT3" s="166"/>
      <c r="BZU3" s="166"/>
      <c r="BZV3" s="166"/>
      <c r="BZW3" s="166"/>
      <c r="BZX3" s="166"/>
      <c r="BZY3" s="166"/>
      <c r="BZZ3" s="166"/>
      <c r="CAA3" s="166"/>
      <c r="CAB3" s="166"/>
      <c r="CAC3" s="166"/>
      <c r="CAD3" s="166"/>
      <c r="CAE3" s="166"/>
      <c r="CAF3" s="166"/>
      <c r="CAG3" s="166"/>
      <c r="CAH3" s="166"/>
      <c r="CAI3" s="166"/>
      <c r="CAJ3" s="166"/>
      <c r="CAK3" s="166"/>
      <c r="CAL3" s="166"/>
      <c r="CAM3" s="166"/>
      <c r="CAN3" s="166"/>
      <c r="CAO3" s="166"/>
      <c r="CAP3" s="166"/>
      <c r="CAQ3" s="166"/>
      <c r="CAR3" s="166"/>
      <c r="CAS3" s="166"/>
      <c r="CAT3" s="166"/>
      <c r="CAU3" s="166"/>
      <c r="CAV3" s="166"/>
      <c r="CAW3" s="166"/>
      <c r="CAX3" s="166"/>
      <c r="CAY3" s="166"/>
      <c r="CAZ3" s="166"/>
      <c r="CBA3" s="166"/>
      <c r="CBB3" s="166"/>
      <c r="CBC3" s="166"/>
      <c r="CBD3" s="166"/>
      <c r="CBE3" s="166"/>
      <c r="CBF3" s="166"/>
      <c r="CBG3" s="166"/>
      <c r="CBH3" s="166"/>
      <c r="CBI3" s="166"/>
      <c r="CBJ3" s="166"/>
      <c r="CBK3" s="166"/>
      <c r="CBL3" s="166"/>
      <c r="CBM3" s="166"/>
      <c r="CBN3" s="166"/>
      <c r="CBO3" s="166"/>
      <c r="CBP3" s="166"/>
      <c r="CBQ3" s="166"/>
      <c r="CBR3" s="166"/>
      <c r="CBS3" s="166"/>
      <c r="CBT3" s="166"/>
      <c r="CBU3" s="166"/>
      <c r="CBV3" s="166"/>
      <c r="CBW3" s="166"/>
      <c r="CBX3" s="166"/>
      <c r="CBY3" s="166"/>
      <c r="CBZ3" s="166"/>
      <c r="CCA3" s="166"/>
      <c r="CCB3" s="166"/>
      <c r="CCC3" s="166"/>
      <c r="CCD3" s="166"/>
      <c r="CCE3" s="166"/>
      <c r="CCF3" s="166"/>
      <c r="CCG3" s="166"/>
      <c r="CCH3" s="166"/>
      <c r="CCI3" s="166"/>
      <c r="CCJ3" s="166"/>
      <c r="CCK3" s="166"/>
      <c r="CCL3" s="166"/>
      <c r="CCM3" s="166"/>
      <c r="CCN3" s="166"/>
      <c r="CCO3" s="166"/>
      <c r="CCP3" s="166"/>
      <c r="CCQ3" s="166"/>
      <c r="CCR3" s="166"/>
      <c r="CCS3" s="166"/>
      <c r="CCT3" s="166"/>
      <c r="CCU3" s="166"/>
      <c r="CCV3" s="166"/>
      <c r="CCW3" s="166"/>
      <c r="CCX3" s="166"/>
      <c r="CCY3" s="166"/>
      <c r="CCZ3" s="166"/>
      <c r="CDA3" s="166"/>
      <c r="CDB3" s="166"/>
      <c r="CDC3" s="166"/>
      <c r="CDD3" s="166"/>
      <c r="CDE3" s="166"/>
      <c r="CDF3" s="166"/>
      <c r="CDG3" s="166"/>
      <c r="CDH3" s="166"/>
      <c r="CDI3" s="166"/>
      <c r="CDJ3" s="166"/>
      <c r="CDK3" s="166"/>
      <c r="CDL3" s="166"/>
      <c r="CDM3" s="166"/>
      <c r="CDN3" s="166"/>
      <c r="CDO3" s="166"/>
      <c r="CDP3" s="166"/>
      <c r="CDQ3" s="166"/>
      <c r="CDR3" s="166"/>
      <c r="CDS3" s="166"/>
      <c r="CDT3" s="166"/>
      <c r="CDU3" s="166"/>
      <c r="CDV3" s="166"/>
      <c r="CDW3" s="166"/>
      <c r="CDX3" s="166"/>
      <c r="CDY3" s="166"/>
      <c r="CDZ3" s="166"/>
      <c r="CEA3" s="166"/>
      <c r="CEB3" s="166"/>
      <c r="CEC3" s="166"/>
      <c r="CED3" s="166"/>
      <c r="CEE3" s="166"/>
      <c r="CEF3" s="166"/>
      <c r="CEG3" s="166"/>
      <c r="CEH3" s="166"/>
      <c r="CEI3" s="166"/>
      <c r="CEJ3" s="166"/>
      <c r="CEK3" s="166"/>
      <c r="CEL3" s="166"/>
      <c r="CEM3" s="166"/>
      <c r="CEN3" s="166"/>
      <c r="CEO3" s="166"/>
      <c r="CEP3" s="166"/>
      <c r="CEQ3" s="166"/>
      <c r="CER3" s="166"/>
      <c r="CES3" s="166"/>
      <c r="CET3" s="166"/>
      <c r="CEU3" s="166"/>
      <c r="CEV3" s="166"/>
      <c r="CEW3" s="166"/>
      <c r="CEX3" s="166"/>
      <c r="CEY3" s="166"/>
      <c r="CEZ3" s="166"/>
      <c r="CFA3" s="166"/>
      <c r="CFB3" s="166"/>
      <c r="CFC3" s="166"/>
      <c r="CFD3" s="166"/>
      <c r="CFE3" s="166"/>
      <c r="CFF3" s="166"/>
      <c r="CFG3" s="166"/>
      <c r="CFH3" s="166"/>
      <c r="CFI3" s="166"/>
      <c r="CFJ3" s="166"/>
      <c r="CFK3" s="166"/>
      <c r="CFL3" s="166"/>
      <c r="CFM3" s="166"/>
      <c r="CFN3" s="166"/>
      <c r="CFO3" s="166"/>
      <c r="CFP3" s="166"/>
      <c r="CFQ3" s="166"/>
      <c r="CFR3" s="166"/>
      <c r="CFS3" s="166"/>
      <c r="CFT3" s="166"/>
      <c r="CFU3" s="166"/>
      <c r="CFV3" s="166"/>
      <c r="CFW3" s="166"/>
      <c r="CFX3" s="166"/>
      <c r="CFY3" s="166"/>
      <c r="CFZ3" s="166"/>
      <c r="CGA3" s="166"/>
      <c r="CGB3" s="166"/>
      <c r="CGC3" s="166"/>
      <c r="CGD3" s="166"/>
      <c r="CGE3" s="166"/>
      <c r="CGF3" s="166"/>
      <c r="CGG3" s="166"/>
      <c r="CGH3" s="166"/>
      <c r="CGI3" s="166"/>
      <c r="CGJ3" s="166"/>
      <c r="CGK3" s="166"/>
      <c r="CGL3" s="166"/>
      <c r="CGM3" s="166"/>
      <c r="CGN3" s="166"/>
      <c r="CGO3" s="166"/>
      <c r="CGP3" s="166"/>
      <c r="CGQ3" s="166"/>
      <c r="CGR3" s="166"/>
      <c r="CGS3" s="166"/>
      <c r="CGT3" s="166"/>
      <c r="CGU3" s="166"/>
      <c r="CGV3" s="166"/>
      <c r="CGW3" s="166"/>
      <c r="CGX3" s="166"/>
      <c r="CGY3" s="166"/>
      <c r="CGZ3" s="166"/>
      <c r="CHA3" s="166"/>
      <c r="CHB3" s="166"/>
      <c r="CHC3" s="166"/>
      <c r="CHD3" s="166"/>
      <c r="CHE3" s="166"/>
      <c r="CHF3" s="166"/>
      <c r="CHG3" s="166"/>
      <c r="CHH3" s="166"/>
      <c r="CHI3" s="166"/>
      <c r="CHJ3" s="166"/>
      <c r="CHK3" s="166"/>
      <c r="CHL3" s="166"/>
      <c r="CHM3" s="166"/>
      <c r="CHN3" s="166"/>
      <c r="CHO3" s="166"/>
      <c r="CHP3" s="166"/>
      <c r="CHQ3" s="166"/>
      <c r="CHR3" s="166"/>
      <c r="CHS3" s="166"/>
      <c r="CHT3" s="166"/>
      <c r="CHU3" s="166"/>
      <c r="CHV3" s="166"/>
      <c r="CHW3" s="166"/>
      <c r="CHX3" s="166"/>
      <c r="CHY3" s="166"/>
      <c r="CHZ3" s="166"/>
      <c r="CIA3" s="166"/>
      <c r="CIB3" s="166"/>
      <c r="CIC3" s="166"/>
      <c r="CID3" s="166"/>
      <c r="CIE3" s="166"/>
      <c r="CIF3" s="166"/>
      <c r="CIG3" s="166"/>
      <c r="CIH3" s="166"/>
      <c r="CII3" s="166"/>
      <c r="CIJ3" s="166"/>
      <c r="CIK3" s="166"/>
      <c r="CIL3" s="166"/>
      <c r="CIM3" s="166"/>
      <c r="CIN3" s="166"/>
      <c r="CIO3" s="166"/>
      <c r="CIP3" s="166"/>
      <c r="CIQ3" s="166"/>
      <c r="CIR3" s="166"/>
      <c r="CIS3" s="166"/>
      <c r="CIT3" s="166"/>
      <c r="CIU3" s="166"/>
      <c r="CIV3" s="166"/>
      <c r="CIW3" s="166"/>
      <c r="CIX3" s="166"/>
      <c r="CIY3" s="166"/>
      <c r="CIZ3" s="166"/>
      <c r="CJA3" s="166"/>
      <c r="CJB3" s="166"/>
      <c r="CJC3" s="166"/>
      <c r="CJD3" s="166"/>
      <c r="CJE3" s="166"/>
      <c r="CJF3" s="166"/>
      <c r="CJG3" s="166"/>
      <c r="CJH3" s="166"/>
      <c r="CJI3" s="166"/>
      <c r="CJJ3" s="166"/>
      <c r="CJK3" s="166"/>
      <c r="CJL3" s="166"/>
      <c r="CJM3" s="166"/>
      <c r="CJN3" s="166"/>
      <c r="CJO3" s="166"/>
      <c r="CJP3" s="166"/>
      <c r="CJQ3" s="166"/>
      <c r="CJR3" s="166"/>
      <c r="CJS3" s="166"/>
      <c r="CJT3" s="166"/>
      <c r="CJU3" s="166"/>
      <c r="CJV3" s="166"/>
      <c r="CJW3" s="166"/>
      <c r="CJX3" s="166"/>
      <c r="CJY3" s="166"/>
      <c r="CJZ3" s="166"/>
      <c r="CKA3" s="166"/>
      <c r="CKB3" s="166"/>
      <c r="CKC3" s="166"/>
      <c r="CKD3" s="166"/>
      <c r="CKE3" s="166"/>
      <c r="CKF3" s="166"/>
      <c r="CKG3" s="166"/>
      <c r="CKH3" s="166"/>
      <c r="CKI3" s="166"/>
      <c r="CKJ3" s="166"/>
      <c r="CKK3" s="166"/>
      <c r="CKL3" s="166"/>
      <c r="CKM3" s="166"/>
      <c r="CKN3" s="166"/>
      <c r="CKO3" s="166"/>
      <c r="CKP3" s="166"/>
      <c r="CKQ3" s="166"/>
      <c r="CKR3" s="166"/>
      <c r="CKS3" s="166"/>
      <c r="CKT3" s="166"/>
      <c r="CKU3" s="166"/>
      <c r="CKV3" s="166"/>
      <c r="CKW3" s="166"/>
      <c r="CKX3" s="166"/>
      <c r="CKY3" s="166"/>
      <c r="CKZ3" s="166"/>
      <c r="CLA3" s="166"/>
      <c r="CLB3" s="166"/>
      <c r="CLC3" s="166"/>
      <c r="CLD3" s="166"/>
      <c r="CLE3" s="166"/>
      <c r="CLF3" s="166"/>
      <c r="CLG3" s="166"/>
      <c r="CLH3" s="166"/>
      <c r="CLI3" s="166"/>
      <c r="CLJ3" s="166"/>
      <c r="CLK3" s="166"/>
      <c r="CLL3" s="166"/>
      <c r="CLM3" s="166"/>
      <c r="CLN3" s="166"/>
      <c r="CLO3" s="166"/>
      <c r="CLP3" s="166"/>
      <c r="CLQ3" s="166"/>
      <c r="CLR3" s="166"/>
      <c r="CLS3" s="166"/>
      <c r="CLT3" s="166"/>
      <c r="CLU3" s="166"/>
      <c r="CLV3" s="166"/>
      <c r="CLW3" s="166"/>
      <c r="CLX3" s="166"/>
      <c r="CLY3" s="166"/>
      <c r="CLZ3" s="166"/>
      <c r="CMA3" s="166"/>
      <c r="CMB3" s="166"/>
      <c r="CMC3" s="166"/>
      <c r="CMD3" s="166"/>
      <c r="CME3" s="166"/>
      <c r="CMF3" s="166"/>
      <c r="CMG3" s="166"/>
      <c r="CMH3" s="166"/>
      <c r="CMI3" s="166"/>
      <c r="CMJ3" s="166"/>
      <c r="CMK3" s="166"/>
      <c r="CML3" s="166"/>
      <c r="CMM3" s="166"/>
      <c r="CMN3" s="166"/>
      <c r="CMO3" s="166"/>
      <c r="CMP3" s="166"/>
      <c r="CMQ3" s="166"/>
      <c r="CMR3" s="166"/>
      <c r="CMS3" s="166"/>
      <c r="CMT3" s="166"/>
      <c r="CMU3" s="166"/>
      <c r="CMV3" s="166"/>
      <c r="CMW3" s="166"/>
      <c r="CMX3" s="166"/>
      <c r="CMY3" s="166"/>
      <c r="CMZ3" s="166"/>
      <c r="CNA3" s="166"/>
      <c r="CNB3" s="166"/>
      <c r="CNC3" s="166"/>
      <c r="CND3" s="166"/>
      <c r="CNE3" s="166"/>
      <c r="CNF3" s="166"/>
      <c r="CNG3" s="166"/>
      <c r="CNH3" s="166"/>
      <c r="CNI3" s="166"/>
      <c r="CNJ3" s="166"/>
      <c r="CNK3" s="166"/>
      <c r="CNL3" s="166"/>
      <c r="CNM3" s="166"/>
      <c r="CNN3" s="166"/>
      <c r="CNO3" s="166"/>
      <c r="CNP3" s="166"/>
      <c r="CNQ3" s="166"/>
      <c r="CNR3" s="166"/>
      <c r="CNS3" s="166"/>
      <c r="CNT3" s="166"/>
      <c r="CNU3" s="166"/>
      <c r="CNV3" s="166"/>
      <c r="CNW3" s="166"/>
      <c r="CNX3" s="166"/>
      <c r="CNY3" s="166"/>
      <c r="CNZ3" s="166"/>
      <c r="COA3" s="166"/>
      <c r="COB3" s="166"/>
      <c r="COC3" s="166"/>
      <c r="COD3" s="166"/>
      <c r="COE3" s="166"/>
      <c r="COF3" s="166"/>
      <c r="COG3" s="166"/>
      <c r="COH3" s="166"/>
      <c r="COI3" s="166"/>
      <c r="COJ3" s="166"/>
      <c r="COK3" s="166"/>
      <c r="COL3" s="166"/>
      <c r="COM3" s="166"/>
      <c r="CON3" s="166"/>
      <c r="COO3" s="166"/>
      <c r="COP3" s="166"/>
      <c r="COQ3" s="166"/>
      <c r="COR3" s="166"/>
      <c r="COS3" s="166"/>
      <c r="COT3" s="166"/>
      <c r="COU3" s="166"/>
      <c r="COV3" s="166"/>
      <c r="COW3" s="166"/>
      <c r="COX3" s="166"/>
      <c r="COY3" s="166"/>
      <c r="COZ3" s="166"/>
      <c r="CPA3" s="166"/>
      <c r="CPB3" s="166"/>
      <c r="CPC3" s="166"/>
      <c r="CPD3" s="166"/>
      <c r="CPE3" s="166"/>
      <c r="CPF3" s="166"/>
      <c r="CPG3" s="166"/>
      <c r="CPH3" s="166"/>
      <c r="CPI3" s="166"/>
      <c r="CPJ3" s="166"/>
      <c r="CPK3" s="166"/>
      <c r="CPL3" s="166"/>
      <c r="CPM3" s="166"/>
      <c r="CPN3" s="166"/>
      <c r="CPO3" s="166"/>
      <c r="CPP3" s="166"/>
      <c r="CPQ3" s="166"/>
      <c r="CPR3" s="166"/>
      <c r="CPS3" s="166"/>
      <c r="CPT3" s="166"/>
      <c r="CPU3" s="166"/>
      <c r="CPV3" s="166"/>
      <c r="CPW3" s="166"/>
      <c r="CPX3" s="166"/>
      <c r="CPY3" s="166"/>
      <c r="CPZ3" s="166"/>
      <c r="CQA3" s="166"/>
      <c r="CQB3" s="166"/>
      <c r="CQC3" s="166"/>
      <c r="CQD3" s="166"/>
      <c r="CQE3" s="166"/>
      <c r="CQF3" s="166"/>
      <c r="CQG3" s="166"/>
      <c r="CQH3" s="166"/>
      <c r="CQI3" s="166"/>
      <c r="CQJ3" s="166"/>
      <c r="CQK3" s="166"/>
      <c r="CQL3" s="166"/>
      <c r="CQM3" s="166"/>
      <c r="CQN3" s="166"/>
      <c r="CQO3" s="166"/>
      <c r="CQP3" s="166"/>
      <c r="CQQ3" s="166"/>
      <c r="CQR3" s="166"/>
      <c r="CQS3" s="166"/>
      <c r="CQT3" s="166"/>
      <c r="CQU3" s="166"/>
      <c r="CQV3" s="166"/>
      <c r="CQW3" s="166"/>
      <c r="CQX3" s="166"/>
      <c r="CQY3" s="166"/>
      <c r="CQZ3" s="166"/>
      <c r="CRA3" s="166"/>
      <c r="CRB3" s="166"/>
      <c r="CRC3" s="166"/>
      <c r="CRD3" s="166"/>
      <c r="CRE3" s="166"/>
      <c r="CRF3" s="166"/>
      <c r="CRG3" s="166"/>
      <c r="CRH3" s="166"/>
      <c r="CRI3" s="166"/>
      <c r="CRJ3" s="166"/>
      <c r="CRK3" s="166"/>
      <c r="CRL3" s="166"/>
      <c r="CRM3" s="166"/>
      <c r="CRN3" s="166"/>
      <c r="CRO3" s="166"/>
      <c r="CRP3" s="166"/>
      <c r="CRQ3" s="166"/>
      <c r="CRR3" s="166"/>
      <c r="CRS3" s="166"/>
      <c r="CRT3" s="166"/>
      <c r="CRU3" s="166"/>
      <c r="CRV3" s="166"/>
      <c r="CRW3" s="166"/>
      <c r="CRX3" s="166"/>
      <c r="CRY3" s="166"/>
      <c r="CRZ3" s="166"/>
      <c r="CSA3" s="166"/>
      <c r="CSB3" s="166"/>
      <c r="CSC3" s="166"/>
      <c r="CSD3" s="166"/>
      <c r="CSE3" s="166"/>
      <c r="CSF3" s="166"/>
      <c r="CSG3" s="166"/>
      <c r="CSH3" s="166"/>
      <c r="CSI3" s="166"/>
      <c r="CSJ3" s="166"/>
      <c r="CSK3" s="166"/>
      <c r="CSL3" s="166"/>
      <c r="CSM3" s="166"/>
      <c r="CSN3" s="166"/>
      <c r="CSO3" s="166"/>
      <c r="CSP3" s="166"/>
      <c r="CSQ3" s="166"/>
      <c r="CSR3" s="166"/>
      <c r="CSS3" s="166"/>
      <c r="CST3" s="166"/>
      <c r="CSU3" s="166"/>
      <c r="CSV3" s="166"/>
      <c r="CSW3" s="166"/>
      <c r="CSX3" s="166"/>
      <c r="CSY3" s="166"/>
      <c r="CSZ3" s="166"/>
      <c r="CTA3" s="166"/>
      <c r="CTB3" s="166"/>
      <c r="CTC3" s="166"/>
      <c r="CTD3" s="166"/>
      <c r="CTE3" s="166"/>
      <c r="CTF3" s="166"/>
      <c r="CTG3" s="166"/>
      <c r="CTH3" s="166"/>
      <c r="CTI3" s="166"/>
      <c r="CTJ3" s="166"/>
      <c r="CTK3" s="166"/>
      <c r="CTL3" s="166"/>
      <c r="CTM3" s="166"/>
      <c r="CTN3" s="166"/>
      <c r="CTO3" s="166"/>
      <c r="CTP3" s="166"/>
      <c r="CTQ3" s="166"/>
      <c r="CTR3" s="166"/>
      <c r="CTS3" s="166"/>
      <c r="CTT3" s="166"/>
      <c r="CTU3" s="166"/>
      <c r="CTV3" s="166"/>
      <c r="CTW3" s="166"/>
      <c r="CTX3" s="166"/>
      <c r="CTY3" s="166"/>
      <c r="CTZ3" s="166"/>
      <c r="CUA3" s="166"/>
      <c r="CUB3" s="166"/>
      <c r="CUC3" s="166"/>
      <c r="CUD3" s="166"/>
      <c r="CUE3" s="166"/>
      <c r="CUF3" s="166"/>
      <c r="CUG3" s="166"/>
      <c r="CUH3" s="166"/>
      <c r="CUI3" s="166"/>
      <c r="CUJ3" s="166"/>
      <c r="CUK3" s="166"/>
      <c r="CUL3" s="166"/>
      <c r="CUM3" s="166"/>
      <c r="CUN3" s="166"/>
      <c r="CUO3" s="166"/>
      <c r="CUP3" s="166"/>
      <c r="CUQ3" s="166"/>
      <c r="CUR3" s="166"/>
      <c r="CUS3" s="166"/>
      <c r="CUT3" s="166"/>
      <c r="CUU3" s="166"/>
      <c r="CUV3" s="166"/>
      <c r="CUW3" s="166"/>
      <c r="CUX3" s="166"/>
      <c r="CUY3" s="166"/>
      <c r="CUZ3" s="166"/>
      <c r="CVA3" s="166"/>
      <c r="CVB3" s="166"/>
      <c r="CVC3" s="166"/>
      <c r="CVD3" s="166"/>
      <c r="CVE3" s="166"/>
      <c r="CVF3" s="166"/>
      <c r="CVG3" s="166"/>
      <c r="CVH3" s="166"/>
      <c r="CVI3" s="166"/>
      <c r="CVJ3" s="166"/>
      <c r="CVK3" s="166"/>
      <c r="CVL3" s="166"/>
      <c r="CVM3" s="166"/>
      <c r="CVN3" s="166"/>
      <c r="CVO3" s="166"/>
      <c r="CVP3" s="166"/>
      <c r="CVQ3" s="166"/>
      <c r="CVR3" s="166"/>
      <c r="CVS3" s="166"/>
      <c r="CVT3" s="166"/>
      <c r="CVU3" s="166"/>
      <c r="CVV3" s="166"/>
      <c r="CVW3" s="166"/>
      <c r="CVX3" s="166"/>
      <c r="CVY3" s="166"/>
      <c r="CVZ3" s="166"/>
      <c r="CWA3" s="166"/>
      <c r="CWB3" s="166"/>
      <c r="CWC3" s="166"/>
      <c r="CWD3" s="166"/>
      <c r="CWE3" s="166"/>
      <c r="CWF3" s="166"/>
      <c r="CWG3" s="166"/>
      <c r="CWH3" s="166"/>
      <c r="CWI3" s="166"/>
      <c r="CWJ3" s="166"/>
      <c r="CWK3" s="166"/>
      <c r="CWL3" s="166"/>
      <c r="CWM3" s="166"/>
      <c r="CWN3" s="166"/>
      <c r="CWO3" s="166"/>
      <c r="CWP3" s="166"/>
      <c r="CWQ3" s="166"/>
      <c r="CWR3" s="166"/>
      <c r="CWS3" s="166"/>
      <c r="CWT3" s="166"/>
      <c r="CWU3" s="166"/>
      <c r="CWV3" s="166"/>
      <c r="CWW3" s="166"/>
      <c r="CWX3" s="166"/>
      <c r="CWY3" s="166"/>
      <c r="CWZ3" s="166"/>
      <c r="CXA3" s="166"/>
      <c r="CXB3" s="166"/>
      <c r="CXC3" s="166"/>
      <c r="CXD3" s="166"/>
      <c r="CXE3" s="166"/>
      <c r="CXF3" s="166"/>
      <c r="CXG3" s="166"/>
      <c r="CXH3" s="166"/>
      <c r="CXI3" s="166"/>
      <c r="CXJ3" s="166"/>
      <c r="CXK3" s="166"/>
      <c r="CXL3" s="166"/>
      <c r="CXM3" s="166"/>
      <c r="CXN3" s="166"/>
      <c r="CXO3" s="166"/>
      <c r="CXP3" s="166"/>
      <c r="CXQ3" s="166"/>
      <c r="CXR3" s="166"/>
      <c r="CXS3" s="166"/>
      <c r="CXT3" s="166"/>
      <c r="CXU3" s="166"/>
      <c r="CXV3" s="166"/>
      <c r="CXW3" s="166"/>
      <c r="CXX3" s="166"/>
      <c r="CXY3" s="166"/>
      <c r="CXZ3" s="166"/>
      <c r="CYA3" s="166"/>
      <c r="CYB3" s="166"/>
      <c r="CYC3" s="166"/>
      <c r="CYD3" s="166"/>
      <c r="CYE3" s="166"/>
      <c r="CYF3" s="166"/>
      <c r="CYG3" s="166"/>
      <c r="CYH3" s="166"/>
      <c r="CYI3" s="166"/>
      <c r="CYJ3" s="166"/>
      <c r="CYK3" s="166"/>
      <c r="CYL3" s="166"/>
      <c r="CYM3" s="166"/>
      <c r="CYN3" s="166"/>
      <c r="CYO3" s="166"/>
      <c r="CYP3" s="166"/>
      <c r="CYQ3" s="166"/>
      <c r="CYR3" s="166"/>
      <c r="CYS3" s="166"/>
      <c r="CYT3" s="166"/>
      <c r="CYU3" s="166"/>
      <c r="CYV3" s="166"/>
      <c r="CYW3" s="166"/>
      <c r="CYX3" s="166"/>
      <c r="CYY3" s="166"/>
      <c r="CYZ3" s="166"/>
      <c r="CZA3" s="166"/>
      <c r="CZB3" s="166"/>
      <c r="CZC3" s="166"/>
      <c r="CZD3" s="166"/>
      <c r="CZE3" s="166"/>
      <c r="CZF3" s="166"/>
      <c r="CZG3" s="166"/>
      <c r="CZH3" s="166"/>
      <c r="CZI3" s="166"/>
      <c r="CZJ3" s="166"/>
      <c r="CZK3" s="166"/>
      <c r="CZL3" s="166"/>
      <c r="CZM3" s="166"/>
      <c r="CZN3" s="166"/>
      <c r="CZO3" s="166"/>
      <c r="CZP3" s="166"/>
      <c r="CZQ3" s="166"/>
      <c r="CZR3" s="166"/>
      <c r="CZS3" s="166"/>
      <c r="CZT3" s="166"/>
      <c r="CZU3" s="166"/>
      <c r="CZV3" s="166"/>
      <c r="CZW3" s="166"/>
      <c r="CZX3" s="166"/>
      <c r="CZY3" s="166"/>
      <c r="CZZ3" s="166"/>
      <c r="DAA3" s="166"/>
      <c r="DAB3" s="166"/>
      <c r="DAC3" s="166"/>
      <c r="DAD3" s="166"/>
      <c r="DAE3" s="166"/>
      <c r="DAF3" s="166"/>
      <c r="DAG3" s="166"/>
      <c r="DAH3" s="166"/>
      <c r="DAI3" s="166"/>
      <c r="DAJ3" s="166"/>
      <c r="DAK3" s="166"/>
      <c r="DAL3" s="166"/>
      <c r="DAM3" s="166"/>
      <c r="DAN3" s="166"/>
      <c r="DAO3" s="166"/>
      <c r="DAP3" s="166"/>
      <c r="DAQ3" s="166"/>
      <c r="DAR3" s="166"/>
      <c r="DAS3" s="166"/>
      <c r="DAT3" s="166"/>
      <c r="DAU3" s="166"/>
      <c r="DAV3" s="166"/>
      <c r="DAW3" s="166"/>
      <c r="DAX3" s="166"/>
      <c r="DAY3" s="166"/>
      <c r="DAZ3" s="166"/>
      <c r="DBA3" s="166"/>
      <c r="DBB3" s="166"/>
      <c r="DBC3" s="166"/>
      <c r="DBD3" s="166"/>
      <c r="DBE3" s="166"/>
      <c r="DBF3" s="166"/>
      <c r="DBG3" s="166"/>
      <c r="DBH3" s="166"/>
      <c r="DBI3" s="166"/>
      <c r="DBJ3" s="166"/>
      <c r="DBK3" s="166"/>
      <c r="DBL3" s="166"/>
      <c r="DBM3" s="166"/>
      <c r="DBN3" s="166"/>
      <c r="DBO3" s="166"/>
      <c r="DBP3" s="166"/>
      <c r="DBQ3" s="166"/>
      <c r="DBR3" s="166"/>
      <c r="DBS3" s="166"/>
      <c r="DBT3" s="166"/>
      <c r="DBU3" s="166"/>
      <c r="DBV3" s="166"/>
      <c r="DBW3" s="166"/>
      <c r="DBX3" s="166"/>
      <c r="DBY3" s="166"/>
      <c r="DBZ3" s="166"/>
      <c r="DCA3" s="166"/>
      <c r="DCB3" s="166"/>
      <c r="DCC3" s="166"/>
      <c r="DCD3" s="166"/>
      <c r="DCE3" s="166"/>
      <c r="DCF3" s="166"/>
      <c r="DCG3" s="166"/>
      <c r="DCH3" s="166"/>
      <c r="DCI3" s="166"/>
      <c r="DCJ3" s="166"/>
      <c r="DCK3" s="166"/>
      <c r="DCL3" s="166"/>
      <c r="DCM3" s="166"/>
      <c r="DCN3" s="166"/>
      <c r="DCO3" s="166"/>
      <c r="DCP3" s="166"/>
      <c r="DCQ3" s="166"/>
      <c r="DCR3" s="166"/>
      <c r="DCS3" s="166"/>
      <c r="DCT3" s="166"/>
      <c r="DCU3" s="166"/>
      <c r="DCV3" s="166"/>
      <c r="DCW3" s="166"/>
      <c r="DCX3" s="166"/>
      <c r="DCY3" s="166"/>
      <c r="DCZ3" s="166"/>
      <c r="DDA3" s="166"/>
      <c r="DDB3" s="166"/>
      <c r="DDC3" s="166"/>
      <c r="DDD3" s="166"/>
      <c r="DDE3" s="166"/>
      <c r="DDF3" s="166"/>
      <c r="DDG3" s="166"/>
      <c r="DDH3" s="166"/>
      <c r="DDI3" s="166"/>
      <c r="DDJ3" s="166"/>
      <c r="DDK3" s="166"/>
      <c r="DDL3" s="166"/>
      <c r="DDM3" s="166"/>
      <c r="DDN3" s="166"/>
      <c r="DDO3" s="166"/>
      <c r="DDP3" s="166"/>
      <c r="DDQ3" s="166"/>
      <c r="DDR3" s="166"/>
      <c r="DDS3" s="166"/>
      <c r="DDT3" s="166"/>
      <c r="DDU3" s="166"/>
      <c r="DDV3" s="166"/>
      <c r="DDW3" s="166"/>
      <c r="DDX3" s="166"/>
      <c r="DDY3" s="166"/>
      <c r="DDZ3" s="166"/>
      <c r="DEA3" s="166"/>
      <c r="DEB3" s="166"/>
      <c r="DEC3" s="166"/>
      <c r="DED3" s="166"/>
      <c r="DEE3" s="166"/>
      <c r="DEF3" s="166"/>
      <c r="DEG3" s="166"/>
      <c r="DEH3" s="166"/>
      <c r="DEI3" s="166"/>
      <c r="DEJ3" s="166"/>
      <c r="DEK3" s="166"/>
      <c r="DEL3" s="166"/>
      <c r="DEM3" s="166"/>
      <c r="DEN3" s="166"/>
      <c r="DEO3" s="166"/>
      <c r="DEP3" s="166"/>
      <c r="DEQ3" s="166"/>
      <c r="DER3" s="166"/>
      <c r="DES3" s="166"/>
      <c r="DET3" s="166"/>
      <c r="DEU3" s="166"/>
      <c r="DEV3" s="166"/>
      <c r="DEW3" s="166"/>
      <c r="DEX3" s="166"/>
      <c r="DEY3" s="166"/>
      <c r="DEZ3" s="166"/>
      <c r="DFA3" s="166"/>
      <c r="DFB3" s="166"/>
      <c r="DFC3" s="166"/>
      <c r="DFD3" s="166"/>
      <c r="DFE3" s="166"/>
      <c r="DFF3" s="166"/>
      <c r="DFG3" s="166"/>
      <c r="DFH3" s="166"/>
      <c r="DFI3" s="166"/>
      <c r="DFJ3" s="166"/>
      <c r="DFK3" s="166"/>
      <c r="DFL3" s="166"/>
      <c r="DFM3" s="166"/>
      <c r="DFN3" s="166"/>
      <c r="DFO3" s="166"/>
      <c r="DFP3" s="166"/>
      <c r="DFQ3" s="166"/>
      <c r="DFR3" s="166"/>
      <c r="DFS3" s="166"/>
      <c r="DFT3" s="166"/>
      <c r="DFU3" s="166"/>
      <c r="DFV3" s="166"/>
      <c r="DFW3" s="166"/>
      <c r="DFX3" s="166"/>
      <c r="DFY3" s="166"/>
      <c r="DFZ3" s="166"/>
      <c r="DGA3" s="166"/>
      <c r="DGB3" s="166"/>
      <c r="DGC3" s="166"/>
      <c r="DGD3" s="166"/>
      <c r="DGE3" s="166"/>
      <c r="DGF3" s="166"/>
      <c r="DGG3" s="166"/>
      <c r="DGH3" s="166"/>
      <c r="DGI3" s="166"/>
      <c r="DGJ3" s="166"/>
      <c r="DGK3" s="166"/>
      <c r="DGL3" s="166"/>
      <c r="DGM3" s="166"/>
      <c r="DGN3" s="166"/>
      <c r="DGO3" s="166"/>
      <c r="DGP3" s="166"/>
      <c r="DGQ3" s="166"/>
      <c r="DGR3" s="166"/>
      <c r="DGS3" s="166"/>
      <c r="DGT3" s="166"/>
      <c r="DGU3" s="166"/>
      <c r="DGV3" s="166"/>
      <c r="DGW3" s="166"/>
      <c r="DGX3" s="166"/>
      <c r="DGY3" s="166"/>
      <c r="DGZ3" s="166"/>
      <c r="DHA3" s="166"/>
      <c r="DHB3" s="166"/>
      <c r="DHC3" s="166"/>
      <c r="DHD3" s="166"/>
      <c r="DHE3" s="166"/>
      <c r="DHF3" s="166"/>
      <c r="DHG3" s="166"/>
      <c r="DHH3" s="166"/>
      <c r="DHI3" s="166"/>
      <c r="DHJ3" s="166"/>
      <c r="DHK3" s="166"/>
      <c r="DHL3" s="166"/>
      <c r="DHM3" s="166"/>
      <c r="DHN3" s="166"/>
      <c r="DHO3" s="166"/>
      <c r="DHP3" s="166"/>
      <c r="DHQ3" s="166"/>
      <c r="DHR3" s="166"/>
      <c r="DHS3" s="166"/>
      <c r="DHT3" s="166"/>
      <c r="DHU3" s="166"/>
      <c r="DHV3" s="166"/>
      <c r="DHW3" s="166"/>
      <c r="DHX3" s="166"/>
      <c r="DHY3" s="166"/>
      <c r="DHZ3" s="166"/>
      <c r="DIA3" s="166"/>
      <c r="DIB3" s="166"/>
      <c r="DIC3" s="166"/>
      <c r="DID3" s="166"/>
      <c r="DIE3" s="166"/>
      <c r="DIF3" s="166"/>
      <c r="DIG3" s="166"/>
      <c r="DIH3" s="166"/>
      <c r="DII3" s="166"/>
      <c r="DIJ3" s="166"/>
      <c r="DIK3" s="166"/>
      <c r="DIL3" s="166"/>
      <c r="DIM3" s="166"/>
      <c r="DIN3" s="166"/>
      <c r="DIO3" s="166"/>
      <c r="DIP3" s="166"/>
      <c r="DIQ3" s="166"/>
      <c r="DIR3" s="166"/>
      <c r="DIS3" s="166"/>
      <c r="DIT3" s="166"/>
      <c r="DIU3" s="166"/>
      <c r="DIV3" s="166"/>
      <c r="DIW3" s="166"/>
      <c r="DIX3" s="166"/>
      <c r="DIY3" s="166"/>
      <c r="DIZ3" s="166"/>
      <c r="DJA3" s="166"/>
      <c r="DJB3" s="166"/>
      <c r="DJC3" s="166"/>
      <c r="DJD3" s="166"/>
      <c r="DJE3" s="166"/>
      <c r="DJF3" s="166"/>
      <c r="DJG3" s="166"/>
      <c r="DJH3" s="166"/>
      <c r="DJI3" s="166"/>
      <c r="DJJ3" s="166"/>
      <c r="DJK3" s="166"/>
      <c r="DJL3" s="166"/>
      <c r="DJM3" s="166"/>
      <c r="DJN3" s="166"/>
      <c r="DJO3" s="166"/>
      <c r="DJP3" s="166"/>
      <c r="DJQ3" s="166"/>
      <c r="DJR3" s="166"/>
      <c r="DJS3" s="166"/>
      <c r="DJT3" s="166"/>
      <c r="DJU3" s="166"/>
      <c r="DJV3" s="166"/>
      <c r="DJW3" s="166"/>
      <c r="DJX3" s="166"/>
      <c r="DJY3" s="166"/>
      <c r="DJZ3" s="166"/>
      <c r="DKA3" s="166"/>
      <c r="DKB3" s="166"/>
      <c r="DKC3" s="166"/>
      <c r="DKD3" s="166"/>
      <c r="DKE3" s="166"/>
      <c r="DKF3" s="166"/>
      <c r="DKG3" s="166"/>
      <c r="DKH3" s="166"/>
      <c r="DKI3" s="166"/>
      <c r="DKJ3" s="166"/>
      <c r="DKK3" s="166"/>
      <c r="DKL3" s="166"/>
      <c r="DKM3" s="166"/>
      <c r="DKN3" s="166"/>
      <c r="DKO3" s="166"/>
      <c r="DKP3" s="166"/>
      <c r="DKQ3" s="166"/>
      <c r="DKR3" s="166"/>
      <c r="DKS3" s="166"/>
      <c r="DKT3" s="166"/>
      <c r="DKU3" s="166"/>
      <c r="DKV3" s="166"/>
      <c r="DKW3" s="166"/>
      <c r="DKX3" s="166"/>
      <c r="DKY3" s="166"/>
      <c r="DKZ3" s="166"/>
      <c r="DLA3" s="166"/>
      <c r="DLB3" s="166"/>
      <c r="DLC3" s="166"/>
      <c r="DLD3" s="166"/>
      <c r="DLE3" s="166"/>
      <c r="DLF3" s="166"/>
      <c r="DLG3" s="166"/>
      <c r="DLH3" s="166"/>
      <c r="DLI3" s="166"/>
      <c r="DLJ3" s="166"/>
      <c r="DLK3" s="166"/>
      <c r="DLL3" s="166"/>
      <c r="DLM3" s="166"/>
      <c r="DLN3" s="166"/>
      <c r="DLO3" s="166"/>
      <c r="DLP3" s="166"/>
      <c r="DLQ3" s="166"/>
      <c r="DLR3" s="166"/>
      <c r="DLS3" s="166"/>
      <c r="DLT3" s="166"/>
      <c r="DLU3" s="166"/>
      <c r="DLV3" s="166"/>
      <c r="DLW3" s="166"/>
      <c r="DLX3" s="166"/>
      <c r="DLY3" s="166"/>
      <c r="DLZ3" s="166"/>
      <c r="DMA3" s="166"/>
      <c r="DMB3" s="166"/>
      <c r="DMC3" s="166"/>
      <c r="DMD3" s="166"/>
      <c r="DME3" s="166"/>
      <c r="DMF3" s="166"/>
      <c r="DMG3" s="166"/>
      <c r="DMH3" s="166"/>
      <c r="DMI3" s="166"/>
      <c r="DMJ3" s="166"/>
      <c r="DMK3" s="166"/>
      <c r="DML3" s="166"/>
      <c r="DMM3" s="166"/>
      <c r="DMN3" s="166"/>
      <c r="DMO3" s="166"/>
      <c r="DMP3" s="166"/>
      <c r="DMQ3" s="166"/>
      <c r="DMR3" s="166"/>
      <c r="DMS3" s="166"/>
      <c r="DMT3" s="166"/>
      <c r="DMU3" s="166"/>
      <c r="DMV3" s="166"/>
      <c r="DMW3" s="166"/>
      <c r="DMX3" s="166"/>
      <c r="DMY3" s="166"/>
      <c r="DMZ3" s="166"/>
      <c r="DNA3" s="166"/>
      <c r="DNB3" s="166"/>
      <c r="DNC3" s="166"/>
      <c r="DND3" s="166"/>
      <c r="DNE3" s="166"/>
      <c r="DNF3" s="166"/>
      <c r="DNG3" s="166"/>
      <c r="DNH3" s="166"/>
      <c r="DNI3" s="166"/>
      <c r="DNJ3" s="166"/>
      <c r="DNK3" s="166"/>
      <c r="DNL3" s="166"/>
      <c r="DNM3" s="166"/>
      <c r="DNN3" s="166"/>
      <c r="DNO3" s="166"/>
      <c r="DNP3" s="166"/>
      <c r="DNQ3" s="166"/>
      <c r="DNR3" s="166"/>
      <c r="DNS3" s="166"/>
      <c r="DNT3" s="166"/>
      <c r="DNU3" s="166"/>
      <c r="DNV3" s="166"/>
      <c r="DNW3" s="166"/>
      <c r="DNX3" s="166"/>
      <c r="DNY3" s="166"/>
      <c r="DNZ3" s="166"/>
      <c r="DOA3" s="166"/>
      <c r="DOB3" s="166"/>
      <c r="DOC3" s="166"/>
      <c r="DOD3" s="166"/>
      <c r="DOE3" s="166"/>
      <c r="DOF3" s="166"/>
      <c r="DOG3" s="166"/>
      <c r="DOH3" s="166"/>
      <c r="DOI3" s="166"/>
      <c r="DOJ3" s="166"/>
      <c r="DOK3" s="166"/>
      <c r="DOL3" s="166"/>
      <c r="DOM3" s="166"/>
      <c r="DON3" s="166"/>
      <c r="DOO3" s="166"/>
      <c r="DOP3" s="166"/>
      <c r="DOQ3" s="166"/>
      <c r="DOR3" s="166"/>
      <c r="DOS3" s="166"/>
      <c r="DOT3" s="166"/>
      <c r="DOU3" s="166"/>
      <c r="DOV3" s="166"/>
      <c r="DOW3" s="166"/>
      <c r="DOX3" s="166"/>
      <c r="DOY3" s="166"/>
      <c r="DOZ3" s="166"/>
      <c r="DPA3" s="166"/>
      <c r="DPB3" s="166"/>
      <c r="DPC3" s="166"/>
      <c r="DPD3" s="166"/>
      <c r="DPE3" s="166"/>
      <c r="DPF3" s="166"/>
      <c r="DPG3" s="166"/>
      <c r="DPH3" s="166"/>
      <c r="DPI3" s="166"/>
      <c r="DPJ3" s="166"/>
      <c r="DPK3" s="166"/>
      <c r="DPL3" s="166"/>
      <c r="DPM3" s="166"/>
      <c r="DPN3" s="166"/>
      <c r="DPO3" s="166"/>
      <c r="DPP3" s="166"/>
      <c r="DPQ3" s="166"/>
      <c r="DPR3" s="166"/>
      <c r="DPS3" s="166"/>
      <c r="DPT3" s="166"/>
      <c r="DPU3" s="166"/>
      <c r="DPV3" s="166"/>
      <c r="DPW3" s="166"/>
      <c r="DPX3" s="166"/>
      <c r="DPY3" s="166"/>
      <c r="DPZ3" s="166"/>
      <c r="DQA3" s="166"/>
      <c r="DQB3" s="166"/>
      <c r="DQC3" s="166"/>
      <c r="DQD3" s="166"/>
      <c r="DQE3" s="166"/>
      <c r="DQF3" s="166"/>
      <c r="DQG3" s="166"/>
      <c r="DQH3" s="166"/>
      <c r="DQI3" s="166"/>
      <c r="DQJ3" s="166"/>
      <c r="DQK3" s="166"/>
      <c r="DQL3" s="166"/>
      <c r="DQM3" s="166"/>
      <c r="DQN3" s="166"/>
      <c r="DQO3" s="166"/>
      <c r="DQP3" s="166"/>
      <c r="DQQ3" s="166"/>
      <c r="DQR3" s="166"/>
      <c r="DQS3" s="166"/>
      <c r="DQT3" s="166"/>
      <c r="DQU3" s="166"/>
      <c r="DQV3" s="166"/>
      <c r="DQW3" s="166"/>
      <c r="DQX3" s="166"/>
      <c r="DQY3" s="166"/>
      <c r="DQZ3" s="166"/>
      <c r="DRA3" s="166"/>
      <c r="DRB3" s="166"/>
      <c r="DRC3" s="166"/>
      <c r="DRD3" s="166"/>
      <c r="DRE3" s="166"/>
      <c r="DRF3" s="166"/>
      <c r="DRG3" s="166"/>
      <c r="DRH3" s="166"/>
      <c r="DRI3" s="166"/>
      <c r="DRJ3" s="166"/>
      <c r="DRK3" s="166"/>
      <c r="DRL3" s="166"/>
      <c r="DRM3" s="166"/>
      <c r="DRN3" s="166"/>
      <c r="DRO3" s="166"/>
      <c r="DRP3" s="166"/>
      <c r="DRQ3" s="166"/>
      <c r="DRR3" s="166"/>
      <c r="DRS3" s="166"/>
      <c r="DRT3" s="166"/>
      <c r="DRU3" s="166"/>
      <c r="DRV3" s="166"/>
      <c r="DRW3" s="166"/>
      <c r="DRX3" s="166"/>
      <c r="DRY3" s="166"/>
      <c r="DRZ3" s="166"/>
      <c r="DSA3" s="166"/>
      <c r="DSB3" s="166"/>
      <c r="DSC3" s="166"/>
      <c r="DSD3" s="166"/>
      <c r="DSE3" s="166"/>
      <c r="DSF3" s="166"/>
      <c r="DSG3" s="166"/>
      <c r="DSH3" s="166"/>
      <c r="DSI3" s="166"/>
      <c r="DSJ3" s="166"/>
      <c r="DSK3" s="166"/>
      <c r="DSL3" s="166"/>
      <c r="DSM3" s="166"/>
      <c r="DSN3" s="166"/>
      <c r="DSO3" s="166"/>
      <c r="DSP3" s="166"/>
      <c r="DSQ3" s="166"/>
      <c r="DSR3" s="166"/>
      <c r="DSS3" s="166"/>
      <c r="DST3" s="166"/>
      <c r="DSU3" s="166"/>
      <c r="DSV3" s="166"/>
      <c r="DSW3" s="166"/>
      <c r="DSX3" s="166"/>
      <c r="DSY3" s="166"/>
      <c r="DSZ3" s="166"/>
      <c r="DTA3" s="166"/>
      <c r="DTB3" s="166"/>
      <c r="DTC3" s="166"/>
      <c r="DTD3" s="166"/>
      <c r="DTE3" s="166"/>
      <c r="DTF3" s="166"/>
      <c r="DTG3" s="166"/>
      <c r="DTH3" s="166"/>
      <c r="DTI3" s="166"/>
      <c r="DTJ3" s="166"/>
      <c r="DTK3" s="166"/>
      <c r="DTL3" s="166"/>
      <c r="DTM3" s="166"/>
      <c r="DTN3" s="166"/>
      <c r="DTO3" s="166"/>
      <c r="DTP3" s="166"/>
      <c r="DTQ3" s="166"/>
      <c r="DTR3" s="166"/>
      <c r="DTS3" s="166"/>
      <c r="DTT3" s="166"/>
      <c r="DTU3" s="166"/>
      <c r="DTV3" s="166"/>
      <c r="DTW3" s="166"/>
      <c r="DTX3" s="166"/>
      <c r="DTY3" s="166"/>
      <c r="DTZ3" s="166"/>
      <c r="DUA3" s="166"/>
      <c r="DUB3" s="166"/>
      <c r="DUC3" s="166"/>
      <c r="DUD3" s="166"/>
      <c r="DUE3" s="166"/>
      <c r="DUF3" s="166"/>
      <c r="DUG3" s="166"/>
      <c r="DUH3" s="166"/>
      <c r="DUI3" s="166"/>
      <c r="DUJ3" s="166"/>
      <c r="DUK3" s="166"/>
      <c r="DUL3" s="166"/>
      <c r="DUM3" s="166"/>
      <c r="DUN3" s="166"/>
      <c r="DUO3" s="166"/>
      <c r="DUP3" s="166"/>
      <c r="DUQ3" s="166"/>
      <c r="DUR3" s="166"/>
      <c r="DUS3" s="166"/>
      <c r="DUT3" s="166"/>
      <c r="DUU3" s="166"/>
      <c r="DUV3" s="166"/>
      <c r="DUW3" s="166"/>
      <c r="DUX3" s="166"/>
      <c r="DUY3" s="166"/>
      <c r="DUZ3" s="166"/>
      <c r="DVA3" s="166"/>
      <c r="DVB3" s="166"/>
      <c r="DVC3" s="166"/>
      <c r="DVD3" s="166"/>
      <c r="DVE3" s="166"/>
      <c r="DVF3" s="166"/>
      <c r="DVG3" s="166"/>
      <c r="DVH3" s="166"/>
      <c r="DVI3" s="166"/>
      <c r="DVJ3" s="166"/>
      <c r="DVK3" s="166"/>
      <c r="DVL3" s="166"/>
      <c r="DVM3" s="166"/>
      <c r="DVN3" s="166"/>
      <c r="DVO3" s="166"/>
      <c r="DVP3" s="166"/>
      <c r="DVQ3" s="166"/>
      <c r="DVR3" s="166"/>
      <c r="DVS3" s="166"/>
      <c r="DVT3" s="166"/>
      <c r="DVU3" s="166"/>
      <c r="DVV3" s="166"/>
      <c r="DVW3" s="166"/>
      <c r="DVX3" s="166"/>
      <c r="DVY3" s="166"/>
      <c r="DVZ3" s="166"/>
      <c r="DWA3" s="166"/>
      <c r="DWB3" s="166"/>
      <c r="DWC3" s="166"/>
      <c r="DWD3" s="166"/>
      <c r="DWE3" s="166"/>
      <c r="DWF3" s="166"/>
      <c r="DWG3" s="166"/>
      <c r="DWH3" s="166"/>
      <c r="DWI3" s="166"/>
      <c r="DWJ3" s="166"/>
      <c r="DWK3" s="166"/>
      <c r="DWL3" s="166"/>
      <c r="DWM3" s="166"/>
      <c r="DWN3" s="166"/>
      <c r="DWO3" s="166"/>
      <c r="DWP3" s="166"/>
      <c r="DWQ3" s="166"/>
      <c r="DWR3" s="166"/>
      <c r="DWS3" s="166"/>
      <c r="DWT3" s="166"/>
      <c r="DWU3" s="166"/>
      <c r="DWV3" s="166"/>
      <c r="DWW3" s="166"/>
      <c r="DWX3" s="166"/>
      <c r="DWY3" s="166"/>
      <c r="DWZ3" s="166"/>
      <c r="DXA3" s="166"/>
      <c r="DXB3" s="166"/>
      <c r="DXC3" s="166"/>
      <c r="DXD3" s="166"/>
      <c r="DXE3" s="166"/>
      <c r="DXF3" s="166"/>
      <c r="DXG3" s="166"/>
      <c r="DXH3" s="166"/>
      <c r="DXI3" s="166"/>
      <c r="DXJ3" s="166"/>
      <c r="DXK3" s="166"/>
      <c r="DXL3" s="166"/>
      <c r="DXM3" s="166"/>
      <c r="DXN3" s="166"/>
      <c r="DXO3" s="166"/>
      <c r="DXP3" s="166"/>
      <c r="DXQ3" s="166"/>
      <c r="DXR3" s="166"/>
      <c r="DXS3" s="166"/>
      <c r="DXT3" s="166"/>
      <c r="DXU3" s="166"/>
      <c r="DXV3" s="166"/>
      <c r="DXW3" s="166"/>
      <c r="DXX3" s="166"/>
      <c r="DXY3" s="166"/>
      <c r="DXZ3" s="166"/>
      <c r="DYA3" s="166"/>
      <c r="DYB3" s="166"/>
      <c r="DYC3" s="166"/>
      <c r="DYD3" s="166"/>
      <c r="DYE3" s="166"/>
      <c r="DYF3" s="166"/>
      <c r="DYG3" s="166"/>
      <c r="DYH3" s="166"/>
      <c r="DYI3" s="166"/>
      <c r="DYJ3" s="166"/>
      <c r="DYK3" s="166"/>
      <c r="DYL3" s="166"/>
      <c r="DYM3" s="166"/>
      <c r="DYN3" s="166"/>
      <c r="DYO3" s="166"/>
      <c r="DYP3" s="166"/>
      <c r="DYQ3" s="166"/>
      <c r="DYR3" s="166"/>
      <c r="DYS3" s="166"/>
      <c r="DYT3" s="166"/>
      <c r="DYU3" s="166"/>
      <c r="DYV3" s="166"/>
      <c r="DYW3" s="166"/>
      <c r="DYX3" s="166"/>
      <c r="DYY3" s="166"/>
      <c r="DYZ3" s="166"/>
      <c r="DZA3" s="166"/>
      <c r="DZB3" s="166"/>
      <c r="DZC3" s="166"/>
      <c r="DZD3" s="166"/>
      <c r="DZE3" s="166"/>
      <c r="DZF3" s="166"/>
      <c r="DZG3" s="166"/>
      <c r="DZH3" s="166"/>
      <c r="DZI3" s="166"/>
      <c r="DZJ3" s="166"/>
      <c r="DZK3" s="166"/>
      <c r="DZL3" s="166"/>
      <c r="DZM3" s="166"/>
      <c r="DZN3" s="166"/>
      <c r="DZO3" s="166"/>
      <c r="DZP3" s="166"/>
      <c r="DZQ3" s="166"/>
      <c r="DZR3" s="166"/>
      <c r="DZS3" s="166"/>
      <c r="DZT3" s="166"/>
      <c r="DZU3" s="166"/>
      <c r="DZV3" s="166"/>
      <c r="DZW3" s="166"/>
      <c r="DZX3" s="166"/>
      <c r="DZY3" s="166"/>
      <c r="DZZ3" s="166"/>
      <c r="EAA3" s="166"/>
      <c r="EAB3" s="166"/>
      <c r="EAC3" s="166"/>
      <c r="EAD3" s="166"/>
      <c r="EAE3" s="166"/>
      <c r="EAF3" s="166"/>
      <c r="EAG3" s="166"/>
      <c r="EAH3" s="166"/>
      <c r="EAI3" s="166"/>
      <c r="EAJ3" s="166"/>
      <c r="EAK3" s="166"/>
      <c r="EAL3" s="166"/>
      <c r="EAM3" s="166"/>
      <c r="EAN3" s="166"/>
      <c r="EAO3" s="166"/>
      <c r="EAP3" s="166"/>
      <c r="EAQ3" s="166"/>
      <c r="EAR3" s="166"/>
      <c r="EAS3" s="166"/>
      <c r="EAT3" s="166"/>
      <c r="EAU3" s="166"/>
      <c r="EAV3" s="166"/>
      <c r="EAW3" s="166"/>
      <c r="EAX3" s="166"/>
      <c r="EAY3" s="166"/>
      <c r="EAZ3" s="166"/>
      <c r="EBA3" s="166"/>
      <c r="EBB3" s="166"/>
      <c r="EBC3" s="166"/>
      <c r="EBD3" s="166"/>
      <c r="EBE3" s="166"/>
      <c r="EBF3" s="166"/>
      <c r="EBG3" s="166"/>
      <c r="EBH3" s="166"/>
      <c r="EBI3" s="166"/>
      <c r="EBJ3" s="166"/>
      <c r="EBK3" s="166"/>
      <c r="EBL3" s="166"/>
      <c r="EBM3" s="166"/>
      <c r="EBN3" s="166"/>
      <c r="EBO3" s="166"/>
      <c r="EBP3" s="166"/>
      <c r="EBQ3" s="166"/>
      <c r="EBR3" s="166"/>
      <c r="EBS3" s="166"/>
      <c r="EBT3" s="166"/>
      <c r="EBU3" s="166"/>
      <c r="EBV3" s="166"/>
      <c r="EBW3" s="166"/>
      <c r="EBX3" s="166"/>
      <c r="EBY3" s="166"/>
      <c r="EBZ3" s="166"/>
      <c r="ECA3" s="166"/>
      <c r="ECB3" s="166"/>
      <c r="ECC3" s="166"/>
      <c r="ECD3" s="166"/>
      <c r="ECE3" s="166"/>
      <c r="ECF3" s="166"/>
      <c r="ECG3" s="166"/>
      <c r="ECH3" s="166"/>
      <c r="ECI3" s="166"/>
      <c r="ECJ3" s="166"/>
      <c r="ECK3" s="166"/>
      <c r="ECL3" s="166"/>
      <c r="ECM3" s="166"/>
      <c r="ECN3" s="166"/>
      <c r="ECO3" s="166"/>
      <c r="ECP3" s="166"/>
      <c r="ECQ3" s="166"/>
      <c r="ECR3" s="166"/>
      <c r="ECS3" s="166"/>
      <c r="ECT3" s="166"/>
      <c r="ECU3" s="166"/>
      <c r="ECV3" s="166"/>
      <c r="ECW3" s="166"/>
      <c r="ECX3" s="166"/>
      <c r="ECY3" s="166"/>
      <c r="ECZ3" s="166"/>
      <c r="EDA3" s="166"/>
      <c r="EDB3" s="166"/>
      <c r="EDC3" s="166"/>
      <c r="EDD3" s="166"/>
      <c r="EDE3" s="166"/>
      <c r="EDF3" s="166"/>
      <c r="EDG3" s="166"/>
      <c r="EDH3" s="166"/>
      <c r="EDI3" s="166"/>
      <c r="EDJ3" s="166"/>
      <c r="EDK3" s="166"/>
      <c r="EDL3" s="166"/>
      <c r="EDM3" s="166"/>
      <c r="EDN3" s="166"/>
      <c r="EDO3" s="166"/>
      <c r="EDP3" s="166"/>
      <c r="EDQ3" s="166"/>
      <c r="EDR3" s="166"/>
      <c r="EDS3" s="166"/>
      <c r="EDT3" s="166"/>
      <c r="EDU3" s="166"/>
      <c r="EDV3" s="166"/>
      <c r="EDW3" s="166"/>
      <c r="EDX3" s="166"/>
      <c r="EDY3" s="166"/>
      <c r="EDZ3" s="166"/>
      <c r="EEA3" s="166"/>
      <c r="EEB3" s="166"/>
      <c r="EEC3" s="166"/>
      <c r="EED3" s="166"/>
      <c r="EEE3" s="166"/>
      <c r="EEF3" s="166"/>
      <c r="EEG3" s="166"/>
      <c r="EEH3" s="166"/>
      <c r="EEI3" s="166"/>
      <c r="EEJ3" s="166"/>
      <c r="EEK3" s="166"/>
      <c r="EEL3" s="166"/>
      <c r="EEM3" s="166"/>
      <c r="EEN3" s="166"/>
      <c r="EEO3" s="166"/>
      <c r="EEP3" s="166"/>
      <c r="EEQ3" s="166"/>
      <c r="EER3" s="166"/>
      <c r="EES3" s="166"/>
      <c r="EET3" s="166"/>
      <c r="EEU3" s="166"/>
      <c r="EEV3" s="166"/>
      <c r="EEW3" s="166"/>
      <c r="EEX3" s="166"/>
      <c r="EEY3" s="166"/>
      <c r="EEZ3" s="166"/>
      <c r="EFA3" s="166"/>
      <c r="EFB3" s="166"/>
      <c r="EFC3" s="166"/>
      <c r="EFD3" s="166"/>
      <c r="EFE3" s="166"/>
      <c r="EFF3" s="166"/>
      <c r="EFG3" s="166"/>
      <c r="EFH3" s="166"/>
      <c r="EFI3" s="166"/>
      <c r="EFJ3" s="166"/>
      <c r="EFK3" s="166"/>
      <c r="EFL3" s="166"/>
      <c r="EFM3" s="166"/>
      <c r="EFN3" s="166"/>
      <c r="EFO3" s="166"/>
      <c r="EFP3" s="166"/>
      <c r="EFQ3" s="166"/>
      <c r="EFR3" s="166"/>
      <c r="EFS3" s="166"/>
      <c r="EFT3" s="166"/>
      <c r="EFU3" s="166"/>
      <c r="EFV3" s="166"/>
      <c r="EFW3" s="166"/>
      <c r="EFX3" s="166"/>
      <c r="EFY3" s="166"/>
      <c r="EFZ3" s="166"/>
      <c r="EGA3" s="166"/>
      <c r="EGB3" s="166"/>
      <c r="EGC3" s="166"/>
      <c r="EGD3" s="166"/>
      <c r="EGE3" s="166"/>
      <c r="EGF3" s="166"/>
      <c r="EGG3" s="166"/>
      <c r="EGH3" s="166"/>
      <c r="EGI3" s="166"/>
      <c r="EGJ3" s="166"/>
      <c r="EGK3" s="166"/>
      <c r="EGL3" s="166"/>
      <c r="EGM3" s="166"/>
      <c r="EGN3" s="166"/>
      <c r="EGO3" s="166"/>
      <c r="EGP3" s="166"/>
      <c r="EGQ3" s="166"/>
      <c r="EGR3" s="166"/>
      <c r="EGS3" s="166"/>
      <c r="EGT3" s="166"/>
      <c r="EGU3" s="166"/>
      <c r="EGV3" s="166"/>
      <c r="EGW3" s="166"/>
      <c r="EGX3" s="166"/>
      <c r="EGY3" s="166"/>
      <c r="EGZ3" s="166"/>
      <c r="EHA3" s="166"/>
      <c r="EHB3" s="166"/>
      <c r="EHC3" s="166"/>
      <c r="EHD3" s="166"/>
      <c r="EHE3" s="166"/>
      <c r="EHF3" s="166"/>
      <c r="EHG3" s="166"/>
      <c r="EHH3" s="166"/>
      <c r="EHI3" s="166"/>
      <c r="EHJ3" s="166"/>
      <c r="EHK3" s="166"/>
      <c r="EHL3" s="166"/>
      <c r="EHM3" s="166"/>
      <c r="EHN3" s="166"/>
      <c r="EHO3" s="166"/>
      <c r="EHP3" s="166"/>
      <c r="EHQ3" s="166"/>
      <c r="EHR3" s="166"/>
      <c r="EHS3" s="166"/>
      <c r="EHT3" s="166"/>
      <c r="EHU3" s="166"/>
      <c r="EHV3" s="166"/>
      <c r="EHW3" s="166"/>
      <c r="EHX3" s="166"/>
      <c r="EHY3" s="166"/>
      <c r="EHZ3" s="166"/>
      <c r="EIA3" s="166"/>
      <c r="EIB3" s="166"/>
      <c r="EIC3" s="166"/>
      <c r="EID3" s="166"/>
      <c r="EIE3" s="166"/>
      <c r="EIF3" s="166"/>
      <c r="EIG3" s="166"/>
      <c r="EIH3" s="166"/>
      <c r="EII3" s="166"/>
      <c r="EIJ3" s="166"/>
      <c r="EIK3" s="166"/>
      <c r="EIL3" s="166"/>
      <c r="EIM3" s="166"/>
      <c r="EIN3" s="166"/>
      <c r="EIO3" s="166"/>
      <c r="EIP3" s="166"/>
      <c r="EIQ3" s="166"/>
      <c r="EIR3" s="166"/>
      <c r="EIS3" s="166"/>
      <c r="EIT3" s="166"/>
      <c r="EIU3" s="166"/>
      <c r="EIV3" s="166"/>
      <c r="EIW3" s="166"/>
      <c r="EIX3" s="166"/>
      <c r="EIY3" s="166"/>
      <c r="EIZ3" s="166"/>
      <c r="EJA3" s="166"/>
      <c r="EJB3" s="166"/>
      <c r="EJC3" s="166"/>
      <c r="EJD3" s="166"/>
      <c r="EJE3" s="166"/>
      <c r="EJF3" s="166"/>
      <c r="EJG3" s="166"/>
      <c r="EJH3" s="166"/>
      <c r="EJI3" s="166"/>
      <c r="EJJ3" s="166"/>
      <c r="EJK3" s="166"/>
      <c r="EJL3" s="166"/>
      <c r="EJM3" s="166"/>
      <c r="EJN3" s="166"/>
      <c r="EJO3" s="166"/>
      <c r="EJP3" s="166"/>
      <c r="EJQ3" s="166"/>
      <c r="EJR3" s="166"/>
      <c r="EJS3" s="166"/>
      <c r="EJT3" s="166"/>
      <c r="EJU3" s="166"/>
      <c r="EJV3" s="166"/>
      <c r="EJW3" s="166"/>
      <c r="EJX3" s="166"/>
      <c r="EJY3" s="166"/>
      <c r="EJZ3" s="166"/>
      <c r="EKA3" s="166"/>
      <c r="EKB3" s="166"/>
      <c r="EKC3" s="166"/>
      <c r="EKD3" s="166"/>
      <c r="EKE3" s="166"/>
      <c r="EKF3" s="166"/>
      <c r="EKG3" s="166"/>
      <c r="EKH3" s="166"/>
      <c r="EKI3" s="166"/>
      <c r="EKJ3" s="166"/>
      <c r="EKK3" s="166"/>
      <c r="EKL3" s="166"/>
      <c r="EKM3" s="166"/>
      <c r="EKN3" s="166"/>
      <c r="EKO3" s="166"/>
      <c r="EKP3" s="166"/>
      <c r="EKQ3" s="166"/>
      <c r="EKR3" s="166"/>
      <c r="EKS3" s="166"/>
      <c r="EKT3" s="166"/>
      <c r="EKU3" s="166"/>
      <c r="EKV3" s="166"/>
      <c r="EKW3" s="166"/>
      <c r="EKX3" s="166"/>
      <c r="EKY3" s="166"/>
      <c r="EKZ3" s="166"/>
      <c r="ELA3" s="166"/>
      <c r="ELB3" s="166"/>
      <c r="ELC3" s="166"/>
      <c r="ELD3" s="166"/>
      <c r="ELE3" s="166"/>
      <c r="ELF3" s="166"/>
      <c r="ELG3" s="166"/>
      <c r="ELH3" s="166"/>
      <c r="ELI3" s="166"/>
      <c r="ELJ3" s="166"/>
      <c r="ELK3" s="166"/>
      <c r="ELL3" s="166"/>
      <c r="ELM3" s="166"/>
      <c r="ELN3" s="166"/>
      <c r="ELO3" s="166"/>
      <c r="ELP3" s="166"/>
      <c r="ELQ3" s="166"/>
      <c r="ELR3" s="166"/>
      <c r="ELS3" s="166"/>
      <c r="ELT3" s="166"/>
      <c r="ELU3" s="166"/>
      <c r="ELV3" s="166"/>
      <c r="ELW3" s="166"/>
      <c r="ELX3" s="166"/>
      <c r="ELY3" s="166"/>
      <c r="ELZ3" s="166"/>
      <c r="EMA3" s="166"/>
      <c r="EMB3" s="166"/>
      <c r="EMC3" s="166"/>
      <c r="EMD3" s="166"/>
      <c r="EME3" s="166"/>
      <c r="EMF3" s="166"/>
      <c r="EMG3" s="166"/>
      <c r="EMH3" s="166"/>
      <c r="EMI3" s="166"/>
      <c r="EMJ3" s="166"/>
      <c r="EMK3" s="166"/>
      <c r="EML3" s="166"/>
      <c r="EMM3" s="166"/>
      <c r="EMN3" s="166"/>
      <c r="EMO3" s="166"/>
      <c r="EMP3" s="166"/>
      <c r="EMQ3" s="166"/>
      <c r="EMR3" s="166"/>
      <c r="EMS3" s="166"/>
      <c r="EMT3" s="166"/>
      <c r="EMU3" s="166"/>
      <c r="EMV3" s="166"/>
      <c r="EMW3" s="166"/>
      <c r="EMX3" s="166"/>
      <c r="EMY3" s="166"/>
      <c r="EMZ3" s="166"/>
      <c r="ENA3" s="166"/>
      <c r="ENB3" s="166"/>
      <c r="ENC3" s="166"/>
      <c r="END3" s="166"/>
      <c r="ENE3" s="166"/>
      <c r="ENF3" s="166"/>
      <c r="ENG3" s="166"/>
      <c r="ENH3" s="166"/>
      <c r="ENI3" s="166"/>
      <c r="ENJ3" s="166"/>
      <c r="ENK3" s="166"/>
      <c r="ENL3" s="166"/>
      <c r="ENM3" s="166"/>
      <c r="ENN3" s="166"/>
      <c r="ENO3" s="166"/>
      <c r="ENP3" s="166"/>
      <c r="ENQ3" s="166"/>
      <c r="ENR3" s="166"/>
      <c r="ENS3" s="166"/>
      <c r="ENT3" s="166"/>
      <c r="ENU3" s="166"/>
      <c r="ENV3" s="166"/>
      <c r="ENW3" s="166"/>
      <c r="ENX3" s="166"/>
      <c r="ENY3" s="166"/>
      <c r="ENZ3" s="166"/>
      <c r="EOA3" s="166"/>
      <c r="EOB3" s="166"/>
      <c r="EOC3" s="166"/>
      <c r="EOD3" s="166"/>
      <c r="EOE3" s="166"/>
      <c r="EOF3" s="166"/>
      <c r="EOG3" s="166"/>
      <c r="EOH3" s="166"/>
      <c r="EOI3" s="166"/>
      <c r="EOJ3" s="166"/>
      <c r="EOK3" s="166"/>
      <c r="EOL3" s="166"/>
      <c r="EOM3" s="166"/>
      <c r="EON3" s="166"/>
      <c r="EOO3" s="166"/>
      <c r="EOP3" s="166"/>
      <c r="EOQ3" s="166"/>
      <c r="EOR3" s="166"/>
      <c r="EOS3" s="166"/>
      <c r="EOT3" s="166"/>
      <c r="EOU3" s="166"/>
      <c r="EOV3" s="166"/>
      <c r="EOW3" s="166"/>
      <c r="EOX3" s="166"/>
      <c r="EOY3" s="166"/>
      <c r="EOZ3" s="166"/>
      <c r="EPA3" s="166"/>
      <c r="EPB3" s="166"/>
      <c r="EPC3" s="166"/>
      <c r="EPD3" s="166"/>
      <c r="EPE3" s="166"/>
      <c r="EPF3" s="166"/>
      <c r="EPG3" s="166"/>
      <c r="EPH3" s="166"/>
      <c r="EPI3" s="166"/>
      <c r="EPJ3" s="166"/>
      <c r="EPK3" s="166"/>
      <c r="EPL3" s="166"/>
      <c r="EPM3" s="166"/>
      <c r="EPN3" s="166"/>
      <c r="EPO3" s="166"/>
      <c r="EPP3" s="166"/>
      <c r="EPQ3" s="166"/>
      <c r="EPR3" s="166"/>
      <c r="EPS3" s="166"/>
      <c r="EPT3" s="166"/>
      <c r="EPU3" s="166"/>
      <c r="EPV3" s="166"/>
      <c r="EPW3" s="166"/>
      <c r="EPX3" s="166"/>
      <c r="EPY3" s="166"/>
      <c r="EPZ3" s="166"/>
      <c r="EQA3" s="166"/>
      <c r="EQB3" s="166"/>
      <c r="EQC3" s="166"/>
      <c r="EQD3" s="166"/>
      <c r="EQE3" s="166"/>
      <c r="EQF3" s="166"/>
      <c r="EQG3" s="166"/>
      <c r="EQH3" s="166"/>
      <c r="EQI3" s="166"/>
      <c r="EQJ3" s="166"/>
      <c r="EQK3" s="166"/>
      <c r="EQL3" s="166"/>
      <c r="EQM3" s="166"/>
      <c r="EQN3" s="166"/>
      <c r="EQO3" s="166"/>
      <c r="EQP3" s="166"/>
      <c r="EQQ3" s="166"/>
      <c r="EQR3" s="166"/>
      <c r="EQS3" s="166"/>
      <c r="EQT3" s="166"/>
      <c r="EQU3" s="166"/>
      <c r="EQV3" s="166"/>
      <c r="EQW3" s="166"/>
      <c r="EQX3" s="166"/>
      <c r="EQY3" s="166"/>
      <c r="EQZ3" s="166"/>
      <c r="ERA3" s="166"/>
      <c r="ERB3" s="166"/>
      <c r="ERC3" s="166"/>
      <c r="ERD3" s="166"/>
      <c r="ERE3" s="166"/>
      <c r="ERF3" s="166"/>
      <c r="ERG3" s="166"/>
      <c r="ERH3" s="166"/>
      <c r="ERI3" s="166"/>
      <c r="ERJ3" s="166"/>
      <c r="ERK3" s="166"/>
      <c r="ERL3" s="166"/>
      <c r="ERM3" s="166"/>
      <c r="ERN3" s="166"/>
      <c r="ERO3" s="166"/>
      <c r="ERP3" s="166"/>
      <c r="ERQ3" s="166"/>
      <c r="ERR3" s="166"/>
      <c r="ERS3" s="166"/>
      <c r="ERT3" s="166"/>
      <c r="ERU3" s="166"/>
      <c r="ERV3" s="166"/>
      <c r="ERW3" s="166"/>
      <c r="ERX3" s="166"/>
      <c r="ERY3" s="166"/>
      <c r="ERZ3" s="166"/>
      <c r="ESA3" s="166"/>
      <c r="ESB3" s="166"/>
      <c r="ESC3" s="166"/>
      <c r="ESD3" s="166"/>
      <c r="ESE3" s="166"/>
      <c r="ESF3" s="166"/>
      <c r="ESG3" s="166"/>
      <c r="ESH3" s="166"/>
      <c r="ESI3" s="166"/>
      <c r="ESJ3" s="166"/>
      <c r="ESK3" s="166"/>
      <c r="ESL3" s="166"/>
      <c r="ESM3" s="166"/>
      <c r="ESN3" s="166"/>
      <c r="ESO3" s="166"/>
      <c r="ESP3" s="166"/>
      <c r="ESQ3" s="166"/>
      <c r="ESR3" s="166"/>
      <c r="ESS3" s="166"/>
      <c r="EST3" s="166"/>
      <c r="ESU3" s="166"/>
      <c r="ESV3" s="166"/>
      <c r="ESW3" s="166"/>
      <c r="ESX3" s="166"/>
      <c r="ESY3" s="166"/>
      <c r="ESZ3" s="166"/>
      <c r="ETA3" s="166"/>
      <c r="ETB3" s="166"/>
      <c r="ETC3" s="166"/>
      <c r="ETD3" s="166"/>
      <c r="ETE3" s="166"/>
      <c r="ETF3" s="166"/>
      <c r="ETG3" s="166"/>
      <c r="ETH3" s="166"/>
      <c r="ETI3" s="166"/>
      <c r="ETJ3" s="166"/>
      <c r="ETK3" s="166"/>
      <c r="ETL3" s="166"/>
      <c r="ETM3" s="166"/>
      <c r="ETN3" s="166"/>
      <c r="ETO3" s="166"/>
      <c r="ETP3" s="166"/>
      <c r="ETQ3" s="166"/>
      <c r="ETR3" s="166"/>
      <c r="ETS3" s="166"/>
      <c r="ETT3" s="166"/>
      <c r="ETU3" s="166"/>
      <c r="ETV3" s="166"/>
      <c r="ETW3" s="166"/>
      <c r="ETX3" s="166"/>
      <c r="ETY3" s="166"/>
      <c r="ETZ3" s="166"/>
      <c r="EUA3" s="166"/>
      <c r="EUB3" s="166"/>
      <c r="EUC3" s="166"/>
      <c r="EUD3" s="166"/>
      <c r="EUE3" s="166"/>
      <c r="EUF3" s="166"/>
      <c r="EUG3" s="166"/>
      <c r="EUH3" s="166"/>
      <c r="EUI3" s="166"/>
      <c r="EUJ3" s="166"/>
      <c r="EUK3" s="166"/>
      <c r="EUL3" s="166"/>
      <c r="EUM3" s="166"/>
      <c r="EUN3" s="166"/>
      <c r="EUO3" s="166"/>
      <c r="EUP3" s="166"/>
      <c r="EUQ3" s="166"/>
      <c r="EUR3" s="166"/>
      <c r="EUS3" s="166"/>
      <c r="EUT3" s="166"/>
      <c r="EUU3" s="166"/>
      <c r="EUV3" s="166"/>
      <c r="EUW3" s="166"/>
      <c r="EUX3" s="166"/>
      <c r="EUY3" s="166"/>
      <c r="EUZ3" s="166"/>
      <c r="EVA3" s="166"/>
      <c r="EVB3" s="166"/>
      <c r="EVC3" s="166"/>
      <c r="EVD3" s="166"/>
      <c r="EVE3" s="166"/>
      <c r="EVF3" s="166"/>
      <c r="EVG3" s="166"/>
      <c r="EVH3" s="166"/>
      <c r="EVI3" s="166"/>
      <c r="EVJ3" s="166"/>
      <c r="EVK3" s="166"/>
      <c r="EVL3" s="166"/>
      <c r="EVM3" s="166"/>
      <c r="EVN3" s="166"/>
      <c r="EVO3" s="166"/>
      <c r="EVP3" s="166"/>
      <c r="EVQ3" s="166"/>
      <c r="EVR3" s="166"/>
      <c r="EVS3" s="166"/>
      <c r="EVT3" s="166"/>
      <c r="EVU3" s="166"/>
      <c r="EVV3" s="166"/>
      <c r="EVW3" s="166"/>
      <c r="EVX3" s="166"/>
      <c r="EVY3" s="166"/>
      <c r="EVZ3" s="166"/>
      <c r="EWA3" s="166"/>
      <c r="EWB3" s="166"/>
      <c r="EWC3" s="166"/>
      <c r="EWD3" s="166"/>
      <c r="EWE3" s="166"/>
      <c r="EWF3" s="166"/>
      <c r="EWG3" s="166"/>
      <c r="EWH3" s="166"/>
      <c r="EWI3" s="166"/>
      <c r="EWJ3" s="166"/>
      <c r="EWK3" s="166"/>
      <c r="EWL3" s="166"/>
      <c r="EWM3" s="166"/>
      <c r="EWN3" s="166"/>
      <c r="EWO3" s="166"/>
      <c r="EWP3" s="166"/>
      <c r="EWQ3" s="166"/>
      <c r="EWR3" s="166"/>
      <c r="EWS3" s="166"/>
      <c r="EWT3" s="166"/>
      <c r="EWU3" s="166"/>
      <c r="EWV3" s="166"/>
      <c r="EWW3" s="166"/>
      <c r="EWX3" s="166"/>
      <c r="EWY3" s="166"/>
      <c r="EWZ3" s="166"/>
      <c r="EXA3" s="166"/>
      <c r="EXB3" s="166"/>
      <c r="EXC3" s="166"/>
      <c r="EXD3" s="166"/>
      <c r="EXE3" s="166"/>
      <c r="EXF3" s="166"/>
      <c r="EXG3" s="166"/>
      <c r="EXH3" s="166"/>
      <c r="EXI3" s="166"/>
      <c r="EXJ3" s="166"/>
      <c r="EXK3" s="166"/>
      <c r="EXL3" s="166"/>
      <c r="EXM3" s="166"/>
      <c r="EXN3" s="166"/>
      <c r="EXO3" s="166"/>
      <c r="EXP3" s="166"/>
      <c r="EXQ3" s="166"/>
      <c r="EXR3" s="166"/>
      <c r="EXS3" s="166"/>
      <c r="EXT3" s="166"/>
      <c r="EXU3" s="166"/>
      <c r="EXV3" s="166"/>
      <c r="EXW3" s="166"/>
      <c r="EXX3" s="166"/>
      <c r="EXY3" s="166"/>
      <c r="EXZ3" s="166"/>
      <c r="EYA3" s="166"/>
      <c r="EYB3" s="166"/>
      <c r="EYC3" s="166"/>
      <c r="EYD3" s="166"/>
      <c r="EYE3" s="166"/>
      <c r="EYF3" s="166"/>
      <c r="EYG3" s="166"/>
      <c r="EYH3" s="166"/>
      <c r="EYI3" s="166"/>
      <c r="EYJ3" s="166"/>
      <c r="EYK3" s="166"/>
      <c r="EYL3" s="166"/>
      <c r="EYM3" s="166"/>
      <c r="EYN3" s="166"/>
      <c r="EYO3" s="166"/>
      <c r="EYP3" s="166"/>
      <c r="EYQ3" s="166"/>
      <c r="EYR3" s="166"/>
      <c r="EYS3" s="166"/>
      <c r="EYT3" s="166"/>
      <c r="EYU3" s="166"/>
      <c r="EYV3" s="166"/>
      <c r="EYW3" s="166"/>
      <c r="EYX3" s="166"/>
      <c r="EYY3" s="166"/>
      <c r="EYZ3" s="166"/>
      <c r="EZA3" s="166"/>
      <c r="EZB3" s="166"/>
      <c r="EZC3" s="166"/>
      <c r="EZD3" s="166"/>
      <c r="EZE3" s="166"/>
      <c r="EZF3" s="166"/>
      <c r="EZG3" s="166"/>
      <c r="EZH3" s="166"/>
      <c r="EZI3" s="166"/>
      <c r="EZJ3" s="166"/>
      <c r="EZK3" s="166"/>
      <c r="EZL3" s="166"/>
      <c r="EZM3" s="166"/>
      <c r="EZN3" s="166"/>
      <c r="EZO3" s="166"/>
      <c r="EZP3" s="166"/>
      <c r="EZQ3" s="166"/>
      <c r="EZR3" s="166"/>
      <c r="EZS3" s="166"/>
      <c r="EZT3" s="166"/>
      <c r="EZU3" s="166"/>
      <c r="EZV3" s="166"/>
      <c r="EZW3" s="166"/>
      <c r="EZX3" s="166"/>
      <c r="EZY3" s="166"/>
      <c r="EZZ3" s="166"/>
      <c r="FAA3" s="166"/>
      <c r="FAB3" s="166"/>
      <c r="FAC3" s="166"/>
      <c r="FAD3" s="166"/>
      <c r="FAE3" s="166"/>
      <c r="FAF3" s="166"/>
      <c r="FAG3" s="166"/>
      <c r="FAH3" s="166"/>
      <c r="FAI3" s="166"/>
      <c r="FAJ3" s="166"/>
      <c r="FAK3" s="166"/>
      <c r="FAL3" s="166"/>
      <c r="FAM3" s="166"/>
      <c r="FAN3" s="166"/>
      <c r="FAO3" s="166"/>
      <c r="FAP3" s="166"/>
      <c r="FAQ3" s="166"/>
      <c r="FAR3" s="166"/>
      <c r="FAS3" s="166"/>
      <c r="FAT3" s="166"/>
      <c r="FAU3" s="166"/>
      <c r="FAV3" s="166"/>
      <c r="FAW3" s="166"/>
      <c r="FAX3" s="166"/>
      <c r="FAY3" s="166"/>
      <c r="FAZ3" s="166"/>
      <c r="FBA3" s="166"/>
      <c r="FBB3" s="166"/>
      <c r="FBC3" s="166"/>
      <c r="FBD3" s="166"/>
      <c r="FBE3" s="166"/>
      <c r="FBF3" s="166"/>
      <c r="FBG3" s="166"/>
      <c r="FBH3" s="166"/>
      <c r="FBI3" s="166"/>
      <c r="FBJ3" s="166"/>
      <c r="FBK3" s="166"/>
      <c r="FBL3" s="166"/>
      <c r="FBM3" s="166"/>
      <c r="FBN3" s="166"/>
      <c r="FBO3" s="166"/>
      <c r="FBP3" s="166"/>
      <c r="FBQ3" s="166"/>
      <c r="FBR3" s="166"/>
      <c r="FBS3" s="166"/>
      <c r="FBT3" s="166"/>
      <c r="FBU3" s="166"/>
      <c r="FBV3" s="166"/>
      <c r="FBW3" s="166"/>
      <c r="FBX3" s="166"/>
      <c r="FBY3" s="166"/>
      <c r="FBZ3" s="166"/>
      <c r="FCA3" s="166"/>
      <c r="FCB3" s="166"/>
      <c r="FCC3" s="166"/>
      <c r="FCD3" s="166"/>
      <c r="FCE3" s="166"/>
      <c r="FCF3" s="166"/>
      <c r="FCG3" s="166"/>
      <c r="FCH3" s="166"/>
      <c r="FCI3" s="166"/>
      <c r="FCJ3" s="166"/>
      <c r="FCK3" s="166"/>
      <c r="FCL3" s="166"/>
      <c r="FCM3" s="166"/>
      <c r="FCN3" s="166"/>
      <c r="FCO3" s="166"/>
      <c r="FCP3" s="166"/>
      <c r="FCQ3" s="166"/>
      <c r="FCR3" s="166"/>
      <c r="FCS3" s="166"/>
      <c r="FCT3" s="166"/>
      <c r="FCU3" s="166"/>
      <c r="FCV3" s="166"/>
      <c r="FCW3" s="166"/>
      <c r="FCX3" s="166"/>
      <c r="FCY3" s="166"/>
      <c r="FCZ3" s="166"/>
      <c r="FDA3" s="166"/>
      <c r="FDB3" s="166"/>
      <c r="FDC3" s="166"/>
      <c r="FDD3" s="166"/>
      <c r="FDE3" s="166"/>
      <c r="FDF3" s="166"/>
      <c r="FDG3" s="166"/>
      <c r="FDH3" s="166"/>
      <c r="FDI3" s="166"/>
      <c r="FDJ3" s="166"/>
      <c r="FDK3" s="166"/>
      <c r="FDL3" s="166"/>
      <c r="FDM3" s="166"/>
      <c r="FDN3" s="166"/>
      <c r="FDO3" s="166"/>
      <c r="FDP3" s="166"/>
      <c r="FDQ3" s="166"/>
      <c r="FDR3" s="166"/>
      <c r="FDS3" s="166"/>
      <c r="FDT3" s="166"/>
      <c r="FDU3" s="166"/>
      <c r="FDV3" s="166"/>
      <c r="FDW3" s="166"/>
      <c r="FDX3" s="166"/>
      <c r="FDY3" s="166"/>
      <c r="FDZ3" s="166"/>
      <c r="FEA3" s="166"/>
      <c r="FEB3" s="166"/>
      <c r="FEC3" s="166"/>
      <c r="FED3" s="166"/>
      <c r="FEE3" s="166"/>
      <c r="FEF3" s="166"/>
      <c r="FEG3" s="166"/>
      <c r="FEH3" s="166"/>
      <c r="FEI3" s="166"/>
      <c r="FEJ3" s="166"/>
      <c r="FEK3" s="166"/>
      <c r="FEL3" s="166"/>
      <c r="FEM3" s="166"/>
      <c r="FEN3" s="166"/>
      <c r="FEO3" s="166"/>
      <c r="FEP3" s="166"/>
      <c r="FEQ3" s="166"/>
      <c r="FER3" s="166"/>
      <c r="FES3" s="166"/>
      <c r="FET3" s="166"/>
      <c r="FEU3" s="166"/>
      <c r="FEV3" s="166"/>
      <c r="FEW3" s="166"/>
      <c r="FEX3" s="166"/>
      <c r="FEY3" s="166"/>
      <c r="FEZ3" s="166"/>
      <c r="FFA3" s="166"/>
      <c r="FFB3" s="166"/>
      <c r="FFC3" s="166"/>
      <c r="FFD3" s="166"/>
      <c r="FFE3" s="166"/>
      <c r="FFF3" s="166"/>
      <c r="FFG3" s="166"/>
      <c r="FFH3" s="166"/>
      <c r="FFI3" s="166"/>
      <c r="FFJ3" s="166"/>
      <c r="FFK3" s="166"/>
      <c r="FFL3" s="166"/>
      <c r="FFM3" s="166"/>
      <c r="FFN3" s="166"/>
      <c r="FFO3" s="166"/>
      <c r="FFP3" s="166"/>
      <c r="FFQ3" s="166"/>
      <c r="FFR3" s="166"/>
      <c r="FFS3" s="166"/>
      <c r="FFT3" s="166"/>
      <c r="FFU3" s="166"/>
      <c r="FFV3" s="166"/>
      <c r="FFW3" s="166"/>
      <c r="FFX3" s="166"/>
      <c r="FFY3" s="166"/>
      <c r="FFZ3" s="166"/>
      <c r="FGA3" s="166"/>
      <c r="FGB3" s="166"/>
      <c r="FGC3" s="166"/>
      <c r="FGD3" s="166"/>
      <c r="FGE3" s="166"/>
      <c r="FGF3" s="166"/>
      <c r="FGG3" s="166"/>
      <c r="FGH3" s="166"/>
      <c r="FGI3" s="166"/>
      <c r="FGJ3" s="166"/>
      <c r="FGK3" s="166"/>
      <c r="FGL3" s="166"/>
      <c r="FGM3" s="166"/>
      <c r="FGN3" s="166"/>
      <c r="FGO3" s="166"/>
      <c r="FGP3" s="166"/>
      <c r="FGQ3" s="166"/>
      <c r="FGR3" s="166"/>
      <c r="FGS3" s="166"/>
      <c r="FGT3" s="166"/>
      <c r="FGU3" s="166"/>
      <c r="FGV3" s="166"/>
      <c r="FGW3" s="166"/>
      <c r="FGX3" s="166"/>
      <c r="FGY3" s="166"/>
      <c r="FGZ3" s="166"/>
      <c r="FHA3" s="166"/>
      <c r="FHB3" s="166"/>
      <c r="FHC3" s="166"/>
      <c r="FHD3" s="166"/>
      <c r="FHE3" s="166"/>
      <c r="FHF3" s="166"/>
      <c r="FHG3" s="166"/>
      <c r="FHH3" s="166"/>
      <c r="FHI3" s="166"/>
      <c r="FHJ3" s="166"/>
      <c r="FHK3" s="166"/>
      <c r="FHL3" s="166"/>
      <c r="FHM3" s="166"/>
      <c r="FHN3" s="166"/>
      <c r="FHO3" s="166"/>
      <c r="FHP3" s="166"/>
      <c r="FHQ3" s="166"/>
      <c r="FHR3" s="166"/>
      <c r="FHS3" s="166"/>
      <c r="FHT3" s="166"/>
      <c r="FHU3" s="166"/>
      <c r="FHV3" s="166"/>
      <c r="FHW3" s="166"/>
      <c r="FHX3" s="166"/>
      <c r="FHY3" s="166"/>
      <c r="FHZ3" s="166"/>
      <c r="FIA3" s="166"/>
      <c r="FIB3" s="166"/>
      <c r="FIC3" s="166"/>
      <c r="FID3" s="166"/>
      <c r="FIE3" s="166"/>
      <c r="FIF3" s="166"/>
      <c r="FIG3" s="166"/>
      <c r="FIH3" s="166"/>
      <c r="FII3" s="166"/>
      <c r="FIJ3" s="166"/>
      <c r="FIK3" s="166"/>
      <c r="FIL3" s="166"/>
      <c r="FIM3" s="166"/>
      <c r="FIN3" s="166"/>
      <c r="FIO3" s="166"/>
      <c r="FIP3" s="166"/>
      <c r="FIQ3" s="166"/>
      <c r="FIR3" s="166"/>
      <c r="FIS3" s="166"/>
      <c r="FIT3" s="166"/>
      <c r="FIU3" s="166"/>
      <c r="FIV3" s="166"/>
      <c r="FIW3" s="166"/>
      <c r="FIX3" s="166"/>
      <c r="FIY3" s="166"/>
      <c r="FIZ3" s="166"/>
      <c r="FJA3" s="166"/>
      <c r="FJB3" s="166"/>
      <c r="FJC3" s="166"/>
      <c r="FJD3" s="166"/>
      <c r="FJE3" s="166"/>
      <c r="FJF3" s="166"/>
      <c r="FJG3" s="166"/>
      <c r="FJH3" s="166"/>
      <c r="FJI3" s="166"/>
      <c r="FJJ3" s="166"/>
      <c r="FJK3" s="166"/>
      <c r="FJL3" s="166"/>
      <c r="FJM3" s="166"/>
      <c r="FJN3" s="166"/>
      <c r="FJO3" s="166"/>
      <c r="FJP3" s="166"/>
      <c r="FJQ3" s="166"/>
      <c r="FJR3" s="166"/>
      <c r="FJS3" s="166"/>
      <c r="FJT3" s="166"/>
      <c r="FJU3" s="166"/>
      <c r="FJV3" s="166"/>
      <c r="FJW3" s="166"/>
      <c r="FJX3" s="166"/>
      <c r="FJY3" s="166"/>
      <c r="FJZ3" s="166"/>
      <c r="FKA3" s="166"/>
      <c r="FKB3" s="166"/>
      <c r="FKC3" s="166"/>
      <c r="FKD3" s="166"/>
      <c r="FKE3" s="166"/>
      <c r="FKF3" s="166"/>
      <c r="FKG3" s="166"/>
      <c r="FKH3" s="166"/>
      <c r="FKI3" s="166"/>
      <c r="FKJ3" s="166"/>
      <c r="FKK3" s="166"/>
      <c r="FKL3" s="166"/>
      <c r="FKM3" s="166"/>
      <c r="FKN3" s="166"/>
      <c r="FKO3" s="166"/>
      <c r="FKP3" s="166"/>
      <c r="FKQ3" s="166"/>
      <c r="FKR3" s="166"/>
      <c r="FKS3" s="166"/>
      <c r="FKT3" s="166"/>
      <c r="FKU3" s="166"/>
      <c r="FKV3" s="166"/>
      <c r="FKW3" s="166"/>
      <c r="FKX3" s="166"/>
      <c r="FKY3" s="166"/>
      <c r="FKZ3" s="166"/>
      <c r="FLA3" s="166"/>
      <c r="FLB3" s="166"/>
      <c r="FLC3" s="166"/>
      <c r="FLD3" s="166"/>
      <c r="FLE3" s="166"/>
      <c r="FLF3" s="166"/>
      <c r="FLG3" s="166"/>
      <c r="FLH3" s="166"/>
      <c r="FLI3" s="166"/>
      <c r="FLJ3" s="166"/>
      <c r="FLK3" s="166"/>
      <c r="FLL3" s="166"/>
      <c r="FLM3" s="166"/>
      <c r="FLN3" s="166"/>
      <c r="FLO3" s="166"/>
      <c r="FLP3" s="166"/>
      <c r="FLQ3" s="166"/>
      <c r="FLR3" s="166"/>
      <c r="FLS3" s="166"/>
      <c r="FLT3" s="166"/>
      <c r="FLU3" s="166"/>
      <c r="FLV3" s="166"/>
      <c r="FLW3" s="166"/>
      <c r="FLX3" s="166"/>
      <c r="FLY3" s="166"/>
      <c r="FLZ3" s="166"/>
      <c r="FMA3" s="166"/>
      <c r="FMB3" s="166"/>
      <c r="FMC3" s="166"/>
      <c r="FMD3" s="166"/>
      <c r="FME3" s="166"/>
      <c r="FMF3" s="166"/>
      <c r="FMG3" s="166"/>
      <c r="FMH3" s="166"/>
      <c r="FMI3" s="166"/>
      <c r="FMJ3" s="166"/>
      <c r="FMK3" s="166"/>
      <c r="FML3" s="166"/>
      <c r="FMM3" s="166"/>
      <c r="FMN3" s="166"/>
      <c r="FMO3" s="166"/>
      <c r="FMP3" s="166"/>
      <c r="FMQ3" s="166"/>
      <c r="FMR3" s="166"/>
      <c r="FMS3" s="166"/>
      <c r="FMT3" s="166"/>
      <c r="FMU3" s="166"/>
      <c r="FMV3" s="166"/>
      <c r="FMW3" s="166"/>
      <c r="FMX3" s="166"/>
      <c r="FMY3" s="166"/>
      <c r="FMZ3" s="166"/>
      <c r="FNA3" s="166"/>
      <c r="FNB3" s="166"/>
      <c r="FNC3" s="166"/>
      <c r="FND3" s="166"/>
      <c r="FNE3" s="166"/>
      <c r="FNF3" s="166"/>
      <c r="FNG3" s="166"/>
      <c r="FNH3" s="166"/>
      <c r="FNI3" s="166"/>
      <c r="FNJ3" s="166"/>
      <c r="FNK3" s="166"/>
      <c r="FNL3" s="166"/>
      <c r="FNM3" s="166"/>
      <c r="FNN3" s="166"/>
      <c r="FNO3" s="166"/>
      <c r="FNP3" s="166"/>
      <c r="FNQ3" s="166"/>
      <c r="FNR3" s="166"/>
      <c r="FNS3" s="166"/>
      <c r="FNT3" s="166"/>
      <c r="FNU3" s="166"/>
      <c r="FNV3" s="166"/>
      <c r="FNW3" s="166"/>
      <c r="FNX3" s="166"/>
      <c r="FNY3" s="166"/>
      <c r="FNZ3" s="166"/>
      <c r="FOA3" s="166"/>
      <c r="FOB3" s="166"/>
      <c r="FOC3" s="166"/>
      <c r="FOD3" s="166"/>
      <c r="FOE3" s="166"/>
      <c r="FOF3" s="166"/>
      <c r="FOG3" s="166"/>
      <c r="FOH3" s="166"/>
      <c r="FOI3" s="166"/>
      <c r="FOJ3" s="166"/>
      <c r="FOK3" s="166"/>
      <c r="FOL3" s="166"/>
      <c r="FOM3" s="166"/>
      <c r="FON3" s="166"/>
      <c r="FOO3" s="166"/>
      <c r="FOP3" s="166"/>
      <c r="FOQ3" s="166"/>
      <c r="FOR3" s="166"/>
      <c r="FOS3" s="166"/>
      <c r="FOT3" s="166"/>
      <c r="FOU3" s="166"/>
      <c r="FOV3" s="166"/>
      <c r="FOW3" s="166"/>
      <c r="FOX3" s="166"/>
      <c r="FOY3" s="166"/>
      <c r="FOZ3" s="166"/>
      <c r="FPA3" s="166"/>
      <c r="FPB3" s="166"/>
      <c r="FPC3" s="166"/>
      <c r="FPD3" s="166"/>
      <c r="FPE3" s="166"/>
      <c r="FPF3" s="166"/>
      <c r="FPG3" s="166"/>
      <c r="FPH3" s="166"/>
      <c r="FPI3" s="166"/>
      <c r="FPJ3" s="166"/>
      <c r="FPK3" s="166"/>
      <c r="FPL3" s="166"/>
      <c r="FPM3" s="166"/>
      <c r="FPN3" s="166"/>
      <c r="FPO3" s="166"/>
      <c r="FPP3" s="166"/>
      <c r="FPQ3" s="166"/>
      <c r="FPR3" s="166"/>
      <c r="FPS3" s="166"/>
      <c r="FPT3" s="166"/>
      <c r="FPU3" s="166"/>
      <c r="FPV3" s="166"/>
      <c r="FPW3" s="166"/>
      <c r="FPX3" s="166"/>
      <c r="FPY3" s="166"/>
      <c r="FPZ3" s="166"/>
      <c r="FQA3" s="166"/>
      <c r="FQB3" s="166"/>
      <c r="FQC3" s="166"/>
      <c r="FQD3" s="166"/>
      <c r="FQE3" s="166"/>
      <c r="FQF3" s="166"/>
      <c r="FQG3" s="166"/>
      <c r="FQH3" s="166"/>
      <c r="FQI3" s="166"/>
      <c r="FQJ3" s="166"/>
      <c r="FQK3" s="166"/>
      <c r="FQL3" s="166"/>
      <c r="FQM3" s="166"/>
      <c r="FQN3" s="166"/>
      <c r="FQO3" s="166"/>
      <c r="FQP3" s="166"/>
      <c r="FQQ3" s="166"/>
      <c r="FQR3" s="166"/>
      <c r="FQS3" s="166"/>
      <c r="FQT3" s="166"/>
      <c r="FQU3" s="166"/>
      <c r="FQV3" s="166"/>
      <c r="FQW3" s="166"/>
      <c r="FQX3" s="166"/>
      <c r="FQY3" s="166"/>
      <c r="FQZ3" s="166"/>
      <c r="FRA3" s="166"/>
      <c r="FRB3" s="166"/>
      <c r="FRC3" s="166"/>
      <c r="FRD3" s="166"/>
      <c r="FRE3" s="166"/>
      <c r="FRF3" s="166"/>
      <c r="FRG3" s="166"/>
      <c r="FRH3" s="166"/>
      <c r="FRI3" s="166"/>
      <c r="FRJ3" s="166"/>
      <c r="FRK3" s="166"/>
      <c r="FRL3" s="166"/>
      <c r="FRM3" s="166"/>
      <c r="FRN3" s="166"/>
      <c r="FRO3" s="166"/>
      <c r="FRP3" s="166"/>
      <c r="FRQ3" s="166"/>
      <c r="FRR3" s="166"/>
      <c r="FRS3" s="166"/>
      <c r="FRT3" s="166"/>
      <c r="FRU3" s="166"/>
      <c r="FRV3" s="166"/>
      <c r="FRW3" s="166"/>
      <c r="FRX3" s="166"/>
      <c r="FRY3" s="166"/>
      <c r="FRZ3" s="166"/>
      <c r="FSA3" s="166"/>
      <c r="FSB3" s="166"/>
      <c r="FSC3" s="166"/>
      <c r="FSD3" s="166"/>
      <c r="FSE3" s="166"/>
      <c r="FSF3" s="166"/>
      <c r="FSG3" s="166"/>
      <c r="FSH3" s="166"/>
      <c r="FSI3" s="166"/>
      <c r="FSJ3" s="166"/>
      <c r="FSK3" s="166"/>
      <c r="FSL3" s="166"/>
      <c r="FSM3" s="166"/>
      <c r="FSN3" s="166"/>
      <c r="FSO3" s="166"/>
      <c r="FSP3" s="166"/>
      <c r="FSQ3" s="166"/>
      <c r="FSR3" s="166"/>
      <c r="FSS3" s="166"/>
      <c r="FST3" s="166"/>
      <c r="FSU3" s="166"/>
      <c r="FSV3" s="166"/>
      <c r="FSW3" s="166"/>
      <c r="FSX3" s="166"/>
      <c r="FSY3" s="166"/>
      <c r="FSZ3" s="166"/>
      <c r="FTA3" s="166"/>
      <c r="FTB3" s="166"/>
      <c r="FTC3" s="166"/>
      <c r="FTD3" s="166"/>
      <c r="FTE3" s="166"/>
      <c r="FTF3" s="166"/>
      <c r="FTG3" s="166"/>
      <c r="FTH3" s="166"/>
      <c r="FTI3" s="166"/>
      <c r="FTJ3" s="166"/>
      <c r="FTK3" s="166"/>
      <c r="FTL3" s="166"/>
      <c r="FTM3" s="166"/>
      <c r="FTN3" s="166"/>
      <c r="FTO3" s="166"/>
      <c r="FTP3" s="166"/>
      <c r="FTQ3" s="166"/>
      <c r="FTR3" s="166"/>
      <c r="FTS3" s="166"/>
      <c r="FTT3" s="166"/>
      <c r="FTU3" s="166"/>
      <c r="FTV3" s="166"/>
      <c r="FTW3" s="166"/>
      <c r="FTX3" s="166"/>
      <c r="FTY3" s="166"/>
      <c r="FTZ3" s="166"/>
      <c r="FUA3" s="166"/>
      <c r="FUB3" s="166"/>
      <c r="FUC3" s="166"/>
      <c r="FUD3" s="166"/>
      <c r="FUE3" s="166"/>
      <c r="FUF3" s="166"/>
      <c r="FUG3" s="166"/>
      <c r="FUH3" s="166"/>
      <c r="FUI3" s="166"/>
      <c r="FUJ3" s="166"/>
      <c r="FUK3" s="166"/>
      <c r="FUL3" s="166"/>
      <c r="FUM3" s="166"/>
      <c r="FUN3" s="166"/>
      <c r="FUO3" s="166"/>
      <c r="FUP3" s="166"/>
      <c r="FUQ3" s="166"/>
      <c r="FUR3" s="166"/>
      <c r="FUS3" s="166"/>
      <c r="FUT3" s="166"/>
      <c r="FUU3" s="166"/>
      <c r="FUV3" s="166"/>
      <c r="FUW3" s="166"/>
      <c r="FUX3" s="166"/>
      <c r="FUY3" s="166"/>
      <c r="FUZ3" s="166"/>
      <c r="FVA3" s="166"/>
      <c r="FVB3" s="166"/>
      <c r="FVC3" s="166"/>
      <c r="FVD3" s="166"/>
      <c r="FVE3" s="166"/>
      <c r="FVF3" s="166"/>
      <c r="FVG3" s="166"/>
      <c r="FVH3" s="166"/>
      <c r="FVI3" s="166"/>
      <c r="FVJ3" s="166"/>
      <c r="FVK3" s="166"/>
      <c r="FVL3" s="166"/>
      <c r="FVM3" s="166"/>
      <c r="FVN3" s="166"/>
      <c r="FVO3" s="166"/>
      <c r="FVP3" s="166"/>
      <c r="FVQ3" s="166"/>
      <c r="FVR3" s="166"/>
      <c r="FVS3" s="166"/>
      <c r="FVT3" s="166"/>
      <c r="FVU3" s="166"/>
      <c r="FVV3" s="166"/>
      <c r="FVW3" s="166"/>
      <c r="FVX3" s="166"/>
      <c r="FVY3" s="166"/>
      <c r="FVZ3" s="166"/>
      <c r="FWA3" s="166"/>
      <c r="FWB3" s="166"/>
      <c r="FWC3" s="166"/>
      <c r="FWD3" s="166"/>
      <c r="FWE3" s="166"/>
      <c r="FWF3" s="166"/>
      <c r="FWG3" s="166"/>
      <c r="FWH3" s="166"/>
      <c r="FWI3" s="166"/>
      <c r="FWJ3" s="166"/>
      <c r="FWK3" s="166"/>
      <c r="FWL3" s="166"/>
      <c r="FWM3" s="166"/>
      <c r="FWN3" s="166"/>
      <c r="FWO3" s="166"/>
      <c r="FWP3" s="166"/>
      <c r="FWQ3" s="166"/>
      <c r="FWR3" s="166"/>
      <c r="FWS3" s="166"/>
      <c r="FWT3" s="166"/>
      <c r="FWU3" s="166"/>
      <c r="FWV3" s="166"/>
      <c r="FWW3" s="166"/>
      <c r="FWX3" s="166"/>
      <c r="FWY3" s="166"/>
      <c r="FWZ3" s="166"/>
      <c r="FXA3" s="166"/>
      <c r="FXB3" s="166"/>
      <c r="FXC3" s="166"/>
      <c r="FXD3" s="166"/>
      <c r="FXE3" s="166"/>
      <c r="FXF3" s="166"/>
      <c r="FXG3" s="166"/>
      <c r="FXH3" s="166"/>
      <c r="FXI3" s="166"/>
      <c r="FXJ3" s="166"/>
      <c r="FXK3" s="166"/>
      <c r="FXL3" s="166"/>
      <c r="FXM3" s="166"/>
      <c r="FXN3" s="166"/>
      <c r="FXO3" s="166"/>
      <c r="FXP3" s="166"/>
      <c r="FXQ3" s="166"/>
      <c r="FXR3" s="166"/>
      <c r="FXS3" s="166"/>
      <c r="FXT3" s="166"/>
      <c r="FXU3" s="166"/>
      <c r="FXV3" s="166"/>
      <c r="FXW3" s="166"/>
      <c r="FXX3" s="166"/>
      <c r="FXY3" s="166"/>
      <c r="FXZ3" s="166"/>
      <c r="FYA3" s="166"/>
      <c r="FYB3" s="166"/>
      <c r="FYC3" s="166"/>
      <c r="FYD3" s="166"/>
      <c r="FYE3" s="166"/>
      <c r="FYF3" s="166"/>
      <c r="FYG3" s="166"/>
      <c r="FYH3" s="166"/>
      <c r="FYI3" s="166"/>
      <c r="FYJ3" s="166"/>
      <c r="FYK3" s="166"/>
      <c r="FYL3" s="166"/>
      <c r="FYM3" s="166"/>
      <c r="FYN3" s="166"/>
      <c r="FYO3" s="166"/>
      <c r="FYP3" s="166"/>
      <c r="FYQ3" s="166"/>
      <c r="FYR3" s="166"/>
      <c r="FYS3" s="166"/>
      <c r="FYT3" s="166"/>
      <c r="FYU3" s="166"/>
      <c r="FYV3" s="166"/>
      <c r="FYW3" s="166"/>
      <c r="FYX3" s="166"/>
      <c r="FYY3" s="166"/>
      <c r="FYZ3" s="166"/>
      <c r="FZA3" s="166"/>
      <c r="FZB3" s="166"/>
      <c r="FZC3" s="166"/>
      <c r="FZD3" s="166"/>
      <c r="FZE3" s="166"/>
      <c r="FZF3" s="166"/>
      <c r="FZG3" s="166"/>
      <c r="FZH3" s="166"/>
      <c r="FZI3" s="166"/>
      <c r="FZJ3" s="166"/>
      <c r="FZK3" s="166"/>
      <c r="FZL3" s="166"/>
      <c r="FZM3" s="166"/>
      <c r="FZN3" s="166"/>
      <c r="FZO3" s="166"/>
      <c r="FZP3" s="166"/>
      <c r="FZQ3" s="166"/>
      <c r="FZR3" s="166"/>
      <c r="FZS3" s="166"/>
      <c r="FZT3" s="166"/>
      <c r="FZU3" s="166"/>
      <c r="FZV3" s="166"/>
      <c r="FZW3" s="166"/>
      <c r="FZX3" s="166"/>
      <c r="FZY3" s="166"/>
      <c r="FZZ3" s="166"/>
      <c r="GAA3" s="166"/>
      <c r="GAB3" s="166"/>
      <c r="GAC3" s="166"/>
      <c r="GAD3" s="166"/>
      <c r="GAE3" s="166"/>
      <c r="GAF3" s="166"/>
      <c r="GAG3" s="166"/>
      <c r="GAH3" s="166"/>
      <c r="GAI3" s="166"/>
      <c r="GAJ3" s="166"/>
      <c r="GAK3" s="166"/>
      <c r="GAL3" s="166"/>
      <c r="GAM3" s="166"/>
      <c r="GAN3" s="166"/>
      <c r="GAO3" s="166"/>
      <c r="GAP3" s="166"/>
      <c r="GAQ3" s="166"/>
      <c r="GAR3" s="166"/>
      <c r="GAS3" s="166"/>
      <c r="GAT3" s="166"/>
      <c r="GAU3" s="166"/>
      <c r="GAV3" s="166"/>
      <c r="GAW3" s="166"/>
      <c r="GAX3" s="166"/>
      <c r="GAY3" s="166"/>
      <c r="GAZ3" s="166"/>
      <c r="GBA3" s="166"/>
      <c r="GBB3" s="166"/>
      <c r="GBC3" s="166"/>
      <c r="GBD3" s="166"/>
      <c r="GBE3" s="166"/>
      <c r="GBF3" s="166"/>
      <c r="GBG3" s="166"/>
      <c r="GBH3" s="166"/>
      <c r="GBI3" s="166"/>
      <c r="GBJ3" s="166"/>
      <c r="GBK3" s="166"/>
      <c r="GBL3" s="166"/>
      <c r="GBM3" s="166"/>
      <c r="GBN3" s="166"/>
      <c r="GBO3" s="166"/>
      <c r="GBP3" s="166"/>
      <c r="GBQ3" s="166"/>
      <c r="GBR3" s="166"/>
      <c r="GBS3" s="166"/>
      <c r="GBT3" s="166"/>
      <c r="GBU3" s="166"/>
      <c r="GBV3" s="166"/>
      <c r="GBW3" s="166"/>
      <c r="GBX3" s="166"/>
      <c r="GBY3" s="166"/>
      <c r="GBZ3" s="166"/>
      <c r="GCA3" s="166"/>
      <c r="GCB3" s="166"/>
      <c r="GCC3" s="166"/>
      <c r="GCD3" s="166"/>
      <c r="GCE3" s="166"/>
      <c r="GCF3" s="166"/>
      <c r="GCG3" s="166"/>
      <c r="GCH3" s="166"/>
      <c r="GCI3" s="166"/>
      <c r="GCJ3" s="166"/>
      <c r="GCK3" s="166"/>
      <c r="GCL3" s="166"/>
      <c r="GCM3" s="166"/>
      <c r="GCN3" s="166"/>
      <c r="GCO3" s="166"/>
      <c r="GCP3" s="166"/>
      <c r="GCQ3" s="166"/>
      <c r="GCR3" s="166"/>
      <c r="GCS3" s="166"/>
      <c r="GCT3" s="166"/>
      <c r="GCU3" s="166"/>
      <c r="GCV3" s="166"/>
      <c r="GCW3" s="166"/>
      <c r="GCX3" s="166"/>
      <c r="GCY3" s="166"/>
      <c r="GCZ3" s="166"/>
      <c r="GDA3" s="166"/>
      <c r="GDB3" s="166"/>
      <c r="GDC3" s="166"/>
      <c r="GDD3" s="166"/>
      <c r="GDE3" s="166"/>
      <c r="GDF3" s="166"/>
      <c r="GDG3" s="166"/>
      <c r="GDH3" s="166"/>
      <c r="GDI3" s="166"/>
      <c r="GDJ3" s="166"/>
      <c r="GDK3" s="166"/>
      <c r="GDL3" s="166"/>
      <c r="GDM3" s="166"/>
      <c r="GDN3" s="166"/>
      <c r="GDO3" s="166"/>
      <c r="GDP3" s="166"/>
      <c r="GDQ3" s="166"/>
      <c r="GDR3" s="166"/>
      <c r="GDS3" s="166"/>
      <c r="GDT3" s="166"/>
      <c r="GDU3" s="166"/>
      <c r="GDV3" s="166"/>
      <c r="GDW3" s="166"/>
      <c r="GDX3" s="166"/>
      <c r="GDY3" s="166"/>
      <c r="GDZ3" s="166"/>
      <c r="GEA3" s="166"/>
      <c r="GEB3" s="166"/>
      <c r="GEC3" s="166"/>
      <c r="GED3" s="166"/>
      <c r="GEE3" s="166"/>
      <c r="GEF3" s="166"/>
      <c r="GEG3" s="166"/>
      <c r="GEH3" s="166"/>
      <c r="GEI3" s="166"/>
      <c r="GEJ3" s="166"/>
      <c r="GEK3" s="166"/>
      <c r="GEL3" s="166"/>
      <c r="GEM3" s="166"/>
      <c r="GEN3" s="166"/>
      <c r="GEO3" s="166"/>
      <c r="GEP3" s="166"/>
      <c r="GEQ3" s="166"/>
      <c r="GER3" s="166"/>
      <c r="GES3" s="166"/>
      <c r="GET3" s="166"/>
      <c r="GEU3" s="166"/>
      <c r="GEV3" s="166"/>
      <c r="GEW3" s="166"/>
      <c r="GEX3" s="166"/>
      <c r="GEY3" s="166"/>
      <c r="GEZ3" s="166"/>
      <c r="GFA3" s="166"/>
      <c r="GFB3" s="166"/>
      <c r="GFC3" s="166"/>
      <c r="GFD3" s="166"/>
      <c r="GFE3" s="166"/>
      <c r="GFF3" s="166"/>
      <c r="GFG3" s="166"/>
      <c r="GFH3" s="166"/>
      <c r="GFI3" s="166"/>
      <c r="GFJ3" s="166"/>
      <c r="GFK3" s="166"/>
      <c r="GFL3" s="166"/>
      <c r="GFM3" s="166"/>
      <c r="GFN3" s="166"/>
      <c r="GFO3" s="166"/>
      <c r="GFP3" s="166"/>
      <c r="GFQ3" s="166"/>
      <c r="GFR3" s="166"/>
      <c r="GFS3" s="166"/>
      <c r="GFT3" s="166"/>
      <c r="GFU3" s="166"/>
      <c r="GFV3" s="166"/>
      <c r="GFW3" s="166"/>
      <c r="GFX3" s="166"/>
      <c r="GFY3" s="166"/>
      <c r="GFZ3" s="166"/>
      <c r="GGA3" s="166"/>
      <c r="GGB3" s="166"/>
      <c r="GGC3" s="166"/>
      <c r="GGD3" s="166"/>
      <c r="GGE3" s="166"/>
      <c r="GGF3" s="166"/>
      <c r="GGG3" s="166"/>
      <c r="GGH3" s="166"/>
      <c r="GGI3" s="166"/>
      <c r="GGJ3" s="166"/>
      <c r="GGK3" s="166"/>
      <c r="GGL3" s="166"/>
      <c r="GGM3" s="166"/>
      <c r="GGN3" s="166"/>
      <c r="GGO3" s="166"/>
      <c r="GGP3" s="166"/>
      <c r="GGQ3" s="166"/>
      <c r="GGR3" s="166"/>
      <c r="GGS3" s="166"/>
      <c r="GGT3" s="166"/>
      <c r="GGU3" s="166"/>
      <c r="GGV3" s="166"/>
      <c r="GGW3" s="166"/>
      <c r="GGX3" s="166"/>
      <c r="GGY3" s="166"/>
      <c r="GGZ3" s="166"/>
      <c r="GHA3" s="166"/>
      <c r="GHB3" s="166"/>
      <c r="GHC3" s="166"/>
      <c r="GHD3" s="166"/>
      <c r="GHE3" s="166"/>
      <c r="GHF3" s="166"/>
      <c r="GHG3" s="166"/>
      <c r="GHH3" s="166"/>
      <c r="GHI3" s="166"/>
      <c r="GHJ3" s="166"/>
      <c r="GHK3" s="166"/>
      <c r="GHL3" s="166"/>
      <c r="GHM3" s="166"/>
      <c r="GHN3" s="166"/>
      <c r="GHO3" s="166"/>
      <c r="GHP3" s="166"/>
      <c r="GHQ3" s="166"/>
      <c r="GHR3" s="166"/>
      <c r="GHS3" s="166"/>
      <c r="GHT3" s="166"/>
      <c r="GHU3" s="166"/>
      <c r="GHV3" s="166"/>
      <c r="GHW3" s="166"/>
      <c r="GHX3" s="166"/>
      <c r="GHY3" s="166"/>
      <c r="GHZ3" s="166"/>
      <c r="GIA3" s="166"/>
      <c r="GIB3" s="166"/>
      <c r="GIC3" s="166"/>
      <c r="GID3" s="166"/>
      <c r="GIE3" s="166"/>
      <c r="GIF3" s="166"/>
      <c r="GIG3" s="166"/>
      <c r="GIH3" s="166"/>
      <c r="GII3" s="166"/>
      <c r="GIJ3" s="166"/>
      <c r="GIK3" s="166"/>
      <c r="GIL3" s="166"/>
      <c r="GIM3" s="166"/>
      <c r="GIN3" s="166"/>
      <c r="GIO3" s="166"/>
      <c r="GIP3" s="166"/>
      <c r="GIQ3" s="166"/>
      <c r="GIR3" s="166"/>
      <c r="GIS3" s="166"/>
      <c r="GIT3" s="166"/>
      <c r="GIU3" s="166"/>
      <c r="GIV3" s="166"/>
      <c r="GIW3" s="166"/>
      <c r="GIX3" s="166"/>
      <c r="GIY3" s="166"/>
      <c r="GIZ3" s="166"/>
      <c r="GJA3" s="166"/>
      <c r="GJB3" s="166"/>
      <c r="GJC3" s="166"/>
      <c r="GJD3" s="166"/>
      <c r="GJE3" s="166"/>
      <c r="GJF3" s="166"/>
      <c r="GJG3" s="166"/>
      <c r="GJH3" s="166"/>
      <c r="GJI3" s="166"/>
      <c r="GJJ3" s="166"/>
      <c r="GJK3" s="166"/>
      <c r="GJL3" s="166"/>
      <c r="GJM3" s="166"/>
      <c r="GJN3" s="166"/>
      <c r="GJO3" s="166"/>
      <c r="GJP3" s="166"/>
      <c r="GJQ3" s="166"/>
      <c r="GJR3" s="166"/>
      <c r="GJS3" s="166"/>
      <c r="GJT3" s="166"/>
      <c r="GJU3" s="166"/>
      <c r="GJV3" s="166"/>
      <c r="GJW3" s="166"/>
      <c r="GJX3" s="166"/>
      <c r="GJY3" s="166"/>
      <c r="GJZ3" s="166"/>
      <c r="GKA3" s="166"/>
      <c r="GKB3" s="166"/>
      <c r="GKC3" s="166"/>
      <c r="GKD3" s="166"/>
      <c r="GKE3" s="166"/>
      <c r="GKF3" s="166"/>
      <c r="GKG3" s="166"/>
      <c r="GKH3" s="166"/>
      <c r="GKI3" s="166"/>
      <c r="GKJ3" s="166"/>
      <c r="GKK3" s="166"/>
      <c r="GKL3" s="166"/>
      <c r="GKM3" s="166"/>
      <c r="GKN3" s="166"/>
      <c r="GKO3" s="166"/>
      <c r="GKP3" s="166"/>
      <c r="GKQ3" s="166"/>
      <c r="GKR3" s="166"/>
      <c r="GKS3" s="166"/>
      <c r="GKT3" s="166"/>
      <c r="GKU3" s="166"/>
      <c r="GKV3" s="166"/>
      <c r="GKW3" s="166"/>
      <c r="GKX3" s="166"/>
      <c r="GKY3" s="166"/>
      <c r="GKZ3" s="166"/>
      <c r="GLA3" s="166"/>
      <c r="GLB3" s="166"/>
      <c r="GLC3" s="166"/>
      <c r="GLD3" s="166"/>
      <c r="GLE3" s="166"/>
      <c r="GLF3" s="166"/>
      <c r="GLG3" s="166"/>
      <c r="GLH3" s="166"/>
      <c r="GLI3" s="166"/>
      <c r="GLJ3" s="166"/>
      <c r="GLK3" s="166"/>
      <c r="GLL3" s="166"/>
      <c r="GLM3" s="166"/>
      <c r="GLN3" s="166"/>
      <c r="GLO3" s="166"/>
      <c r="GLP3" s="166"/>
      <c r="GLQ3" s="166"/>
      <c r="GLR3" s="166"/>
      <c r="GLS3" s="166"/>
      <c r="GLT3" s="166"/>
      <c r="GLU3" s="166"/>
      <c r="GLV3" s="166"/>
      <c r="GLW3" s="166"/>
      <c r="GLX3" s="166"/>
      <c r="GLY3" s="166"/>
      <c r="GLZ3" s="166"/>
      <c r="GMA3" s="166"/>
      <c r="GMB3" s="166"/>
      <c r="GMC3" s="166"/>
      <c r="GMD3" s="166"/>
      <c r="GME3" s="166"/>
      <c r="GMF3" s="166"/>
      <c r="GMG3" s="166"/>
      <c r="GMH3" s="166"/>
      <c r="GMI3" s="166"/>
      <c r="GMJ3" s="166"/>
      <c r="GMK3" s="166"/>
      <c r="GML3" s="166"/>
      <c r="GMM3" s="166"/>
      <c r="GMN3" s="166"/>
      <c r="GMO3" s="166"/>
      <c r="GMP3" s="166"/>
      <c r="GMQ3" s="166"/>
      <c r="GMR3" s="166"/>
      <c r="GMS3" s="166"/>
      <c r="GMT3" s="166"/>
      <c r="GMU3" s="166"/>
      <c r="GMV3" s="166"/>
      <c r="GMW3" s="166"/>
      <c r="GMX3" s="166"/>
      <c r="GMY3" s="166"/>
      <c r="GMZ3" s="166"/>
      <c r="GNA3" s="166"/>
      <c r="GNB3" s="166"/>
      <c r="GNC3" s="166"/>
      <c r="GND3" s="166"/>
      <c r="GNE3" s="166"/>
      <c r="GNF3" s="166"/>
      <c r="GNG3" s="166"/>
      <c r="GNH3" s="166"/>
      <c r="GNI3" s="166"/>
      <c r="GNJ3" s="166"/>
      <c r="GNK3" s="166"/>
      <c r="GNL3" s="166"/>
      <c r="GNM3" s="166"/>
      <c r="GNN3" s="166"/>
      <c r="GNO3" s="166"/>
      <c r="GNP3" s="166"/>
      <c r="GNQ3" s="166"/>
      <c r="GNR3" s="166"/>
      <c r="GNS3" s="166"/>
      <c r="GNT3" s="166"/>
      <c r="GNU3" s="166"/>
      <c r="GNV3" s="166"/>
      <c r="GNW3" s="166"/>
      <c r="GNX3" s="166"/>
      <c r="GNY3" s="166"/>
      <c r="GNZ3" s="166"/>
      <c r="GOA3" s="166"/>
      <c r="GOB3" s="166"/>
      <c r="GOC3" s="166"/>
      <c r="GOD3" s="166"/>
      <c r="GOE3" s="166"/>
      <c r="GOF3" s="166"/>
      <c r="GOG3" s="166"/>
      <c r="GOH3" s="166"/>
      <c r="GOI3" s="166"/>
      <c r="GOJ3" s="166"/>
      <c r="GOK3" s="166"/>
      <c r="GOL3" s="166"/>
      <c r="GOM3" s="166"/>
      <c r="GON3" s="166"/>
      <c r="GOO3" s="166"/>
      <c r="GOP3" s="166"/>
      <c r="GOQ3" s="166"/>
      <c r="GOR3" s="166"/>
      <c r="GOS3" s="166"/>
      <c r="GOT3" s="166"/>
      <c r="GOU3" s="166"/>
      <c r="GOV3" s="166"/>
      <c r="GOW3" s="166"/>
      <c r="GOX3" s="166"/>
      <c r="GOY3" s="166"/>
      <c r="GOZ3" s="166"/>
      <c r="GPA3" s="166"/>
      <c r="GPB3" s="166"/>
      <c r="GPC3" s="166"/>
      <c r="GPD3" s="166"/>
      <c r="GPE3" s="166"/>
      <c r="GPF3" s="166"/>
      <c r="GPG3" s="166"/>
      <c r="GPH3" s="166"/>
      <c r="GPI3" s="166"/>
      <c r="GPJ3" s="166"/>
      <c r="GPK3" s="166"/>
      <c r="GPL3" s="166"/>
      <c r="GPM3" s="166"/>
      <c r="GPN3" s="166"/>
      <c r="GPO3" s="166"/>
      <c r="GPP3" s="166"/>
      <c r="GPQ3" s="166"/>
      <c r="GPR3" s="166"/>
      <c r="GPS3" s="166"/>
      <c r="GPT3" s="166"/>
      <c r="GPU3" s="166"/>
      <c r="GPV3" s="166"/>
      <c r="GPW3" s="166"/>
      <c r="GPX3" s="166"/>
      <c r="GPY3" s="166"/>
      <c r="GPZ3" s="166"/>
      <c r="GQA3" s="166"/>
      <c r="GQB3" s="166"/>
      <c r="GQC3" s="166"/>
      <c r="GQD3" s="166"/>
      <c r="GQE3" s="166"/>
      <c r="GQF3" s="166"/>
      <c r="GQG3" s="166"/>
      <c r="GQH3" s="166"/>
      <c r="GQI3" s="166"/>
      <c r="GQJ3" s="166"/>
      <c r="GQK3" s="166"/>
      <c r="GQL3" s="166"/>
      <c r="GQM3" s="166"/>
      <c r="GQN3" s="166"/>
      <c r="GQO3" s="166"/>
      <c r="GQP3" s="166"/>
      <c r="GQQ3" s="166"/>
      <c r="GQR3" s="166"/>
      <c r="GQS3" s="166"/>
      <c r="GQT3" s="166"/>
      <c r="GQU3" s="166"/>
      <c r="GQV3" s="166"/>
      <c r="GQW3" s="166"/>
      <c r="GQX3" s="166"/>
      <c r="GQY3" s="166"/>
      <c r="GQZ3" s="166"/>
      <c r="GRA3" s="166"/>
      <c r="GRB3" s="166"/>
      <c r="GRC3" s="166"/>
      <c r="GRD3" s="166"/>
      <c r="GRE3" s="166"/>
      <c r="GRF3" s="166"/>
      <c r="GRG3" s="166"/>
      <c r="GRH3" s="166"/>
      <c r="GRI3" s="166"/>
      <c r="GRJ3" s="166"/>
      <c r="GRK3" s="166"/>
      <c r="GRL3" s="166"/>
      <c r="GRM3" s="166"/>
      <c r="GRN3" s="166"/>
      <c r="GRO3" s="166"/>
      <c r="GRP3" s="166"/>
      <c r="GRQ3" s="166"/>
      <c r="GRR3" s="166"/>
      <c r="GRS3" s="166"/>
      <c r="GRT3" s="166"/>
      <c r="GRU3" s="166"/>
      <c r="GRV3" s="166"/>
      <c r="GRW3" s="166"/>
      <c r="GRX3" s="166"/>
      <c r="GRY3" s="166"/>
      <c r="GRZ3" s="166"/>
      <c r="GSA3" s="166"/>
      <c r="GSB3" s="166"/>
      <c r="GSC3" s="166"/>
      <c r="GSD3" s="166"/>
      <c r="GSE3" s="166"/>
      <c r="GSF3" s="166"/>
      <c r="GSG3" s="166"/>
      <c r="GSH3" s="166"/>
      <c r="GSI3" s="166"/>
      <c r="GSJ3" s="166"/>
      <c r="GSK3" s="166"/>
      <c r="GSL3" s="166"/>
      <c r="GSM3" s="166"/>
      <c r="GSN3" s="166"/>
      <c r="GSO3" s="166"/>
      <c r="GSP3" s="166"/>
      <c r="GSQ3" s="166"/>
      <c r="GSR3" s="166"/>
      <c r="GSS3" s="166"/>
      <c r="GST3" s="166"/>
      <c r="GSU3" s="166"/>
      <c r="GSV3" s="166"/>
      <c r="GSW3" s="166"/>
      <c r="GSX3" s="166"/>
      <c r="GSY3" s="166"/>
      <c r="GSZ3" s="166"/>
      <c r="GTA3" s="166"/>
      <c r="GTB3" s="166"/>
      <c r="GTC3" s="166"/>
      <c r="GTD3" s="166"/>
      <c r="GTE3" s="166"/>
      <c r="GTF3" s="166"/>
      <c r="GTG3" s="166"/>
      <c r="GTH3" s="166"/>
      <c r="GTI3" s="166"/>
      <c r="GTJ3" s="166"/>
      <c r="GTK3" s="166"/>
      <c r="GTL3" s="166"/>
      <c r="GTM3" s="166"/>
      <c r="GTN3" s="166"/>
      <c r="GTO3" s="166"/>
      <c r="GTP3" s="166"/>
      <c r="GTQ3" s="166"/>
      <c r="GTR3" s="166"/>
      <c r="GTS3" s="166"/>
      <c r="GTT3" s="166"/>
      <c r="GTU3" s="166"/>
      <c r="GTV3" s="166"/>
      <c r="GTW3" s="166"/>
      <c r="GTX3" s="166"/>
      <c r="GTY3" s="166"/>
      <c r="GTZ3" s="166"/>
      <c r="GUA3" s="166"/>
      <c r="GUB3" s="166"/>
      <c r="GUC3" s="166"/>
      <c r="GUD3" s="166"/>
      <c r="GUE3" s="166"/>
      <c r="GUF3" s="166"/>
      <c r="GUG3" s="166"/>
      <c r="GUH3" s="166"/>
      <c r="GUI3" s="166"/>
      <c r="GUJ3" s="166"/>
      <c r="GUK3" s="166"/>
      <c r="GUL3" s="166"/>
      <c r="GUM3" s="166"/>
      <c r="GUN3" s="166"/>
      <c r="GUO3" s="166"/>
      <c r="GUP3" s="166"/>
      <c r="GUQ3" s="166"/>
      <c r="GUR3" s="166"/>
      <c r="GUS3" s="166"/>
      <c r="GUT3" s="166"/>
      <c r="GUU3" s="166"/>
      <c r="GUV3" s="166"/>
      <c r="GUW3" s="166"/>
      <c r="GUX3" s="166"/>
      <c r="GUY3" s="166"/>
      <c r="GUZ3" s="166"/>
      <c r="GVA3" s="166"/>
      <c r="GVB3" s="166"/>
      <c r="GVC3" s="166"/>
      <c r="GVD3" s="166"/>
      <c r="GVE3" s="166"/>
      <c r="GVF3" s="166"/>
      <c r="GVG3" s="166"/>
      <c r="GVH3" s="166"/>
      <c r="GVI3" s="166"/>
      <c r="GVJ3" s="166"/>
      <c r="GVK3" s="166"/>
      <c r="GVL3" s="166"/>
      <c r="GVM3" s="166"/>
      <c r="GVN3" s="166"/>
      <c r="GVO3" s="166"/>
      <c r="GVP3" s="166"/>
      <c r="GVQ3" s="166"/>
      <c r="GVR3" s="166"/>
      <c r="GVS3" s="166"/>
      <c r="GVT3" s="166"/>
      <c r="GVU3" s="166"/>
      <c r="GVV3" s="166"/>
      <c r="GVW3" s="166"/>
      <c r="GVX3" s="166"/>
      <c r="GVY3" s="166"/>
      <c r="GVZ3" s="166"/>
      <c r="GWA3" s="166"/>
      <c r="GWB3" s="166"/>
      <c r="GWC3" s="166"/>
      <c r="GWD3" s="166"/>
      <c r="GWE3" s="166"/>
      <c r="GWF3" s="166"/>
      <c r="GWG3" s="166"/>
      <c r="GWH3" s="166"/>
      <c r="GWI3" s="166"/>
      <c r="GWJ3" s="166"/>
      <c r="GWK3" s="166"/>
      <c r="GWL3" s="166"/>
      <c r="GWM3" s="166"/>
      <c r="GWN3" s="166"/>
      <c r="GWO3" s="166"/>
      <c r="GWP3" s="166"/>
      <c r="GWQ3" s="166"/>
      <c r="GWR3" s="166"/>
      <c r="GWS3" s="166"/>
      <c r="GWT3" s="166"/>
      <c r="GWU3" s="166"/>
      <c r="GWV3" s="166"/>
      <c r="GWW3" s="166"/>
      <c r="GWX3" s="166"/>
      <c r="GWY3" s="166"/>
      <c r="GWZ3" s="166"/>
      <c r="GXA3" s="166"/>
      <c r="GXB3" s="166"/>
      <c r="GXC3" s="166"/>
      <c r="GXD3" s="166"/>
      <c r="GXE3" s="166"/>
      <c r="GXF3" s="166"/>
      <c r="GXG3" s="166"/>
      <c r="GXH3" s="166"/>
      <c r="GXI3" s="166"/>
      <c r="GXJ3" s="166"/>
      <c r="GXK3" s="166"/>
      <c r="GXL3" s="166"/>
      <c r="GXM3" s="166"/>
      <c r="GXN3" s="166"/>
      <c r="GXO3" s="166"/>
      <c r="GXP3" s="166"/>
      <c r="GXQ3" s="166"/>
      <c r="GXR3" s="166"/>
      <c r="GXS3" s="166"/>
      <c r="GXT3" s="166"/>
      <c r="GXU3" s="166"/>
      <c r="GXV3" s="166"/>
      <c r="GXW3" s="166"/>
      <c r="GXX3" s="166"/>
      <c r="GXY3" s="166"/>
      <c r="GXZ3" s="166"/>
      <c r="GYA3" s="166"/>
      <c r="GYB3" s="166"/>
      <c r="GYC3" s="166"/>
      <c r="GYD3" s="166"/>
      <c r="GYE3" s="166"/>
      <c r="GYF3" s="166"/>
      <c r="GYG3" s="166"/>
      <c r="GYH3" s="166"/>
      <c r="GYI3" s="166"/>
      <c r="GYJ3" s="166"/>
      <c r="GYK3" s="166"/>
      <c r="GYL3" s="166"/>
      <c r="GYM3" s="166"/>
      <c r="GYN3" s="166"/>
      <c r="GYO3" s="166"/>
      <c r="GYP3" s="166"/>
      <c r="GYQ3" s="166"/>
      <c r="GYR3" s="166"/>
      <c r="GYS3" s="166"/>
      <c r="GYT3" s="166"/>
      <c r="GYU3" s="166"/>
      <c r="GYV3" s="166"/>
      <c r="GYW3" s="166"/>
      <c r="GYX3" s="166"/>
      <c r="GYY3" s="166"/>
      <c r="GYZ3" s="166"/>
      <c r="GZA3" s="166"/>
      <c r="GZB3" s="166"/>
      <c r="GZC3" s="166"/>
      <c r="GZD3" s="166"/>
      <c r="GZE3" s="166"/>
      <c r="GZF3" s="166"/>
      <c r="GZG3" s="166"/>
      <c r="GZH3" s="166"/>
      <c r="GZI3" s="166"/>
      <c r="GZJ3" s="166"/>
      <c r="GZK3" s="166"/>
      <c r="GZL3" s="166"/>
      <c r="GZM3" s="166"/>
      <c r="GZN3" s="166"/>
      <c r="GZO3" s="166"/>
      <c r="GZP3" s="166"/>
      <c r="GZQ3" s="166"/>
      <c r="GZR3" s="166"/>
      <c r="GZS3" s="166"/>
      <c r="GZT3" s="166"/>
      <c r="GZU3" s="166"/>
      <c r="GZV3" s="166"/>
      <c r="GZW3" s="166"/>
      <c r="GZX3" s="166"/>
      <c r="GZY3" s="166"/>
      <c r="GZZ3" s="166"/>
      <c r="HAA3" s="166"/>
      <c r="HAB3" s="166"/>
      <c r="HAC3" s="166"/>
      <c r="HAD3" s="166"/>
      <c r="HAE3" s="166"/>
      <c r="HAF3" s="166"/>
      <c r="HAG3" s="166"/>
      <c r="HAH3" s="166"/>
      <c r="HAI3" s="166"/>
      <c r="HAJ3" s="166"/>
      <c r="HAK3" s="166"/>
      <c r="HAL3" s="166"/>
      <c r="HAM3" s="166"/>
      <c r="HAN3" s="166"/>
      <c r="HAO3" s="166"/>
      <c r="HAP3" s="166"/>
      <c r="HAQ3" s="166"/>
      <c r="HAR3" s="166"/>
      <c r="HAS3" s="166"/>
      <c r="HAT3" s="166"/>
      <c r="HAU3" s="166"/>
      <c r="HAV3" s="166"/>
      <c r="HAW3" s="166"/>
      <c r="HAX3" s="166"/>
      <c r="HAY3" s="166"/>
      <c r="HAZ3" s="166"/>
      <c r="HBA3" s="166"/>
      <c r="HBB3" s="166"/>
      <c r="HBC3" s="166"/>
      <c r="HBD3" s="166"/>
      <c r="HBE3" s="166"/>
      <c r="HBF3" s="166"/>
      <c r="HBG3" s="166"/>
      <c r="HBH3" s="166"/>
      <c r="HBI3" s="166"/>
      <c r="HBJ3" s="166"/>
      <c r="HBK3" s="166"/>
      <c r="HBL3" s="166"/>
      <c r="HBM3" s="166"/>
      <c r="HBN3" s="166"/>
      <c r="HBO3" s="166"/>
      <c r="HBP3" s="166"/>
      <c r="HBQ3" s="166"/>
      <c r="HBR3" s="166"/>
      <c r="HBS3" s="166"/>
      <c r="HBT3" s="166"/>
      <c r="HBU3" s="166"/>
      <c r="HBV3" s="166"/>
      <c r="HBW3" s="166"/>
      <c r="HBX3" s="166"/>
      <c r="HBY3" s="166"/>
      <c r="HBZ3" s="166"/>
      <c r="HCA3" s="166"/>
      <c r="HCB3" s="166"/>
      <c r="HCC3" s="166"/>
      <c r="HCD3" s="166"/>
      <c r="HCE3" s="166"/>
      <c r="HCF3" s="166"/>
      <c r="HCG3" s="166"/>
      <c r="HCH3" s="166"/>
      <c r="HCI3" s="166"/>
      <c r="HCJ3" s="166"/>
      <c r="HCK3" s="166"/>
      <c r="HCL3" s="166"/>
      <c r="HCM3" s="166"/>
      <c r="HCN3" s="166"/>
      <c r="HCO3" s="166"/>
      <c r="HCP3" s="166"/>
      <c r="HCQ3" s="166"/>
      <c r="HCR3" s="166"/>
      <c r="HCS3" s="166"/>
      <c r="HCT3" s="166"/>
      <c r="HCU3" s="166"/>
      <c r="HCV3" s="166"/>
      <c r="HCW3" s="166"/>
      <c r="HCX3" s="166"/>
      <c r="HCY3" s="166"/>
      <c r="HCZ3" s="166"/>
      <c r="HDA3" s="166"/>
      <c r="HDB3" s="166"/>
      <c r="HDC3" s="166"/>
      <c r="HDD3" s="166"/>
      <c r="HDE3" s="166"/>
      <c r="HDF3" s="166"/>
      <c r="HDG3" s="166"/>
      <c r="HDH3" s="166"/>
      <c r="HDI3" s="166"/>
      <c r="HDJ3" s="166"/>
      <c r="HDK3" s="166"/>
      <c r="HDL3" s="166"/>
      <c r="HDM3" s="166"/>
      <c r="HDN3" s="166"/>
      <c r="HDO3" s="166"/>
      <c r="HDP3" s="166"/>
      <c r="HDQ3" s="166"/>
      <c r="HDR3" s="166"/>
      <c r="HDS3" s="166"/>
      <c r="HDT3" s="166"/>
      <c r="HDU3" s="166"/>
      <c r="HDV3" s="166"/>
      <c r="HDW3" s="166"/>
      <c r="HDX3" s="166"/>
      <c r="HDY3" s="166"/>
      <c r="HDZ3" s="166"/>
      <c r="HEA3" s="166"/>
      <c r="HEB3" s="166"/>
      <c r="HEC3" s="166"/>
      <c r="HED3" s="166"/>
      <c r="HEE3" s="166"/>
      <c r="HEF3" s="166"/>
      <c r="HEG3" s="166"/>
      <c r="HEH3" s="166"/>
      <c r="HEI3" s="166"/>
      <c r="HEJ3" s="166"/>
      <c r="HEK3" s="166"/>
      <c r="HEL3" s="166"/>
      <c r="HEM3" s="166"/>
      <c r="HEN3" s="166"/>
      <c r="HEO3" s="166"/>
      <c r="HEP3" s="166"/>
      <c r="HEQ3" s="166"/>
      <c r="HER3" s="166"/>
      <c r="HES3" s="166"/>
      <c r="HET3" s="166"/>
      <c r="HEU3" s="166"/>
      <c r="HEV3" s="166"/>
      <c r="HEW3" s="166"/>
      <c r="HEX3" s="166"/>
      <c r="HEY3" s="166"/>
      <c r="HEZ3" s="166"/>
      <c r="HFA3" s="166"/>
      <c r="HFB3" s="166"/>
      <c r="HFC3" s="166"/>
      <c r="HFD3" s="166"/>
      <c r="HFE3" s="166"/>
      <c r="HFF3" s="166"/>
      <c r="HFG3" s="166"/>
      <c r="HFH3" s="166"/>
      <c r="HFI3" s="166"/>
      <c r="HFJ3" s="166"/>
      <c r="HFK3" s="166"/>
      <c r="HFL3" s="166"/>
      <c r="HFM3" s="166"/>
      <c r="HFN3" s="166"/>
      <c r="HFO3" s="166"/>
      <c r="HFP3" s="166"/>
      <c r="HFQ3" s="166"/>
      <c r="HFR3" s="166"/>
      <c r="HFS3" s="166"/>
      <c r="HFT3" s="166"/>
      <c r="HFU3" s="166"/>
      <c r="HFV3" s="166"/>
      <c r="HFW3" s="166"/>
      <c r="HFX3" s="166"/>
      <c r="HFY3" s="166"/>
      <c r="HFZ3" s="166"/>
      <c r="HGA3" s="166"/>
      <c r="HGB3" s="166"/>
      <c r="HGC3" s="166"/>
      <c r="HGD3" s="166"/>
      <c r="HGE3" s="166"/>
      <c r="HGF3" s="166"/>
      <c r="HGG3" s="166"/>
      <c r="HGH3" s="166"/>
      <c r="HGI3" s="166"/>
      <c r="HGJ3" s="166"/>
      <c r="HGK3" s="166"/>
      <c r="HGL3" s="166"/>
      <c r="HGM3" s="166"/>
      <c r="HGN3" s="166"/>
      <c r="HGO3" s="166"/>
      <c r="HGP3" s="166"/>
      <c r="HGQ3" s="166"/>
      <c r="HGR3" s="166"/>
      <c r="HGS3" s="166"/>
      <c r="HGT3" s="166"/>
      <c r="HGU3" s="166"/>
      <c r="HGV3" s="166"/>
      <c r="HGW3" s="166"/>
      <c r="HGX3" s="166"/>
      <c r="HGY3" s="166"/>
      <c r="HGZ3" s="166"/>
      <c r="HHA3" s="166"/>
      <c r="HHB3" s="166"/>
      <c r="HHC3" s="166"/>
      <c r="HHD3" s="166"/>
      <c r="HHE3" s="166"/>
      <c r="HHF3" s="166"/>
      <c r="HHG3" s="166"/>
      <c r="HHH3" s="166"/>
      <c r="HHI3" s="166"/>
      <c r="HHJ3" s="166"/>
      <c r="HHK3" s="166"/>
      <c r="HHL3" s="166"/>
      <c r="HHM3" s="166"/>
      <c r="HHN3" s="166"/>
      <c r="HHO3" s="166"/>
      <c r="HHP3" s="166"/>
      <c r="HHQ3" s="166"/>
      <c r="HHR3" s="166"/>
      <c r="HHS3" s="166"/>
      <c r="HHT3" s="166"/>
      <c r="HHU3" s="166"/>
      <c r="HHV3" s="166"/>
      <c r="HHW3" s="166"/>
      <c r="HHX3" s="166"/>
      <c r="HHY3" s="166"/>
      <c r="HHZ3" s="166"/>
      <c r="HIA3" s="166"/>
      <c r="HIB3" s="166"/>
      <c r="HIC3" s="166"/>
      <c r="HID3" s="166"/>
      <c r="HIE3" s="166"/>
      <c r="HIF3" s="166"/>
      <c r="HIG3" s="166"/>
      <c r="HIH3" s="166"/>
      <c r="HII3" s="166"/>
      <c r="HIJ3" s="166"/>
      <c r="HIK3" s="166"/>
      <c r="HIL3" s="166"/>
      <c r="HIM3" s="166"/>
      <c r="HIN3" s="166"/>
      <c r="HIO3" s="166"/>
      <c r="HIP3" s="166"/>
      <c r="HIQ3" s="166"/>
      <c r="HIR3" s="166"/>
      <c r="HIS3" s="166"/>
      <c r="HIT3" s="166"/>
      <c r="HIU3" s="166"/>
      <c r="HIV3" s="166"/>
      <c r="HIW3" s="166"/>
      <c r="HIX3" s="166"/>
      <c r="HIY3" s="166"/>
      <c r="HIZ3" s="166"/>
      <c r="HJA3" s="166"/>
      <c r="HJB3" s="166"/>
      <c r="HJC3" s="166"/>
      <c r="HJD3" s="166"/>
      <c r="HJE3" s="166"/>
      <c r="HJF3" s="166"/>
      <c r="HJG3" s="166"/>
      <c r="HJH3" s="166"/>
      <c r="HJI3" s="166"/>
      <c r="HJJ3" s="166"/>
      <c r="HJK3" s="166"/>
      <c r="HJL3" s="166"/>
      <c r="HJM3" s="166"/>
      <c r="HJN3" s="166"/>
      <c r="HJO3" s="166"/>
      <c r="HJP3" s="166"/>
      <c r="HJQ3" s="166"/>
      <c r="HJR3" s="166"/>
      <c r="HJS3" s="166"/>
      <c r="HJT3" s="166"/>
      <c r="HJU3" s="166"/>
      <c r="HJV3" s="166"/>
      <c r="HJW3" s="166"/>
      <c r="HJX3" s="166"/>
      <c r="HJY3" s="166"/>
      <c r="HJZ3" s="166"/>
      <c r="HKA3" s="166"/>
      <c r="HKB3" s="166"/>
      <c r="HKC3" s="166"/>
      <c r="HKD3" s="166"/>
      <c r="HKE3" s="166"/>
      <c r="HKF3" s="166"/>
      <c r="HKG3" s="166"/>
      <c r="HKH3" s="166"/>
      <c r="HKI3" s="166"/>
      <c r="HKJ3" s="166"/>
      <c r="HKK3" s="166"/>
      <c r="HKL3" s="166"/>
      <c r="HKM3" s="166"/>
      <c r="HKN3" s="166"/>
      <c r="HKO3" s="166"/>
      <c r="HKP3" s="166"/>
      <c r="HKQ3" s="166"/>
      <c r="HKR3" s="166"/>
      <c r="HKS3" s="166"/>
      <c r="HKT3" s="166"/>
      <c r="HKU3" s="166"/>
      <c r="HKV3" s="166"/>
      <c r="HKW3" s="166"/>
      <c r="HKX3" s="166"/>
      <c r="HKY3" s="166"/>
      <c r="HKZ3" s="166"/>
      <c r="HLA3" s="166"/>
      <c r="HLB3" s="166"/>
      <c r="HLC3" s="166"/>
      <c r="HLD3" s="166"/>
      <c r="HLE3" s="166"/>
      <c r="HLF3" s="166"/>
      <c r="HLG3" s="166"/>
      <c r="HLH3" s="166"/>
      <c r="HLI3" s="166"/>
      <c r="HLJ3" s="166"/>
      <c r="HLK3" s="166"/>
      <c r="HLL3" s="166"/>
      <c r="HLM3" s="166"/>
      <c r="HLN3" s="166"/>
      <c r="HLO3" s="166"/>
      <c r="HLP3" s="166"/>
      <c r="HLQ3" s="166"/>
      <c r="HLR3" s="166"/>
      <c r="HLS3" s="166"/>
      <c r="HLT3" s="166"/>
      <c r="HLU3" s="166"/>
      <c r="HLV3" s="166"/>
      <c r="HLW3" s="166"/>
      <c r="HLX3" s="166"/>
      <c r="HLY3" s="166"/>
      <c r="HLZ3" s="166"/>
      <c r="HMA3" s="166"/>
      <c r="HMB3" s="166"/>
      <c r="HMC3" s="166"/>
      <c r="HMD3" s="166"/>
      <c r="HME3" s="166"/>
      <c r="HMF3" s="166"/>
      <c r="HMG3" s="166"/>
      <c r="HMH3" s="166"/>
      <c r="HMI3" s="166"/>
      <c r="HMJ3" s="166"/>
      <c r="HMK3" s="166"/>
      <c r="HML3" s="166"/>
      <c r="HMM3" s="166"/>
      <c r="HMN3" s="166"/>
      <c r="HMO3" s="166"/>
      <c r="HMP3" s="166"/>
      <c r="HMQ3" s="166"/>
      <c r="HMR3" s="166"/>
      <c r="HMS3" s="166"/>
      <c r="HMT3" s="166"/>
      <c r="HMU3" s="166"/>
      <c r="HMV3" s="166"/>
      <c r="HMW3" s="166"/>
      <c r="HMX3" s="166"/>
      <c r="HMY3" s="166"/>
      <c r="HMZ3" s="166"/>
      <c r="HNA3" s="166"/>
      <c r="HNB3" s="166"/>
      <c r="HNC3" s="166"/>
      <c r="HND3" s="166"/>
      <c r="HNE3" s="166"/>
      <c r="HNF3" s="166"/>
      <c r="HNG3" s="166"/>
      <c r="HNH3" s="166"/>
      <c r="HNI3" s="166"/>
      <c r="HNJ3" s="166"/>
      <c r="HNK3" s="166"/>
      <c r="HNL3" s="166"/>
      <c r="HNM3" s="166"/>
      <c r="HNN3" s="166"/>
      <c r="HNO3" s="166"/>
      <c r="HNP3" s="166"/>
      <c r="HNQ3" s="166"/>
      <c r="HNR3" s="166"/>
      <c r="HNS3" s="166"/>
      <c r="HNT3" s="166"/>
      <c r="HNU3" s="166"/>
      <c r="HNV3" s="166"/>
      <c r="HNW3" s="166"/>
      <c r="HNX3" s="166"/>
      <c r="HNY3" s="166"/>
      <c r="HNZ3" s="166"/>
      <c r="HOA3" s="166"/>
      <c r="HOB3" s="166"/>
      <c r="HOC3" s="166"/>
      <c r="HOD3" s="166"/>
      <c r="HOE3" s="166"/>
      <c r="HOF3" s="166"/>
      <c r="HOG3" s="166"/>
      <c r="HOH3" s="166"/>
      <c r="HOI3" s="166"/>
      <c r="HOJ3" s="166"/>
      <c r="HOK3" s="166"/>
      <c r="HOL3" s="166"/>
      <c r="HOM3" s="166"/>
      <c r="HON3" s="166"/>
      <c r="HOO3" s="166"/>
      <c r="HOP3" s="166"/>
      <c r="HOQ3" s="166"/>
      <c r="HOR3" s="166"/>
      <c r="HOS3" s="166"/>
      <c r="HOT3" s="166"/>
      <c r="HOU3" s="166"/>
      <c r="HOV3" s="166"/>
      <c r="HOW3" s="166"/>
      <c r="HOX3" s="166"/>
      <c r="HOY3" s="166"/>
      <c r="HOZ3" s="166"/>
      <c r="HPA3" s="166"/>
      <c r="HPB3" s="166"/>
      <c r="HPC3" s="166"/>
      <c r="HPD3" s="166"/>
      <c r="HPE3" s="166"/>
      <c r="HPF3" s="166"/>
      <c r="HPG3" s="166"/>
      <c r="HPH3" s="166"/>
      <c r="HPI3" s="166"/>
      <c r="HPJ3" s="166"/>
      <c r="HPK3" s="166"/>
      <c r="HPL3" s="166"/>
      <c r="HPM3" s="166"/>
      <c r="HPN3" s="166"/>
      <c r="HPO3" s="166"/>
      <c r="HPP3" s="166"/>
      <c r="HPQ3" s="166"/>
      <c r="HPR3" s="166"/>
      <c r="HPS3" s="166"/>
      <c r="HPT3" s="166"/>
      <c r="HPU3" s="166"/>
      <c r="HPV3" s="166"/>
      <c r="HPW3" s="166"/>
      <c r="HPX3" s="166"/>
      <c r="HPY3" s="166"/>
      <c r="HPZ3" s="166"/>
      <c r="HQA3" s="166"/>
      <c r="HQB3" s="166"/>
      <c r="HQC3" s="166"/>
      <c r="HQD3" s="166"/>
      <c r="HQE3" s="166"/>
      <c r="HQF3" s="166"/>
      <c r="HQG3" s="166"/>
      <c r="HQH3" s="166"/>
      <c r="HQI3" s="166"/>
      <c r="HQJ3" s="166"/>
      <c r="HQK3" s="166"/>
      <c r="HQL3" s="166"/>
      <c r="HQM3" s="166"/>
      <c r="HQN3" s="166"/>
      <c r="HQO3" s="166"/>
      <c r="HQP3" s="166"/>
      <c r="HQQ3" s="166"/>
      <c r="HQR3" s="166"/>
      <c r="HQS3" s="166"/>
      <c r="HQT3" s="166"/>
      <c r="HQU3" s="166"/>
      <c r="HQV3" s="166"/>
      <c r="HQW3" s="166"/>
      <c r="HQX3" s="166"/>
      <c r="HQY3" s="166"/>
      <c r="HQZ3" s="166"/>
      <c r="HRA3" s="166"/>
      <c r="HRB3" s="166"/>
      <c r="HRC3" s="166"/>
      <c r="HRD3" s="166"/>
      <c r="HRE3" s="166"/>
      <c r="HRF3" s="166"/>
      <c r="HRG3" s="166"/>
      <c r="HRH3" s="166"/>
      <c r="HRI3" s="166"/>
      <c r="HRJ3" s="166"/>
      <c r="HRK3" s="166"/>
      <c r="HRL3" s="166"/>
      <c r="HRM3" s="166"/>
      <c r="HRN3" s="166"/>
      <c r="HRO3" s="166"/>
      <c r="HRP3" s="166"/>
      <c r="HRQ3" s="166"/>
      <c r="HRR3" s="166"/>
      <c r="HRS3" s="166"/>
      <c r="HRT3" s="166"/>
      <c r="HRU3" s="166"/>
      <c r="HRV3" s="166"/>
      <c r="HRW3" s="166"/>
      <c r="HRX3" s="166"/>
      <c r="HRY3" s="166"/>
      <c r="HRZ3" s="166"/>
      <c r="HSA3" s="166"/>
      <c r="HSB3" s="166"/>
      <c r="HSC3" s="166"/>
      <c r="HSD3" s="166"/>
      <c r="HSE3" s="166"/>
      <c r="HSF3" s="166"/>
      <c r="HSG3" s="166"/>
      <c r="HSH3" s="166"/>
      <c r="HSI3" s="166"/>
      <c r="HSJ3" s="166"/>
      <c r="HSK3" s="166"/>
      <c r="HSL3" s="166"/>
      <c r="HSM3" s="166"/>
      <c r="HSN3" s="166"/>
      <c r="HSO3" s="166"/>
      <c r="HSP3" s="166"/>
      <c r="HSQ3" s="166"/>
      <c r="HSR3" s="166"/>
      <c r="HSS3" s="166"/>
      <c r="HST3" s="166"/>
      <c r="HSU3" s="166"/>
      <c r="HSV3" s="166"/>
      <c r="HSW3" s="166"/>
      <c r="HSX3" s="166"/>
      <c r="HSY3" s="166"/>
      <c r="HSZ3" s="166"/>
      <c r="HTA3" s="166"/>
      <c r="HTB3" s="166"/>
      <c r="HTC3" s="166"/>
      <c r="HTD3" s="166"/>
      <c r="HTE3" s="166"/>
      <c r="HTF3" s="166"/>
      <c r="HTG3" s="166"/>
      <c r="HTH3" s="166"/>
      <c r="HTI3" s="166"/>
      <c r="HTJ3" s="166"/>
      <c r="HTK3" s="166"/>
      <c r="HTL3" s="166"/>
      <c r="HTM3" s="166"/>
      <c r="HTN3" s="166"/>
      <c r="HTO3" s="166"/>
      <c r="HTP3" s="166"/>
      <c r="HTQ3" s="166"/>
      <c r="HTR3" s="166"/>
      <c r="HTS3" s="166"/>
      <c r="HTT3" s="166"/>
      <c r="HTU3" s="166"/>
      <c r="HTV3" s="166"/>
      <c r="HTW3" s="166"/>
      <c r="HTX3" s="166"/>
      <c r="HTY3" s="166"/>
      <c r="HTZ3" s="166"/>
      <c r="HUA3" s="166"/>
      <c r="HUB3" s="166"/>
      <c r="HUC3" s="166"/>
      <c r="HUD3" s="166"/>
      <c r="HUE3" s="166"/>
      <c r="HUF3" s="166"/>
      <c r="HUG3" s="166"/>
      <c r="HUH3" s="166"/>
      <c r="HUI3" s="166"/>
      <c r="HUJ3" s="166"/>
      <c r="HUK3" s="166"/>
      <c r="HUL3" s="166"/>
      <c r="HUM3" s="166"/>
      <c r="HUN3" s="166"/>
      <c r="HUO3" s="166"/>
      <c r="HUP3" s="166"/>
      <c r="HUQ3" s="166"/>
      <c r="HUR3" s="166"/>
      <c r="HUS3" s="166"/>
      <c r="HUT3" s="166"/>
      <c r="HUU3" s="166"/>
      <c r="HUV3" s="166"/>
      <c r="HUW3" s="166"/>
      <c r="HUX3" s="166"/>
      <c r="HUY3" s="166"/>
      <c r="HUZ3" s="166"/>
      <c r="HVA3" s="166"/>
      <c r="HVB3" s="166"/>
      <c r="HVC3" s="166"/>
      <c r="HVD3" s="166"/>
      <c r="HVE3" s="166"/>
      <c r="HVF3" s="166"/>
      <c r="HVG3" s="166"/>
      <c r="HVH3" s="166"/>
      <c r="HVI3" s="166"/>
      <c r="HVJ3" s="166"/>
      <c r="HVK3" s="166"/>
      <c r="HVL3" s="166"/>
      <c r="HVM3" s="166"/>
      <c r="HVN3" s="166"/>
      <c r="HVO3" s="166"/>
      <c r="HVP3" s="166"/>
      <c r="HVQ3" s="166"/>
      <c r="HVR3" s="166"/>
      <c r="HVS3" s="166"/>
      <c r="HVT3" s="166"/>
      <c r="HVU3" s="166"/>
      <c r="HVV3" s="166"/>
      <c r="HVW3" s="166"/>
      <c r="HVX3" s="166"/>
      <c r="HVY3" s="166"/>
      <c r="HVZ3" s="166"/>
      <c r="HWA3" s="166"/>
      <c r="HWB3" s="166"/>
      <c r="HWC3" s="166"/>
      <c r="HWD3" s="166"/>
      <c r="HWE3" s="166"/>
      <c r="HWF3" s="166"/>
      <c r="HWG3" s="166"/>
      <c r="HWH3" s="166"/>
      <c r="HWI3" s="166"/>
      <c r="HWJ3" s="166"/>
      <c r="HWK3" s="166"/>
      <c r="HWL3" s="166"/>
      <c r="HWM3" s="166"/>
      <c r="HWN3" s="166"/>
      <c r="HWO3" s="166"/>
      <c r="HWP3" s="166"/>
      <c r="HWQ3" s="166"/>
      <c r="HWR3" s="166"/>
      <c r="HWS3" s="166"/>
      <c r="HWT3" s="166"/>
      <c r="HWU3" s="166"/>
      <c r="HWV3" s="166"/>
      <c r="HWW3" s="166"/>
      <c r="HWX3" s="166"/>
      <c r="HWY3" s="166"/>
      <c r="HWZ3" s="166"/>
      <c r="HXA3" s="166"/>
      <c r="HXB3" s="166"/>
      <c r="HXC3" s="166"/>
      <c r="HXD3" s="166"/>
      <c r="HXE3" s="166"/>
      <c r="HXF3" s="166"/>
      <c r="HXG3" s="166"/>
      <c r="HXH3" s="166"/>
      <c r="HXI3" s="166"/>
      <c r="HXJ3" s="166"/>
      <c r="HXK3" s="166"/>
      <c r="HXL3" s="166"/>
      <c r="HXM3" s="166"/>
      <c r="HXN3" s="166"/>
      <c r="HXO3" s="166"/>
      <c r="HXP3" s="166"/>
      <c r="HXQ3" s="166"/>
      <c r="HXR3" s="166"/>
      <c r="HXS3" s="166"/>
      <c r="HXT3" s="166"/>
      <c r="HXU3" s="166"/>
      <c r="HXV3" s="166"/>
      <c r="HXW3" s="166"/>
      <c r="HXX3" s="166"/>
      <c r="HXY3" s="166"/>
      <c r="HXZ3" s="166"/>
      <c r="HYA3" s="166"/>
      <c r="HYB3" s="166"/>
      <c r="HYC3" s="166"/>
      <c r="HYD3" s="166"/>
      <c r="HYE3" s="166"/>
      <c r="HYF3" s="166"/>
      <c r="HYG3" s="166"/>
      <c r="HYH3" s="166"/>
      <c r="HYI3" s="166"/>
      <c r="HYJ3" s="166"/>
      <c r="HYK3" s="166"/>
      <c r="HYL3" s="166"/>
      <c r="HYM3" s="166"/>
      <c r="HYN3" s="166"/>
      <c r="HYO3" s="166"/>
      <c r="HYP3" s="166"/>
      <c r="HYQ3" s="166"/>
      <c r="HYR3" s="166"/>
      <c r="HYS3" s="166"/>
      <c r="HYT3" s="166"/>
      <c r="HYU3" s="166"/>
      <c r="HYV3" s="166"/>
      <c r="HYW3" s="166"/>
      <c r="HYX3" s="166"/>
      <c r="HYY3" s="166"/>
      <c r="HYZ3" s="166"/>
      <c r="HZA3" s="166"/>
      <c r="HZB3" s="166"/>
      <c r="HZC3" s="166"/>
      <c r="HZD3" s="166"/>
      <c r="HZE3" s="166"/>
      <c r="HZF3" s="166"/>
      <c r="HZG3" s="166"/>
      <c r="HZH3" s="166"/>
      <c r="HZI3" s="166"/>
      <c r="HZJ3" s="166"/>
      <c r="HZK3" s="166"/>
      <c r="HZL3" s="166"/>
      <c r="HZM3" s="166"/>
      <c r="HZN3" s="166"/>
      <c r="HZO3" s="166"/>
      <c r="HZP3" s="166"/>
      <c r="HZQ3" s="166"/>
      <c r="HZR3" s="166"/>
      <c r="HZS3" s="166"/>
      <c r="HZT3" s="166"/>
      <c r="HZU3" s="166"/>
      <c r="HZV3" s="166"/>
      <c r="HZW3" s="166"/>
      <c r="HZX3" s="166"/>
      <c r="HZY3" s="166"/>
      <c r="HZZ3" s="166"/>
      <c r="IAA3" s="166"/>
      <c r="IAB3" s="166"/>
      <c r="IAC3" s="166"/>
      <c r="IAD3" s="166"/>
      <c r="IAE3" s="166"/>
      <c r="IAF3" s="166"/>
      <c r="IAG3" s="166"/>
      <c r="IAH3" s="166"/>
      <c r="IAI3" s="166"/>
      <c r="IAJ3" s="166"/>
      <c r="IAK3" s="166"/>
      <c r="IAL3" s="166"/>
      <c r="IAM3" s="166"/>
      <c r="IAN3" s="166"/>
      <c r="IAO3" s="166"/>
      <c r="IAP3" s="166"/>
      <c r="IAQ3" s="166"/>
      <c r="IAR3" s="166"/>
      <c r="IAS3" s="166"/>
      <c r="IAT3" s="166"/>
      <c r="IAU3" s="166"/>
      <c r="IAV3" s="166"/>
      <c r="IAW3" s="166"/>
      <c r="IAX3" s="166"/>
      <c r="IAY3" s="166"/>
      <c r="IAZ3" s="166"/>
      <c r="IBA3" s="166"/>
      <c r="IBB3" s="166"/>
      <c r="IBC3" s="166"/>
      <c r="IBD3" s="166"/>
      <c r="IBE3" s="166"/>
      <c r="IBF3" s="166"/>
      <c r="IBG3" s="166"/>
      <c r="IBH3" s="166"/>
      <c r="IBI3" s="166"/>
      <c r="IBJ3" s="166"/>
      <c r="IBK3" s="166"/>
      <c r="IBL3" s="166"/>
      <c r="IBM3" s="166"/>
      <c r="IBN3" s="166"/>
      <c r="IBO3" s="166"/>
      <c r="IBP3" s="166"/>
      <c r="IBQ3" s="166"/>
      <c r="IBR3" s="166"/>
      <c r="IBS3" s="166"/>
      <c r="IBT3" s="166"/>
      <c r="IBU3" s="166"/>
      <c r="IBV3" s="166"/>
      <c r="IBW3" s="166"/>
      <c r="IBX3" s="166"/>
      <c r="IBY3" s="166"/>
      <c r="IBZ3" s="166"/>
      <c r="ICA3" s="166"/>
      <c r="ICB3" s="166"/>
      <c r="ICC3" s="166"/>
      <c r="ICD3" s="166"/>
      <c r="ICE3" s="166"/>
      <c r="ICF3" s="166"/>
      <c r="ICG3" s="166"/>
      <c r="ICH3" s="166"/>
      <c r="ICI3" s="166"/>
      <c r="ICJ3" s="166"/>
      <c r="ICK3" s="166"/>
      <c r="ICL3" s="166"/>
      <c r="ICM3" s="166"/>
      <c r="ICN3" s="166"/>
      <c r="ICO3" s="166"/>
      <c r="ICP3" s="166"/>
      <c r="ICQ3" s="166"/>
      <c r="ICR3" s="166"/>
      <c r="ICS3" s="166"/>
      <c r="ICT3" s="166"/>
      <c r="ICU3" s="166"/>
      <c r="ICV3" s="166"/>
      <c r="ICW3" s="166"/>
      <c r="ICX3" s="166"/>
      <c r="ICY3" s="166"/>
      <c r="ICZ3" s="166"/>
      <c r="IDA3" s="166"/>
      <c r="IDB3" s="166"/>
      <c r="IDC3" s="166"/>
      <c r="IDD3" s="166"/>
      <c r="IDE3" s="166"/>
      <c r="IDF3" s="166"/>
      <c r="IDG3" s="166"/>
      <c r="IDH3" s="166"/>
      <c r="IDI3" s="166"/>
      <c r="IDJ3" s="166"/>
      <c r="IDK3" s="166"/>
      <c r="IDL3" s="166"/>
      <c r="IDM3" s="166"/>
      <c r="IDN3" s="166"/>
      <c r="IDO3" s="166"/>
      <c r="IDP3" s="166"/>
      <c r="IDQ3" s="166"/>
      <c r="IDR3" s="166"/>
      <c r="IDS3" s="166"/>
      <c r="IDT3" s="166"/>
      <c r="IDU3" s="166"/>
      <c r="IDV3" s="166"/>
      <c r="IDW3" s="166"/>
      <c r="IDX3" s="166"/>
      <c r="IDY3" s="166"/>
      <c r="IDZ3" s="166"/>
      <c r="IEA3" s="166"/>
      <c r="IEB3" s="166"/>
      <c r="IEC3" s="166"/>
      <c r="IED3" s="166"/>
      <c r="IEE3" s="166"/>
      <c r="IEF3" s="166"/>
      <c r="IEG3" s="166"/>
      <c r="IEH3" s="166"/>
      <c r="IEI3" s="166"/>
      <c r="IEJ3" s="166"/>
      <c r="IEK3" s="166"/>
      <c r="IEL3" s="166"/>
      <c r="IEM3" s="166"/>
      <c r="IEN3" s="166"/>
      <c r="IEO3" s="166"/>
      <c r="IEP3" s="166"/>
      <c r="IEQ3" s="166"/>
      <c r="IER3" s="166"/>
      <c r="IES3" s="166"/>
      <c r="IET3" s="166"/>
      <c r="IEU3" s="166"/>
      <c r="IEV3" s="166"/>
      <c r="IEW3" s="166"/>
      <c r="IEX3" s="166"/>
      <c r="IEY3" s="166"/>
      <c r="IEZ3" s="166"/>
      <c r="IFA3" s="166"/>
      <c r="IFB3" s="166"/>
      <c r="IFC3" s="166"/>
      <c r="IFD3" s="166"/>
      <c r="IFE3" s="166"/>
      <c r="IFF3" s="166"/>
      <c r="IFG3" s="166"/>
      <c r="IFH3" s="166"/>
      <c r="IFI3" s="166"/>
      <c r="IFJ3" s="166"/>
      <c r="IFK3" s="166"/>
      <c r="IFL3" s="166"/>
      <c r="IFM3" s="166"/>
      <c r="IFN3" s="166"/>
      <c r="IFO3" s="166"/>
      <c r="IFP3" s="166"/>
      <c r="IFQ3" s="166"/>
      <c r="IFR3" s="166"/>
      <c r="IFS3" s="166"/>
      <c r="IFT3" s="166"/>
      <c r="IFU3" s="166"/>
      <c r="IFV3" s="166"/>
      <c r="IFW3" s="166"/>
      <c r="IFX3" s="166"/>
      <c r="IFY3" s="166"/>
      <c r="IFZ3" s="166"/>
      <c r="IGA3" s="166"/>
      <c r="IGB3" s="166"/>
      <c r="IGC3" s="166"/>
      <c r="IGD3" s="166"/>
      <c r="IGE3" s="166"/>
      <c r="IGF3" s="166"/>
      <c r="IGG3" s="166"/>
      <c r="IGH3" s="166"/>
      <c r="IGI3" s="166"/>
      <c r="IGJ3" s="166"/>
      <c r="IGK3" s="166"/>
      <c r="IGL3" s="166"/>
      <c r="IGM3" s="166"/>
      <c r="IGN3" s="166"/>
      <c r="IGO3" s="166"/>
      <c r="IGP3" s="166"/>
      <c r="IGQ3" s="166"/>
      <c r="IGR3" s="166"/>
      <c r="IGS3" s="166"/>
      <c r="IGT3" s="166"/>
      <c r="IGU3" s="166"/>
      <c r="IGV3" s="166"/>
      <c r="IGW3" s="166"/>
      <c r="IGX3" s="166"/>
      <c r="IGY3" s="166"/>
      <c r="IGZ3" s="166"/>
      <c r="IHA3" s="166"/>
      <c r="IHB3" s="166"/>
      <c r="IHC3" s="166"/>
      <c r="IHD3" s="166"/>
      <c r="IHE3" s="166"/>
      <c r="IHF3" s="166"/>
      <c r="IHG3" s="166"/>
      <c r="IHH3" s="166"/>
      <c r="IHI3" s="166"/>
      <c r="IHJ3" s="166"/>
      <c r="IHK3" s="166"/>
      <c r="IHL3" s="166"/>
      <c r="IHM3" s="166"/>
      <c r="IHN3" s="166"/>
      <c r="IHO3" s="166"/>
      <c r="IHP3" s="166"/>
      <c r="IHQ3" s="166"/>
      <c r="IHR3" s="166"/>
      <c r="IHS3" s="166"/>
      <c r="IHT3" s="166"/>
      <c r="IHU3" s="166"/>
      <c r="IHV3" s="166"/>
      <c r="IHW3" s="166"/>
      <c r="IHX3" s="166"/>
      <c r="IHY3" s="166"/>
      <c r="IHZ3" s="166"/>
      <c r="IIA3" s="166"/>
      <c r="IIB3" s="166"/>
      <c r="IIC3" s="166"/>
      <c r="IID3" s="166"/>
      <c r="IIE3" s="166"/>
      <c r="IIF3" s="166"/>
      <c r="IIG3" s="166"/>
      <c r="IIH3" s="166"/>
      <c r="III3" s="166"/>
      <c r="IIJ3" s="166"/>
      <c r="IIK3" s="166"/>
      <c r="IIL3" s="166"/>
      <c r="IIM3" s="166"/>
      <c r="IIN3" s="166"/>
      <c r="IIO3" s="166"/>
      <c r="IIP3" s="166"/>
      <c r="IIQ3" s="166"/>
      <c r="IIR3" s="166"/>
      <c r="IIS3" s="166"/>
      <c r="IIT3" s="166"/>
      <c r="IIU3" s="166"/>
      <c r="IIV3" s="166"/>
      <c r="IIW3" s="166"/>
      <c r="IIX3" s="166"/>
      <c r="IIY3" s="166"/>
      <c r="IIZ3" s="166"/>
      <c r="IJA3" s="166"/>
      <c r="IJB3" s="166"/>
      <c r="IJC3" s="166"/>
      <c r="IJD3" s="166"/>
      <c r="IJE3" s="166"/>
      <c r="IJF3" s="166"/>
      <c r="IJG3" s="166"/>
      <c r="IJH3" s="166"/>
      <c r="IJI3" s="166"/>
      <c r="IJJ3" s="166"/>
      <c r="IJK3" s="166"/>
      <c r="IJL3" s="166"/>
      <c r="IJM3" s="166"/>
      <c r="IJN3" s="166"/>
      <c r="IJO3" s="166"/>
      <c r="IJP3" s="166"/>
      <c r="IJQ3" s="166"/>
      <c r="IJR3" s="166"/>
      <c r="IJS3" s="166"/>
      <c r="IJT3" s="166"/>
      <c r="IJU3" s="166"/>
      <c r="IJV3" s="166"/>
      <c r="IJW3" s="166"/>
      <c r="IJX3" s="166"/>
      <c r="IJY3" s="166"/>
      <c r="IJZ3" s="166"/>
      <c r="IKA3" s="166"/>
      <c r="IKB3" s="166"/>
      <c r="IKC3" s="166"/>
      <c r="IKD3" s="166"/>
      <c r="IKE3" s="166"/>
      <c r="IKF3" s="166"/>
      <c r="IKG3" s="166"/>
      <c r="IKH3" s="166"/>
      <c r="IKI3" s="166"/>
      <c r="IKJ3" s="166"/>
      <c r="IKK3" s="166"/>
      <c r="IKL3" s="166"/>
      <c r="IKM3" s="166"/>
      <c r="IKN3" s="166"/>
      <c r="IKO3" s="166"/>
      <c r="IKP3" s="166"/>
      <c r="IKQ3" s="166"/>
      <c r="IKR3" s="166"/>
      <c r="IKS3" s="166"/>
      <c r="IKT3" s="166"/>
      <c r="IKU3" s="166"/>
      <c r="IKV3" s="166"/>
      <c r="IKW3" s="166"/>
      <c r="IKX3" s="166"/>
      <c r="IKY3" s="166"/>
      <c r="IKZ3" s="166"/>
      <c r="ILA3" s="166"/>
      <c r="ILB3" s="166"/>
      <c r="ILC3" s="166"/>
      <c r="ILD3" s="166"/>
      <c r="ILE3" s="166"/>
      <c r="ILF3" s="166"/>
      <c r="ILG3" s="166"/>
      <c r="ILH3" s="166"/>
      <c r="ILI3" s="166"/>
      <c r="ILJ3" s="166"/>
      <c r="ILK3" s="166"/>
      <c r="ILL3" s="166"/>
      <c r="ILM3" s="166"/>
      <c r="ILN3" s="166"/>
      <c r="ILO3" s="166"/>
      <c r="ILP3" s="166"/>
      <c r="ILQ3" s="166"/>
      <c r="ILR3" s="166"/>
      <c r="ILS3" s="166"/>
      <c r="ILT3" s="166"/>
      <c r="ILU3" s="166"/>
      <c r="ILV3" s="166"/>
      <c r="ILW3" s="166"/>
      <c r="ILX3" s="166"/>
      <c r="ILY3" s="166"/>
      <c r="ILZ3" s="166"/>
      <c r="IMA3" s="166"/>
      <c r="IMB3" s="166"/>
      <c r="IMC3" s="166"/>
      <c r="IMD3" s="166"/>
      <c r="IME3" s="166"/>
      <c r="IMF3" s="166"/>
      <c r="IMG3" s="166"/>
      <c r="IMH3" s="166"/>
      <c r="IMI3" s="166"/>
      <c r="IMJ3" s="166"/>
      <c r="IMK3" s="166"/>
      <c r="IML3" s="166"/>
      <c r="IMM3" s="166"/>
      <c r="IMN3" s="166"/>
      <c r="IMO3" s="166"/>
      <c r="IMP3" s="166"/>
      <c r="IMQ3" s="166"/>
      <c r="IMR3" s="166"/>
      <c r="IMS3" s="166"/>
      <c r="IMT3" s="166"/>
      <c r="IMU3" s="166"/>
      <c r="IMV3" s="166"/>
      <c r="IMW3" s="166"/>
      <c r="IMX3" s="166"/>
      <c r="IMY3" s="166"/>
      <c r="IMZ3" s="166"/>
      <c r="INA3" s="166"/>
      <c r="INB3" s="166"/>
      <c r="INC3" s="166"/>
      <c r="IND3" s="166"/>
      <c r="INE3" s="166"/>
      <c r="INF3" s="166"/>
      <c r="ING3" s="166"/>
      <c r="INH3" s="166"/>
      <c r="INI3" s="166"/>
      <c r="INJ3" s="166"/>
      <c r="INK3" s="166"/>
      <c r="INL3" s="166"/>
      <c r="INM3" s="166"/>
      <c r="INN3" s="166"/>
      <c r="INO3" s="166"/>
      <c r="INP3" s="166"/>
      <c r="INQ3" s="166"/>
      <c r="INR3" s="166"/>
      <c r="INS3" s="166"/>
      <c r="INT3" s="166"/>
      <c r="INU3" s="166"/>
      <c r="INV3" s="166"/>
      <c r="INW3" s="166"/>
      <c r="INX3" s="166"/>
      <c r="INY3" s="166"/>
      <c r="INZ3" s="166"/>
      <c r="IOA3" s="166"/>
      <c r="IOB3" s="166"/>
      <c r="IOC3" s="166"/>
      <c r="IOD3" s="166"/>
      <c r="IOE3" s="166"/>
      <c r="IOF3" s="166"/>
      <c r="IOG3" s="166"/>
      <c r="IOH3" s="166"/>
      <c r="IOI3" s="166"/>
      <c r="IOJ3" s="166"/>
      <c r="IOK3" s="166"/>
      <c r="IOL3" s="166"/>
      <c r="IOM3" s="166"/>
      <c r="ION3" s="166"/>
      <c r="IOO3" s="166"/>
      <c r="IOP3" s="166"/>
      <c r="IOQ3" s="166"/>
      <c r="IOR3" s="166"/>
      <c r="IOS3" s="166"/>
      <c r="IOT3" s="166"/>
      <c r="IOU3" s="166"/>
      <c r="IOV3" s="166"/>
      <c r="IOW3" s="166"/>
      <c r="IOX3" s="166"/>
      <c r="IOY3" s="166"/>
      <c r="IOZ3" s="166"/>
      <c r="IPA3" s="166"/>
      <c r="IPB3" s="166"/>
      <c r="IPC3" s="166"/>
      <c r="IPD3" s="166"/>
      <c r="IPE3" s="166"/>
      <c r="IPF3" s="166"/>
      <c r="IPG3" s="166"/>
      <c r="IPH3" s="166"/>
      <c r="IPI3" s="166"/>
      <c r="IPJ3" s="166"/>
      <c r="IPK3" s="166"/>
      <c r="IPL3" s="166"/>
      <c r="IPM3" s="166"/>
      <c r="IPN3" s="166"/>
      <c r="IPO3" s="166"/>
      <c r="IPP3" s="166"/>
      <c r="IPQ3" s="166"/>
      <c r="IPR3" s="166"/>
      <c r="IPS3" s="166"/>
      <c r="IPT3" s="166"/>
      <c r="IPU3" s="166"/>
      <c r="IPV3" s="166"/>
      <c r="IPW3" s="166"/>
      <c r="IPX3" s="166"/>
      <c r="IPY3" s="166"/>
      <c r="IPZ3" s="166"/>
      <c r="IQA3" s="166"/>
      <c r="IQB3" s="166"/>
      <c r="IQC3" s="166"/>
      <c r="IQD3" s="166"/>
      <c r="IQE3" s="166"/>
      <c r="IQF3" s="166"/>
      <c r="IQG3" s="166"/>
      <c r="IQH3" s="166"/>
      <c r="IQI3" s="166"/>
      <c r="IQJ3" s="166"/>
      <c r="IQK3" s="166"/>
      <c r="IQL3" s="166"/>
      <c r="IQM3" s="166"/>
      <c r="IQN3" s="166"/>
      <c r="IQO3" s="166"/>
      <c r="IQP3" s="166"/>
      <c r="IQQ3" s="166"/>
      <c r="IQR3" s="166"/>
      <c r="IQS3" s="166"/>
      <c r="IQT3" s="166"/>
      <c r="IQU3" s="166"/>
      <c r="IQV3" s="166"/>
      <c r="IQW3" s="166"/>
      <c r="IQX3" s="166"/>
      <c r="IQY3" s="166"/>
      <c r="IQZ3" s="166"/>
      <c r="IRA3" s="166"/>
      <c r="IRB3" s="166"/>
      <c r="IRC3" s="166"/>
      <c r="IRD3" s="166"/>
      <c r="IRE3" s="166"/>
      <c r="IRF3" s="166"/>
      <c r="IRG3" s="166"/>
      <c r="IRH3" s="166"/>
      <c r="IRI3" s="166"/>
      <c r="IRJ3" s="166"/>
      <c r="IRK3" s="166"/>
      <c r="IRL3" s="166"/>
      <c r="IRM3" s="166"/>
      <c r="IRN3" s="166"/>
      <c r="IRO3" s="166"/>
      <c r="IRP3" s="166"/>
      <c r="IRQ3" s="166"/>
      <c r="IRR3" s="166"/>
      <c r="IRS3" s="166"/>
      <c r="IRT3" s="166"/>
      <c r="IRU3" s="166"/>
      <c r="IRV3" s="166"/>
      <c r="IRW3" s="166"/>
      <c r="IRX3" s="166"/>
      <c r="IRY3" s="166"/>
      <c r="IRZ3" s="166"/>
      <c r="ISA3" s="166"/>
      <c r="ISB3" s="166"/>
      <c r="ISC3" s="166"/>
      <c r="ISD3" s="166"/>
      <c r="ISE3" s="166"/>
      <c r="ISF3" s="166"/>
      <c r="ISG3" s="166"/>
      <c r="ISH3" s="166"/>
      <c r="ISI3" s="166"/>
      <c r="ISJ3" s="166"/>
      <c r="ISK3" s="166"/>
      <c r="ISL3" s="166"/>
      <c r="ISM3" s="166"/>
      <c r="ISN3" s="166"/>
      <c r="ISO3" s="166"/>
      <c r="ISP3" s="166"/>
      <c r="ISQ3" s="166"/>
      <c r="ISR3" s="166"/>
      <c r="ISS3" s="166"/>
      <c r="IST3" s="166"/>
      <c r="ISU3" s="166"/>
      <c r="ISV3" s="166"/>
      <c r="ISW3" s="166"/>
      <c r="ISX3" s="166"/>
      <c r="ISY3" s="166"/>
      <c r="ISZ3" s="166"/>
      <c r="ITA3" s="166"/>
      <c r="ITB3" s="166"/>
      <c r="ITC3" s="166"/>
      <c r="ITD3" s="166"/>
      <c r="ITE3" s="166"/>
      <c r="ITF3" s="166"/>
      <c r="ITG3" s="166"/>
      <c r="ITH3" s="166"/>
      <c r="ITI3" s="166"/>
      <c r="ITJ3" s="166"/>
      <c r="ITK3" s="166"/>
      <c r="ITL3" s="166"/>
      <c r="ITM3" s="166"/>
      <c r="ITN3" s="166"/>
      <c r="ITO3" s="166"/>
      <c r="ITP3" s="166"/>
      <c r="ITQ3" s="166"/>
      <c r="ITR3" s="166"/>
      <c r="ITS3" s="166"/>
      <c r="ITT3" s="166"/>
      <c r="ITU3" s="166"/>
      <c r="ITV3" s="166"/>
      <c r="ITW3" s="166"/>
      <c r="ITX3" s="166"/>
      <c r="ITY3" s="166"/>
      <c r="ITZ3" s="166"/>
      <c r="IUA3" s="166"/>
      <c r="IUB3" s="166"/>
      <c r="IUC3" s="166"/>
      <c r="IUD3" s="166"/>
      <c r="IUE3" s="166"/>
      <c r="IUF3" s="166"/>
      <c r="IUG3" s="166"/>
      <c r="IUH3" s="166"/>
      <c r="IUI3" s="166"/>
      <c r="IUJ3" s="166"/>
      <c r="IUK3" s="166"/>
      <c r="IUL3" s="166"/>
      <c r="IUM3" s="166"/>
      <c r="IUN3" s="166"/>
      <c r="IUO3" s="166"/>
      <c r="IUP3" s="166"/>
      <c r="IUQ3" s="166"/>
      <c r="IUR3" s="166"/>
      <c r="IUS3" s="166"/>
      <c r="IUT3" s="166"/>
      <c r="IUU3" s="166"/>
      <c r="IUV3" s="166"/>
      <c r="IUW3" s="166"/>
      <c r="IUX3" s="166"/>
      <c r="IUY3" s="166"/>
      <c r="IUZ3" s="166"/>
      <c r="IVA3" s="166"/>
      <c r="IVB3" s="166"/>
      <c r="IVC3" s="166"/>
      <c r="IVD3" s="166"/>
      <c r="IVE3" s="166"/>
      <c r="IVF3" s="166"/>
      <c r="IVG3" s="166"/>
      <c r="IVH3" s="166"/>
      <c r="IVI3" s="166"/>
      <c r="IVJ3" s="166"/>
      <c r="IVK3" s="166"/>
      <c r="IVL3" s="166"/>
      <c r="IVM3" s="166"/>
      <c r="IVN3" s="166"/>
      <c r="IVO3" s="166"/>
      <c r="IVP3" s="166"/>
      <c r="IVQ3" s="166"/>
      <c r="IVR3" s="166"/>
      <c r="IVS3" s="166"/>
      <c r="IVT3" s="166"/>
      <c r="IVU3" s="166"/>
      <c r="IVV3" s="166"/>
      <c r="IVW3" s="166"/>
      <c r="IVX3" s="166"/>
      <c r="IVY3" s="166"/>
      <c r="IVZ3" s="166"/>
      <c r="IWA3" s="166"/>
      <c r="IWB3" s="166"/>
      <c r="IWC3" s="166"/>
      <c r="IWD3" s="166"/>
      <c r="IWE3" s="166"/>
      <c r="IWF3" s="166"/>
      <c r="IWG3" s="166"/>
      <c r="IWH3" s="166"/>
      <c r="IWI3" s="166"/>
      <c r="IWJ3" s="166"/>
      <c r="IWK3" s="166"/>
      <c r="IWL3" s="166"/>
      <c r="IWM3" s="166"/>
      <c r="IWN3" s="166"/>
      <c r="IWO3" s="166"/>
      <c r="IWP3" s="166"/>
      <c r="IWQ3" s="166"/>
      <c r="IWR3" s="166"/>
      <c r="IWS3" s="166"/>
      <c r="IWT3" s="166"/>
      <c r="IWU3" s="166"/>
      <c r="IWV3" s="166"/>
      <c r="IWW3" s="166"/>
      <c r="IWX3" s="166"/>
      <c r="IWY3" s="166"/>
      <c r="IWZ3" s="166"/>
      <c r="IXA3" s="166"/>
      <c r="IXB3" s="166"/>
      <c r="IXC3" s="166"/>
      <c r="IXD3" s="166"/>
      <c r="IXE3" s="166"/>
      <c r="IXF3" s="166"/>
      <c r="IXG3" s="166"/>
      <c r="IXH3" s="166"/>
      <c r="IXI3" s="166"/>
      <c r="IXJ3" s="166"/>
      <c r="IXK3" s="166"/>
      <c r="IXL3" s="166"/>
      <c r="IXM3" s="166"/>
      <c r="IXN3" s="166"/>
      <c r="IXO3" s="166"/>
      <c r="IXP3" s="166"/>
      <c r="IXQ3" s="166"/>
      <c r="IXR3" s="166"/>
      <c r="IXS3" s="166"/>
      <c r="IXT3" s="166"/>
      <c r="IXU3" s="166"/>
      <c r="IXV3" s="166"/>
      <c r="IXW3" s="166"/>
      <c r="IXX3" s="166"/>
      <c r="IXY3" s="166"/>
      <c r="IXZ3" s="166"/>
      <c r="IYA3" s="166"/>
      <c r="IYB3" s="166"/>
      <c r="IYC3" s="166"/>
      <c r="IYD3" s="166"/>
      <c r="IYE3" s="166"/>
      <c r="IYF3" s="166"/>
      <c r="IYG3" s="166"/>
      <c r="IYH3" s="166"/>
      <c r="IYI3" s="166"/>
      <c r="IYJ3" s="166"/>
      <c r="IYK3" s="166"/>
      <c r="IYL3" s="166"/>
      <c r="IYM3" s="166"/>
      <c r="IYN3" s="166"/>
      <c r="IYO3" s="166"/>
      <c r="IYP3" s="166"/>
      <c r="IYQ3" s="166"/>
      <c r="IYR3" s="166"/>
      <c r="IYS3" s="166"/>
      <c r="IYT3" s="166"/>
      <c r="IYU3" s="166"/>
      <c r="IYV3" s="166"/>
      <c r="IYW3" s="166"/>
      <c r="IYX3" s="166"/>
      <c r="IYY3" s="166"/>
      <c r="IYZ3" s="166"/>
      <c r="IZA3" s="166"/>
      <c r="IZB3" s="166"/>
      <c r="IZC3" s="166"/>
      <c r="IZD3" s="166"/>
      <c r="IZE3" s="166"/>
      <c r="IZF3" s="166"/>
      <c r="IZG3" s="166"/>
      <c r="IZH3" s="166"/>
      <c r="IZI3" s="166"/>
      <c r="IZJ3" s="166"/>
      <c r="IZK3" s="166"/>
      <c r="IZL3" s="166"/>
      <c r="IZM3" s="166"/>
      <c r="IZN3" s="166"/>
      <c r="IZO3" s="166"/>
      <c r="IZP3" s="166"/>
      <c r="IZQ3" s="166"/>
      <c r="IZR3" s="166"/>
      <c r="IZS3" s="166"/>
      <c r="IZT3" s="166"/>
      <c r="IZU3" s="166"/>
      <c r="IZV3" s="166"/>
      <c r="IZW3" s="166"/>
      <c r="IZX3" s="166"/>
      <c r="IZY3" s="166"/>
      <c r="IZZ3" s="166"/>
      <c r="JAA3" s="166"/>
      <c r="JAB3" s="166"/>
      <c r="JAC3" s="166"/>
      <c r="JAD3" s="166"/>
      <c r="JAE3" s="166"/>
      <c r="JAF3" s="166"/>
      <c r="JAG3" s="166"/>
      <c r="JAH3" s="166"/>
      <c r="JAI3" s="166"/>
      <c r="JAJ3" s="166"/>
      <c r="JAK3" s="166"/>
      <c r="JAL3" s="166"/>
      <c r="JAM3" s="166"/>
      <c r="JAN3" s="166"/>
      <c r="JAO3" s="166"/>
      <c r="JAP3" s="166"/>
      <c r="JAQ3" s="166"/>
      <c r="JAR3" s="166"/>
      <c r="JAS3" s="166"/>
      <c r="JAT3" s="166"/>
      <c r="JAU3" s="166"/>
      <c r="JAV3" s="166"/>
      <c r="JAW3" s="166"/>
      <c r="JAX3" s="166"/>
      <c r="JAY3" s="166"/>
      <c r="JAZ3" s="166"/>
      <c r="JBA3" s="166"/>
      <c r="JBB3" s="166"/>
      <c r="JBC3" s="166"/>
      <c r="JBD3" s="166"/>
      <c r="JBE3" s="166"/>
      <c r="JBF3" s="166"/>
      <c r="JBG3" s="166"/>
      <c r="JBH3" s="166"/>
      <c r="JBI3" s="166"/>
      <c r="JBJ3" s="166"/>
      <c r="JBK3" s="166"/>
      <c r="JBL3" s="166"/>
      <c r="JBM3" s="166"/>
      <c r="JBN3" s="166"/>
      <c r="JBO3" s="166"/>
      <c r="JBP3" s="166"/>
      <c r="JBQ3" s="166"/>
      <c r="JBR3" s="166"/>
      <c r="JBS3" s="166"/>
      <c r="JBT3" s="166"/>
      <c r="JBU3" s="166"/>
      <c r="JBV3" s="166"/>
      <c r="JBW3" s="166"/>
      <c r="JBX3" s="166"/>
      <c r="JBY3" s="166"/>
      <c r="JBZ3" s="166"/>
      <c r="JCA3" s="166"/>
      <c r="JCB3" s="166"/>
      <c r="JCC3" s="166"/>
      <c r="JCD3" s="166"/>
      <c r="JCE3" s="166"/>
      <c r="JCF3" s="166"/>
      <c r="JCG3" s="166"/>
      <c r="JCH3" s="166"/>
      <c r="JCI3" s="166"/>
      <c r="JCJ3" s="166"/>
      <c r="JCK3" s="166"/>
      <c r="JCL3" s="166"/>
      <c r="JCM3" s="166"/>
      <c r="JCN3" s="166"/>
      <c r="JCO3" s="166"/>
      <c r="JCP3" s="166"/>
      <c r="JCQ3" s="166"/>
      <c r="JCR3" s="166"/>
      <c r="JCS3" s="166"/>
      <c r="JCT3" s="166"/>
      <c r="JCU3" s="166"/>
      <c r="JCV3" s="166"/>
      <c r="JCW3" s="166"/>
      <c r="JCX3" s="166"/>
      <c r="JCY3" s="166"/>
      <c r="JCZ3" s="166"/>
      <c r="JDA3" s="166"/>
      <c r="JDB3" s="166"/>
      <c r="JDC3" s="166"/>
      <c r="JDD3" s="166"/>
      <c r="JDE3" s="166"/>
      <c r="JDF3" s="166"/>
      <c r="JDG3" s="166"/>
      <c r="JDH3" s="166"/>
      <c r="JDI3" s="166"/>
      <c r="JDJ3" s="166"/>
      <c r="JDK3" s="166"/>
      <c r="JDL3" s="166"/>
      <c r="JDM3" s="166"/>
      <c r="JDN3" s="166"/>
      <c r="JDO3" s="166"/>
      <c r="JDP3" s="166"/>
      <c r="JDQ3" s="166"/>
      <c r="JDR3" s="166"/>
      <c r="JDS3" s="166"/>
      <c r="JDT3" s="166"/>
      <c r="JDU3" s="166"/>
      <c r="JDV3" s="166"/>
      <c r="JDW3" s="166"/>
      <c r="JDX3" s="166"/>
      <c r="JDY3" s="166"/>
      <c r="JDZ3" s="166"/>
      <c r="JEA3" s="166"/>
      <c r="JEB3" s="166"/>
      <c r="JEC3" s="166"/>
      <c r="JED3" s="166"/>
      <c r="JEE3" s="166"/>
      <c r="JEF3" s="166"/>
      <c r="JEG3" s="166"/>
      <c r="JEH3" s="166"/>
      <c r="JEI3" s="166"/>
      <c r="JEJ3" s="166"/>
      <c r="JEK3" s="166"/>
      <c r="JEL3" s="166"/>
      <c r="JEM3" s="166"/>
      <c r="JEN3" s="166"/>
      <c r="JEO3" s="166"/>
      <c r="JEP3" s="166"/>
      <c r="JEQ3" s="166"/>
      <c r="JER3" s="166"/>
      <c r="JES3" s="166"/>
      <c r="JET3" s="166"/>
      <c r="JEU3" s="166"/>
      <c r="JEV3" s="166"/>
      <c r="JEW3" s="166"/>
      <c r="JEX3" s="166"/>
      <c r="JEY3" s="166"/>
      <c r="JEZ3" s="166"/>
      <c r="JFA3" s="166"/>
      <c r="JFB3" s="166"/>
      <c r="JFC3" s="166"/>
      <c r="JFD3" s="166"/>
      <c r="JFE3" s="166"/>
      <c r="JFF3" s="166"/>
      <c r="JFG3" s="166"/>
      <c r="JFH3" s="166"/>
      <c r="JFI3" s="166"/>
      <c r="JFJ3" s="166"/>
      <c r="JFK3" s="166"/>
      <c r="JFL3" s="166"/>
      <c r="JFM3" s="166"/>
      <c r="JFN3" s="166"/>
      <c r="JFO3" s="166"/>
      <c r="JFP3" s="166"/>
      <c r="JFQ3" s="166"/>
      <c r="JFR3" s="166"/>
      <c r="JFS3" s="166"/>
      <c r="JFT3" s="166"/>
      <c r="JFU3" s="166"/>
      <c r="JFV3" s="166"/>
      <c r="JFW3" s="166"/>
      <c r="JFX3" s="166"/>
      <c r="JFY3" s="166"/>
      <c r="JFZ3" s="166"/>
      <c r="JGA3" s="166"/>
      <c r="JGB3" s="166"/>
      <c r="JGC3" s="166"/>
      <c r="JGD3" s="166"/>
      <c r="JGE3" s="166"/>
      <c r="JGF3" s="166"/>
      <c r="JGG3" s="166"/>
      <c r="JGH3" s="166"/>
      <c r="JGI3" s="166"/>
      <c r="JGJ3" s="166"/>
      <c r="JGK3" s="166"/>
      <c r="JGL3" s="166"/>
      <c r="JGM3" s="166"/>
      <c r="JGN3" s="166"/>
      <c r="JGO3" s="166"/>
      <c r="JGP3" s="166"/>
      <c r="JGQ3" s="166"/>
      <c r="JGR3" s="166"/>
      <c r="JGS3" s="166"/>
      <c r="JGT3" s="166"/>
      <c r="JGU3" s="166"/>
      <c r="JGV3" s="166"/>
      <c r="JGW3" s="166"/>
      <c r="JGX3" s="166"/>
      <c r="JGY3" s="166"/>
      <c r="JGZ3" s="166"/>
      <c r="JHA3" s="166"/>
      <c r="JHB3" s="166"/>
      <c r="JHC3" s="166"/>
      <c r="JHD3" s="166"/>
      <c r="JHE3" s="166"/>
      <c r="JHF3" s="166"/>
      <c r="JHG3" s="166"/>
      <c r="JHH3" s="166"/>
      <c r="JHI3" s="166"/>
      <c r="JHJ3" s="166"/>
      <c r="JHK3" s="166"/>
      <c r="JHL3" s="166"/>
      <c r="JHM3" s="166"/>
      <c r="JHN3" s="166"/>
      <c r="JHO3" s="166"/>
      <c r="JHP3" s="166"/>
      <c r="JHQ3" s="166"/>
      <c r="JHR3" s="166"/>
      <c r="JHS3" s="166"/>
      <c r="JHT3" s="166"/>
      <c r="JHU3" s="166"/>
      <c r="JHV3" s="166"/>
      <c r="JHW3" s="166"/>
      <c r="JHX3" s="166"/>
      <c r="JHY3" s="166"/>
      <c r="JHZ3" s="166"/>
      <c r="JIA3" s="166"/>
      <c r="JIB3" s="166"/>
      <c r="JIC3" s="166"/>
      <c r="JID3" s="166"/>
      <c r="JIE3" s="166"/>
      <c r="JIF3" s="166"/>
      <c r="JIG3" s="166"/>
      <c r="JIH3" s="166"/>
      <c r="JII3" s="166"/>
      <c r="JIJ3" s="166"/>
      <c r="JIK3" s="166"/>
      <c r="JIL3" s="166"/>
      <c r="JIM3" s="166"/>
      <c r="JIN3" s="166"/>
      <c r="JIO3" s="166"/>
      <c r="JIP3" s="166"/>
      <c r="JIQ3" s="166"/>
      <c r="JIR3" s="166"/>
      <c r="JIS3" s="166"/>
      <c r="JIT3" s="166"/>
      <c r="JIU3" s="166"/>
      <c r="JIV3" s="166"/>
      <c r="JIW3" s="166"/>
      <c r="JIX3" s="166"/>
      <c r="JIY3" s="166"/>
      <c r="JIZ3" s="166"/>
      <c r="JJA3" s="166"/>
      <c r="JJB3" s="166"/>
      <c r="JJC3" s="166"/>
      <c r="JJD3" s="166"/>
      <c r="JJE3" s="166"/>
      <c r="JJF3" s="166"/>
      <c r="JJG3" s="166"/>
      <c r="JJH3" s="166"/>
      <c r="JJI3" s="166"/>
      <c r="JJJ3" s="166"/>
      <c r="JJK3" s="166"/>
      <c r="JJL3" s="166"/>
      <c r="JJM3" s="166"/>
      <c r="JJN3" s="166"/>
      <c r="JJO3" s="166"/>
      <c r="JJP3" s="166"/>
      <c r="JJQ3" s="166"/>
      <c r="JJR3" s="166"/>
      <c r="JJS3" s="166"/>
      <c r="JJT3" s="166"/>
      <c r="JJU3" s="166"/>
      <c r="JJV3" s="166"/>
      <c r="JJW3" s="166"/>
      <c r="JJX3" s="166"/>
      <c r="JJY3" s="166"/>
      <c r="JJZ3" s="166"/>
      <c r="JKA3" s="166"/>
      <c r="JKB3" s="166"/>
      <c r="JKC3" s="166"/>
      <c r="JKD3" s="166"/>
      <c r="JKE3" s="166"/>
      <c r="JKF3" s="166"/>
      <c r="JKG3" s="166"/>
      <c r="JKH3" s="166"/>
      <c r="JKI3" s="166"/>
      <c r="JKJ3" s="166"/>
      <c r="JKK3" s="166"/>
      <c r="JKL3" s="166"/>
      <c r="JKM3" s="166"/>
      <c r="JKN3" s="166"/>
      <c r="JKO3" s="166"/>
      <c r="JKP3" s="166"/>
      <c r="JKQ3" s="166"/>
      <c r="JKR3" s="166"/>
      <c r="JKS3" s="166"/>
      <c r="JKT3" s="166"/>
      <c r="JKU3" s="166"/>
      <c r="JKV3" s="166"/>
      <c r="JKW3" s="166"/>
      <c r="JKX3" s="166"/>
      <c r="JKY3" s="166"/>
      <c r="JKZ3" s="166"/>
      <c r="JLA3" s="166"/>
      <c r="JLB3" s="166"/>
      <c r="JLC3" s="166"/>
      <c r="JLD3" s="166"/>
      <c r="JLE3" s="166"/>
      <c r="JLF3" s="166"/>
      <c r="JLG3" s="166"/>
      <c r="JLH3" s="166"/>
      <c r="JLI3" s="166"/>
      <c r="JLJ3" s="166"/>
      <c r="JLK3" s="166"/>
      <c r="JLL3" s="166"/>
      <c r="JLM3" s="166"/>
      <c r="JLN3" s="166"/>
      <c r="JLO3" s="166"/>
      <c r="JLP3" s="166"/>
      <c r="JLQ3" s="166"/>
      <c r="JLR3" s="166"/>
      <c r="JLS3" s="166"/>
      <c r="JLT3" s="166"/>
      <c r="JLU3" s="166"/>
      <c r="JLV3" s="166"/>
      <c r="JLW3" s="166"/>
      <c r="JLX3" s="166"/>
      <c r="JLY3" s="166"/>
      <c r="JLZ3" s="166"/>
      <c r="JMA3" s="166"/>
      <c r="JMB3" s="166"/>
      <c r="JMC3" s="166"/>
      <c r="JMD3" s="166"/>
      <c r="JME3" s="166"/>
      <c r="JMF3" s="166"/>
      <c r="JMG3" s="166"/>
      <c r="JMH3" s="166"/>
      <c r="JMI3" s="166"/>
      <c r="JMJ3" s="166"/>
      <c r="JMK3" s="166"/>
      <c r="JML3" s="166"/>
      <c r="JMM3" s="166"/>
      <c r="JMN3" s="166"/>
      <c r="JMO3" s="166"/>
      <c r="JMP3" s="166"/>
      <c r="JMQ3" s="166"/>
      <c r="JMR3" s="166"/>
      <c r="JMS3" s="166"/>
      <c r="JMT3" s="166"/>
      <c r="JMU3" s="166"/>
      <c r="JMV3" s="166"/>
      <c r="JMW3" s="166"/>
      <c r="JMX3" s="166"/>
      <c r="JMY3" s="166"/>
      <c r="JMZ3" s="166"/>
      <c r="JNA3" s="166"/>
      <c r="JNB3" s="166"/>
      <c r="JNC3" s="166"/>
      <c r="JND3" s="166"/>
      <c r="JNE3" s="166"/>
      <c r="JNF3" s="166"/>
      <c r="JNG3" s="166"/>
      <c r="JNH3" s="166"/>
      <c r="JNI3" s="166"/>
      <c r="JNJ3" s="166"/>
      <c r="JNK3" s="166"/>
      <c r="JNL3" s="166"/>
      <c r="JNM3" s="166"/>
      <c r="JNN3" s="166"/>
      <c r="JNO3" s="166"/>
      <c r="JNP3" s="166"/>
      <c r="JNQ3" s="166"/>
      <c r="JNR3" s="166"/>
      <c r="JNS3" s="166"/>
      <c r="JNT3" s="166"/>
      <c r="JNU3" s="166"/>
      <c r="JNV3" s="166"/>
      <c r="JNW3" s="166"/>
      <c r="JNX3" s="166"/>
      <c r="JNY3" s="166"/>
      <c r="JNZ3" s="166"/>
      <c r="JOA3" s="166"/>
      <c r="JOB3" s="166"/>
      <c r="JOC3" s="166"/>
      <c r="JOD3" s="166"/>
      <c r="JOE3" s="166"/>
      <c r="JOF3" s="166"/>
      <c r="JOG3" s="166"/>
      <c r="JOH3" s="166"/>
      <c r="JOI3" s="166"/>
      <c r="JOJ3" s="166"/>
      <c r="JOK3" s="166"/>
      <c r="JOL3" s="166"/>
      <c r="JOM3" s="166"/>
      <c r="JON3" s="166"/>
      <c r="JOO3" s="166"/>
      <c r="JOP3" s="166"/>
      <c r="JOQ3" s="166"/>
      <c r="JOR3" s="166"/>
      <c r="JOS3" s="166"/>
      <c r="JOT3" s="166"/>
      <c r="JOU3" s="166"/>
      <c r="JOV3" s="166"/>
      <c r="JOW3" s="166"/>
      <c r="JOX3" s="166"/>
      <c r="JOY3" s="166"/>
      <c r="JOZ3" s="166"/>
      <c r="JPA3" s="166"/>
      <c r="JPB3" s="166"/>
      <c r="JPC3" s="166"/>
      <c r="JPD3" s="166"/>
      <c r="JPE3" s="166"/>
      <c r="JPF3" s="166"/>
      <c r="JPG3" s="166"/>
      <c r="JPH3" s="166"/>
      <c r="JPI3" s="166"/>
      <c r="JPJ3" s="166"/>
      <c r="JPK3" s="166"/>
      <c r="JPL3" s="166"/>
      <c r="JPM3" s="166"/>
      <c r="JPN3" s="166"/>
      <c r="JPO3" s="166"/>
      <c r="JPP3" s="166"/>
      <c r="JPQ3" s="166"/>
      <c r="JPR3" s="166"/>
      <c r="JPS3" s="166"/>
      <c r="JPT3" s="166"/>
      <c r="JPU3" s="166"/>
      <c r="JPV3" s="166"/>
      <c r="JPW3" s="166"/>
      <c r="JPX3" s="166"/>
      <c r="JPY3" s="166"/>
      <c r="JPZ3" s="166"/>
      <c r="JQA3" s="166"/>
      <c r="JQB3" s="166"/>
      <c r="JQC3" s="166"/>
      <c r="JQD3" s="166"/>
      <c r="JQE3" s="166"/>
      <c r="JQF3" s="166"/>
      <c r="JQG3" s="166"/>
      <c r="JQH3" s="166"/>
      <c r="JQI3" s="166"/>
      <c r="JQJ3" s="166"/>
      <c r="JQK3" s="166"/>
      <c r="JQL3" s="166"/>
      <c r="JQM3" s="166"/>
      <c r="JQN3" s="166"/>
      <c r="JQO3" s="166"/>
      <c r="JQP3" s="166"/>
      <c r="JQQ3" s="166"/>
      <c r="JQR3" s="166"/>
      <c r="JQS3" s="166"/>
      <c r="JQT3" s="166"/>
      <c r="JQU3" s="166"/>
      <c r="JQV3" s="166"/>
      <c r="JQW3" s="166"/>
      <c r="JQX3" s="166"/>
      <c r="JQY3" s="166"/>
      <c r="JQZ3" s="166"/>
      <c r="JRA3" s="166"/>
      <c r="JRB3" s="166"/>
      <c r="JRC3" s="166"/>
      <c r="JRD3" s="166"/>
      <c r="JRE3" s="166"/>
      <c r="JRF3" s="166"/>
      <c r="JRG3" s="166"/>
      <c r="JRH3" s="166"/>
      <c r="JRI3" s="166"/>
      <c r="JRJ3" s="166"/>
      <c r="JRK3" s="166"/>
      <c r="JRL3" s="166"/>
      <c r="JRM3" s="166"/>
      <c r="JRN3" s="166"/>
      <c r="JRO3" s="166"/>
      <c r="JRP3" s="166"/>
      <c r="JRQ3" s="166"/>
      <c r="JRR3" s="166"/>
      <c r="JRS3" s="166"/>
      <c r="JRT3" s="166"/>
      <c r="JRU3" s="166"/>
      <c r="JRV3" s="166"/>
      <c r="JRW3" s="166"/>
      <c r="JRX3" s="166"/>
      <c r="JRY3" s="166"/>
      <c r="JRZ3" s="166"/>
      <c r="JSA3" s="166"/>
      <c r="JSB3" s="166"/>
      <c r="JSC3" s="166"/>
      <c r="JSD3" s="166"/>
      <c r="JSE3" s="166"/>
      <c r="JSF3" s="166"/>
      <c r="JSG3" s="166"/>
      <c r="JSH3" s="166"/>
      <c r="JSI3" s="166"/>
      <c r="JSJ3" s="166"/>
      <c r="JSK3" s="166"/>
      <c r="JSL3" s="166"/>
      <c r="JSM3" s="166"/>
      <c r="JSN3" s="166"/>
      <c r="JSO3" s="166"/>
      <c r="JSP3" s="166"/>
      <c r="JSQ3" s="166"/>
      <c r="JSR3" s="166"/>
      <c r="JSS3" s="166"/>
      <c r="JST3" s="166"/>
      <c r="JSU3" s="166"/>
      <c r="JSV3" s="166"/>
      <c r="JSW3" s="166"/>
      <c r="JSX3" s="166"/>
      <c r="JSY3" s="166"/>
      <c r="JSZ3" s="166"/>
      <c r="JTA3" s="166"/>
      <c r="JTB3" s="166"/>
      <c r="JTC3" s="166"/>
      <c r="JTD3" s="166"/>
      <c r="JTE3" s="166"/>
      <c r="JTF3" s="166"/>
      <c r="JTG3" s="166"/>
      <c r="JTH3" s="166"/>
      <c r="JTI3" s="166"/>
      <c r="JTJ3" s="166"/>
      <c r="JTK3" s="166"/>
      <c r="JTL3" s="166"/>
      <c r="JTM3" s="166"/>
      <c r="JTN3" s="166"/>
      <c r="JTO3" s="166"/>
      <c r="JTP3" s="166"/>
      <c r="JTQ3" s="166"/>
      <c r="JTR3" s="166"/>
      <c r="JTS3" s="166"/>
      <c r="JTT3" s="166"/>
      <c r="JTU3" s="166"/>
      <c r="JTV3" s="166"/>
      <c r="JTW3" s="166"/>
      <c r="JTX3" s="166"/>
      <c r="JTY3" s="166"/>
      <c r="JTZ3" s="166"/>
      <c r="JUA3" s="166"/>
      <c r="JUB3" s="166"/>
      <c r="JUC3" s="166"/>
      <c r="JUD3" s="166"/>
      <c r="JUE3" s="166"/>
      <c r="JUF3" s="166"/>
      <c r="JUG3" s="166"/>
      <c r="JUH3" s="166"/>
      <c r="JUI3" s="166"/>
      <c r="JUJ3" s="166"/>
      <c r="JUK3" s="166"/>
      <c r="JUL3" s="166"/>
      <c r="JUM3" s="166"/>
      <c r="JUN3" s="166"/>
      <c r="JUO3" s="166"/>
      <c r="JUP3" s="166"/>
      <c r="JUQ3" s="166"/>
      <c r="JUR3" s="166"/>
      <c r="JUS3" s="166"/>
      <c r="JUT3" s="166"/>
      <c r="JUU3" s="166"/>
      <c r="JUV3" s="166"/>
      <c r="JUW3" s="166"/>
      <c r="JUX3" s="166"/>
      <c r="JUY3" s="166"/>
      <c r="JUZ3" s="166"/>
      <c r="JVA3" s="166"/>
      <c r="JVB3" s="166"/>
      <c r="JVC3" s="166"/>
      <c r="JVD3" s="166"/>
      <c r="JVE3" s="166"/>
      <c r="JVF3" s="166"/>
      <c r="JVG3" s="166"/>
      <c r="JVH3" s="166"/>
      <c r="JVI3" s="166"/>
      <c r="JVJ3" s="166"/>
      <c r="JVK3" s="166"/>
      <c r="JVL3" s="166"/>
      <c r="JVM3" s="166"/>
      <c r="JVN3" s="166"/>
      <c r="JVO3" s="166"/>
      <c r="JVP3" s="166"/>
      <c r="JVQ3" s="166"/>
      <c r="JVR3" s="166"/>
      <c r="JVS3" s="166"/>
      <c r="JVT3" s="166"/>
      <c r="JVU3" s="166"/>
      <c r="JVV3" s="166"/>
      <c r="JVW3" s="166"/>
      <c r="JVX3" s="166"/>
      <c r="JVY3" s="166"/>
      <c r="JVZ3" s="166"/>
      <c r="JWA3" s="166"/>
      <c r="JWB3" s="166"/>
      <c r="JWC3" s="166"/>
      <c r="JWD3" s="166"/>
      <c r="JWE3" s="166"/>
      <c r="JWF3" s="166"/>
      <c r="JWG3" s="166"/>
      <c r="JWH3" s="166"/>
      <c r="JWI3" s="166"/>
      <c r="JWJ3" s="166"/>
      <c r="JWK3" s="166"/>
      <c r="JWL3" s="166"/>
      <c r="JWM3" s="166"/>
      <c r="JWN3" s="166"/>
      <c r="JWO3" s="166"/>
      <c r="JWP3" s="166"/>
      <c r="JWQ3" s="166"/>
      <c r="JWR3" s="166"/>
      <c r="JWS3" s="166"/>
      <c r="JWT3" s="166"/>
      <c r="JWU3" s="166"/>
      <c r="JWV3" s="166"/>
      <c r="JWW3" s="166"/>
      <c r="JWX3" s="166"/>
      <c r="JWY3" s="166"/>
      <c r="JWZ3" s="166"/>
      <c r="JXA3" s="166"/>
      <c r="JXB3" s="166"/>
      <c r="JXC3" s="166"/>
      <c r="JXD3" s="166"/>
      <c r="JXE3" s="166"/>
      <c r="JXF3" s="166"/>
      <c r="JXG3" s="166"/>
      <c r="JXH3" s="166"/>
      <c r="JXI3" s="166"/>
      <c r="JXJ3" s="166"/>
      <c r="JXK3" s="166"/>
      <c r="JXL3" s="166"/>
      <c r="JXM3" s="166"/>
      <c r="JXN3" s="166"/>
      <c r="JXO3" s="166"/>
      <c r="JXP3" s="166"/>
      <c r="JXQ3" s="166"/>
      <c r="JXR3" s="166"/>
      <c r="JXS3" s="166"/>
      <c r="JXT3" s="166"/>
      <c r="JXU3" s="166"/>
      <c r="JXV3" s="166"/>
      <c r="JXW3" s="166"/>
      <c r="JXX3" s="166"/>
      <c r="JXY3" s="166"/>
      <c r="JXZ3" s="166"/>
      <c r="JYA3" s="166"/>
      <c r="JYB3" s="166"/>
      <c r="JYC3" s="166"/>
      <c r="JYD3" s="166"/>
      <c r="JYE3" s="166"/>
      <c r="JYF3" s="166"/>
      <c r="JYG3" s="166"/>
      <c r="JYH3" s="166"/>
      <c r="JYI3" s="166"/>
      <c r="JYJ3" s="166"/>
      <c r="JYK3" s="166"/>
      <c r="JYL3" s="166"/>
      <c r="JYM3" s="166"/>
      <c r="JYN3" s="166"/>
      <c r="JYO3" s="166"/>
      <c r="JYP3" s="166"/>
      <c r="JYQ3" s="166"/>
      <c r="JYR3" s="166"/>
      <c r="JYS3" s="166"/>
      <c r="JYT3" s="166"/>
      <c r="JYU3" s="166"/>
      <c r="JYV3" s="166"/>
      <c r="JYW3" s="166"/>
      <c r="JYX3" s="166"/>
      <c r="JYY3" s="166"/>
      <c r="JYZ3" s="166"/>
      <c r="JZA3" s="166"/>
      <c r="JZB3" s="166"/>
      <c r="JZC3" s="166"/>
      <c r="JZD3" s="166"/>
      <c r="JZE3" s="166"/>
      <c r="JZF3" s="166"/>
      <c r="JZG3" s="166"/>
      <c r="JZH3" s="166"/>
      <c r="JZI3" s="166"/>
      <c r="JZJ3" s="166"/>
      <c r="JZK3" s="166"/>
      <c r="JZL3" s="166"/>
      <c r="JZM3" s="166"/>
      <c r="JZN3" s="166"/>
      <c r="JZO3" s="166"/>
      <c r="JZP3" s="166"/>
      <c r="JZQ3" s="166"/>
      <c r="JZR3" s="166"/>
      <c r="JZS3" s="166"/>
      <c r="JZT3" s="166"/>
      <c r="JZU3" s="166"/>
      <c r="JZV3" s="166"/>
      <c r="JZW3" s="166"/>
      <c r="JZX3" s="166"/>
      <c r="JZY3" s="166"/>
      <c r="JZZ3" s="166"/>
      <c r="KAA3" s="166"/>
      <c r="KAB3" s="166"/>
      <c r="KAC3" s="166"/>
      <c r="KAD3" s="166"/>
      <c r="KAE3" s="166"/>
      <c r="KAF3" s="166"/>
      <c r="KAG3" s="166"/>
      <c r="KAH3" s="166"/>
      <c r="KAI3" s="166"/>
      <c r="KAJ3" s="166"/>
      <c r="KAK3" s="166"/>
      <c r="KAL3" s="166"/>
      <c r="KAM3" s="166"/>
      <c r="KAN3" s="166"/>
      <c r="KAO3" s="166"/>
      <c r="KAP3" s="166"/>
      <c r="KAQ3" s="166"/>
      <c r="KAR3" s="166"/>
      <c r="KAS3" s="166"/>
      <c r="KAT3" s="166"/>
      <c r="KAU3" s="166"/>
      <c r="KAV3" s="166"/>
      <c r="KAW3" s="166"/>
      <c r="KAX3" s="166"/>
      <c r="KAY3" s="166"/>
      <c r="KAZ3" s="166"/>
      <c r="KBA3" s="166"/>
      <c r="KBB3" s="166"/>
      <c r="KBC3" s="166"/>
      <c r="KBD3" s="166"/>
      <c r="KBE3" s="166"/>
      <c r="KBF3" s="166"/>
      <c r="KBG3" s="166"/>
      <c r="KBH3" s="166"/>
      <c r="KBI3" s="166"/>
      <c r="KBJ3" s="166"/>
      <c r="KBK3" s="166"/>
      <c r="KBL3" s="166"/>
      <c r="KBM3" s="166"/>
      <c r="KBN3" s="166"/>
      <c r="KBO3" s="166"/>
      <c r="KBP3" s="166"/>
      <c r="KBQ3" s="166"/>
      <c r="KBR3" s="166"/>
      <c r="KBS3" s="166"/>
      <c r="KBT3" s="166"/>
      <c r="KBU3" s="166"/>
      <c r="KBV3" s="166"/>
      <c r="KBW3" s="166"/>
      <c r="KBX3" s="166"/>
      <c r="KBY3" s="166"/>
      <c r="KBZ3" s="166"/>
      <c r="KCA3" s="166"/>
      <c r="KCB3" s="166"/>
      <c r="KCC3" s="166"/>
      <c r="KCD3" s="166"/>
      <c r="KCE3" s="166"/>
      <c r="KCF3" s="166"/>
      <c r="KCG3" s="166"/>
      <c r="KCH3" s="166"/>
      <c r="KCI3" s="166"/>
      <c r="KCJ3" s="166"/>
      <c r="KCK3" s="166"/>
      <c r="KCL3" s="166"/>
      <c r="KCM3" s="166"/>
      <c r="KCN3" s="166"/>
      <c r="KCO3" s="166"/>
      <c r="KCP3" s="166"/>
      <c r="KCQ3" s="166"/>
      <c r="KCR3" s="166"/>
      <c r="KCS3" s="166"/>
      <c r="KCT3" s="166"/>
      <c r="KCU3" s="166"/>
      <c r="KCV3" s="166"/>
      <c r="KCW3" s="166"/>
      <c r="KCX3" s="166"/>
      <c r="KCY3" s="166"/>
      <c r="KCZ3" s="166"/>
      <c r="KDA3" s="166"/>
      <c r="KDB3" s="166"/>
      <c r="KDC3" s="166"/>
      <c r="KDD3" s="166"/>
      <c r="KDE3" s="166"/>
      <c r="KDF3" s="166"/>
      <c r="KDG3" s="166"/>
      <c r="KDH3" s="166"/>
      <c r="KDI3" s="166"/>
      <c r="KDJ3" s="166"/>
      <c r="KDK3" s="166"/>
      <c r="KDL3" s="166"/>
      <c r="KDM3" s="166"/>
      <c r="KDN3" s="166"/>
      <c r="KDO3" s="166"/>
      <c r="KDP3" s="166"/>
      <c r="KDQ3" s="166"/>
      <c r="KDR3" s="166"/>
      <c r="KDS3" s="166"/>
      <c r="KDT3" s="166"/>
      <c r="KDU3" s="166"/>
      <c r="KDV3" s="166"/>
      <c r="KDW3" s="166"/>
      <c r="KDX3" s="166"/>
      <c r="KDY3" s="166"/>
      <c r="KDZ3" s="166"/>
      <c r="KEA3" s="166"/>
      <c r="KEB3" s="166"/>
      <c r="KEC3" s="166"/>
      <c r="KED3" s="166"/>
      <c r="KEE3" s="166"/>
      <c r="KEF3" s="166"/>
      <c r="KEG3" s="166"/>
      <c r="KEH3" s="166"/>
      <c r="KEI3" s="166"/>
      <c r="KEJ3" s="166"/>
      <c r="KEK3" s="166"/>
      <c r="KEL3" s="166"/>
      <c r="KEM3" s="166"/>
      <c r="KEN3" s="166"/>
      <c r="KEO3" s="166"/>
      <c r="KEP3" s="166"/>
      <c r="KEQ3" s="166"/>
      <c r="KER3" s="166"/>
      <c r="KES3" s="166"/>
      <c r="KET3" s="166"/>
      <c r="KEU3" s="166"/>
      <c r="KEV3" s="166"/>
      <c r="KEW3" s="166"/>
      <c r="KEX3" s="166"/>
      <c r="KEY3" s="166"/>
      <c r="KEZ3" s="166"/>
      <c r="KFA3" s="166"/>
      <c r="KFB3" s="166"/>
      <c r="KFC3" s="166"/>
      <c r="KFD3" s="166"/>
      <c r="KFE3" s="166"/>
      <c r="KFF3" s="166"/>
      <c r="KFG3" s="166"/>
      <c r="KFH3" s="166"/>
      <c r="KFI3" s="166"/>
      <c r="KFJ3" s="166"/>
      <c r="KFK3" s="166"/>
      <c r="KFL3" s="166"/>
      <c r="KFM3" s="166"/>
      <c r="KFN3" s="166"/>
      <c r="KFO3" s="166"/>
      <c r="KFP3" s="166"/>
      <c r="KFQ3" s="166"/>
      <c r="KFR3" s="166"/>
      <c r="KFS3" s="166"/>
      <c r="KFT3" s="166"/>
      <c r="KFU3" s="166"/>
      <c r="KFV3" s="166"/>
      <c r="KFW3" s="166"/>
      <c r="KFX3" s="166"/>
      <c r="KFY3" s="166"/>
      <c r="KFZ3" s="166"/>
      <c r="KGA3" s="166"/>
      <c r="KGB3" s="166"/>
      <c r="KGC3" s="166"/>
      <c r="KGD3" s="166"/>
      <c r="KGE3" s="166"/>
      <c r="KGF3" s="166"/>
      <c r="KGG3" s="166"/>
      <c r="KGH3" s="166"/>
      <c r="KGI3" s="166"/>
      <c r="KGJ3" s="166"/>
      <c r="KGK3" s="166"/>
      <c r="KGL3" s="166"/>
      <c r="KGM3" s="166"/>
      <c r="KGN3" s="166"/>
      <c r="KGO3" s="166"/>
      <c r="KGP3" s="166"/>
      <c r="KGQ3" s="166"/>
      <c r="KGR3" s="166"/>
      <c r="KGS3" s="166"/>
      <c r="KGT3" s="166"/>
      <c r="KGU3" s="166"/>
      <c r="KGV3" s="166"/>
      <c r="KGW3" s="166"/>
      <c r="KGX3" s="166"/>
      <c r="KGY3" s="166"/>
      <c r="KGZ3" s="166"/>
      <c r="KHA3" s="166"/>
      <c r="KHB3" s="166"/>
      <c r="KHC3" s="166"/>
      <c r="KHD3" s="166"/>
      <c r="KHE3" s="166"/>
      <c r="KHF3" s="166"/>
      <c r="KHG3" s="166"/>
      <c r="KHH3" s="166"/>
      <c r="KHI3" s="166"/>
      <c r="KHJ3" s="166"/>
      <c r="KHK3" s="166"/>
      <c r="KHL3" s="166"/>
      <c r="KHM3" s="166"/>
      <c r="KHN3" s="166"/>
      <c r="KHO3" s="166"/>
      <c r="KHP3" s="166"/>
      <c r="KHQ3" s="166"/>
      <c r="KHR3" s="166"/>
      <c r="KHS3" s="166"/>
      <c r="KHT3" s="166"/>
      <c r="KHU3" s="166"/>
      <c r="KHV3" s="166"/>
      <c r="KHW3" s="166"/>
      <c r="KHX3" s="166"/>
      <c r="KHY3" s="166"/>
      <c r="KHZ3" s="166"/>
      <c r="KIA3" s="166"/>
      <c r="KIB3" s="166"/>
      <c r="KIC3" s="166"/>
      <c r="KID3" s="166"/>
      <c r="KIE3" s="166"/>
      <c r="KIF3" s="166"/>
      <c r="KIG3" s="166"/>
      <c r="KIH3" s="166"/>
      <c r="KII3" s="166"/>
      <c r="KIJ3" s="166"/>
      <c r="KIK3" s="166"/>
      <c r="KIL3" s="166"/>
      <c r="KIM3" s="166"/>
      <c r="KIN3" s="166"/>
      <c r="KIO3" s="166"/>
      <c r="KIP3" s="166"/>
      <c r="KIQ3" s="166"/>
      <c r="KIR3" s="166"/>
      <c r="KIS3" s="166"/>
      <c r="KIT3" s="166"/>
      <c r="KIU3" s="166"/>
      <c r="KIV3" s="166"/>
      <c r="KIW3" s="166"/>
      <c r="KIX3" s="166"/>
      <c r="KIY3" s="166"/>
      <c r="KIZ3" s="166"/>
      <c r="KJA3" s="166"/>
      <c r="KJB3" s="166"/>
      <c r="KJC3" s="166"/>
      <c r="KJD3" s="166"/>
      <c r="KJE3" s="166"/>
      <c r="KJF3" s="166"/>
      <c r="KJG3" s="166"/>
      <c r="KJH3" s="166"/>
      <c r="KJI3" s="166"/>
      <c r="KJJ3" s="166"/>
      <c r="KJK3" s="166"/>
      <c r="KJL3" s="166"/>
      <c r="KJM3" s="166"/>
      <c r="KJN3" s="166"/>
      <c r="KJO3" s="166"/>
      <c r="KJP3" s="166"/>
      <c r="KJQ3" s="166"/>
      <c r="KJR3" s="166"/>
      <c r="KJS3" s="166"/>
      <c r="KJT3" s="166"/>
      <c r="KJU3" s="166"/>
      <c r="KJV3" s="166"/>
      <c r="KJW3" s="166"/>
      <c r="KJX3" s="166"/>
      <c r="KJY3" s="166"/>
      <c r="KJZ3" s="166"/>
      <c r="KKA3" s="166"/>
      <c r="KKB3" s="166"/>
      <c r="KKC3" s="166"/>
      <c r="KKD3" s="166"/>
      <c r="KKE3" s="166"/>
      <c r="KKF3" s="166"/>
      <c r="KKG3" s="166"/>
      <c r="KKH3" s="166"/>
      <c r="KKI3" s="166"/>
      <c r="KKJ3" s="166"/>
      <c r="KKK3" s="166"/>
      <c r="KKL3" s="166"/>
      <c r="KKM3" s="166"/>
      <c r="KKN3" s="166"/>
      <c r="KKO3" s="166"/>
      <c r="KKP3" s="166"/>
      <c r="KKQ3" s="166"/>
      <c r="KKR3" s="166"/>
      <c r="KKS3" s="166"/>
      <c r="KKT3" s="166"/>
      <c r="KKU3" s="166"/>
      <c r="KKV3" s="166"/>
      <c r="KKW3" s="166"/>
      <c r="KKX3" s="166"/>
      <c r="KKY3" s="166"/>
      <c r="KKZ3" s="166"/>
      <c r="KLA3" s="166"/>
      <c r="KLB3" s="166"/>
      <c r="KLC3" s="166"/>
      <c r="KLD3" s="166"/>
      <c r="KLE3" s="166"/>
      <c r="KLF3" s="166"/>
      <c r="KLG3" s="166"/>
      <c r="KLH3" s="166"/>
      <c r="KLI3" s="166"/>
      <c r="KLJ3" s="166"/>
      <c r="KLK3" s="166"/>
      <c r="KLL3" s="166"/>
      <c r="KLM3" s="166"/>
      <c r="KLN3" s="166"/>
      <c r="KLO3" s="166"/>
      <c r="KLP3" s="166"/>
      <c r="KLQ3" s="166"/>
      <c r="KLR3" s="166"/>
      <c r="KLS3" s="166"/>
      <c r="KLT3" s="166"/>
      <c r="KLU3" s="166"/>
      <c r="KLV3" s="166"/>
      <c r="KLW3" s="166"/>
      <c r="KLX3" s="166"/>
      <c r="KLY3" s="166"/>
      <c r="KLZ3" s="166"/>
      <c r="KMA3" s="166"/>
      <c r="KMB3" s="166"/>
      <c r="KMC3" s="166"/>
      <c r="KMD3" s="166"/>
      <c r="KME3" s="166"/>
      <c r="KMF3" s="166"/>
      <c r="KMG3" s="166"/>
      <c r="KMH3" s="166"/>
      <c r="KMI3" s="166"/>
      <c r="KMJ3" s="166"/>
      <c r="KMK3" s="166"/>
      <c r="KML3" s="166"/>
      <c r="KMM3" s="166"/>
      <c r="KMN3" s="166"/>
      <c r="KMO3" s="166"/>
      <c r="KMP3" s="166"/>
      <c r="KMQ3" s="166"/>
      <c r="KMR3" s="166"/>
      <c r="KMS3" s="166"/>
      <c r="KMT3" s="166"/>
      <c r="KMU3" s="166"/>
      <c r="KMV3" s="166"/>
      <c r="KMW3" s="166"/>
      <c r="KMX3" s="166"/>
      <c r="KMY3" s="166"/>
      <c r="KMZ3" s="166"/>
      <c r="KNA3" s="166"/>
      <c r="KNB3" s="166"/>
      <c r="KNC3" s="166"/>
      <c r="KND3" s="166"/>
      <c r="KNE3" s="166"/>
      <c r="KNF3" s="166"/>
      <c r="KNG3" s="166"/>
      <c r="KNH3" s="166"/>
      <c r="KNI3" s="166"/>
      <c r="KNJ3" s="166"/>
      <c r="KNK3" s="166"/>
      <c r="KNL3" s="166"/>
      <c r="KNM3" s="166"/>
      <c r="KNN3" s="166"/>
      <c r="KNO3" s="166"/>
      <c r="KNP3" s="166"/>
      <c r="KNQ3" s="166"/>
      <c r="KNR3" s="166"/>
      <c r="KNS3" s="166"/>
      <c r="KNT3" s="166"/>
      <c r="KNU3" s="166"/>
      <c r="KNV3" s="166"/>
      <c r="KNW3" s="166"/>
      <c r="KNX3" s="166"/>
      <c r="KNY3" s="166"/>
      <c r="KNZ3" s="166"/>
      <c r="KOA3" s="166"/>
      <c r="KOB3" s="166"/>
      <c r="KOC3" s="166"/>
      <c r="KOD3" s="166"/>
      <c r="KOE3" s="166"/>
      <c r="KOF3" s="166"/>
      <c r="KOG3" s="166"/>
      <c r="KOH3" s="166"/>
      <c r="KOI3" s="166"/>
      <c r="KOJ3" s="166"/>
      <c r="KOK3" s="166"/>
      <c r="KOL3" s="166"/>
      <c r="KOM3" s="166"/>
      <c r="KON3" s="166"/>
      <c r="KOO3" s="166"/>
      <c r="KOP3" s="166"/>
      <c r="KOQ3" s="166"/>
      <c r="KOR3" s="166"/>
      <c r="KOS3" s="166"/>
      <c r="KOT3" s="166"/>
      <c r="KOU3" s="166"/>
      <c r="KOV3" s="166"/>
      <c r="KOW3" s="166"/>
      <c r="KOX3" s="166"/>
      <c r="KOY3" s="166"/>
      <c r="KOZ3" s="166"/>
      <c r="KPA3" s="166"/>
      <c r="KPB3" s="166"/>
      <c r="KPC3" s="166"/>
      <c r="KPD3" s="166"/>
      <c r="KPE3" s="166"/>
      <c r="KPF3" s="166"/>
      <c r="KPG3" s="166"/>
      <c r="KPH3" s="166"/>
      <c r="KPI3" s="166"/>
      <c r="KPJ3" s="166"/>
      <c r="KPK3" s="166"/>
      <c r="KPL3" s="166"/>
      <c r="KPM3" s="166"/>
      <c r="KPN3" s="166"/>
      <c r="KPO3" s="166"/>
      <c r="KPP3" s="166"/>
      <c r="KPQ3" s="166"/>
      <c r="KPR3" s="166"/>
      <c r="KPS3" s="166"/>
      <c r="KPT3" s="166"/>
      <c r="KPU3" s="166"/>
      <c r="KPV3" s="166"/>
      <c r="KPW3" s="166"/>
      <c r="KPX3" s="166"/>
      <c r="KPY3" s="166"/>
      <c r="KPZ3" s="166"/>
      <c r="KQA3" s="166"/>
      <c r="KQB3" s="166"/>
      <c r="KQC3" s="166"/>
      <c r="KQD3" s="166"/>
      <c r="KQE3" s="166"/>
      <c r="KQF3" s="166"/>
      <c r="KQG3" s="166"/>
      <c r="KQH3" s="166"/>
      <c r="KQI3" s="166"/>
      <c r="KQJ3" s="166"/>
      <c r="KQK3" s="166"/>
      <c r="KQL3" s="166"/>
      <c r="KQM3" s="166"/>
      <c r="KQN3" s="166"/>
      <c r="KQO3" s="166"/>
      <c r="KQP3" s="166"/>
      <c r="KQQ3" s="166"/>
      <c r="KQR3" s="166"/>
      <c r="KQS3" s="166"/>
      <c r="KQT3" s="166"/>
      <c r="KQU3" s="166"/>
      <c r="KQV3" s="166"/>
      <c r="KQW3" s="166"/>
      <c r="KQX3" s="166"/>
      <c r="KQY3" s="166"/>
      <c r="KQZ3" s="166"/>
      <c r="KRA3" s="166"/>
      <c r="KRB3" s="166"/>
      <c r="KRC3" s="166"/>
      <c r="KRD3" s="166"/>
      <c r="KRE3" s="166"/>
      <c r="KRF3" s="166"/>
      <c r="KRG3" s="166"/>
      <c r="KRH3" s="166"/>
      <c r="KRI3" s="166"/>
      <c r="KRJ3" s="166"/>
      <c r="KRK3" s="166"/>
      <c r="KRL3" s="166"/>
      <c r="KRM3" s="166"/>
      <c r="KRN3" s="166"/>
      <c r="KRO3" s="166"/>
      <c r="KRP3" s="166"/>
      <c r="KRQ3" s="166"/>
      <c r="KRR3" s="166"/>
      <c r="KRS3" s="166"/>
      <c r="KRT3" s="166"/>
      <c r="KRU3" s="166"/>
      <c r="KRV3" s="166"/>
      <c r="KRW3" s="166"/>
      <c r="KRX3" s="166"/>
      <c r="KRY3" s="166"/>
      <c r="KRZ3" s="166"/>
      <c r="KSA3" s="166"/>
      <c r="KSB3" s="166"/>
      <c r="KSC3" s="166"/>
      <c r="KSD3" s="166"/>
      <c r="KSE3" s="166"/>
      <c r="KSF3" s="166"/>
      <c r="KSG3" s="166"/>
      <c r="KSH3" s="166"/>
      <c r="KSI3" s="166"/>
      <c r="KSJ3" s="166"/>
      <c r="KSK3" s="166"/>
      <c r="KSL3" s="166"/>
      <c r="KSM3" s="166"/>
      <c r="KSN3" s="166"/>
      <c r="KSO3" s="166"/>
      <c r="KSP3" s="166"/>
      <c r="KSQ3" s="166"/>
      <c r="KSR3" s="166"/>
      <c r="KSS3" s="166"/>
      <c r="KST3" s="166"/>
      <c r="KSU3" s="166"/>
      <c r="KSV3" s="166"/>
      <c r="KSW3" s="166"/>
      <c r="KSX3" s="166"/>
      <c r="KSY3" s="166"/>
      <c r="KSZ3" s="166"/>
      <c r="KTA3" s="166"/>
      <c r="KTB3" s="166"/>
      <c r="KTC3" s="166"/>
      <c r="KTD3" s="166"/>
      <c r="KTE3" s="166"/>
      <c r="KTF3" s="166"/>
      <c r="KTG3" s="166"/>
      <c r="KTH3" s="166"/>
      <c r="KTI3" s="166"/>
      <c r="KTJ3" s="166"/>
      <c r="KTK3" s="166"/>
      <c r="KTL3" s="166"/>
      <c r="KTM3" s="166"/>
      <c r="KTN3" s="166"/>
      <c r="KTO3" s="166"/>
      <c r="KTP3" s="166"/>
      <c r="KTQ3" s="166"/>
      <c r="KTR3" s="166"/>
      <c r="KTS3" s="166"/>
      <c r="KTT3" s="166"/>
      <c r="KTU3" s="166"/>
      <c r="KTV3" s="166"/>
      <c r="KTW3" s="166"/>
      <c r="KTX3" s="166"/>
      <c r="KTY3" s="166"/>
      <c r="KTZ3" s="166"/>
      <c r="KUA3" s="166"/>
      <c r="KUB3" s="166"/>
      <c r="KUC3" s="166"/>
      <c r="KUD3" s="166"/>
      <c r="KUE3" s="166"/>
      <c r="KUF3" s="166"/>
      <c r="KUG3" s="166"/>
      <c r="KUH3" s="166"/>
      <c r="KUI3" s="166"/>
      <c r="KUJ3" s="166"/>
      <c r="KUK3" s="166"/>
      <c r="KUL3" s="166"/>
      <c r="KUM3" s="166"/>
      <c r="KUN3" s="166"/>
      <c r="KUO3" s="166"/>
      <c r="KUP3" s="166"/>
      <c r="KUQ3" s="166"/>
      <c r="KUR3" s="166"/>
      <c r="KUS3" s="166"/>
      <c r="KUT3" s="166"/>
      <c r="KUU3" s="166"/>
      <c r="KUV3" s="166"/>
      <c r="KUW3" s="166"/>
      <c r="KUX3" s="166"/>
      <c r="KUY3" s="166"/>
      <c r="KUZ3" s="166"/>
      <c r="KVA3" s="166"/>
      <c r="KVB3" s="166"/>
      <c r="KVC3" s="166"/>
      <c r="KVD3" s="166"/>
      <c r="KVE3" s="166"/>
      <c r="KVF3" s="166"/>
      <c r="KVG3" s="166"/>
      <c r="KVH3" s="166"/>
      <c r="KVI3" s="166"/>
      <c r="KVJ3" s="166"/>
      <c r="KVK3" s="166"/>
      <c r="KVL3" s="166"/>
      <c r="KVM3" s="166"/>
      <c r="KVN3" s="166"/>
      <c r="KVO3" s="166"/>
      <c r="KVP3" s="166"/>
      <c r="KVQ3" s="166"/>
      <c r="KVR3" s="166"/>
      <c r="KVS3" s="166"/>
      <c r="KVT3" s="166"/>
      <c r="KVU3" s="166"/>
      <c r="KVV3" s="166"/>
      <c r="KVW3" s="166"/>
      <c r="KVX3" s="166"/>
      <c r="KVY3" s="166"/>
      <c r="KVZ3" s="166"/>
      <c r="KWA3" s="166"/>
      <c r="KWB3" s="166"/>
      <c r="KWC3" s="166"/>
      <c r="KWD3" s="166"/>
      <c r="KWE3" s="166"/>
      <c r="KWF3" s="166"/>
      <c r="KWG3" s="166"/>
      <c r="KWH3" s="166"/>
      <c r="KWI3" s="166"/>
      <c r="KWJ3" s="166"/>
      <c r="KWK3" s="166"/>
      <c r="KWL3" s="166"/>
      <c r="KWM3" s="166"/>
      <c r="KWN3" s="166"/>
      <c r="KWO3" s="166"/>
      <c r="KWP3" s="166"/>
      <c r="KWQ3" s="166"/>
      <c r="KWR3" s="166"/>
      <c r="KWS3" s="166"/>
      <c r="KWT3" s="166"/>
      <c r="KWU3" s="166"/>
      <c r="KWV3" s="166"/>
      <c r="KWW3" s="166"/>
      <c r="KWX3" s="166"/>
      <c r="KWY3" s="166"/>
      <c r="KWZ3" s="166"/>
      <c r="KXA3" s="166"/>
      <c r="KXB3" s="166"/>
      <c r="KXC3" s="166"/>
      <c r="KXD3" s="166"/>
      <c r="KXE3" s="166"/>
      <c r="KXF3" s="166"/>
      <c r="KXG3" s="166"/>
      <c r="KXH3" s="166"/>
      <c r="KXI3" s="166"/>
      <c r="KXJ3" s="166"/>
      <c r="KXK3" s="166"/>
      <c r="KXL3" s="166"/>
      <c r="KXM3" s="166"/>
      <c r="KXN3" s="166"/>
      <c r="KXO3" s="166"/>
      <c r="KXP3" s="166"/>
      <c r="KXQ3" s="166"/>
      <c r="KXR3" s="166"/>
      <c r="KXS3" s="166"/>
      <c r="KXT3" s="166"/>
      <c r="KXU3" s="166"/>
      <c r="KXV3" s="166"/>
      <c r="KXW3" s="166"/>
      <c r="KXX3" s="166"/>
      <c r="KXY3" s="166"/>
      <c r="KXZ3" s="166"/>
      <c r="KYA3" s="166"/>
      <c r="KYB3" s="166"/>
      <c r="KYC3" s="166"/>
      <c r="KYD3" s="166"/>
      <c r="KYE3" s="166"/>
      <c r="KYF3" s="166"/>
      <c r="KYG3" s="166"/>
      <c r="KYH3" s="166"/>
      <c r="KYI3" s="166"/>
      <c r="KYJ3" s="166"/>
      <c r="KYK3" s="166"/>
      <c r="KYL3" s="166"/>
      <c r="KYM3" s="166"/>
      <c r="KYN3" s="166"/>
      <c r="KYO3" s="166"/>
      <c r="KYP3" s="166"/>
      <c r="KYQ3" s="166"/>
      <c r="KYR3" s="166"/>
      <c r="KYS3" s="166"/>
      <c r="KYT3" s="166"/>
      <c r="KYU3" s="166"/>
      <c r="KYV3" s="166"/>
      <c r="KYW3" s="166"/>
      <c r="KYX3" s="166"/>
      <c r="KYY3" s="166"/>
      <c r="KYZ3" s="166"/>
      <c r="KZA3" s="166"/>
      <c r="KZB3" s="166"/>
      <c r="KZC3" s="166"/>
      <c r="KZD3" s="166"/>
      <c r="KZE3" s="166"/>
      <c r="KZF3" s="166"/>
      <c r="KZG3" s="166"/>
      <c r="KZH3" s="166"/>
      <c r="KZI3" s="166"/>
      <c r="KZJ3" s="166"/>
      <c r="KZK3" s="166"/>
      <c r="KZL3" s="166"/>
      <c r="KZM3" s="166"/>
      <c r="KZN3" s="166"/>
      <c r="KZO3" s="166"/>
      <c r="KZP3" s="166"/>
      <c r="KZQ3" s="166"/>
      <c r="KZR3" s="166"/>
      <c r="KZS3" s="166"/>
      <c r="KZT3" s="166"/>
      <c r="KZU3" s="166"/>
      <c r="KZV3" s="166"/>
      <c r="KZW3" s="166"/>
      <c r="KZX3" s="166"/>
      <c r="KZY3" s="166"/>
      <c r="KZZ3" s="166"/>
      <c r="LAA3" s="166"/>
      <c r="LAB3" s="166"/>
      <c r="LAC3" s="166"/>
      <c r="LAD3" s="166"/>
      <c r="LAE3" s="166"/>
      <c r="LAF3" s="166"/>
      <c r="LAG3" s="166"/>
      <c r="LAH3" s="166"/>
      <c r="LAI3" s="166"/>
      <c r="LAJ3" s="166"/>
      <c r="LAK3" s="166"/>
      <c r="LAL3" s="166"/>
      <c r="LAM3" s="166"/>
      <c r="LAN3" s="166"/>
      <c r="LAO3" s="166"/>
      <c r="LAP3" s="166"/>
      <c r="LAQ3" s="166"/>
      <c r="LAR3" s="166"/>
      <c r="LAS3" s="166"/>
      <c r="LAT3" s="166"/>
      <c r="LAU3" s="166"/>
      <c r="LAV3" s="166"/>
      <c r="LAW3" s="166"/>
      <c r="LAX3" s="166"/>
      <c r="LAY3" s="166"/>
      <c r="LAZ3" s="166"/>
      <c r="LBA3" s="166"/>
      <c r="LBB3" s="166"/>
      <c r="LBC3" s="166"/>
      <c r="LBD3" s="166"/>
      <c r="LBE3" s="166"/>
      <c r="LBF3" s="166"/>
      <c r="LBG3" s="166"/>
      <c r="LBH3" s="166"/>
      <c r="LBI3" s="166"/>
      <c r="LBJ3" s="166"/>
      <c r="LBK3" s="166"/>
      <c r="LBL3" s="166"/>
      <c r="LBM3" s="166"/>
      <c r="LBN3" s="166"/>
      <c r="LBO3" s="166"/>
      <c r="LBP3" s="166"/>
      <c r="LBQ3" s="166"/>
      <c r="LBR3" s="166"/>
      <c r="LBS3" s="166"/>
      <c r="LBT3" s="166"/>
      <c r="LBU3" s="166"/>
      <c r="LBV3" s="166"/>
      <c r="LBW3" s="166"/>
      <c r="LBX3" s="166"/>
      <c r="LBY3" s="166"/>
      <c r="LBZ3" s="166"/>
      <c r="LCA3" s="166"/>
      <c r="LCB3" s="166"/>
      <c r="LCC3" s="166"/>
      <c r="LCD3" s="166"/>
      <c r="LCE3" s="166"/>
      <c r="LCF3" s="166"/>
      <c r="LCG3" s="166"/>
      <c r="LCH3" s="166"/>
      <c r="LCI3" s="166"/>
      <c r="LCJ3" s="166"/>
      <c r="LCK3" s="166"/>
      <c r="LCL3" s="166"/>
      <c r="LCM3" s="166"/>
      <c r="LCN3" s="166"/>
      <c r="LCO3" s="166"/>
      <c r="LCP3" s="166"/>
      <c r="LCQ3" s="166"/>
      <c r="LCR3" s="166"/>
      <c r="LCS3" s="166"/>
      <c r="LCT3" s="166"/>
      <c r="LCU3" s="166"/>
      <c r="LCV3" s="166"/>
      <c r="LCW3" s="166"/>
      <c r="LCX3" s="166"/>
      <c r="LCY3" s="166"/>
      <c r="LCZ3" s="166"/>
      <c r="LDA3" s="166"/>
      <c r="LDB3" s="166"/>
      <c r="LDC3" s="166"/>
      <c r="LDD3" s="166"/>
      <c r="LDE3" s="166"/>
      <c r="LDF3" s="166"/>
      <c r="LDG3" s="166"/>
      <c r="LDH3" s="166"/>
      <c r="LDI3" s="166"/>
      <c r="LDJ3" s="166"/>
      <c r="LDK3" s="166"/>
      <c r="LDL3" s="166"/>
      <c r="LDM3" s="166"/>
      <c r="LDN3" s="166"/>
      <c r="LDO3" s="166"/>
      <c r="LDP3" s="166"/>
      <c r="LDQ3" s="166"/>
      <c r="LDR3" s="166"/>
      <c r="LDS3" s="166"/>
      <c r="LDT3" s="166"/>
      <c r="LDU3" s="166"/>
      <c r="LDV3" s="166"/>
      <c r="LDW3" s="166"/>
      <c r="LDX3" s="166"/>
      <c r="LDY3" s="166"/>
      <c r="LDZ3" s="166"/>
      <c r="LEA3" s="166"/>
      <c r="LEB3" s="166"/>
      <c r="LEC3" s="166"/>
      <c r="LED3" s="166"/>
      <c r="LEE3" s="166"/>
      <c r="LEF3" s="166"/>
      <c r="LEG3" s="166"/>
      <c r="LEH3" s="166"/>
      <c r="LEI3" s="166"/>
      <c r="LEJ3" s="166"/>
      <c r="LEK3" s="166"/>
      <c r="LEL3" s="166"/>
      <c r="LEM3" s="166"/>
      <c r="LEN3" s="166"/>
      <c r="LEO3" s="166"/>
      <c r="LEP3" s="166"/>
      <c r="LEQ3" s="166"/>
      <c r="LER3" s="166"/>
      <c r="LES3" s="166"/>
      <c r="LET3" s="166"/>
      <c r="LEU3" s="166"/>
      <c r="LEV3" s="166"/>
      <c r="LEW3" s="166"/>
      <c r="LEX3" s="166"/>
      <c r="LEY3" s="166"/>
      <c r="LEZ3" s="166"/>
      <c r="LFA3" s="166"/>
      <c r="LFB3" s="166"/>
      <c r="LFC3" s="166"/>
      <c r="LFD3" s="166"/>
      <c r="LFE3" s="166"/>
      <c r="LFF3" s="166"/>
      <c r="LFG3" s="166"/>
      <c r="LFH3" s="166"/>
      <c r="LFI3" s="166"/>
      <c r="LFJ3" s="166"/>
      <c r="LFK3" s="166"/>
      <c r="LFL3" s="166"/>
      <c r="LFM3" s="166"/>
      <c r="LFN3" s="166"/>
      <c r="LFO3" s="166"/>
      <c r="LFP3" s="166"/>
      <c r="LFQ3" s="166"/>
      <c r="LFR3" s="166"/>
      <c r="LFS3" s="166"/>
      <c r="LFT3" s="166"/>
      <c r="LFU3" s="166"/>
      <c r="LFV3" s="166"/>
      <c r="LFW3" s="166"/>
      <c r="LFX3" s="166"/>
      <c r="LFY3" s="166"/>
      <c r="LFZ3" s="166"/>
      <c r="LGA3" s="166"/>
      <c r="LGB3" s="166"/>
      <c r="LGC3" s="166"/>
      <c r="LGD3" s="166"/>
      <c r="LGE3" s="166"/>
      <c r="LGF3" s="166"/>
      <c r="LGG3" s="166"/>
      <c r="LGH3" s="166"/>
      <c r="LGI3" s="166"/>
      <c r="LGJ3" s="166"/>
      <c r="LGK3" s="166"/>
      <c r="LGL3" s="166"/>
      <c r="LGM3" s="166"/>
      <c r="LGN3" s="166"/>
      <c r="LGO3" s="166"/>
      <c r="LGP3" s="166"/>
      <c r="LGQ3" s="166"/>
      <c r="LGR3" s="166"/>
      <c r="LGS3" s="166"/>
      <c r="LGT3" s="166"/>
      <c r="LGU3" s="166"/>
      <c r="LGV3" s="166"/>
      <c r="LGW3" s="166"/>
      <c r="LGX3" s="166"/>
      <c r="LGY3" s="166"/>
      <c r="LGZ3" s="166"/>
      <c r="LHA3" s="166"/>
      <c r="LHB3" s="166"/>
      <c r="LHC3" s="166"/>
      <c r="LHD3" s="166"/>
      <c r="LHE3" s="166"/>
      <c r="LHF3" s="166"/>
      <c r="LHG3" s="166"/>
      <c r="LHH3" s="166"/>
      <c r="LHI3" s="166"/>
      <c r="LHJ3" s="166"/>
      <c r="LHK3" s="166"/>
      <c r="LHL3" s="166"/>
      <c r="LHM3" s="166"/>
      <c r="LHN3" s="166"/>
      <c r="LHO3" s="166"/>
      <c r="LHP3" s="166"/>
      <c r="LHQ3" s="166"/>
      <c r="LHR3" s="166"/>
      <c r="LHS3" s="166"/>
      <c r="LHT3" s="166"/>
      <c r="LHU3" s="166"/>
      <c r="LHV3" s="166"/>
      <c r="LHW3" s="166"/>
      <c r="LHX3" s="166"/>
      <c r="LHY3" s="166"/>
      <c r="LHZ3" s="166"/>
      <c r="LIA3" s="166"/>
      <c r="LIB3" s="166"/>
      <c r="LIC3" s="166"/>
      <c r="LID3" s="166"/>
      <c r="LIE3" s="166"/>
      <c r="LIF3" s="166"/>
      <c r="LIG3" s="166"/>
      <c r="LIH3" s="166"/>
      <c r="LII3" s="166"/>
      <c r="LIJ3" s="166"/>
      <c r="LIK3" s="166"/>
      <c r="LIL3" s="166"/>
      <c r="LIM3" s="166"/>
      <c r="LIN3" s="166"/>
      <c r="LIO3" s="166"/>
      <c r="LIP3" s="166"/>
      <c r="LIQ3" s="166"/>
      <c r="LIR3" s="166"/>
      <c r="LIS3" s="166"/>
      <c r="LIT3" s="166"/>
      <c r="LIU3" s="166"/>
      <c r="LIV3" s="166"/>
      <c r="LIW3" s="166"/>
      <c r="LIX3" s="166"/>
      <c r="LIY3" s="166"/>
      <c r="LIZ3" s="166"/>
      <c r="LJA3" s="166"/>
      <c r="LJB3" s="166"/>
      <c r="LJC3" s="166"/>
      <c r="LJD3" s="166"/>
      <c r="LJE3" s="166"/>
      <c r="LJF3" s="166"/>
      <c r="LJG3" s="166"/>
      <c r="LJH3" s="166"/>
      <c r="LJI3" s="166"/>
      <c r="LJJ3" s="166"/>
      <c r="LJK3" s="166"/>
      <c r="LJL3" s="166"/>
      <c r="LJM3" s="166"/>
      <c r="LJN3" s="166"/>
      <c r="LJO3" s="166"/>
      <c r="LJP3" s="166"/>
      <c r="LJQ3" s="166"/>
      <c r="LJR3" s="166"/>
      <c r="LJS3" s="166"/>
      <c r="LJT3" s="166"/>
      <c r="LJU3" s="166"/>
      <c r="LJV3" s="166"/>
      <c r="LJW3" s="166"/>
      <c r="LJX3" s="166"/>
      <c r="LJY3" s="166"/>
      <c r="LJZ3" s="166"/>
      <c r="LKA3" s="166"/>
      <c r="LKB3" s="166"/>
      <c r="LKC3" s="166"/>
      <c r="LKD3" s="166"/>
      <c r="LKE3" s="166"/>
      <c r="LKF3" s="166"/>
      <c r="LKG3" s="166"/>
      <c r="LKH3" s="166"/>
      <c r="LKI3" s="166"/>
      <c r="LKJ3" s="166"/>
      <c r="LKK3" s="166"/>
      <c r="LKL3" s="166"/>
      <c r="LKM3" s="166"/>
      <c r="LKN3" s="166"/>
      <c r="LKO3" s="166"/>
      <c r="LKP3" s="166"/>
      <c r="LKQ3" s="166"/>
      <c r="LKR3" s="166"/>
      <c r="LKS3" s="166"/>
      <c r="LKT3" s="166"/>
      <c r="LKU3" s="166"/>
      <c r="LKV3" s="166"/>
      <c r="LKW3" s="166"/>
      <c r="LKX3" s="166"/>
      <c r="LKY3" s="166"/>
      <c r="LKZ3" s="166"/>
      <c r="LLA3" s="166"/>
      <c r="LLB3" s="166"/>
      <c r="LLC3" s="166"/>
      <c r="LLD3" s="166"/>
      <c r="LLE3" s="166"/>
      <c r="LLF3" s="166"/>
      <c r="LLG3" s="166"/>
      <c r="LLH3" s="166"/>
      <c r="LLI3" s="166"/>
      <c r="LLJ3" s="166"/>
      <c r="LLK3" s="166"/>
      <c r="LLL3" s="166"/>
      <c r="LLM3" s="166"/>
      <c r="LLN3" s="166"/>
      <c r="LLO3" s="166"/>
      <c r="LLP3" s="166"/>
      <c r="LLQ3" s="166"/>
      <c r="LLR3" s="166"/>
      <c r="LLS3" s="166"/>
      <c r="LLT3" s="166"/>
      <c r="LLU3" s="166"/>
      <c r="LLV3" s="166"/>
      <c r="LLW3" s="166"/>
      <c r="LLX3" s="166"/>
      <c r="LLY3" s="166"/>
      <c r="LLZ3" s="166"/>
      <c r="LMA3" s="166"/>
      <c r="LMB3" s="166"/>
      <c r="LMC3" s="166"/>
      <c r="LMD3" s="166"/>
      <c r="LME3" s="166"/>
      <c r="LMF3" s="166"/>
      <c r="LMG3" s="166"/>
      <c r="LMH3" s="166"/>
      <c r="LMI3" s="166"/>
      <c r="LMJ3" s="166"/>
      <c r="LMK3" s="166"/>
      <c r="LML3" s="166"/>
      <c r="LMM3" s="166"/>
      <c r="LMN3" s="166"/>
      <c r="LMO3" s="166"/>
      <c r="LMP3" s="166"/>
      <c r="LMQ3" s="166"/>
      <c r="LMR3" s="166"/>
      <c r="LMS3" s="166"/>
      <c r="LMT3" s="166"/>
      <c r="LMU3" s="166"/>
      <c r="LMV3" s="166"/>
      <c r="LMW3" s="166"/>
      <c r="LMX3" s="166"/>
      <c r="LMY3" s="166"/>
      <c r="LMZ3" s="166"/>
      <c r="LNA3" s="166"/>
      <c r="LNB3" s="166"/>
      <c r="LNC3" s="166"/>
      <c r="LND3" s="166"/>
      <c r="LNE3" s="166"/>
      <c r="LNF3" s="166"/>
      <c r="LNG3" s="166"/>
      <c r="LNH3" s="166"/>
      <c r="LNI3" s="166"/>
      <c r="LNJ3" s="166"/>
      <c r="LNK3" s="166"/>
      <c r="LNL3" s="166"/>
      <c r="LNM3" s="166"/>
      <c r="LNN3" s="166"/>
      <c r="LNO3" s="166"/>
      <c r="LNP3" s="166"/>
      <c r="LNQ3" s="166"/>
      <c r="LNR3" s="166"/>
      <c r="LNS3" s="166"/>
      <c r="LNT3" s="166"/>
      <c r="LNU3" s="166"/>
      <c r="LNV3" s="166"/>
      <c r="LNW3" s="166"/>
      <c r="LNX3" s="166"/>
      <c r="LNY3" s="166"/>
      <c r="LNZ3" s="166"/>
      <c r="LOA3" s="166"/>
      <c r="LOB3" s="166"/>
      <c r="LOC3" s="166"/>
      <c r="LOD3" s="166"/>
      <c r="LOE3" s="166"/>
      <c r="LOF3" s="166"/>
      <c r="LOG3" s="166"/>
      <c r="LOH3" s="166"/>
      <c r="LOI3" s="166"/>
      <c r="LOJ3" s="166"/>
      <c r="LOK3" s="166"/>
      <c r="LOL3" s="166"/>
      <c r="LOM3" s="166"/>
      <c r="LON3" s="166"/>
      <c r="LOO3" s="166"/>
      <c r="LOP3" s="166"/>
      <c r="LOQ3" s="166"/>
      <c r="LOR3" s="166"/>
      <c r="LOS3" s="166"/>
      <c r="LOT3" s="166"/>
      <c r="LOU3" s="166"/>
      <c r="LOV3" s="166"/>
      <c r="LOW3" s="166"/>
      <c r="LOX3" s="166"/>
      <c r="LOY3" s="166"/>
      <c r="LOZ3" s="166"/>
      <c r="LPA3" s="166"/>
      <c r="LPB3" s="166"/>
      <c r="LPC3" s="166"/>
      <c r="LPD3" s="166"/>
      <c r="LPE3" s="166"/>
      <c r="LPF3" s="166"/>
      <c r="LPG3" s="166"/>
      <c r="LPH3" s="166"/>
      <c r="LPI3" s="166"/>
      <c r="LPJ3" s="166"/>
      <c r="LPK3" s="166"/>
      <c r="LPL3" s="166"/>
      <c r="LPM3" s="166"/>
      <c r="LPN3" s="166"/>
      <c r="LPO3" s="166"/>
      <c r="LPP3" s="166"/>
      <c r="LPQ3" s="166"/>
      <c r="LPR3" s="166"/>
      <c r="LPS3" s="166"/>
      <c r="LPT3" s="166"/>
      <c r="LPU3" s="166"/>
      <c r="LPV3" s="166"/>
      <c r="LPW3" s="166"/>
      <c r="LPX3" s="166"/>
      <c r="LPY3" s="166"/>
      <c r="LPZ3" s="166"/>
      <c r="LQA3" s="166"/>
      <c r="LQB3" s="166"/>
      <c r="LQC3" s="166"/>
      <c r="LQD3" s="166"/>
      <c r="LQE3" s="166"/>
      <c r="LQF3" s="166"/>
      <c r="LQG3" s="166"/>
      <c r="LQH3" s="166"/>
      <c r="LQI3" s="166"/>
      <c r="LQJ3" s="166"/>
      <c r="LQK3" s="166"/>
      <c r="LQL3" s="166"/>
      <c r="LQM3" s="166"/>
      <c r="LQN3" s="166"/>
      <c r="LQO3" s="166"/>
      <c r="LQP3" s="166"/>
      <c r="LQQ3" s="166"/>
      <c r="LQR3" s="166"/>
      <c r="LQS3" s="166"/>
      <c r="LQT3" s="166"/>
      <c r="LQU3" s="166"/>
      <c r="LQV3" s="166"/>
      <c r="LQW3" s="166"/>
      <c r="LQX3" s="166"/>
      <c r="LQY3" s="166"/>
      <c r="LQZ3" s="166"/>
      <c r="LRA3" s="166"/>
      <c r="LRB3" s="166"/>
      <c r="LRC3" s="166"/>
      <c r="LRD3" s="166"/>
      <c r="LRE3" s="166"/>
      <c r="LRF3" s="166"/>
      <c r="LRG3" s="166"/>
      <c r="LRH3" s="166"/>
      <c r="LRI3" s="166"/>
      <c r="LRJ3" s="166"/>
      <c r="LRK3" s="166"/>
      <c r="LRL3" s="166"/>
      <c r="LRM3" s="166"/>
      <c r="LRN3" s="166"/>
      <c r="LRO3" s="166"/>
      <c r="LRP3" s="166"/>
      <c r="LRQ3" s="166"/>
      <c r="LRR3" s="166"/>
      <c r="LRS3" s="166"/>
      <c r="LRT3" s="166"/>
      <c r="LRU3" s="166"/>
      <c r="LRV3" s="166"/>
      <c r="LRW3" s="166"/>
      <c r="LRX3" s="166"/>
      <c r="LRY3" s="166"/>
      <c r="LRZ3" s="166"/>
      <c r="LSA3" s="166"/>
      <c r="LSB3" s="166"/>
      <c r="LSC3" s="166"/>
      <c r="LSD3" s="166"/>
      <c r="LSE3" s="166"/>
      <c r="LSF3" s="166"/>
      <c r="LSG3" s="166"/>
      <c r="LSH3" s="166"/>
      <c r="LSI3" s="166"/>
      <c r="LSJ3" s="166"/>
      <c r="LSK3" s="166"/>
      <c r="LSL3" s="166"/>
      <c r="LSM3" s="166"/>
      <c r="LSN3" s="166"/>
      <c r="LSO3" s="166"/>
      <c r="LSP3" s="166"/>
      <c r="LSQ3" s="166"/>
      <c r="LSR3" s="166"/>
      <c r="LSS3" s="166"/>
      <c r="LST3" s="166"/>
      <c r="LSU3" s="166"/>
      <c r="LSV3" s="166"/>
      <c r="LSW3" s="166"/>
      <c r="LSX3" s="166"/>
      <c r="LSY3" s="166"/>
      <c r="LSZ3" s="166"/>
      <c r="LTA3" s="166"/>
      <c r="LTB3" s="166"/>
      <c r="LTC3" s="166"/>
      <c r="LTD3" s="166"/>
      <c r="LTE3" s="166"/>
      <c r="LTF3" s="166"/>
      <c r="LTG3" s="166"/>
      <c r="LTH3" s="166"/>
      <c r="LTI3" s="166"/>
      <c r="LTJ3" s="166"/>
      <c r="LTK3" s="166"/>
      <c r="LTL3" s="166"/>
      <c r="LTM3" s="166"/>
      <c r="LTN3" s="166"/>
      <c r="LTO3" s="166"/>
      <c r="LTP3" s="166"/>
      <c r="LTQ3" s="166"/>
      <c r="LTR3" s="166"/>
      <c r="LTS3" s="166"/>
      <c r="LTT3" s="166"/>
      <c r="LTU3" s="166"/>
      <c r="LTV3" s="166"/>
      <c r="LTW3" s="166"/>
      <c r="LTX3" s="166"/>
      <c r="LTY3" s="166"/>
      <c r="LTZ3" s="166"/>
      <c r="LUA3" s="166"/>
      <c r="LUB3" s="166"/>
      <c r="LUC3" s="166"/>
      <c r="LUD3" s="166"/>
      <c r="LUE3" s="166"/>
      <c r="LUF3" s="166"/>
      <c r="LUG3" s="166"/>
      <c r="LUH3" s="166"/>
      <c r="LUI3" s="166"/>
      <c r="LUJ3" s="166"/>
      <c r="LUK3" s="166"/>
      <c r="LUL3" s="166"/>
      <c r="LUM3" s="166"/>
      <c r="LUN3" s="166"/>
      <c r="LUO3" s="166"/>
      <c r="LUP3" s="166"/>
      <c r="LUQ3" s="166"/>
      <c r="LUR3" s="166"/>
      <c r="LUS3" s="166"/>
      <c r="LUT3" s="166"/>
      <c r="LUU3" s="166"/>
      <c r="LUV3" s="166"/>
      <c r="LUW3" s="166"/>
      <c r="LUX3" s="166"/>
      <c r="LUY3" s="166"/>
      <c r="LUZ3" s="166"/>
      <c r="LVA3" s="166"/>
      <c r="LVB3" s="166"/>
      <c r="LVC3" s="166"/>
      <c r="LVD3" s="166"/>
      <c r="LVE3" s="166"/>
      <c r="LVF3" s="166"/>
      <c r="LVG3" s="166"/>
      <c r="LVH3" s="166"/>
      <c r="LVI3" s="166"/>
      <c r="LVJ3" s="166"/>
      <c r="LVK3" s="166"/>
      <c r="LVL3" s="166"/>
      <c r="LVM3" s="166"/>
      <c r="LVN3" s="166"/>
      <c r="LVO3" s="166"/>
      <c r="LVP3" s="166"/>
      <c r="LVQ3" s="166"/>
      <c r="LVR3" s="166"/>
      <c r="LVS3" s="166"/>
      <c r="LVT3" s="166"/>
      <c r="LVU3" s="166"/>
      <c r="LVV3" s="166"/>
      <c r="LVW3" s="166"/>
      <c r="LVX3" s="166"/>
      <c r="LVY3" s="166"/>
      <c r="LVZ3" s="166"/>
      <c r="LWA3" s="166"/>
      <c r="LWB3" s="166"/>
      <c r="LWC3" s="166"/>
      <c r="LWD3" s="166"/>
      <c r="LWE3" s="166"/>
      <c r="LWF3" s="166"/>
      <c r="LWG3" s="166"/>
      <c r="LWH3" s="166"/>
      <c r="LWI3" s="166"/>
      <c r="LWJ3" s="166"/>
      <c r="LWK3" s="166"/>
      <c r="LWL3" s="166"/>
      <c r="LWM3" s="166"/>
      <c r="LWN3" s="166"/>
      <c r="LWO3" s="166"/>
      <c r="LWP3" s="166"/>
      <c r="LWQ3" s="166"/>
      <c r="LWR3" s="166"/>
      <c r="LWS3" s="166"/>
      <c r="LWT3" s="166"/>
      <c r="LWU3" s="166"/>
      <c r="LWV3" s="166"/>
      <c r="LWW3" s="166"/>
      <c r="LWX3" s="166"/>
      <c r="LWY3" s="166"/>
      <c r="LWZ3" s="166"/>
      <c r="LXA3" s="166"/>
      <c r="LXB3" s="166"/>
      <c r="LXC3" s="166"/>
      <c r="LXD3" s="166"/>
      <c r="LXE3" s="166"/>
      <c r="LXF3" s="166"/>
      <c r="LXG3" s="166"/>
      <c r="LXH3" s="166"/>
      <c r="LXI3" s="166"/>
      <c r="LXJ3" s="166"/>
      <c r="LXK3" s="166"/>
      <c r="LXL3" s="166"/>
      <c r="LXM3" s="166"/>
      <c r="LXN3" s="166"/>
      <c r="LXO3" s="166"/>
      <c r="LXP3" s="166"/>
      <c r="LXQ3" s="166"/>
      <c r="LXR3" s="166"/>
      <c r="LXS3" s="166"/>
      <c r="LXT3" s="166"/>
      <c r="LXU3" s="166"/>
      <c r="LXV3" s="166"/>
      <c r="LXW3" s="166"/>
      <c r="LXX3" s="166"/>
      <c r="LXY3" s="166"/>
      <c r="LXZ3" s="166"/>
      <c r="LYA3" s="166"/>
      <c r="LYB3" s="166"/>
      <c r="LYC3" s="166"/>
      <c r="LYD3" s="166"/>
      <c r="LYE3" s="166"/>
      <c r="LYF3" s="166"/>
      <c r="LYG3" s="166"/>
      <c r="LYH3" s="166"/>
      <c r="LYI3" s="166"/>
      <c r="LYJ3" s="166"/>
      <c r="LYK3" s="166"/>
      <c r="LYL3" s="166"/>
      <c r="LYM3" s="166"/>
      <c r="LYN3" s="166"/>
      <c r="LYO3" s="166"/>
      <c r="LYP3" s="166"/>
      <c r="LYQ3" s="166"/>
      <c r="LYR3" s="166"/>
      <c r="LYS3" s="166"/>
      <c r="LYT3" s="166"/>
      <c r="LYU3" s="166"/>
      <c r="LYV3" s="166"/>
      <c r="LYW3" s="166"/>
      <c r="LYX3" s="166"/>
      <c r="LYY3" s="166"/>
      <c r="LYZ3" s="166"/>
      <c r="LZA3" s="166"/>
      <c r="LZB3" s="166"/>
      <c r="LZC3" s="166"/>
      <c r="LZD3" s="166"/>
      <c r="LZE3" s="166"/>
      <c r="LZF3" s="166"/>
      <c r="LZG3" s="166"/>
      <c r="LZH3" s="166"/>
      <c r="LZI3" s="166"/>
      <c r="LZJ3" s="166"/>
      <c r="LZK3" s="166"/>
      <c r="LZL3" s="166"/>
      <c r="LZM3" s="166"/>
      <c r="LZN3" s="166"/>
      <c r="LZO3" s="166"/>
      <c r="LZP3" s="166"/>
      <c r="LZQ3" s="166"/>
      <c r="LZR3" s="166"/>
      <c r="LZS3" s="166"/>
      <c r="LZT3" s="166"/>
      <c r="LZU3" s="166"/>
      <c r="LZV3" s="166"/>
      <c r="LZW3" s="166"/>
      <c r="LZX3" s="166"/>
      <c r="LZY3" s="166"/>
      <c r="LZZ3" s="166"/>
      <c r="MAA3" s="166"/>
      <c r="MAB3" s="166"/>
      <c r="MAC3" s="166"/>
      <c r="MAD3" s="166"/>
      <c r="MAE3" s="166"/>
      <c r="MAF3" s="166"/>
      <c r="MAG3" s="166"/>
      <c r="MAH3" s="166"/>
      <c r="MAI3" s="166"/>
      <c r="MAJ3" s="166"/>
      <c r="MAK3" s="166"/>
      <c r="MAL3" s="166"/>
      <c r="MAM3" s="166"/>
      <c r="MAN3" s="166"/>
      <c r="MAO3" s="166"/>
      <c r="MAP3" s="166"/>
      <c r="MAQ3" s="166"/>
      <c r="MAR3" s="166"/>
      <c r="MAS3" s="166"/>
      <c r="MAT3" s="166"/>
      <c r="MAU3" s="166"/>
      <c r="MAV3" s="166"/>
      <c r="MAW3" s="166"/>
      <c r="MAX3" s="166"/>
      <c r="MAY3" s="166"/>
      <c r="MAZ3" s="166"/>
      <c r="MBA3" s="166"/>
      <c r="MBB3" s="166"/>
      <c r="MBC3" s="166"/>
      <c r="MBD3" s="166"/>
      <c r="MBE3" s="166"/>
      <c r="MBF3" s="166"/>
      <c r="MBG3" s="166"/>
      <c r="MBH3" s="166"/>
      <c r="MBI3" s="166"/>
      <c r="MBJ3" s="166"/>
      <c r="MBK3" s="166"/>
      <c r="MBL3" s="166"/>
      <c r="MBM3" s="166"/>
      <c r="MBN3" s="166"/>
      <c r="MBO3" s="166"/>
      <c r="MBP3" s="166"/>
      <c r="MBQ3" s="166"/>
      <c r="MBR3" s="166"/>
      <c r="MBS3" s="166"/>
      <c r="MBT3" s="166"/>
      <c r="MBU3" s="166"/>
      <c r="MBV3" s="166"/>
      <c r="MBW3" s="166"/>
      <c r="MBX3" s="166"/>
      <c r="MBY3" s="166"/>
      <c r="MBZ3" s="166"/>
      <c r="MCA3" s="166"/>
      <c r="MCB3" s="166"/>
      <c r="MCC3" s="166"/>
      <c r="MCD3" s="166"/>
      <c r="MCE3" s="166"/>
      <c r="MCF3" s="166"/>
      <c r="MCG3" s="166"/>
      <c r="MCH3" s="166"/>
      <c r="MCI3" s="166"/>
      <c r="MCJ3" s="166"/>
      <c r="MCK3" s="166"/>
      <c r="MCL3" s="166"/>
      <c r="MCM3" s="166"/>
      <c r="MCN3" s="166"/>
      <c r="MCO3" s="166"/>
      <c r="MCP3" s="166"/>
      <c r="MCQ3" s="166"/>
      <c r="MCR3" s="166"/>
      <c r="MCS3" s="166"/>
      <c r="MCT3" s="166"/>
      <c r="MCU3" s="166"/>
      <c r="MCV3" s="166"/>
      <c r="MCW3" s="166"/>
      <c r="MCX3" s="166"/>
      <c r="MCY3" s="166"/>
      <c r="MCZ3" s="166"/>
      <c r="MDA3" s="166"/>
      <c r="MDB3" s="166"/>
      <c r="MDC3" s="166"/>
      <c r="MDD3" s="166"/>
      <c r="MDE3" s="166"/>
      <c r="MDF3" s="166"/>
      <c r="MDG3" s="166"/>
      <c r="MDH3" s="166"/>
      <c r="MDI3" s="166"/>
      <c r="MDJ3" s="166"/>
      <c r="MDK3" s="166"/>
      <c r="MDL3" s="166"/>
      <c r="MDM3" s="166"/>
      <c r="MDN3" s="166"/>
      <c r="MDO3" s="166"/>
      <c r="MDP3" s="166"/>
      <c r="MDQ3" s="166"/>
      <c r="MDR3" s="166"/>
      <c r="MDS3" s="166"/>
      <c r="MDT3" s="166"/>
      <c r="MDU3" s="166"/>
      <c r="MDV3" s="166"/>
      <c r="MDW3" s="166"/>
      <c r="MDX3" s="166"/>
      <c r="MDY3" s="166"/>
      <c r="MDZ3" s="166"/>
      <c r="MEA3" s="166"/>
      <c r="MEB3" s="166"/>
      <c r="MEC3" s="166"/>
      <c r="MED3" s="166"/>
      <c r="MEE3" s="166"/>
      <c r="MEF3" s="166"/>
      <c r="MEG3" s="166"/>
      <c r="MEH3" s="166"/>
      <c r="MEI3" s="166"/>
      <c r="MEJ3" s="166"/>
      <c r="MEK3" s="166"/>
      <c r="MEL3" s="166"/>
      <c r="MEM3" s="166"/>
      <c r="MEN3" s="166"/>
      <c r="MEO3" s="166"/>
      <c r="MEP3" s="166"/>
      <c r="MEQ3" s="166"/>
      <c r="MER3" s="166"/>
      <c r="MES3" s="166"/>
      <c r="MET3" s="166"/>
      <c r="MEU3" s="166"/>
      <c r="MEV3" s="166"/>
      <c r="MEW3" s="166"/>
      <c r="MEX3" s="166"/>
      <c r="MEY3" s="166"/>
      <c r="MEZ3" s="166"/>
      <c r="MFA3" s="166"/>
      <c r="MFB3" s="166"/>
      <c r="MFC3" s="166"/>
      <c r="MFD3" s="166"/>
      <c r="MFE3" s="166"/>
      <c r="MFF3" s="166"/>
      <c r="MFG3" s="166"/>
      <c r="MFH3" s="166"/>
      <c r="MFI3" s="166"/>
      <c r="MFJ3" s="166"/>
      <c r="MFK3" s="166"/>
      <c r="MFL3" s="166"/>
      <c r="MFM3" s="166"/>
      <c r="MFN3" s="166"/>
      <c r="MFO3" s="166"/>
      <c r="MFP3" s="166"/>
      <c r="MFQ3" s="166"/>
      <c r="MFR3" s="166"/>
      <c r="MFS3" s="166"/>
      <c r="MFT3" s="166"/>
      <c r="MFU3" s="166"/>
      <c r="MFV3" s="166"/>
      <c r="MFW3" s="166"/>
      <c r="MFX3" s="166"/>
      <c r="MFY3" s="166"/>
      <c r="MFZ3" s="166"/>
      <c r="MGA3" s="166"/>
      <c r="MGB3" s="166"/>
      <c r="MGC3" s="166"/>
      <c r="MGD3" s="166"/>
      <c r="MGE3" s="166"/>
      <c r="MGF3" s="166"/>
      <c r="MGG3" s="166"/>
      <c r="MGH3" s="166"/>
      <c r="MGI3" s="166"/>
      <c r="MGJ3" s="166"/>
      <c r="MGK3" s="166"/>
      <c r="MGL3" s="166"/>
      <c r="MGM3" s="166"/>
      <c r="MGN3" s="166"/>
      <c r="MGO3" s="166"/>
      <c r="MGP3" s="166"/>
      <c r="MGQ3" s="166"/>
      <c r="MGR3" s="166"/>
      <c r="MGS3" s="166"/>
      <c r="MGT3" s="166"/>
      <c r="MGU3" s="166"/>
      <c r="MGV3" s="166"/>
      <c r="MGW3" s="166"/>
      <c r="MGX3" s="166"/>
      <c r="MGY3" s="166"/>
      <c r="MGZ3" s="166"/>
      <c r="MHA3" s="166"/>
      <c r="MHB3" s="166"/>
      <c r="MHC3" s="166"/>
      <c r="MHD3" s="166"/>
      <c r="MHE3" s="166"/>
      <c r="MHF3" s="166"/>
      <c r="MHG3" s="166"/>
      <c r="MHH3" s="166"/>
      <c r="MHI3" s="166"/>
      <c r="MHJ3" s="166"/>
      <c r="MHK3" s="166"/>
      <c r="MHL3" s="166"/>
      <c r="MHM3" s="166"/>
      <c r="MHN3" s="166"/>
      <c r="MHO3" s="166"/>
      <c r="MHP3" s="166"/>
      <c r="MHQ3" s="166"/>
      <c r="MHR3" s="166"/>
      <c r="MHS3" s="166"/>
      <c r="MHT3" s="166"/>
      <c r="MHU3" s="166"/>
      <c r="MHV3" s="166"/>
      <c r="MHW3" s="166"/>
      <c r="MHX3" s="166"/>
      <c r="MHY3" s="166"/>
      <c r="MHZ3" s="166"/>
      <c r="MIA3" s="166"/>
      <c r="MIB3" s="166"/>
      <c r="MIC3" s="166"/>
      <c r="MID3" s="166"/>
      <c r="MIE3" s="166"/>
      <c r="MIF3" s="166"/>
      <c r="MIG3" s="166"/>
      <c r="MIH3" s="166"/>
      <c r="MII3" s="166"/>
      <c r="MIJ3" s="166"/>
      <c r="MIK3" s="166"/>
      <c r="MIL3" s="166"/>
      <c r="MIM3" s="166"/>
      <c r="MIN3" s="166"/>
      <c r="MIO3" s="166"/>
      <c r="MIP3" s="166"/>
      <c r="MIQ3" s="166"/>
      <c r="MIR3" s="166"/>
      <c r="MIS3" s="166"/>
      <c r="MIT3" s="166"/>
      <c r="MIU3" s="166"/>
      <c r="MIV3" s="166"/>
      <c r="MIW3" s="166"/>
      <c r="MIX3" s="166"/>
      <c r="MIY3" s="166"/>
      <c r="MIZ3" s="166"/>
      <c r="MJA3" s="166"/>
      <c r="MJB3" s="166"/>
      <c r="MJC3" s="166"/>
      <c r="MJD3" s="166"/>
      <c r="MJE3" s="166"/>
      <c r="MJF3" s="166"/>
      <c r="MJG3" s="166"/>
      <c r="MJH3" s="166"/>
      <c r="MJI3" s="166"/>
      <c r="MJJ3" s="166"/>
      <c r="MJK3" s="166"/>
      <c r="MJL3" s="166"/>
      <c r="MJM3" s="166"/>
      <c r="MJN3" s="166"/>
      <c r="MJO3" s="166"/>
      <c r="MJP3" s="166"/>
      <c r="MJQ3" s="166"/>
      <c r="MJR3" s="166"/>
      <c r="MJS3" s="166"/>
      <c r="MJT3" s="166"/>
      <c r="MJU3" s="166"/>
      <c r="MJV3" s="166"/>
      <c r="MJW3" s="166"/>
      <c r="MJX3" s="166"/>
      <c r="MJY3" s="166"/>
      <c r="MJZ3" s="166"/>
      <c r="MKA3" s="166"/>
      <c r="MKB3" s="166"/>
      <c r="MKC3" s="166"/>
      <c r="MKD3" s="166"/>
      <c r="MKE3" s="166"/>
      <c r="MKF3" s="166"/>
      <c r="MKG3" s="166"/>
      <c r="MKH3" s="166"/>
      <c r="MKI3" s="166"/>
      <c r="MKJ3" s="166"/>
      <c r="MKK3" s="166"/>
      <c r="MKL3" s="166"/>
      <c r="MKM3" s="166"/>
      <c r="MKN3" s="166"/>
      <c r="MKO3" s="166"/>
      <c r="MKP3" s="166"/>
      <c r="MKQ3" s="166"/>
      <c r="MKR3" s="166"/>
      <c r="MKS3" s="166"/>
      <c r="MKT3" s="166"/>
      <c r="MKU3" s="166"/>
      <c r="MKV3" s="166"/>
      <c r="MKW3" s="166"/>
      <c r="MKX3" s="166"/>
      <c r="MKY3" s="166"/>
      <c r="MKZ3" s="166"/>
      <c r="MLA3" s="166"/>
      <c r="MLB3" s="166"/>
      <c r="MLC3" s="166"/>
      <c r="MLD3" s="166"/>
      <c r="MLE3" s="166"/>
      <c r="MLF3" s="166"/>
      <c r="MLG3" s="166"/>
      <c r="MLH3" s="166"/>
      <c r="MLI3" s="166"/>
      <c r="MLJ3" s="166"/>
      <c r="MLK3" s="166"/>
      <c r="MLL3" s="166"/>
      <c r="MLM3" s="166"/>
      <c r="MLN3" s="166"/>
      <c r="MLO3" s="166"/>
      <c r="MLP3" s="166"/>
      <c r="MLQ3" s="166"/>
      <c r="MLR3" s="166"/>
      <c r="MLS3" s="166"/>
      <c r="MLT3" s="166"/>
      <c r="MLU3" s="166"/>
      <c r="MLV3" s="166"/>
      <c r="MLW3" s="166"/>
      <c r="MLX3" s="166"/>
      <c r="MLY3" s="166"/>
      <c r="MLZ3" s="166"/>
      <c r="MMA3" s="166"/>
      <c r="MMB3" s="166"/>
      <c r="MMC3" s="166"/>
      <c r="MMD3" s="166"/>
      <c r="MME3" s="166"/>
      <c r="MMF3" s="166"/>
      <c r="MMG3" s="166"/>
      <c r="MMH3" s="166"/>
      <c r="MMI3" s="166"/>
      <c r="MMJ3" s="166"/>
      <c r="MMK3" s="166"/>
      <c r="MML3" s="166"/>
      <c r="MMM3" s="166"/>
      <c r="MMN3" s="166"/>
      <c r="MMO3" s="166"/>
      <c r="MMP3" s="166"/>
      <c r="MMQ3" s="166"/>
      <c r="MMR3" s="166"/>
      <c r="MMS3" s="166"/>
      <c r="MMT3" s="166"/>
      <c r="MMU3" s="166"/>
      <c r="MMV3" s="166"/>
      <c r="MMW3" s="166"/>
      <c r="MMX3" s="166"/>
      <c r="MMY3" s="166"/>
      <c r="MMZ3" s="166"/>
      <c r="MNA3" s="166"/>
      <c r="MNB3" s="166"/>
      <c r="MNC3" s="166"/>
      <c r="MND3" s="166"/>
      <c r="MNE3" s="166"/>
      <c r="MNF3" s="166"/>
      <c r="MNG3" s="166"/>
      <c r="MNH3" s="166"/>
      <c r="MNI3" s="166"/>
      <c r="MNJ3" s="166"/>
      <c r="MNK3" s="166"/>
      <c r="MNL3" s="166"/>
      <c r="MNM3" s="166"/>
      <c r="MNN3" s="166"/>
      <c r="MNO3" s="166"/>
      <c r="MNP3" s="166"/>
      <c r="MNQ3" s="166"/>
      <c r="MNR3" s="166"/>
      <c r="MNS3" s="166"/>
      <c r="MNT3" s="166"/>
      <c r="MNU3" s="166"/>
      <c r="MNV3" s="166"/>
      <c r="MNW3" s="166"/>
      <c r="MNX3" s="166"/>
      <c r="MNY3" s="166"/>
      <c r="MNZ3" s="166"/>
      <c r="MOA3" s="166"/>
      <c r="MOB3" s="166"/>
      <c r="MOC3" s="166"/>
      <c r="MOD3" s="166"/>
      <c r="MOE3" s="166"/>
      <c r="MOF3" s="166"/>
      <c r="MOG3" s="166"/>
      <c r="MOH3" s="166"/>
      <c r="MOI3" s="166"/>
      <c r="MOJ3" s="166"/>
      <c r="MOK3" s="166"/>
      <c r="MOL3" s="166"/>
      <c r="MOM3" s="166"/>
      <c r="MON3" s="166"/>
      <c r="MOO3" s="166"/>
      <c r="MOP3" s="166"/>
      <c r="MOQ3" s="166"/>
      <c r="MOR3" s="166"/>
      <c r="MOS3" s="166"/>
      <c r="MOT3" s="166"/>
      <c r="MOU3" s="166"/>
      <c r="MOV3" s="166"/>
      <c r="MOW3" s="166"/>
      <c r="MOX3" s="166"/>
      <c r="MOY3" s="166"/>
      <c r="MOZ3" s="166"/>
      <c r="MPA3" s="166"/>
      <c r="MPB3" s="166"/>
      <c r="MPC3" s="166"/>
      <c r="MPD3" s="166"/>
      <c r="MPE3" s="166"/>
      <c r="MPF3" s="166"/>
      <c r="MPG3" s="166"/>
      <c r="MPH3" s="166"/>
      <c r="MPI3" s="166"/>
      <c r="MPJ3" s="166"/>
      <c r="MPK3" s="166"/>
      <c r="MPL3" s="166"/>
      <c r="MPM3" s="166"/>
      <c r="MPN3" s="166"/>
      <c r="MPO3" s="166"/>
      <c r="MPP3" s="166"/>
      <c r="MPQ3" s="166"/>
      <c r="MPR3" s="166"/>
      <c r="MPS3" s="166"/>
      <c r="MPT3" s="166"/>
      <c r="MPU3" s="166"/>
      <c r="MPV3" s="166"/>
      <c r="MPW3" s="166"/>
      <c r="MPX3" s="166"/>
      <c r="MPY3" s="166"/>
      <c r="MPZ3" s="166"/>
      <c r="MQA3" s="166"/>
      <c r="MQB3" s="166"/>
      <c r="MQC3" s="166"/>
      <c r="MQD3" s="166"/>
      <c r="MQE3" s="166"/>
      <c r="MQF3" s="166"/>
      <c r="MQG3" s="166"/>
      <c r="MQH3" s="166"/>
      <c r="MQI3" s="166"/>
      <c r="MQJ3" s="166"/>
      <c r="MQK3" s="166"/>
      <c r="MQL3" s="166"/>
      <c r="MQM3" s="166"/>
      <c r="MQN3" s="166"/>
      <c r="MQO3" s="166"/>
      <c r="MQP3" s="166"/>
      <c r="MQQ3" s="166"/>
      <c r="MQR3" s="166"/>
      <c r="MQS3" s="166"/>
      <c r="MQT3" s="166"/>
      <c r="MQU3" s="166"/>
      <c r="MQV3" s="166"/>
      <c r="MQW3" s="166"/>
      <c r="MQX3" s="166"/>
      <c r="MQY3" s="166"/>
      <c r="MQZ3" s="166"/>
      <c r="MRA3" s="166"/>
      <c r="MRB3" s="166"/>
      <c r="MRC3" s="166"/>
      <c r="MRD3" s="166"/>
      <c r="MRE3" s="166"/>
      <c r="MRF3" s="166"/>
      <c r="MRG3" s="166"/>
      <c r="MRH3" s="166"/>
      <c r="MRI3" s="166"/>
      <c r="MRJ3" s="166"/>
      <c r="MRK3" s="166"/>
      <c r="MRL3" s="166"/>
      <c r="MRM3" s="166"/>
      <c r="MRN3" s="166"/>
      <c r="MRO3" s="166"/>
      <c r="MRP3" s="166"/>
      <c r="MRQ3" s="166"/>
      <c r="MRR3" s="166"/>
      <c r="MRS3" s="166"/>
      <c r="MRT3" s="166"/>
      <c r="MRU3" s="166"/>
      <c r="MRV3" s="166"/>
      <c r="MRW3" s="166"/>
      <c r="MRX3" s="166"/>
      <c r="MRY3" s="166"/>
      <c r="MRZ3" s="166"/>
      <c r="MSA3" s="166"/>
      <c r="MSB3" s="166"/>
      <c r="MSC3" s="166"/>
      <c r="MSD3" s="166"/>
      <c r="MSE3" s="166"/>
      <c r="MSF3" s="166"/>
      <c r="MSG3" s="166"/>
      <c r="MSH3" s="166"/>
      <c r="MSI3" s="166"/>
      <c r="MSJ3" s="166"/>
      <c r="MSK3" s="166"/>
      <c r="MSL3" s="166"/>
      <c r="MSM3" s="166"/>
      <c r="MSN3" s="166"/>
      <c r="MSO3" s="166"/>
      <c r="MSP3" s="166"/>
      <c r="MSQ3" s="166"/>
      <c r="MSR3" s="166"/>
      <c r="MSS3" s="166"/>
      <c r="MST3" s="166"/>
      <c r="MSU3" s="166"/>
      <c r="MSV3" s="166"/>
      <c r="MSW3" s="166"/>
      <c r="MSX3" s="166"/>
      <c r="MSY3" s="166"/>
      <c r="MSZ3" s="166"/>
      <c r="MTA3" s="166"/>
      <c r="MTB3" s="166"/>
      <c r="MTC3" s="166"/>
      <c r="MTD3" s="166"/>
      <c r="MTE3" s="166"/>
      <c r="MTF3" s="166"/>
      <c r="MTG3" s="166"/>
      <c r="MTH3" s="166"/>
      <c r="MTI3" s="166"/>
      <c r="MTJ3" s="166"/>
      <c r="MTK3" s="166"/>
      <c r="MTL3" s="166"/>
      <c r="MTM3" s="166"/>
      <c r="MTN3" s="166"/>
      <c r="MTO3" s="166"/>
      <c r="MTP3" s="166"/>
      <c r="MTQ3" s="166"/>
      <c r="MTR3" s="166"/>
      <c r="MTS3" s="166"/>
      <c r="MTT3" s="166"/>
      <c r="MTU3" s="166"/>
      <c r="MTV3" s="166"/>
      <c r="MTW3" s="166"/>
      <c r="MTX3" s="166"/>
      <c r="MTY3" s="166"/>
      <c r="MTZ3" s="166"/>
      <c r="MUA3" s="166"/>
      <c r="MUB3" s="166"/>
      <c r="MUC3" s="166"/>
      <c r="MUD3" s="166"/>
      <c r="MUE3" s="166"/>
      <c r="MUF3" s="166"/>
      <c r="MUG3" s="166"/>
      <c r="MUH3" s="166"/>
      <c r="MUI3" s="166"/>
      <c r="MUJ3" s="166"/>
      <c r="MUK3" s="166"/>
      <c r="MUL3" s="166"/>
      <c r="MUM3" s="166"/>
      <c r="MUN3" s="166"/>
      <c r="MUO3" s="166"/>
      <c r="MUP3" s="166"/>
      <c r="MUQ3" s="166"/>
      <c r="MUR3" s="166"/>
      <c r="MUS3" s="166"/>
      <c r="MUT3" s="166"/>
      <c r="MUU3" s="166"/>
      <c r="MUV3" s="166"/>
      <c r="MUW3" s="166"/>
      <c r="MUX3" s="166"/>
      <c r="MUY3" s="166"/>
      <c r="MUZ3" s="166"/>
      <c r="MVA3" s="166"/>
      <c r="MVB3" s="166"/>
      <c r="MVC3" s="166"/>
      <c r="MVD3" s="166"/>
      <c r="MVE3" s="166"/>
      <c r="MVF3" s="166"/>
      <c r="MVG3" s="166"/>
      <c r="MVH3" s="166"/>
      <c r="MVI3" s="166"/>
      <c r="MVJ3" s="166"/>
      <c r="MVK3" s="166"/>
      <c r="MVL3" s="166"/>
      <c r="MVM3" s="166"/>
      <c r="MVN3" s="166"/>
      <c r="MVO3" s="166"/>
      <c r="MVP3" s="166"/>
      <c r="MVQ3" s="166"/>
      <c r="MVR3" s="166"/>
      <c r="MVS3" s="166"/>
      <c r="MVT3" s="166"/>
      <c r="MVU3" s="166"/>
      <c r="MVV3" s="166"/>
      <c r="MVW3" s="166"/>
      <c r="MVX3" s="166"/>
      <c r="MVY3" s="166"/>
      <c r="MVZ3" s="166"/>
      <c r="MWA3" s="166"/>
      <c r="MWB3" s="166"/>
      <c r="MWC3" s="166"/>
      <c r="MWD3" s="166"/>
      <c r="MWE3" s="166"/>
      <c r="MWF3" s="166"/>
      <c r="MWG3" s="166"/>
      <c r="MWH3" s="166"/>
      <c r="MWI3" s="166"/>
      <c r="MWJ3" s="166"/>
      <c r="MWK3" s="166"/>
      <c r="MWL3" s="166"/>
      <c r="MWM3" s="166"/>
      <c r="MWN3" s="166"/>
      <c r="MWO3" s="166"/>
      <c r="MWP3" s="166"/>
      <c r="MWQ3" s="166"/>
      <c r="MWR3" s="166"/>
      <c r="MWS3" s="166"/>
      <c r="MWT3" s="166"/>
      <c r="MWU3" s="166"/>
      <c r="MWV3" s="166"/>
      <c r="MWW3" s="166"/>
      <c r="MWX3" s="166"/>
      <c r="MWY3" s="166"/>
      <c r="MWZ3" s="166"/>
      <c r="MXA3" s="166"/>
      <c r="MXB3" s="166"/>
      <c r="MXC3" s="166"/>
      <c r="MXD3" s="166"/>
      <c r="MXE3" s="166"/>
      <c r="MXF3" s="166"/>
      <c r="MXG3" s="166"/>
      <c r="MXH3" s="166"/>
      <c r="MXI3" s="166"/>
      <c r="MXJ3" s="166"/>
      <c r="MXK3" s="166"/>
      <c r="MXL3" s="166"/>
      <c r="MXM3" s="166"/>
      <c r="MXN3" s="166"/>
      <c r="MXO3" s="166"/>
      <c r="MXP3" s="166"/>
      <c r="MXQ3" s="166"/>
      <c r="MXR3" s="166"/>
      <c r="MXS3" s="166"/>
      <c r="MXT3" s="166"/>
      <c r="MXU3" s="166"/>
      <c r="MXV3" s="166"/>
      <c r="MXW3" s="166"/>
      <c r="MXX3" s="166"/>
      <c r="MXY3" s="166"/>
      <c r="MXZ3" s="166"/>
      <c r="MYA3" s="166"/>
      <c r="MYB3" s="166"/>
      <c r="MYC3" s="166"/>
      <c r="MYD3" s="166"/>
      <c r="MYE3" s="166"/>
      <c r="MYF3" s="166"/>
      <c r="MYG3" s="166"/>
      <c r="MYH3" s="166"/>
      <c r="MYI3" s="166"/>
      <c r="MYJ3" s="166"/>
      <c r="MYK3" s="166"/>
      <c r="MYL3" s="166"/>
      <c r="MYM3" s="166"/>
      <c r="MYN3" s="166"/>
      <c r="MYO3" s="166"/>
      <c r="MYP3" s="166"/>
      <c r="MYQ3" s="166"/>
      <c r="MYR3" s="166"/>
      <c r="MYS3" s="166"/>
      <c r="MYT3" s="166"/>
      <c r="MYU3" s="166"/>
      <c r="MYV3" s="166"/>
      <c r="MYW3" s="166"/>
      <c r="MYX3" s="166"/>
      <c r="MYY3" s="166"/>
      <c r="MYZ3" s="166"/>
      <c r="MZA3" s="166"/>
      <c r="MZB3" s="166"/>
      <c r="MZC3" s="166"/>
      <c r="MZD3" s="166"/>
      <c r="MZE3" s="166"/>
      <c r="MZF3" s="166"/>
      <c r="MZG3" s="166"/>
      <c r="MZH3" s="166"/>
      <c r="MZI3" s="166"/>
      <c r="MZJ3" s="166"/>
      <c r="MZK3" s="166"/>
      <c r="MZL3" s="166"/>
      <c r="MZM3" s="166"/>
      <c r="MZN3" s="166"/>
      <c r="MZO3" s="166"/>
      <c r="MZP3" s="166"/>
      <c r="MZQ3" s="166"/>
      <c r="MZR3" s="166"/>
      <c r="MZS3" s="166"/>
      <c r="MZT3" s="166"/>
      <c r="MZU3" s="166"/>
      <c r="MZV3" s="166"/>
      <c r="MZW3" s="166"/>
      <c r="MZX3" s="166"/>
      <c r="MZY3" s="166"/>
      <c r="MZZ3" s="166"/>
      <c r="NAA3" s="166"/>
      <c r="NAB3" s="166"/>
      <c r="NAC3" s="166"/>
      <c r="NAD3" s="166"/>
      <c r="NAE3" s="166"/>
      <c r="NAF3" s="166"/>
      <c r="NAG3" s="166"/>
      <c r="NAH3" s="166"/>
      <c r="NAI3" s="166"/>
      <c r="NAJ3" s="166"/>
      <c r="NAK3" s="166"/>
      <c r="NAL3" s="166"/>
      <c r="NAM3" s="166"/>
      <c r="NAN3" s="166"/>
      <c r="NAO3" s="166"/>
      <c r="NAP3" s="166"/>
      <c r="NAQ3" s="166"/>
      <c r="NAR3" s="166"/>
      <c r="NAS3" s="166"/>
      <c r="NAT3" s="166"/>
      <c r="NAU3" s="166"/>
      <c r="NAV3" s="166"/>
      <c r="NAW3" s="166"/>
      <c r="NAX3" s="166"/>
      <c r="NAY3" s="166"/>
      <c r="NAZ3" s="166"/>
      <c r="NBA3" s="166"/>
      <c r="NBB3" s="166"/>
      <c r="NBC3" s="166"/>
      <c r="NBD3" s="166"/>
      <c r="NBE3" s="166"/>
      <c r="NBF3" s="166"/>
      <c r="NBG3" s="166"/>
      <c r="NBH3" s="166"/>
      <c r="NBI3" s="166"/>
      <c r="NBJ3" s="166"/>
      <c r="NBK3" s="166"/>
      <c r="NBL3" s="166"/>
      <c r="NBM3" s="166"/>
      <c r="NBN3" s="166"/>
      <c r="NBO3" s="166"/>
      <c r="NBP3" s="166"/>
      <c r="NBQ3" s="166"/>
      <c r="NBR3" s="166"/>
      <c r="NBS3" s="166"/>
      <c r="NBT3" s="166"/>
      <c r="NBU3" s="166"/>
      <c r="NBV3" s="166"/>
      <c r="NBW3" s="166"/>
      <c r="NBX3" s="166"/>
      <c r="NBY3" s="166"/>
      <c r="NBZ3" s="166"/>
      <c r="NCA3" s="166"/>
      <c r="NCB3" s="166"/>
      <c r="NCC3" s="166"/>
      <c r="NCD3" s="166"/>
      <c r="NCE3" s="166"/>
      <c r="NCF3" s="166"/>
      <c r="NCG3" s="166"/>
      <c r="NCH3" s="166"/>
      <c r="NCI3" s="166"/>
      <c r="NCJ3" s="166"/>
      <c r="NCK3" s="166"/>
      <c r="NCL3" s="166"/>
      <c r="NCM3" s="166"/>
      <c r="NCN3" s="166"/>
      <c r="NCO3" s="166"/>
      <c r="NCP3" s="166"/>
      <c r="NCQ3" s="166"/>
      <c r="NCR3" s="166"/>
      <c r="NCS3" s="166"/>
      <c r="NCT3" s="166"/>
      <c r="NCU3" s="166"/>
      <c r="NCV3" s="166"/>
      <c r="NCW3" s="166"/>
      <c r="NCX3" s="166"/>
      <c r="NCY3" s="166"/>
      <c r="NCZ3" s="166"/>
      <c r="NDA3" s="166"/>
      <c r="NDB3" s="166"/>
      <c r="NDC3" s="166"/>
      <c r="NDD3" s="166"/>
      <c r="NDE3" s="166"/>
      <c r="NDF3" s="166"/>
      <c r="NDG3" s="166"/>
      <c r="NDH3" s="166"/>
      <c r="NDI3" s="166"/>
      <c r="NDJ3" s="166"/>
      <c r="NDK3" s="166"/>
      <c r="NDL3" s="166"/>
      <c r="NDM3" s="166"/>
      <c r="NDN3" s="166"/>
      <c r="NDO3" s="166"/>
      <c r="NDP3" s="166"/>
      <c r="NDQ3" s="166"/>
      <c r="NDR3" s="166"/>
      <c r="NDS3" s="166"/>
      <c r="NDT3" s="166"/>
      <c r="NDU3" s="166"/>
      <c r="NDV3" s="166"/>
      <c r="NDW3" s="166"/>
      <c r="NDX3" s="166"/>
      <c r="NDY3" s="166"/>
      <c r="NDZ3" s="166"/>
      <c r="NEA3" s="166"/>
      <c r="NEB3" s="166"/>
      <c r="NEC3" s="166"/>
      <c r="NED3" s="166"/>
      <c r="NEE3" s="166"/>
      <c r="NEF3" s="166"/>
      <c r="NEG3" s="166"/>
      <c r="NEH3" s="166"/>
      <c r="NEI3" s="166"/>
      <c r="NEJ3" s="166"/>
      <c r="NEK3" s="166"/>
      <c r="NEL3" s="166"/>
      <c r="NEM3" s="166"/>
      <c r="NEN3" s="166"/>
      <c r="NEO3" s="166"/>
      <c r="NEP3" s="166"/>
      <c r="NEQ3" s="166"/>
      <c r="NER3" s="166"/>
      <c r="NES3" s="166"/>
      <c r="NET3" s="166"/>
      <c r="NEU3" s="166"/>
      <c r="NEV3" s="166"/>
      <c r="NEW3" s="166"/>
      <c r="NEX3" s="166"/>
      <c r="NEY3" s="166"/>
      <c r="NEZ3" s="166"/>
      <c r="NFA3" s="166"/>
      <c r="NFB3" s="166"/>
      <c r="NFC3" s="166"/>
      <c r="NFD3" s="166"/>
      <c r="NFE3" s="166"/>
      <c r="NFF3" s="166"/>
      <c r="NFG3" s="166"/>
      <c r="NFH3" s="166"/>
      <c r="NFI3" s="166"/>
      <c r="NFJ3" s="166"/>
      <c r="NFK3" s="166"/>
      <c r="NFL3" s="166"/>
      <c r="NFM3" s="166"/>
      <c r="NFN3" s="166"/>
      <c r="NFO3" s="166"/>
      <c r="NFP3" s="166"/>
      <c r="NFQ3" s="166"/>
      <c r="NFR3" s="166"/>
      <c r="NFS3" s="166"/>
      <c r="NFT3" s="166"/>
      <c r="NFU3" s="166"/>
      <c r="NFV3" s="166"/>
      <c r="NFW3" s="166"/>
      <c r="NFX3" s="166"/>
      <c r="NFY3" s="166"/>
      <c r="NFZ3" s="166"/>
      <c r="NGA3" s="166"/>
      <c r="NGB3" s="166"/>
      <c r="NGC3" s="166"/>
      <c r="NGD3" s="166"/>
      <c r="NGE3" s="166"/>
      <c r="NGF3" s="166"/>
      <c r="NGG3" s="166"/>
      <c r="NGH3" s="166"/>
      <c r="NGI3" s="166"/>
      <c r="NGJ3" s="166"/>
      <c r="NGK3" s="166"/>
      <c r="NGL3" s="166"/>
      <c r="NGM3" s="166"/>
      <c r="NGN3" s="166"/>
      <c r="NGO3" s="166"/>
      <c r="NGP3" s="166"/>
      <c r="NGQ3" s="166"/>
      <c r="NGR3" s="166"/>
      <c r="NGS3" s="166"/>
      <c r="NGT3" s="166"/>
      <c r="NGU3" s="166"/>
      <c r="NGV3" s="166"/>
      <c r="NGW3" s="166"/>
      <c r="NGX3" s="166"/>
      <c r="NGY3" s="166"/>
      <c r="NGZ3" s="166"/>
      <c r="NHA3" s="166"/>
      <c r="NHB3" s="166"/>
      <c r="NHC3" s="166"/>
      <c r="NHD3" s="166"/>
      <c r="NHE3" s="166"/>
      <c r="NHF3" s="166"/>
      <c r="NHG3" s="166"/>
      <c r="NHH3" s="166"/>
      <c r="NHI3" s="166"/>
      <c r="NHJ3" s="166"/>
      <c r="NHK3" s="166"/>
      <c r="NHL3" s="166"/>
      <c r="NHM3" s="166"/>
      <c r="NHN3" s="166"/>
      <c r="NHO3" s="166"/>
      <c r="NHP3" s="166"/>
      <c r="NHQ3" s="166"/>
      <c r="NHR3" s="166"/>
      <c r="NHS3" s="166"/>
      <c r="NHT3" s="166"/>
      <c r="NHU3" s="166"/>
      <c r="NHV3" s="166"/>
      <c r="NHW3" s="166"/>
      <c r="NHX3" s="166"/>
      <c r="NHY3" s="166"/>
      <c r="NHZ3" s="166"/>
      <c r="NIA3" s="166"/>
      <c r="NIB3" s="166"/>
      <c r="NIC3" s="166"/>
      <c r="NID3" s="166"/>
      <c r="NIE3" s="166"/>
      <c r="NIF3" s="166"/>
      <c r="NIG3" s="166"/>
      <c r="NIH3" s="166"/>
      <c r="NII3" s="166"/>
      <c r="NIJ3" s="166"/>
      <c r="NIK3" s="166"/>
      <c r="NIL3" s="166"/>
      <c r="NIM3" s="166"/>
      <c r="NIN3" s="166"/>
      <c r="NIO3" s="166"/>
      <c r="NIP3" s="166"/>
      <c r="NIQ3" s="166"/>
      <c r="NIR3" s="166"/>
      <c r="NIS3" s="166"/>
      <c r="NIT3" s="166"/>
      <c r="NIU3" s="166"/>
      <c r="NIV3" s="166"/>
      <c r="NIW3" s="166"/>
      <c r="NIX3" s="166"/>
      <c r="NIY3" s="166"/>
      <c r="NIZ3" s="166"/>
      <c r="NJA3" s="166"/>
      <c r="NJB3" s="166"/>
      <c r="NJC3" s="166"/>
      <c r="NJD3" s="166"/>
      <c r="NJE3" s="166"/>
      <c r="NJF3" s="166"/>
      <c r="NJG3" s="166"/>
      <c r="NJH3" s="166"/>
      <c r="NJI3" s="166"/>
      <c r="NJJ3" s="166"/>
      <c r="NJK3" s="166"/>
      <c r="NJL3" s="166"/>
      <c r="NJM3" s="166"/>
      <c r="NJN3" s="166"/>
      <c r="NJO3" s="166"/>
      <c r="NJP3" s="166"/>
      <c r="NJQ3" s="166"/>
      <c r="NJR3" s="166"/>
      <c r="NJS3" s="166"/>
      <c r="NJT3" s="166"/>
      <c r="NJU3" s="166"/>
      <c r="NJV3" s="166"/>
      <c r="NJW3" s="166"/>
      <c r="NJX3" s="166"/>
      <c r="NJY3" s="166"/>
      <c r="NJZ3" s="166"/>
      <c r="NKA3" s="166"/>
      <c r="NKB3" s="166"/>
      <c r="NKC3" s="166"/>
      <c r="NKD3" s="166"/>
      <c r="NKE3" s="166"/>
      <c r="NKF3" s="166"/>
      <c r="NKG3" s="166"/>
      <c r="NKH3" s="166"/>
      <c r="NKI3" s="166"/>
      <c r="NKJ3" s="166"/>
      <c r="NKK3" s="166"/>
      <c r="NKL3" s="166"/>
      <c r="NKM3" s="166"/>
      <c r="NKN3" s="166"/>
      <c r="NKO3" s="166"/>
      <c r="NKP3" s="166"/>
      <c r="NKQ3" s="166"/>
      <c r="NKR3" s="166"/>
      <c r="NKS3" s="166"/>
      <c r="NKT3" s="166"/>
      <c r="NKU3" s="166"/>
      <c r="NKV3" s="166"/>
      <c r="NKW3" s="166"/>
      <c r="NKX3" s="166"/>
      <c r="NKY3" s="166"/>
      <c r="NKZ3" s="166"/>
      <c r="NLA3" s="166"/>
      <c r="NLB3" s="166"/>
      <c r="NLC3" s="166"/>
      <c r="NLD3" s="166"/>
      <c r="NLE3" s="166"/>
      <c r="NLF3" s="166"/>
      <c r="NLG3" s="166"/>
      <c r="NLH3" s="166"/>
      <c r="NLI3" s="166"/>
      <c r="NLJ3" s="166"/>
      <c r="NLK3" s="166"/>
      <c r="NLL3" s="166"/>
      <c r="NLM3" s="166"/>
      <c r="NLN3" s="166"/>
      <c r="NLO3" s="166"/>
      <c r="NLP3" s="166"/>
      <c r="NLQ3" s="166"/>
      <c r="NLR3" s="166"/>
      <c r="NLS3" s="166"/>
      <c r="NLT3" s="166"/>
      <c r="NLU3" s="166"/>
      <c r="NLV3" s="166"/>
      <c r="NLW3" s="166"/>
      <c r="NLX3" s="166"/>
      <c r="NLY3" s="166"/>
      <c r="NLZ3" s="166"/>
      <c r="NMA3" s="166"/>
      <c r="NMB3" s="166"/>
      <c r="NMC3" s="166"/>
      <c r="NMD3" s="166"/>
      <c r="NME3" s="166"/>
      <c r="NMF3" s="166"/>
      <c r="NMG3" s="166"/>
      <c r="NMH3" s="166"/>
      <c r="NMI3" s="166"/>
      <c r="NMJ3" s="166"/>
      <c r="NMK3" s="166"/>
      <c r="NML3" s="166"/>
      <c r="NMM3" s="166"/>
      <c r="NMN3" s="166"/>
      <c r="NMO3" s="166"/>
      <c r="NMP3" s="166"/>
      <c r="NMQ3" s="166"/>
      <c r="NMR3" s="166"/>
      <c r="NMS3" s="166"/>
      <c r="NMT3" s="166"/>
      <c r="NMU3" s="166"/>
      <c r="NMV3" s="166"/>
      <c r="NMW3" s="166"/>
      <c r="NMX3" s="166"/>
      <c r="NMY3" s="166"/>
      <c r="NMZ3" s="166"/>
      <c r="NNA3" s="166"/>
      <c r="NNB3" s="166"/>
      <c r="NNC3" s="166"/>
      <c r="NND3" s="166"/>
      <c r="NNE3" s="166"/>
      <c r="NNF3" s="166"/>
      <c r="NNG3" s="166"/>
      <c r="NNH3" s="166"/>
      <c r="NNI3" s="166"/>
      <c r="NNJ3" s="166"/>
      <c r="NNK3" s="166"/>
      <c r="NNL3" s="166"/>
      <c r="NNM3" s="166"/>
      <c r="NNN3" s="166"/>
      <c r="NNO3" s="166"/>
      <c r="NNP3" s="166"/>
      <c r="NNQ3" s="166"/>
      <c r="NNR3" s="166"/>
      <c r="NNS3" s="166"/>
      <c r="NNT3" s="166"/>
      <c r="NNU3" s="166"/>
      <c r="NNV3" s="166"/>
      <c r="NNW3" s="166"/>
      <c r="NNX3" s="166"/>
      <c r="NNY3" s="166"/>
      <c r="NNZ3" s="166"/>
      <c r="NOA3" s="166"/>
      <c r="NOB3" s="166"/>
      <c r="NOC3" s="166"/>
      <c r="NOD3" s="166"/>
      <c r="NOE3" s="166"/>
      <c r="NOF3" s="166"/>
      <c r="NOG3" s="166"/>
      <c r="NOH3" s="166"/>
      <c r="NOI3" s="166"/>
      <c r="NOJ3" s="166"/>
      <c r="NOK3" s="166"/>
      <c r="NOL3" s="166"/>
      <c r="NOM3" s="166"/>
      <c r="NON3" s="166"/>
      <c r="NOO3" s="166"/>
      <c r="NOP3" s="166"/>
      <c r="NOQ3" s="166"/>
      <c r="NOR3" s="166"/>
      <c r="NOS3" s="166"/>
      <c r="NOT3" s="166"/>
      <c r="NOU3" s="166"/>
      <c r="NOV3" s="166"/>
      <c r="NOW3" s="166"/>
      <c r="NOX3" s="166"/>
      <c r="NOY3" s="166"/>
      <c r="NOZ3" s="166"/>
      <c r="NPA3" s="166"/>
      <c r="NPB3" s="166"/>
      <c r="NPC3" s="166"/>
      <c r="NPD3" s="166"/>
      <c r="NPE3" s="166"/>
      <c r="NPF3" s="166"/>
      <c r="NPG3" s="166"/>
      <c r="NPH3" s="166"/>
      <c r="NPI3" s="166"/>
      <c r="NPJ3" s="166"/>
      <c r="NPK3" s="166"/>
      <c r="NPL3" s="166"/>
      <c r="NPM3" s="166"/>
      <c r="NPN3" s="166"/>
      <c r="NPO3" s="166"/>
      <c r="NPP3" s="166"/>
      <c r="NPQ3" s="166"/>
      <c r="NPR3" s="166"/>
      <c r="NPS3" s="166"/>
      <c r="NPT3" s="166"/>
      <c r="NPU3" s="166"/>
      <c r="NPV3" s="166"/>
      <c r="NPW3" s="166"/>
      <c r="NPX3" s="166"/>
      <c r="NPY3" s="166"/>
      <c r="NPZ3" s="166"/>
      <c r="NQA3" s="166"/>
      <c r="NQB3" s="166"/>
      <c r="NQC3" s="166"/>
      <c r="NQD3" s="166"/>
      <c r="NQE3" s="166"/>
      <c r="NQF3" s="166"/>
      <c r="NQG3" s="166"/>
      <c r="NQH3" s="166"/>
      <c r="NQI3" s="166"/>
      <c r="NQJ3" s="166"/>
      <c r="NQK3" s="166"/>
      <c r="NQL3" s="166"/>
      <c r="NQM3" s="166"/>
      <c r="NQN3" s="166"/>
      <c r="NQO3" s="166"/>
      <c r="NQP3" s="166"/>
      <c r="NQQ3" s="166"/>
      <c r="NQR3" s="166"/>
      <c r="NQS3" s="166"/>
      <c r="NQT3" s="166"/>
      <c r="NQU3" s="166"/>
      <c r="NQV3" s="166"/>
      <c r="NQW3" s="166"/>
      <c r="NQX3" s="166"/>
      <c r="NQY3" s="166"/>
      <c r="NQZ3" s="166"/>
      <c r="NRA3" s="166"/>
      <c r="NRB3" s="166"/>
      <c r="NRC3" s="166"/>
      <c r="NRD3" s="166"/>
      <c r="NRE3" s="166"/>
      <c r="NRF3" s="166"/>
      <c r="NRG3" s="166"/>
      <c r="NRH3" s="166"/>
      <c r="NRI3" s="166"/>
      <c r="NRJ3" s="166"/>
      <c r="NRK3" s="166"/>
      <c r="NRL3" s="166"/>
      <c r="NRM3" s="166"/>
      <c r="NRN3" s="166"/>
      <c r="NRO3" s="166"/>
      <c r="NRP3" s="166"/>
      <c r="NRQ3" s="166"/>
      <c r="NRR3" s="166"/>
      <c r="NRS3" s="166"/>
      <c r="NRT3" s="166"/>
      <c r="NRU3" s="166"/>
      <c r="NRV3" s="166"/>
      <c r="NRW3" s="166"/>
      <c r="NRX3" s="166"/>
      <c r="NRY3" s="166"/>
      <c r="NRZ3" s="166"/>
      <c r="NSA3" s="166"/>
      <c r="NSB3" s="166"/>
      <c r="NSC3" s="166"/>
      <c r="NSD3" s="166"/>
      <c r="NSE3" s="166"/>
      <c r="NSF3" s="166"/>
      <c r="NSG3" s="166"/>
      <c r="NSH3" s="166"/>
      <c r="NSI3" s="166"/>
      <c r="NSJ3" s="166"/>
      <c r="NSK3" s="166"/>
      <c r="NSL3" s="166"/>
      <c r="NSM3" s="166"/>
      <c r="NSN3" s="166"/>
      <c r="NSO3" s="166"/>
      <c r="NSP3" s="166"/>
      <c r="NSQ3" s="166"/>
      <c r="NSR3" s="166"/>
      <c r="NSS3" s="166"/>
      <c r="NST3" s="166"/>
      <c r="NSU3" s="166"/>
      <c r="NSV3" s="166"/>
      <c r="NSW3" s="166"/>
      <c r="NSX3" s="166"/>
      <c r="NSY3" s="166"/>
      <c r="NSZ3" s="166"/>
      <c r="NTA3" s="166"/>
      <c r="NTB3" s="166"/>
      <c r="NTC3" s="166"/>
      <c r="NTD3" s="166"/>
      <c r="NTE3" s="166"/>
      <c r="NTF3" s="166"/>
      <c r="NTG3" s="166"/>
      <c r="NTH3" s="166"/>
      <c r="NTI3" s="166"/>
      <c r="NTJ3" s="166"/>
      <c r="NTK3" s="166"/>
      <c r="NTL3" s="166"/>
      <c r="NTM3" s="166"/>
      <c r="NTN3" s="166"/>
      <c r="NTO3" s="166"/>
      <c r="NTP3" s="166"/>
      <c r="NTQ3" s="166"/>
      <c r="NTR3" s="166"/>
      <c r="NTS3" s="166"/>
      <c r="NTT3" s="166"/>
      <c r="NTU3" s="166"/>
      <c r="NTV3" s="166"/>
      <c r="NTW3" s="166"/>
      <c r="NTX3" s="166"/>
      <c r="NTY3" s="166"/>
      <c r="NTZ3" s="166"/>
      <c r="NUA3" s="166"/>
      <c r="NUB3" s="166"/>
      <c r="NUC3" s="166"/>
      <c r="NUD3" s="166"/>
      <c r="NUE3" s="166"/>
      <c r="NUF3" s="166"/>
      <c r="NUG3" s="166"/>
      <c r="NUH3" s="166"/>
      <c r="NUI3" s="166"/>
      <c r="NUJ3" s="166"/>
      <c r="NUK3" s="166"/>
      <c r="NUL3" s="166"/>
      <c r="NUM3" s="166"/>
      <c r="NUN3" s="166"/>
      <c r="NUO3" s="166"/>
      <c r="NUP3" s="166"/>
      <c r="NUQ3" s="166"/>
      <c r="NUR3" s="166"/>
      <c r="NUS3" s="166"/>
      <c r="NUT3" s="166"/>
      <c r="NUU3" s="166"/>
      <c r="NUV3" s="166"/>
      <c r="NUW3" s="166"/>
      <c r="NUX3" s="166"/>
      <c r="NUY3" s="166"/>
      <c r="NUZ3" s="166"/>
      <c r="NVA3" s="166"/>
      <c r="NVB3" s="166"/>
      <c r="NVC3" s="166"/>
      <c r="NVD3" s="166"/>
      <c r="NVE3" s="166"/>
      <c r="NVF3" s="166"/>
      <c r="NVG3" s="166"/>
      <c r="NVH3" s="166"/>
      <c r="NVI3" s="166"/>
      <c r="NVJ3" s="166"/>
      <c r="NVK3" s="166"/>
      <c r="NVL3" s="166"/>
      <c r="NVM3" s="166"/>
      <c r="NVN3" s="166"/>
      <c r="NVO3" s="166"/>
      <c r="NVP3" s="166"/>
      <c r="NVQ3" s="166"/>
      <c r="NVR3" s="166"/>
      <c r="NVS3" s="166"/>
      <c r="NVT3" s="166"/>
      <c r="NVU3" s="166"/>
      <c r="NVV3" s="166"/>
      <c r="NVW3" s="166"/>
      <c r="NVX3" s="166"/>
      <c r="NVY3" s="166"/>
      <c r="NVZ3" s="166"/>
      <c r="NWA3" s="166"/>
      <c r="NWB3" s="166"/>
      <c r="NWC3" s="166"/>
      <c r="NWD3" s="166"/>
      <c r="NWE3" s="166"/>
      <c r="NWF3" s="166"/>
      <c r="NWG3" s="166"/>
      <c r="NWH3" s="166"/>
      <c r="NWI3" s="166"/>
      <c r="NWJ3" s="166"/>
      <c r="NWK3" s="166"/>
      <c r="NWL3" s="166"/>
      <c r="NWM3" s="166"/>
      <c r="NWN3" s="166"/>
      <c r="NWO3" s="166"/>
      <c r="NWP3" s="166"/>
      <c r="NWQ3" s="166"/>
      <c r="NWR3" s="166"/>
      <c r="NWS3" s="166"/>
      <c r="NWT3" s="166"/>
      <c r="NWU3" s="166"/>
      <c r="NWV3" s="166"/>
      <c r="NWW3" s="166"/>
      <c r="NWX3" s="166"/>
      <c r="NWY3" s="166"/>
      <c r="NWZ3" s="166"/>
      <c r="NXA3" s="166"/>
      <c r="NXB3" s="166"/>
      <c r="NXC3" s="166"/>
      <c r="NXD3" s="166"/>
      <c r="NXE3" s="166"/>
      <c r="NXF3" s="166"/>
      <c r="NXG3" s="166"/>
      <c r="NXH3" s="166"/>
      <c r="NXI3" s="166"/>
      <c r="NXJ3" s="166"/>
      <c r="NXK3" s="166"/>
      <c r="NXL3" s="166"/>
      <c r="NXM3" s="166"/>
      <c r="NXN3" s="166"/>
      <c r="NXO3" s="166"/>
      <c r="NXP3" s="166"/>
      <c r="NXQ3" s="166"/>
      <c r="NXR3" s="166"/>
      <c r="NXS3" s="166"/>
      <c r="NXT3" s="166"/>
      <c r="NXU3" s="166"/>
      <c r="NXV3" s="166"/>
      <c r="NXW3" s="166"/>
      <c r="NXX3" s="166"/>
      <c r="NXY3" s="166"/>
      <c r="NXZ3" s="166"/>
      <c r="NYA3" s="166"/>
      <c r="NYB3" s="166"/>
      <c r="NYC3" s="166"/>
      <c r="NYD3" s="166"/>
      <c r="NYE3" s="166"/>
      <c r="NYF3" s="166"/>
      <c r="NYG3" s="166"/>
      <c r="NYH3" s="166"/>
      <c r="NYI3" s="166"/>
      <c r="NYJ3" s="166"/>
      <c r="NYK3" s="166"/>
      <c r="NYL3" s="166"/>
      <c r="NYM3" s="166"/>
      <c r="NYN3" s="166"/>
      <c r="NYO3" s="166"/>
      <c r="NYP3" s="166"/>
      <c r="NYQ3" s="166"/>
      <c r="NYR3" s="166"/>
      <c r="NYS3" s="166"/>
      <c r="NYT3" s="166"/>
      <c r="NYU3" s="166"/>
      <c r="NYV3" s="166"/>
      <c r="NYW3" s="166"/>
      <c r="NYX3" s="166"/>
      <c r="NYY3" s="166"/>
      <c r="NYZ3" s="166"/>
      <c r="NZA3" s="166"/>
      <c r="NZB3" s="166"/>
      <c r="NZC3" s="166"/>
      <c r="NZD3" s="166"/>
      <c r="NZE3" s="166"/>
      <c r="NZF3" s="166"/>
      <c r="NZG3" s="166"/>
      <c r="NZH3" s="166"/>
      <c r="NZI3" s="166"/>
      <c r="NZJ3" s="166"/>
      <c r="NZK3" s="166"/>
      <c r="NZL3" s="166"/>
      <c r="NZM3" s="166"/>
      <c r="NZN3" s="166"/>
      <c r="NZO3" s="166"/>
      <c r="NZP3" s="166"/>
      <c r="NZQ3" s="166"/>
      <c r="NZR3" s="166"/>
      <c r="NZS3" s="166"/>
      <c r="NZT3" s="166"/>
      <c r="NZU3" s="166"/>
      <c r="NZV3" s="166"/>
      <c r="NZW3" s="166"/>
      <c r="NZX3" s="166"/>
      <c r="NZY3" s="166"/>
      <c r="NZZ3" s="166"/>
      <c r="OAA3" s="166"/>
      <c r="OAB3" s="166"/>
      <c r="OAC3" s="166"/>
      <c r="OAD3" s="166"/>
      <c r="OAE3" s="166"/>
      <c r="OAF3" s="166"/>
      <c r="OAG3" s="166"/>
      <c r="OAH3" s="166"/>
      <c r="OAI3" s="166"/>
      <c r="OAJ3" s="166"/>
      <c r="OAK3" s="166"/>
      <c r="OAL3" s="166"/>
      <c r="OAM3" s="166"/>
      <c r="OAN3" s="166"/>
      <c r="OAO3" s="166"/>
      <c r="OAP3" s="166"/>
      <c r="OAQ3" s="166"/>
      <c r="OAR3" s="166"/>
      <c r="OAS3" s="166"/>
      <c r="OAT3" s="166"/>
      <c r="OAU3" s="166"/>
      <c r="OAV3" s="166"/>
      <c r="OAW3" s="166"/>
      <c r="OAX3" s="166"/>
      <c r="OAY3" s="166"/>
      <c r="OAZ3" s="166"/>
      <c r="OBA3" s="166"/>
      <c r="OBB3" s="166"/>
      <c r="OBC3" s="166"/>
      <c r="OBD3" s="166"/>
      <c r="OBE3" s="166"/>
      <c r="OBF3" s="166"/>
      <c r="OBG3" s="166"/>
      <c r="OBH3" s="166"/>
      <c r="OBI3" s="166"/>
      <c r="OBJ3" s="166"/>
      <c r="OBK3" s="166"/>
      <c r="OBL3" s="166"/>
      <c r="OBM3" s="166"/>
      <c r="OBN3" s="166"/>
      <c r="OBO3" s="166"/>
      <c r="OBP3" s="166"/>
      <c r="OBQ3" s="166"/>
      <c r="OBR3" s="166"/>
      <c r="OBS3" s="166"/>
      <c r="OBT3" s="166"/>
      <c r="OBU3" s="166"/>
      <c r="OBV3" s="166"/>
      <c r="OBW3" s="166"/>
      <c r="OBX3" s="166"/>
      <c r="OBY3" s="166"/>
      <c r="OBZ3" s="166"/>
      <c r="OCA3" s="166"/>
      <c r="OCB3" s="166"/>
      <c r="OCC3" s="166"/>
      <c r="OCD3" s="166"/>
      <c r="OCE3" s="166"/>
      <c r="OCF3" s="166"/>
      <c r="OCG3" s="166"/>
      <c r="OCH3" s="166"/>
      <c r="OCI3" s="166"/>
      <c r="OCJ3" s="166"/>
      <c r="OCK3" s="166"/>
      <c r="OCL3" s="166"/>
      <c r="OCM3" s="166"/>
      <c r="OCN3" s="166"/>
      <c r="OCO3" s="166"/>
      <c r="OCP3" s="166"/>
      <c r="OCQ3" s="166"/>
      <c r="OCR3" s="166"/>
      <c r="OCS3" s="166"/>
      <c r="OCT3" s="166"/>
      <c r="OCU3" s="166"/>
      <c r="OCV3" s="166"/>
      <c r="OCW3" s="166"/>
      <c r="OCX3" s="166"/>
      <c r="OCY3" s="166"/>
      <c r="OCZ3" s="166"/>
      <c r="ODA3" s="166"/>
      <c r="ODB3" s="166"/>
      <c r="ODC3" s="166"/>
      <c r="ODD3" s="166"/>
      <c r="ODE3" s="166"/>
      <c r="ODF3" s="166"/>
      <c r="ODG3" s="166"/>
      <c r="ODH3" s="166"/>
      <c r="ODI3" s="166"/>
      <c r="ODJ3" s="166"/>
      <c r="ODK3" s="166"/>
      <c r="ODL3" s="166"/>
      <c r="ODM3" s="166"/>
      <c r="ODN3" s="166"/>
      <c r="ODO3" s="166"/>
      <c r="ODP3" s="166"/>
      <c r="ODQ3" s="166"/>
      <c r="ODR3" s="166"/>
      <c r="ODS3" s="166"/>
      <c r="ODT3" s="166"/>
      <c r="ODU3" s="166"/>
      <c r="ODV3" s="166"/>
      <c r="ODW3" s="166"/>
      <c r="ODX3" s="166"/>
      <c r="ODY3" s="166"/>
      <c r="ODZ3" s="166"/>
      <c r="OEA3" s="166"/>
      <c r="OEB3" s="166"/>
      <c r="OEC3" s="166"/>
      <c r="OED3" s="166"/>
      <c r="OEE3" s="166"/>
      <c r="OEF3" s="166"/>
      <c r="OEG3" s="166"/>
      <c r="OEH3" s="166"/>
      <c r="OEI3" s="166"/>
      <c r="OEJ3" s="166"/>
      <c r="OEK3" s="166"/>
      <c r="OEL3" s="166"/>
      <c r="OEM3" s="166"/>
      <c r="OEN3" s="166"/>
      <c r="OEO3" s="166"/>
      <c r="OEP3" s="166"/>
      <c r="OEQ3" s="166"/>
      <c r="OER3" s="166"/>
      <c r="OES3" s="166"/>
      <c r="OET3" s="166"/>
      <c r="OEU3" s="166"/>
      <c r="OEV3" s="166"/>
      <c r="OEW3" s="166"/>
      <c r="OEX3" s="166"/>
      <c r="OEY3" s="166"/>
      <c r="OEZ3" s="166"/>
      <c r="OFA3" s="166"/>
      <c r="OFB3" s="166"/>
      <c r="OFC3" s="166"/>
      <c r="OFD3" s="166"/>
      <c r="OFE3" s="166"/>
      <c r="OFF3" s="166"/>
      <c r="OFG3" s="166"/>
      <c r="OFH3" s="166"/>
      <c r="OFI3" s="166"/>
      <c r="OFJ3" s="166"/>
      <c r="OFK3" s="166"/>
      <c r="OFL3" s="166"/>
      <c r="OFM3" s="166"/>
      <c r="OFN3" s="166"/>
      <c r="OFO3" s="166"/>
      <c r="OFP3" s="166"/>
      <c r="OFQ3" s="166"/>
      <c r="OFR3" s="166"/>
      <c r="OFS3" s="166"/>
      <c r="OFT3" s="166"/>
      <c r="OFU3" s="166"/>
      <c r="OFV3" s="166"/>
      <c r="OFW3" s="166"/>
      <c r="OFX3" s="166"/>
      <c r="OFY3" s="166"/>
      <c r="OFZ3" s="166"/>
      <c r="OGA3" s="166"/>
      <c r="OGB3" s="166"/>
      <c r="OGC3" s="166"/>
      <c r="OGD3" s="166"/>
      <c r="OGE3" s="166"/>
      <c r="OGF3" s="166"/>
      <c r="OGG3" s="166"/>
      <c r="OGH3" s="166"/>
      <c r="OGI3" s="166"/>
      <c r="OGJ3" s="166"/>
      <c r="OGK3" s="166"/>
      <c r="OGL3" s="166"/>
      <c r="OGM3" s="166"/>
      <c r="OGN3" s="166"/>
      <c r="OGO3" s="166"/>
      <c r="OGP3" s="166"/>
      <c r="OGQ3" s="166"/>
      <c r="OGR3" s="166"/>
      <c r="OGS3" s="166"/>
      <c r="OGT3" s="166"/>
      <c r="OGU3" s="166"/>
      <c r="OGV3" s="166"/>
      <c r="OGW3" s="166"/>
      <c r="OGX3" s="166"/>
      <c r="OGY3" s="166"/>
      <c r="OGZ3" s="166"/>
      <c r="OHA3" s="166"/>
      <c r="OHB3" s="166"/>
      <c r="OHC3" s="166"/>
      <c r="OHD3" s="166"/>
      <c r="OHE3" s="166"/>
      <c r="OHF3" s="166"/>
      <c r="OHG3" s="166"/>
      <c r="OHH3" s="166"/>
      <c r="OHI3" s="166"/>
      <c r="OHJ3" s="166"/>
      <c r="OHK3" s="166"/>
      <c r="OHL3" s="166"/>
      <c r="OHM3" s="166"/>
      <c r="OHN3" s="166"/>
      <c r="OHO3" s="166"/>
      <c r="OHP3" s="166"/>
      <c r="OHQ3" s="166"/>
      <c r="OHR3" s="166"/>
      <c r="OHS3" s="166"/>
      <c r="OHT3" s="166"/>
      <c r="OHU3" s="166"/>
      <c r="OHV3" s="166"/>
      <c r="OHW3" s="166"/>
      <c r="OHX3" s="166"/>
      <c r="OHY3" s="166"/>
      <c r="OHZ3" s="166"/>
      <c r="OIA3" s="166"/>
      <c r="OIB3" s="166"/>
      <c r="OIC3" s="166"/>
      <c r="OID3" s="166"/>
      <c r="OIE3" s="166"/>
      <c r="OIF3" s="166"/>
      <c r="OIG3" s="166"/>
      <c r="OIH3" s="166"/>
      <c r="OII3" s="166"/>
      <c r="OIJ3" s="166"/>
      <c r="OIK3" s="166"/>
      <c r="OIL3" s="166"/>
      <c r="OIM3" s="166"/>
      <c r="OIN3" s="166"/>
      <c r="OIO3" s="166"/>
      <c r="OIP3" s="166"/>
      <c r="OIQ3" s="166"/>
      <c r="OIR3" s="166"/>
      <c r="OIS3" s="166"/>
      <c r="OIT3" s="166"/>
      <c r="OIU3" s="166"/>
      <c r="OIV3" s="166"/>
      <c r="OIW3" s="166"/>
      <c r="OIX3" s="166"/>
      <c r="OIY3" s="166"/>
      <c r="OIZ3" s="166"/>
      <c r="OJA3" s="166"/>
      <c r="OJB3" s="166"/>
      <c r="OJC3" s="166"/>
      <c r="OJD3" s="166"/>
      <c r="OJE3" s="166"/>
      <c r="OJF3" s="166"/>
      <c r="OJG3" s="166"/>
      <c r="OJH3" s="166"/>
      <c r="OJI3" s="166"/>
      <c r="OJJ3" s="166"/>
      <c r="OJK3" s="166"/>
      <c r="OJL3" s="166"/>
      <c r="OJM3" s="166"/>
      <c r="OJN3" s="166"/>
      <c r="OJO3" s="166"/>
      <c r="OJP3" s="166"/>
      <c r="OJQ3" s="166"/>
      <c r="OJR3" s="166"/>
      <c r="OJS3" s="166"/>
      <c r="OJT3" s="166"/>
      <c r="OJU3" s="166"/>
      <c r="OJV3" s="166"/>
      <c r="OJW3" s="166"/>
      <c r="OJX3" s="166"/>
      <c r="OJY3" s="166"/>
      <c r="OJZ3" s="166"/>
      <c r="OKA3" s="166"/>
      <c r="OKB3" s="166"/>
      <c r="OKC3" s="166"/>
      <c r="OKD3" s="166"/>
      <c r="OKE3" s="166"/>
      <c r="OKF3" s="166"/>
      <c r="OKG3" s="166"/>
      <c r="OKH3" s="166"/>
      <c r="OKI3" s="166"/>
      <c r="OKJ3" s="166"/>
      <c r="OKK3" s="166"/>
      <c r="OKL3" s="166"/>
      <c r="OKM3" s="166"/>
      <c r="OKN3" s="166"/>
      <c r="OKO3" s="166"/>
      <c r="OKP3" s="166"/>
      <c r="OKQ3" s="166"/>
      <c r="OKR3" s="166"/>
      <c r="OKS3" s="166"/>
      <c r="OKT3" s="166"/>
      <c r="OKU3" s="166"/>
      <c r="OKV3" s="166"/>
      <c r="OKW3" s="166"/>
      <c r="OKX3" s="166"/>
      <c r="OKY3" s="166"/>
      <c r="OKZ3" s="166"/>
      <c r="OLA3" s="166"/>
      <c r="OLB3" s="166"/>
      <c r="OLC3" s="166"/>
      <c r="OLD3" s="166"/>
      <c r="OLE3" s="166"/>
      <c r="OLF3" s="166"/>
      <c r="OLG3" s="166"/>
      <c r="OLH3" s="166"/>
      <c r="OLI3" s="166"/>
      <c r="OLJ3" s="166"/>
      <c r="OLK3" s="166"/>
      <c r="OLL3" s="166"/>
      <c r="OLM3" s="166"/>
      <c r="OLN3" s="166"/>
      <c r="OLO3" s="166"/>
      <c r="OLP3" s="166"/>
      <c r="OLQ3" s="166"/>
      <c r="OLR3" s="166"/>
      <c r="OLS3" s="166"/>
      <c r="OLT3" s="166"/>
      <c r="OLU3" s="166"/>
      <c r="OLV3" s="166"/>
      <c r="OLW3" s="166"/>
      <c r="OLX3" s="166"/>
      <c r="OLY3" s="166"/>
      <c r="OLZ3" s="166"/>
      <c r="OMA3" s="166"/>
      <c r="OMB3" s="166"/>
      <c r="OMC3" s="166"/>
      <c r="OMD3" s="166"/>
      <c r="OME3" s="166"/>
      <c r="OMF3" s="166"/>
      <c r="OMG3" s="166"/>
      <c r="OMH3" s="166"/>
      <c r="OMI3" s="166"/>
      <c r="OMJ3" s="166"/>
      <c r="OMK3" s="166"/>
      <c r="OML3" s="166"/>
      <c r="OMM3" s="166"/>
      <c r="OMN3" s="166"/>
      <c r="OMO3" s="166"/>
      <c r="OMP3" s="166"/>
      <c r="OMQ3" s="166"/>
      <c r="OMR3" s="166"/>
      <c r="OMS3" s="166"/>
      <c r="OMT3" s="166"/>
      <c r="OMU3" s="166"/>
      <c r="OMV3" s="166"/>
      <c r="OMW3" s="166"/>
      <c r="OMX3" s="166"/>
      <c r="OMY3" s="166"/>
      <c r="OMZ3" s="166"/>
      <c r="ONA3" s="166"/>
      <c r="ONB3" s="166"/>
      <c r="ONC3" s="166"/>
      <c r="OND3" s="166"/>
      <c r="ONE3" s="166"/>
      <c r="ONF3" s="166"/>
      <c r="ONG3" s="166"/>
      <c r="ONH3" s="166"/>
      <c r="ONI3" s="166"/>
      <c r="ONJ3" s="166"/>
      <c r="ONK3" s="166"/>
      <c r="ONL3" s="166"/>
      <c r="ONM3" s="166"/>
      <c r="ONN3" s="166"/>
      <c r="ONO3" s="166"/>
      <c r="ONP3" s="166"/>
      <c r="ONQ3" s="166"/>
      <c r="ONR3" s="166"/>
      <c r="ONS3" s="166"/>
      <c r="ONT3" s="166"/>
      <c r="ONU3" s="166"/>
      <c r="ONV3" s="166"/>
      <c r="ONW3" s="166"/>
      <c r="ONX3" s="166"/>
      <c r="ONY3" s="166"/>
      <c r="ONZ3" s="166"/>
      <c r="OOA3" s="166"/>
      <c r="OOB3" s="166"/>
      <c r="OOC3" s="166"/>
      <c r="OOD3" s="166"/>
      <c r="OOE3" s="166"/>
      <c r="OOF3" s="166"/>
      <c r="OOG3" s="166"/>
      <c r="OOH3" s="166"/>
      <c r="OOI3" s="166"/>
      <c r="OOJ3" s="166"/>
      <c r="OOK3" s="166"/>
      <c r="OOL3" s="166"/>
      <c r="OOM3" s="166"/>
      <c r="OON3" s="166"/>
      <c r="OOO3" s="166"/>
      <c r="OOP3" s="166"/>
      <c r="OOQ3" s="166"/>
      <c r="OOR3" s="166"/>
      <c r="OOS3" s="166"/>
      <c r="OOT3" s="166"/>
      <c r="OOU3" s="166"/>
      <c r="OOV3" s="166"/>
      <c r="OOW3" s="166"/>
      <c r="OOX3" s="166"/>
      <c r="OOY3" s="166"/>
      <c r="OOZ3" s="166"/>
      <c r="OPA3" s="166"/>
      <c r="OPB3" s="166"/>
      <c r="OPC3" s="166"/>
      <c r="OPD3" s="166"/>
      <c r="OPE3" s="166"/>
      <c r="OPF3" s="166"/>
      <c r="OPG3" s="166"/>
      <c r="OPH3" s="166"/>
      <c r="OPI3" s="166"/>
      <c r="OPJ3" s="166"/>
      <c r="OPK3" s="166"/>
      <c r="OPL3" s="166"/>
      <c r="OPM3" s="166"/>
      <c r="OPN3" s="166"/>
      <c r="OPO3" s="166"/>
      <c r="OPP3" s="166"/>
      <c r="OPQ3" s="166"/>
      <c r="OPR3" s="166"/>
      <c r="OPS3" s="166"/>
      <c r="OPT3" s="166"/>
      <c r="OPU3" s="166"/>
      <c r="OPV3" s="166"/>
      <c r="OPW3" s="166"/>
      <c r="OPX3" s="166"/>
      <c r="OPY3" s="166"/>
      <c r="OPZ3" s="166"/>
      <c r="OQA3" s="166"/>
      <c r="OQB3" s="166"/>
      <c r="OQC3" s="166"/>
      <c r="OQD3" s="166"/>
      <c r="OQE3" s="166"/>
      <c r="OQF3" s="166"/>
      <c r="OQG3" s="166"/>
      <c r="OQH3" s="166"/>
      <c r="OQI3" s="166"/>
      <c r="OQJ3" s="166"/>
      <c r="OQK3" s="166"/>
      <c r="OQL3" s="166"/>
      <c r="OQM3" s="166"/>
      <c r="OQN3" s="166"/>
      <c r="OQO3" s="166"/>
      <c r="OQP3" s="166"/>
      <c r="OQQ3" s="166"/>
      <c r="OQR3" s="166"/>
      <c r="OQS3" s="166"/>
      <c r="OQT3" s="166"/>
      <c r="OQU3" s="166"/>
      <c r="OQV3" s="166"/>
      <c r="OQW3" s="166"/>
      <c r="OQX3" s="166"/>
      <c r="OQY3" s="166"/>
      <c r="OQZ3" s="166"/>
      <c r="ORA3" s="166"/>
      <c r="ORB3" s="166"/>
      <c r="ORC3" s="166"/>
      <c r="ORD3" s="166"/>
      <c r="ORE3" s="166"/>
      <c r="ORF3" s="166"/>
      <c r="ORG3" s="166"/>
      <c r="ORH3" s="166"/>
      <c r="ORI3" s="166"/>
      <c r="ORJ3" s="166"/>
      <c r="ORK3" s="166"/>
      <c r="ORL3" s="166"/>
      <c r="ORM3" s="166"/>
      <c r="ORN3" s="166"/>
      <c r="ORO3" s="166"/>
      <c r="ORP3" s="166"/>
      <c r="ORQ3" s="166"/>
      <c r="ORR3" s="166"/>
      <c r="ORS3" s="166"/>
      <c r="ORT3" s="166"/>
      <c r="ORU3" s="166"/>
      <c r="ORV3" s="166"/>
      <c r="ORW3" s="166"/>
      <c r="ORX3" s="166"/>
      <c r="ORY3" s="166"/>
      <c r="ORZ3" s="166"/>
      <c r="OSA3" s="166"/>
      <c r="OSB3" s="166"/>
      <c r="OSC3" s="166"/>
      <c r="OSD3" s="166"/>
      <c r="OSE3" s="166"/>
      <c r="OSF3" s="166"/>
      <c r="OSG3" s="166"/>
      <c r="OSH3" s="166"/>
      <c r="OSI3" s="166"/>
      <c r="OSJ3" s="166"/>
      <c r="OSK3" s="166"/>
      <c r="OSL3" s="166"/>
      <c r="OSM3" s="166"/>
      <c r="OSN3" s="166"/>
      <c r="OSO3" s="166"/>
      <c r="OSP3" s="166"/>
      <c r="OSQ3" s="166"/>
      <c r="OSR3" s="166"/>
      <c r="OSS3" s="166"/>
      <c r="OST3" s="166"/>
      <c r="OSU3" s="166"/>
      <c r="OSV3" s="166"/>
      <c r="OSW3" s="166"/>
      <c r="OSX3" s="166"/>
      <c r="OSY3" s="166"/>
      <c r="OSZ3" s="166"/>
      <c r="OTA3" s="166"/>
      <c r="OTB3" s="166"/>
      <c r="OTC3" s="166"/>
      <c r="OTD3" s="166"/>
      <c r="OTE3" s="166"/>
      <c r="OTF3" s="166"/>
      <c r="OTG3" s="166"/>
      <c r="OTH3" s="166"/>
      <c r="OTI3" s="166"/>
      <c r="OTJ3" s="166"/>
      <c r="OTK3" s="166"/>
      <c r="OTL3" s="166"/>
      <c r="OTM3" s="166"/>
      <c r="OTN3" s="166"/>
      <c r="OTO3" s="166"/>
      <c r="OTP3" s="166"/>
      <c r="OTQ3" s="166"/>
      <c r="OTR3" s="166"/>
      <c r="OTS3" s="166"/>
      <c r="OTT3" s="166"/>
      <c r="OTU3" s="166"/>
      <c r="OTV3" s="166"/>
      <c r="OTW3" s="166"/>
      <c r="OTX3" s="166"/>
      <c r="OTY3" s="166"/>
      <c r="OTZ3" s="166"/>
      <c r="OUA3" s="166"/>
      <c r="OUB3" s="166"/>
      <c r="OUC3" s="166"/>
      <c r="OUD3" s="166"/>
      <c r="OUE3" s="166"/>
      <c r="OUF3" s="166"/>
      <c r="OUG3" s="166"/>
      <c r="OUH3" s="166"/>
      <c r="OUI3" s="166"/>
      <c r="OUJ3" s="166"/>
      <c r="OUK3" s="166"/>
      <c r="OUL3" s="166"/>
      <c r="OUM3" s="166"/>
      <c r="OUN3" s="166"/>
      <c r="OUO3" s="166"/>
      <c r="OUP3" s="166"/>
      <c r="OUQ3" s="166"/>
      <c r="OUR3" s="166"/>
      <c r="OUS3" s="166"/>
      <c r="OUT3" s="166"/>
      <c r="OUU3" s="166"/>
      <c r="OUV3" s="166"/>
      <c r="OUW3" s="166"/>
      <c r="OUX3" s="166"/>
      <c r="OUY3" s="166"/>
      <c r="OUZ3" s="166"/>
      <c r="OVA3" s="166"/>
      <c r="OVB3" s="166"/>
      <c r="OVC3" s="166"/>
      <c r="OVD3" s="166"/>
      <c r="OVE3" s="166"/>
      <c r="OVF3" s="166"/>
      <c r="OVG3" s="166"/>
      <c r="OVH3" s="166"/>
      <c r="OVI3" s="166"/>
      <c r="OVJ3" s="166"/>
      <c r="OVK3" s="166"/>
      <c r="OVL3" s="166"/>
      <c r="OVM3" s="166"/>
      <c r="OVN3" s="166"/>
      <c r="OVO3" s="166"/>
      <c r="OVP3" s="166"/>
      <c r="OVQ3" s="166"/>
      <c r="OVR3" s="166"/>
      <c r="OVS3" s="166"/>
      <c r="OVT3" s="166"/>
      <c r="OVU3" s="166"/>
      <c r="OVV3" s="166"/>
      <c r="OVW3" s="166"/>
      <c r="OVX3" s="166"/>
      <c r="OVY3" s="166"/>
      <c r="OVZ3" s="166"/>
      <c r="OWA3" s="166"/>
      <c r="OWB3" s="166"/>
      <c r="OWC3" s="166"/>
      <c r="OWD3" s="166"/>
      <c r="OWE3" s="166"/>
      <c r="OWF3" s="166"/>
      <c r="OWG3" s="166"/>
      <c r="OWH3" s="166"/>
      <c r="OWI3" s="166"/>
      <c r="OWJ3" s="166"/>
      <c r="OWK3" s="166"/>
      <c r="OWL3" s="166"/>
      <c r="OWM3" s="166"/>
      <c r="OWN3" s="166"/>
      <c r="OWO3" s="166"/>
      <c r="OWP3" s="166"/>
      <c r="OWQ3" s="166"/>
      <c r="OWR3" s="166"/>
      <c r="OWS3" s="166"/>
      <c r="OWT3" s="166"/>
      <c r="OWU3" s="166"/>
      <c r="OWV3" s="166"/>
      <c r="OWW3" s="166"/>
      <c r="OWX3" s="166"/>
      <c r="OWY3" s="166"/>
      <c r="OWZ3" s="166"/>
      <c r="OXA3" s="166"/>
      <c r="OXB3" s="166"/>
      <c r="OXC3" s="166"/>
      <c r="OXD3" s="166"/>
      <c r="OXE3" s="166"/>
      <c r="OXF3" s="166"/>
      <c r="OXG3" s="166"/>
      <c r="OXH3" s="166"/>
      <c r="OXI3" s="166"/>
      <c r="OXJ3" s="166"/>
      <c r="OXK3" s="166"/>
      <c r="OXL3" s="166"/>
      <c r="OXM3" s="166"/>
      <c r="OXN3" s="166"/>
      <c r="OXO3" s="166"/>
      <c r="OXP3" s="166"/>
      <c r="OXQ3" s="166"/>
      <c r="OXR3" s="166"/>
      <c r="OXS3" s="166"/>
      <c r="OXT3" s="166"/>
      <c r="OXU3" s="166"/>
      <c r="OXV3" s="166"/>
      <c r="OXW3" s="166"/>
      <c r="OXX3" s="166"/>
      <c r="OXY3" s="166"/>
      <c r="OXZ3" s="166"/>
      <c r="OYA3" s="166"/>
      <c r="OYB3" s="166"/>
      <c r="OYC3" s="166"/>
      <c r="OYD3" s="166"/>
      <c r="OYE3" s="166"/>
      <c r="OYF3" s="166"/>
      <c r="OYG3" s="166"/>
      <c r="OYH3" s="166"/>
      <c r="OYI3" s="166"/>
      <c r="OYJ3" s="166"/>
      <c r="OYK3" s="166"/>
      <c r="OYL3" s="166"/>
      <c r="OYM3" s="166"/>
      <c r="OYN3" s="166"/>
      <c r="OYO3" s="166"/>
      <c r="OYP3" s="166"/>
      <c r="OYQ3" s="166"/>
      <c r="OYR3" s="166"/>
      <c r="OYS3" s="166"/>
      <c r="OYT3" s="166"/>
      <c r="OYU3" s="166"/>
      <c r="OYV3" s="166"/>
      <c r="OYW3" s="166"/>
      <c r="OYX3" s="166"/>
      <c r="OYY3" s="166"/>
      <c r="OYZ3" s="166"/>
      <c r="OZA3" s="166"/>
      <c r="OZB3" s="166"/>
      <c r="OZC3" s="166"/>
      <c r="OZD3" s="166"/>
      <c r="OZE3" s="166"/>
      <c r="OZF3" s="166"/>
      <c r="OZG3" s="166"/>
      <c r="OZH3" s="166"/>
      <c r="OZI3" s="166"/>
      <c r="OZJ3" s="166"/>
      <c r="OZK3" s="166"/>
      <c r="OZL3" s="166"/>
      <c r="OZM3" s="166"/>
      <c r="OZN3" s="166"/>
      <c r="OZO3" s="166"/>
      <c r="OZP3" s="166"/>
      <c r="OZQ3" s="166"/>
      <c r="OZR3" s="166"/>
      <c r="OZS3" s="166"/>
      <c r="OZT3" s="166"/>
      <c r="OZU3" s="166"/>
      <c r="OZV3" s="166"/>
      <c r="OZW3" s="166"/>
      <c r="OZX3" s="166"/>
      <c r="OZY3" s="166"/>
      <c r="OZZ3" s="166"/>
      <c r="PAA3" s="166"/>
      <c r="PAB3" s="166"/>
      <c r="PAC3" s="166"/>
      <c r="PAD3" s="166"/>
      <c r="PAE3" s="166"/>
      <c r="PAF3" s="166"/>
      <c r="PAG3" s="166"/>
      <c r="PAH3" s="166"/>
      <c r="PAI3" s="166"/>
      <c r="PAJ3" s="166"/>
      <c r="PAK3" s="166"/>
      <c r="PAL3" s="166"/>
      <c r="PAM3" s="166"/>
      <c r="PAN3" s="166"/>
      <c r="PAO3" s="166"/>
      <c r="PAP3" s="166"/>
      <c r="PAQ3" s="166"/>
      <c r="PAR3" s="166"/>
      <c r="PAS3" s="166"/>
      <c r="PAT3" s="166"/>
      <c r="PAU3" s="166"/>
      <c r="PAV3" s="166"/>
      <c r="PAW3" s="166"/>
      <c r="PAX3" s="166"/>
      <c r="PAY3" s="166"/>
      <c r="PAZ3" s="166"/>
      <c r="PBA3" s="166"/>
      <c r="PBB3" s="166"/>
      <c r="PBC3" s="166"/>
      <c r="PBD3" s="166"/>
      <c r="PBE3" s="166"/>
      <c r="PBF3" s="166"/>
      <c r="PBG3" s="166"/>
      <c r="PBH3" s="166"/>
      <c r="PBI3" s="166"/>
      <c r="PBJ3" s="166"/>
      <c r="PBK3" s="166"/>
      <c r="PBL3" s="166"/>
      <c r="PBM3" s="166"/>
      <c r="PBN3" s="166"/>
      <c r="PBO3" s="166"/>
      <c r="PBP3" s="166"/>
      <c r="PBQ3" s="166"/>
      <c r="PBR3" s="166"/>
      <c r="PBS3" s="166"/>
      <c r="PBT3" s="166"/>
      <c r="PBU3" s="166"/>
      <c r="PBV3" s="166"/>
      <c r="PBW3" s="166"/>
      <c r="PBX3" s="166"/>
      <c r="PBY3" s="166"/>
      <c r="PBZ3" s="166"/>
      <c r="PCA3" s="166"/>
      <c r="PCB3" s="166"/>
      <c r="PCC3" s="166"/>
      <c r="PCD3" s="166"/>
      <c r="PCE3" s="166"/>
      <c r="PCF3" s="166"/>
      <c r="PCG3" s="166"/>
      <c r="PCH3" s="166"/>
      <c r="PCI3" s="166"/>
      <c r="PCJ3" s="166"/>
      <c r="PCK3" s="166"/>
      <c r="PCL3" s="166"/>
      <c r="PCM3" s="166"/>
      <c r="PCN3" s="166"/>
      <c r="PCO3" s="166"/>
      <c r="PCP3" s="166"/>
      <c r="PCQ3" s="166"/>
      <c r="PCR3" s="166"/>
      <c r="PCS3" s="166"/>
      <c r="PCT3" s="166"/>
      <c r="PCU3" s="166"/>
      <c r="PCV3" s="166"/>
      <c r="PCW3" s="166"/>
      <c r="PCX3" s="166"/>
      <c r="PCY3" s="166"/>
      <c r="PCZ3" s="166"/>
      <c r="PDA3" s="166"/>
      <c r="PDB3" s="166"/>
      <c r="PDC3" s="166"/>
      <c r="PDD3" s="166"/>
      <c r="PDE3" s="166"/>
      <c r="PDF3" s="166"/>
      <c r="PDG3" s="166"/>
      <c r="PDH3" s="166"/>
      <c r="PDI3" s="166"/>
      <c r="PDJ3" s="166"/>
      <c r="PDK3" s="166"/>
      <c r="PDL3" s="166"/>
      <c r="PDM3" s="166"/>
      <c r="PDN3" s="166"/>
      <c r="PDO3" s="166"/>
      <c r="PDP3" s="166"/>
      <c r="PDQ3" s="166"/>
      <c r="PDR3" s="166"/>
      <c r="PDS3" s="166"/>
      <c r="PDT3" s="166"/>
      <c r="PDU3" s="166"/>
      <c r="PDV3" s="166"/>
      <c r="PDW3" s="166"/>
      <c r="PDX3" s="166"/>
      <c r="PDY3" s="166"/>
      <c r="PDZ3" s="166"/>
      <c r="PEA3" s="166"/>
      <c r="PEB3" s="166"/>
      <c r="PEC3" s="166"/>
      <c r="PED3" s="166"/>
      <c r="PEE3" s="166"/>
      <c r="PEF3" s="166"/>
      <c r="PEG3" s="166"/>
      <c r="PEH3" s="166"/>
      <c r="PEI3" s="166"/>
      <c r="PEJ3" s="166"/>
      <c r="PEK3" s="166"/>
      <c r="PEL3" s="166"/>
      <c r="PEM3" s="166"/>
      <c r="PEN3" s="166"/>
      <c r="PEO3" s="166"/>
      <c r="PEP3" s="166"/>
      <c r="PEQ3" s="166"/>
      <c r="PER3" s="166"/>
      <c r="PES3" s="166"/>
      <c r="PET3" s="166"/>
      <c r="PEU3" s="166"/>
      <c r="PEV3" s="166"/>
      <c r="PEW3" s="166"/>
      <c r="PEX3" s="166"/>
      <c r="PEY3" s="166"/>
      <c r="PEZ3" s="166"/>
      <c r="PFA3" s="166"/>
      <c r="PFB3" s="166"/>
      <c r="PFC3" s="166"/>
      <c r="PFD3" s="166"/>
      <c r="PFE3" s="166"/>
      <c r="PFF3" s="166"/>
      <c r="PFG3" s="166"/>
      <c r="PFH3" s="166"/>
      <c r="PFI3" s="166"/>
      <c r="PFJ3" s="166"/>
      <c r="PFK3" s="166"/>
      <c r="PFL3" s="166"/>
      <c r="PFM3" s="166"/>
      <c r="PFN3" s="166"/>
      <c r="PFO3" s="166"/>
      <c r="PFP3" s="166"/>
      <c r="PFQ3" s="166"/>
      <c r="PFR3" s="166"/>
      <c r="PFS3" s="166"/>
      <c r="PFT3" s="166"/>
      <c r="PFU3" s="166"/>
      <c r="PFV3" s="166"/>
      <c r="PFW3" s="166"/>
      <c r="PFX3" s="166"/>
      <c r="PFY3" s="166"/>
      <c r="PFZ3" s="166"/>
      <c r="PGA3" s="166"/>
      <c r="PGB3" s="166"/>
      <c r="PGC3" s="166"/>
      <c r="PGD3" s="166"/>
      <c r="PGE3" s="166"/>
      <c r="PGF3" s="166"/>
      <c r="PGG3" s="166"/>
      <c r="PGH3" s="166"/>
      <c r="PGI3" s="166"/>
      <c r="PGJ3" s="166"/>
      <c r="PGK3" s="166"/>
      <c r="PGL3" s="166"/>
      <c r="PGM3" s="166"/>
      <c r="PGN3" s="166"/>
      <c r="PGO3" s="166"/>
      <c r="PGP3" s="166"/>
      <c r="PGQ3" s="166"/>
      <c r="PGR3" s="166"/>
      <c r="PGS3" s="166"/>
      <c r="PGT3" s="166"/>
      <c r="PGU3" s="166"/>
      <c r="PGV3" s="166"/>
      <c r="PGW3" s="166"/>
      <c r="PGX3" s="166"/>
      <c r="PGY3" s="166"/>
      <c r="PGZ3" s="166"/>
      <c r="PHA3" s="166"/>
      <c r="PHB3" s="166"/>
      <c r="PHC3" s="166"/>
      <c r="PHD3" s="166"/>
      <c r="PHE3" s="166"/>
      <c r="PHF3" s="166"/>
      <c r="PHG3" s="166"/>
      <c r="PHH3" s="166"/>
      <c r="PHI3" s="166"/>
      <c r="PHJ3" s="166"/>
      <c r="PHK3" s="166"/>
      <c r="PHL3" s="166"/>
      <c r="PHM3" s="166"/>
      <c r="PHN3" s="166"/>
      <c r="PHO3" s="166"/>
      <c r="PHP3" s="166"/>
      <c r="PHQ3" s="166"/>
      <c r="PHR3" s="166"/>
      <c r="PHS3" s="166"/>
      <c r="PHT3" s="166"/>
      <c r="PHU3" s="166"/>
      <c r="PHV3" s="166"/>
      <c r="PHW3" s="166"/>
      <c r="PHX3" s="166"/>
      <c r="PHY3" s="166"/>
      <c r="PHZ3" s="166"/>
      <c r="PIA3" s="166"/>
      <c r="PIB3" s="166"/>
      <c r="PIC3" s="166"/>
      <c r="PID3" s="166"/>
      <c r="PIE3" s="166"/>
      <c r="PIF3" s="166"/>
      <c r="PIG3" s="166"/>
      <c r="PIH3" s="166"/>
      <c r="PII3" s="166"/>
      <c r="PIJ3" s="166"/>
      <c r="PIK3" s="166"/>
      <c r="PIL3" s="166"/>
      <c r="PIM3" s="166"/>
      <c r="PIN3" s="166"/>
      <c r="PIO3" s="166"/>
      <c r="PIP3" s="166"/>
      <c r="PIQ3" s="166"/>
      <c r="PIR3" s="166"/>
      <c r="PIS3" s="166"/>
      <c r="PIT3" s="166"/>
      <c r="PIU3" s="166"/>
      <c r="PIV3" s="166"/>
      <c r="PIW3" s="166"/>
      <c r="PIX3" s="166"/>
      <c r="PIY3" s="166"/>
      <c r="PIZ3" s="166"/>
      <c r="PJA3" s="166"/>
      <c r="PJB3" s="166"/>
      <c r="PJC3" s="166"/>
      <c r="PJD3" s="166"/>
      <c r="PJE3" s="166"/>
      <c r="PJF3" s="166"/>
      <c r="PJG3" s="166"/>
      <c r="PJH3" s="166"/>
      <c r="PJI3" s="166"/>
      <c r="PJJ3" s="166"/>
      <c r="PJK3" s="166"/>
      <c r="PJL3" s="166"/>
      <c r="PJM3" s="166"/>
      <c r="PJN3" s="166"/>
      <c r="PJO3" s="166"/>
      <c r="PJP3" s="166"/>
      <c r="PJQ3" s="166"/>
      <c r="PJR3" s="166"/>
      <c r="PJS3" s="166"/>
      <c r="PJT3" s="166"/>
      <c r="PJU3" s="166"/>
      <c r="PJV3" s="166"/>
      <c r="PJW3" s="166"/>
      <c r="PJX3" s="166"/>
      <c r="PJY3" s="166"/>
      <c r="PJZ3" s="166"/>
      <c r="PKA3" s="166"/>
      <c r="PKB3" s="166"/>
      <c r="PKC3" s="166"/>
      <c r="PKD3" s="166"/>
      <c r="PKE3" s="166"/>
      <c r="PKF3" s="166"/>
      <c r="PKG3" s="166"/>
      <c r="PKH3" s="166"/>
      <c r="PKI3" s="166"/>
      <c r="PKJ3" s="166"/>
      <c r="PKK3" s="166"/>
      <c r="PKL3" s="166"/>
      <c r="PKM3" s="166"/>
      <c r="PKN3" s="166"/>
      <c r="PKO3" s="166"/>
      <c r="PKP3" s="166"/>
      <c r="PKQ3" s="166"/>
      <c r="PKR3" s="166"/>
      <c r="PKS3" s="166"/>
      <c r="PKT3" s="166"/>
      <c r="PKU3" s="166"/>
      <c r="PKV3" s="166"/>
      <c r="PKW3" s="166"/>
      <c r="PKX3" s="166"/>
      <c r="PKY3" s="166"/>
      <c r="PKZ3" s="166"/>
      <c r="PLA3" s="166"/>
      <c r="PLB3" s="166"/>
      <c r="PLC3" s="166"/>
      <c r="PLD3" s="166"/>
      <c r="PLE3" s="166"/>
      <c r="PLF3" s="166"/>
      <c r="PLG3" s="166"/>
      <c r="PLH3" s="166"/>
      <c r="PLI3" s="166"/>
      <c r="PLJ3" s="166"/>
      <c r="PLK3" s="166"/>
      <c r="PLL3" s="166"/>
      <c r="PLM3" s="166"/>
      <c r="PLN3" s="166"/>
      <c r="PLO3" s="166"/>
      <c r="PLP3" s="166"/>
      <c r="PLQ3" s="166"/>
      <c r="PLR3" s="166"/>
      <c r="PLS3" s="166"/>
      <c r="PLT3" s="166"/>
      <c r="PLU3" s="166"/>
      <c r="PLV3" s="166"/>
      <c r="PLW3" s="166"/>
      <c r="PLX3" s="166"/>
      <c r="PLY3" s="166"/>
      <c r="PLZ3" s="166"/>
      <c r="PMA3" s="166"/>
      <c r="PMB3" s="166"/>
      <c r="PMC3" s="166"/>
      <c r="PMD3" s="166"/>
      <c r="PME3" s="166"/>
      <c r="PMF3" s="166"/>
      <c r="PMG3" s="166"/>
      <c r="PMH3" s="166"/>
      <c r="PMI3" s="166"/>
      <c r="PMJ3" s="166"/>
      <c r="PMK3" s="166"/>
      <c r="PML3" s="166"/>
      <c r="PMM3" s="166"/>
      <c r="PMN3" s="166"/>
      <c r="PMO3" s="166"/>
      <c r="PMP3" s="166"/>
      <c r="PMQ3" s="166"/>
      <c r="PMR3" s="166"/>
      <c r="PMS3" s="166"/>
      <c r="PMT3" s="166"/>
      <c r="PMU3" s="166"/>
      <c r="PMV3" s="166"/>
      <c r="PMW3" s="166"/>
      <c r="PMX3" s="166"/>
      <c r="PMY3" s="166"/>
      <c r="PMZ3" s="166"/>
      <c r="PNA3" s="166"/>
      <c r="PNB3" s="166"/>
      <c r="PNC3" s="166"/>
      <c r="PND3" s="166"/>
      <c r="PNE3" s="166"/>
      <c r="PNF3" s="166"/>
      <c r="PNG3" s="166"/>
      <c r="PNH3" s="166"/>
      <c r="PNI3" s="166"/>
      <c r="PNJ3" s="166"/>
      <c r="PNK3" s="166"/>
      <c r="PNL3" s="166"/>
      <c r="PNM3" s="166"/>
      <c r="PNN3" s="166"/>
      <c r="PNO3" s="166"/>
      <c r="PNP3" s="166"/>
      <c r="PNQ3" s="166"/>
      <c r="PNR3" s="166"/>
      <c r="PNS3" s="166"/>
      <c r="PNT3" s="166"/>
      <c r="PNU3" s="166"/>
      <c r="PNV3" s="166"/>
      <c r="PNW3" s="166"/>
      <c r="PNX3" s="166"/>
      <c r="PNY3" s="166"/>
      <c r="PNZ3" s="166"/>
      <c r="POA3" s="166"/>
      <c r="POB3" s="166"/>
      <c r="POC3" s="166"/>
      <c r="POD3" s="166"/>
      <c r="POE3" s="166"/>
      <c r="POF3" s="166"/>
      <c r="POG3" s="166"/>
      <c r="POH3" s="166"/>
      <c r="POI3" s="166"/>
      <c r="POJ3" s="166"/>
      <c r="POK3" s="166"/>
      <c r="POL3" s="166"/>
      <c r="POM3" s="166"/>
      <c r="PON3" s="166"/>
      <c r="POO3" s="166"/>
      <c r="POP3" s="166"/>
      <c r="POQ3" s="166"/>
      <c r="POR3" s="166"/>
      <c r="POS3" s="166"/>
      <c r="POT3" s="166"/>
      <c r="POU3" s="166"/>
      <c r="POV3" s="166"/>
      <c r="POW3" s="166"/>
      <c r="POX3" s="166"/>
      <c r="POY3" s="166"/>
      <c r="POZ3" s="166"/>
      <c r="PPA3" s="166"/>
      <c r="PPB3" s="166"/>
      <c r="PPC3" s="166"/>
      <c r="PPD3" s="166"/>
      <c r="PPE3" s="166"/>
      <c r="PPF3" s="166"/>
      <c r="PPG3" s="166"/>
      <c r="PPH3" s="166"/>
      <c r="PPI3" s="166"/>
      <c r="PPJ3" s="166"/>
      <c r="PPK3" s="166"/>
      <c r="PPL3" s="166"/>
      <c r="PPM3" s="166"/>
      <c r="PPN3" s="166"/>
      <c r="PPO3" s="166"/>
      <c r="PPP3" s="166"/>
      <c r="PPQ3" s="166"/>
      <c r="PPR3" s="166"/>
      <c r="PPS3" s="166"/>
      <c r="PPT3" s="166"/>
      <c r="PPU3" s="166"/>
      <c r="PPV3" s="166"/>
      <c r="PPW3" s="166"/>
      <c r="PPX3" s="166"/>
      <c r="PPY3" s="166"/>
      <c r="PPZ3" s="166"/>
      <c r="PQA3" s="166"/>
      <c r="PQB3" s="166"/>
      <c r="PQC3" s="166"/>
      <c r="PQD3" s="166"/>
      <c r="PQE3" s="166"/>
      <c r="PQF3" s="166"/>
      <c r="PQG3" s="166"/>
      <c r="PQH3" s="166"/>
      <c r="PQI3" s="166"/>
      <c r="PQJ3" s="166"/>
      <c r="PQK3" s="166"/>
      <c r="PQL3" s="166"/>
      <c r="PQM3" s="166"/>
      <c r="PQN3" s="166"/>
      <c r="PQO3" s="166"/>
      <c r="PQP3" s="166"/>
      <c r="PQQ3" s="166"/>
      <c r="PQR3" s="166"/>
      <c r="PQS3" s="166"/>
      <c r="PQT3" s="166"/>
      <c r="PQU3" s="166"/>
      <c r="PQV3" s="166"/>
      <c r="PQW3" s="166"/>
      <c r="PQX3" s="166"/>
      <c r="PQY3" s="166"/>
      <c r="PQZ3" s="166"/>
      <c r="PRA3" s="166"/>
      <c r="PRB3" s="166"/>
      <c r="PRC3" s="166"/>
      <c r="PRD3" s="166"/>
      <c r="PRE3" s="166"/>
      <c r="PRF3" s="166"/>
      <c r="PRG3" s="166"/>
      <c r="PRH3" s="166"/>
      <c r="PRI3" s="166"/>
      <c r="PRJ3" s="166"/>
      <c r="PRK3" s="166"/>
      <c r="PRL3" s="166"/>
      <c r="PRM3" s="166"/>
      <c r="PRN3" s="166"/>
      <c r="PRO3" s="166"/>
      <c r="PRP3" s="166"/>
      <c r="PRQ3" s="166"/>
      <c r="PRR3" s="166"/>
      <c r="PRS3" s="166"/>
      <c r="PRT3" s="166"/>
      <c r="PRU3" s="166"/>
      <c r="PRV3" s="166"/>
      <c r="PRW3" s="166"/>
      <c r="PRX3" s="166"/>
      <c r="PRY3" s="166"/>
      <c r="PRZ3" s="166"/>
      <c r="PSA3" s="166"/>
      <c r="PSB3" s="166"/>
      <c r="PSC3" s="166"/>
      <c r="PSD3" s="166"/>
      <c r="PSE3" s="166"/>
      <c r="PSF3" s="166"/>
      <c r="PSG3" s="166"/>
      <c r="PSH3" s="166"/>
      <c r="PSI3" s="166"/>
      <c r="PSJ3" s="166"/>
      <c r="PSK3" s="166"/>
      <c r="PSL3" s="166"/>
      <c r="PSM3" s="166"/>
      <c r="PSN3" s="166"/>
      <c r="PSO3" s="166"/>
      <c r="PSP3" s="166"/>
      <c r="PSQ3" s="166"/>
      <c r="PSR3" s="166"/>
      <c r="PSS3" s="166"/>
      <c r="PST3" s="166"/>
      <c r="PSU3" s="166"/>
      <c r="PSV3" s="166"/>
      <c r="PSW3" s="166"/>
      <c r="PSX3" s="166"/>
      <c r="PSY3" s="166"/>
      <c r="PSZ3" s="166"/>
      <c r="PTA3" s="166"/>
      <c r="PTB3" s="166"/>
      <c r="PTC3" s="166"/>
      <c r="PTD3" s="166"/>
      <c r="PTE3" s="166"/>
      <c r="PTF3" s="166"/>
      <c r="PTG3" s="166"/>
      <c r="PTH3" s="166"/>
      <c r="PTI3" s="166"/>
      <c r="PTJ3" s="166"/>
      <c r="PTK3" s="166"/>
      <c r="PTL3" s="166"/>
      <c r="PTM3" s="166"/>
      <c r="PTN3" s="166"/>
      <c r="PTO3" s="166"/>
      <c r="PTP3" s="166"/>
      <c r="PTQ3" s="166"/>
      <c r="PTR3" s="166"/>
      <c r="PTS3" s="166"/>
      <c r="PTT3" s="166"/>
      <c r="PTU3" s="166"/>
      <c r="PTV3" s="166"/>
      <c r="PTW3" s="166"/>
      <c r="PTX3" s="166"/>
      <c r="PTY3" s="166"/>
      <c r="PTZ3" s="166"/>
      <c r="PUA3" s="166"/>
      <c r="PUB3" s="166"/>
      <c r="PUC3" s="166"/>
      <c r="PUD3" s="166"/>
      <c r="PUE3" s="166"/>
      <c r="PUF3" s="166"/>
      <c r="PUG3" s="166"/>
      <c r="PUH3" s="166"/>
      <c r="PUI3" s="166"/>
      <c r="PUJ3" s="166"/>
      <c r="PUK3" s="166"/>
      <c r="PUL3" s="166"/>
      <c r="PUM3" s="166"/>
      <c r="PUN3" s="166"/>
      <c r="PUO3" s="166"/>
      <c r="PUP3" s="166"/>
      <c r="PUQ3" s="166"/>
      <c r="PUR3" s="166"/>
      <c r="PUS3" s="166"/>
      <c r="PUT3" s="166"/>
      <c r="PUU3" s="166"/>
      <c r="PUV3" s="166"/>
      <c r="PUW3" s="166"/>
      <c r="PUX3" s="166"/>
      <c r="PUY3" s="166"/>
      <c r="PUZ3" s="166"/>
      <c r="PVA3" s="166"/>
      <c r="PVB3" s="166"/>
      <c r="PVC3" s="166"/>
      <c r="PVD3" s="166"/>
      <c r="PVE3" s="166"/>
      <c r="PVF3" s="166"/>
      <c r="PVG3" s="166"/>
      <c r="PVH3" s="166"/>
      <c r="PVI3" s="166"/>
      <c r="PVJ3" s="166"/>
      <c r="PVK3" s="166"/>
      <c r="PVL3" s="166"/>
      <c r="PVM3" s="166"/>
      <c r="PVN3" s="166"/>
      <c r="PVO3" s="166"/>
      <c r="PVP3" s="166"/>
      <c r="PVQ3" s="166"/>
      <c r="PVR3" s="166"/>
      <c r="PVS3" s="166"/>
      <c r="PVT3" s="166"/>
      <c r="PVU3" s="166"/>
      <c r="PVV3" s="166"/>
      <c r="PVW3" s="166"/>
      <c r="PVX3" s="166"/>
      <c r="PVY3" s="166"/>
      <c r="PVZ3" s="166"/>
      <c r="PWA3" s="166"/>
      <c r="PWB3" s="166"/>
      <c r="PWC3" s="166"/>
      <c r="PWD3" s="166"/>
      <c r="PWE3" s="166"/>
      <c r="PWF3" s="166"/>
      <c r="PWG3" s="166"/>
      <c r="PWH3" s="166"/>
      <c r="PWI3" s="166"/>
      <c r="PWJ3" s="166"/>
      <c r="PWK3" s="166"/>
      <c r="PWL3" s="166"/>
      <c r="PWM3" s="166"/>
      <c r="PWN3" s="166"/>
      <c r="PWO3" s="166"/>
      <c r="PWP3" s="166"/>
      <c r="PWQ3" s="166"/>
      <c r="PWR3" s="166"/>
      <c r="PWS3" s="166"/>
      <c r="PWT3" s="166"/>
      <c r="PWU3" s="166"/>
      <c r="PWV3" s="166"/>
      <c r="PWW3" s="166"/>
      <c r="PWX3" s="166"/>
      <c r="PWY3" s="166"/>
      <c r="PWZ3" s="166"/>
      <c r="PXA3" s="166"/>
      <c r="PXB3" s="166"/>
      <c r="PXC3" s="166"/>
      <c r="PXD3" s="166"/>
      <c r="PXE3" s="166"/>
      <c r="PXF3" s="166"/>
      <c r="PXG3" s="166"/>
      <c r="PXH3" s="166"/>
      <c r="PXI3" s="166"/>
      <c r="PXJ3" s="166"/>
      <c r="PXK3" s="166"/>
      <c r="PXL3" s="166"/>
      <c r="PXM3" s="166"/>
      <c r="PXN3" s="166"/>
      <c r="PXO3" s="166"/>
      <c r="PXP3" s="166"/>
      <c r="PXQ3" s="166"/>
      <c r="PXR3" s="166"/>
      <c r="PXS3" s="166"/>
      <c r="PXT3" s="166"/>
      <c r="PXU3" s="166"/>
      <c r="PXV3" s="166"/>
      <c r="PXW3" s="166"/>
      <c r="PXX3" s="166"/>
      <c r="PXY3" s="166"/>
      <c r="PXZ3" s="166"/>
      <c r="PYA3" s="166"/>
      <c r="PYB3" s="166"/>
      <c r="PYC3" s="166"/>
      <c r="PYD3" s="166"/>
      <c r="PYE3" s="166"/>
      <c r="PYF3" s="166"/>
      <c r="PYG3" s="166"/>
      <c r="PYH3" s="166"/>
      <c r="PYI3" s="166"/>
      <c r="PYJ3" s="166"/>
      <c r="PYK3" s="166"/>
      <c r="PYL3" s="166"/>
      <c r="PYM3" s="166"/>
      <c r="PYN3" s="166"/>
      <c r="PYO3" s="166"/>
      <c r="PYP3" s="166"/>
      <c r="PYQ3" s="166"/>
      <c r="PYR3" s="166"/>
      <c r="PYS3" s="166"/>
      <c r="PYT3" s="166"/>
      <c r="PYU3" s="166"/>
      <c r="PYV3" s="166"/>
      <c r="PYW3" s="166"/>
      <c r="PYX3" s="166"/>
      <c r="PYY3" s="166"/>
      <c r="PYZ3" s="166"/>
      <c r="PZA3" s="166"/>
      <c r="PZB3" s="166"/>
      <c r="PZC3" s="166"/>
      <c r="PZD3" s="166"/>
      <c r="PZE3" s="166"/>
      <c r="PZF3" s="166"/>
      <c r="PZG3" s="166"/>
      <c r="PZH3" s="166"/>
      <c r="PZI3" s="166"/>
      <c r="PZJ3" s="166"/>
      <c r="PZK3" s="166"/>
      <c r="PZL3" s="166"/>
      <c r="PZM3" s="166"/>
      <c r="PZN3" s="166"/>
      <c r="PZO3" s="166"/>
      <c r="PZP3" s="166"/>
      <c r="PZQ3" s="166"/>
      <c r="PZR3" s="166"/>
      <c r="PZS3" s="166"/>
      <c r="PZT3" s="166"/>
      <c r="PZU3" s="166"/>
      <c r="PZV3" s="166"/>
      <c r="PZW3" s="166"/>
      <c r="PZX3" s="166"/>
      <c r="PZY3" s="166"/>
      <c r="PZZ3" s="166"/>
      <c r="QAA3" s="166"/>
      <c r="QAB3" s="166"/>
      <c r="QAC3" s="166"/>
      <c r="QAD3" s="166"/>
      <c r="QAE3" s="166"/>
      <c r="QAF3" s="166"/>
      <c r="QAG3" s="166"/>
      <c r="QAH3" s="166"/>
      <c r="QAI3" s="166"/>
      <c r="QAJ3" s="166"/>
      <c r="QAK3" s="166"/>
      <c r="QAL3" s="166"/>
      <c r="QAM3" s="166"/>
      <c r="QAN3" s="166"/>
      <c r="QAO3" s="166"/>
      <c r="QAP3" s="166"/>
      <c r="QAQ3" s="166"/>
      <c r="QAR3" s="166"/>
      <c r="QAS3" s="166"/>
      <c r="QAT3" s="166"/>
      <c r="QAU3" s="166"/>
      <c r="QAV3" s="166"/>
      <c r="QAW3" s="166"/>
      <c r="QAX3" s="166"/>
      <c r="QAY3" s="166"/>
      <c r="QAZ3" s="166"/>
      <c r="QBA3" s="166"/>
      <c r="QBB3" s="166"/>
      <c r="QBC3" s="166"/>
      <c r="QBD3" s="166"/>
      <c r="QBE3" s="166"/>
      <c r="QBF3" s="166"/>
      <c r="QBG3" s="166"/>
      <c r="QBH3" s="166"/>
      <c r="QBI3" s="166"/>
      <c r="QBJ3" s="166"/>
      <c r="QBK3" s="166"/>
      <c r="QBL3" s="166"/>
      <c r="QBM3" s="166"/>
      <c r="QBN3" s="166"/>
      <c r="QBO3" s="166"/>
      <c r="QBP3" s="166"/>
      <c r="QBQ3" s="166"/>
      <c r="QBR3" s="166"/>
      <c r="QBS3" s="166"/>
      <c r="QBT3" s="166"/>
      <c r="QBU3" s="166"/>
      <c r="QBV3" s="166"/>
      <c r="QBW3" s="166"/>
      <c r="QBX3" s="166"/>
      <c r="QBY3" s="166"/>
      <c r="QBZ3" s="166"/>
      <c r="QCA3" s="166"/>
      <c r="QCB3" s="166"/>
      <c r="QCC3" s="166"/>
      <c r="QCD3" s="166"/>
      <c r="QCE3" s="166"/>
      <c r="QCF3" s="166"/>
      <c r="QCG3" s="166"/>
      <c r="QCH3" s="166"/>
      <c r="QCI3" s="166"/>
      <c r="QCJ3" s="166"/>
      <c r="QCK3" s="166"/>
      <c r="QCL3" s="166"/>
      <c r="QCM3" s="166"/>
      <c r="QCN3" s="166"/>
      <c r="QCO3" s="166"/>
      <c r="QCP3" s="166"/>
      <c r="QCQ3" s="166"/>
      <c r="QCR3" s="166"/>
      <c r="QCS3" s="166"/>
      <c r="QCT3" s="166"/>
      <c r="QCU3" s="166"/>
      <c r="QCV3" s="166"/>
      <c r="QCW3" s="166"/>
      <c r="QCX3" s="166"/>
      <c r="QCY3" s="166"/>
      <c r="QCZ3" s="166"/>
      <c r="QDA3" s="166"/>
      <c r="QDB3" s="166"/>
      <c r="QDC3" s="166"/>
      <c r="QDD3" s="166"/>
      <c r="QDE3" s="166"/>
      <c r="QDF3" s="166"/>
      <c r="QDG3" s="166"/>
      <c r="QDH3" s="166"/>
      <c r="QDI3" s="166"/>
      <c r="QDJ3" s="166"/>
      <c r="QDK3" s="166"/>
      <c r="QDL3" s="166"/>
      <c r="QDM3" s="166"/>
      <c r="QDN3" s="166"/>
      <c r="QDO3" s="166"/>
      <c r="QDP3" s="166"/>
      <c r="QDQ3" s="166"/>
      <c r="QDR3" s="166"/>
      <c r="QDS3" s="166"/>
      <c r="QDT3" s="166"/>
      <c r="QDU3" s="166"/>
      <c r="QDV3" s="166"/>
      <c r="QDW3" s="166"/>
      <c r="QDX3" s="166"/>
      <c r="QDY3" s="166"/>
      <c r="QDZ3" s="166"/>
      <c r="QEA3" s="166"/>
      <c r="QEB3" s="166"/>
      <c r="QEC3" s="166"/>
      <c r="QED3" s="166"/>
      <c r="QEE3" s="166"/>
      <c r="QEF3" s="166"/>
      <c r="QEG3" s="166"/>
      <c r="QEH3" s="166"/>
      <c r="QEI3" s="166"/>
      <c r="QEJ3" s="166"/>
      <c r="QEK3" s="166"/>
      <c r="QEL3" s="166"/>
      <c r="QEM3" s="166"/>
      <c r="QEN3" s="166"/>
      <c r="QEO3" s="166"/>
      <c r="QEP3" s="166"/>
      <c r="QEQ3" s="166"/>
      <c r="QER3" s="166"/>
      <c r="QES3" s="166"/>
      <c r="QET3" s="166"/>
      <c r="QEU3" s="166"/>
      <c r="QEV3" s="166"/>
      <c r="QEW3" s="166"/>
      <c r="QEX3" s="166"/>
      <c r="QEY3" s="166"/>
      <c r="QEZ3" s="166"/>
      <c r="QFA3" s="166"/>
      <c r="QFB3" s="166"/>
      <c r="QFC3" s="166"/>
      <c r="QFD3" s="166"/>
      <c r="QFE3" s="166"/>
      <c r="QFF3" s="166"/>
      <c r="QFG3" s="166"/>
      <c r="QFH3" s="166"/>
      <c r="QFI3" s="166"/>
      <c r="QFJ3" s="166"/>
      <c r="QFK3" s="166"/>
      <c r="QFL3" s="166"/>
      <c r="QFM3" s="166"/>
      <c r="QFN3" s="166"/>
      <c r="QFO3" s="166"/>
      <c r="QFP3" s="166"/>
      <c r="QFQ3" s="166"/>
      <c r="QFR3" s="166"/>
      <c r="QFS3" s="166"/>
      <c r="QFT3" s="166"/>
      <c r="QFU3" s="166"/>
      <c r="QFV3" s="166"/>
      <c r="QFW3" s="166"/>
      <c r="QFX3" s="166"/>
      <c r="QFY3" s="166"/>
      <c r="QFZ3" s="166"/>
      <c r="QGA3" s="166"/>
      <c r="QGB3" s="166"/>
      <c r="QGC3" s="166"/>
      <c r="QGD3" s="166"/>
      <c r="QGE3" s="166"/>
      <c r="QGF3" s="166"/>
      <c r="QGG3" s="166"/>
      <c r="QGH3" s="166"/>
      <c r="QGI3" s="166"/>
      <c r="QGJ3" s="166"/>
      <c r="QGK3" s="166"/>
      <c r="QGL3" s="166"/>
      <c r="QGM3" s="166"/>
      <c r="QGN3" s="166"/>
      <c r="QGO3" s="166"/>
      <c r="QGP3" s="166"/>
      <c r="QGQ3" s="166"/>
      <c r="QGR3" s="166"/>
      <c r="QGS3" s="166"/>
      <c r="QGT3" s="166"/>
      <c r="QGU3" s="166"/>
      <c r="QGV3" s="166"/>
      <c r="QGW3" s="166"/>
      <c r="QGX3" s="166"/>
      <c r="QGY3" s="166"/>
      <c r="QGZ3" s="166"/>
      <c r="QHA3" s="166"/>
      <c r="QHB3" s="166"/>
      <c r="QHC3" s="166"/>
      <c r="QHD3" s="166"/>
      <c r="QHE3" s="166"/>
      <c r="QHF3" s="166"/>
      <c r="QHG3" s="166"/>
      <c r="QHH3" s="166"/>
      <c r="QHI3" s="166"/>
      <c r="QHJ3" s="166"/>
      <c r="QHK3" s="166"/>
      <c r="QHL3" s="166"/>
      <c r="QHM3" s="166"/>
      <c r="QHN3" s="166"/>
      <c r="QHO3" s="166"/>
      <c r="QHP3" s="166"/>
      <c r="QHQ3" s="166"/>
      <c r="QHR3" s="166"/>
      <c r="QHS3" s="166"/>
      <c r="QHT3" s="166"/>
      <c r="QHU3" s="166"/>
      <c r="QHV3" s="166"/>
      <c r="QHW3" s="166"/>
      <c r="QHX3" s="166"/>
      <c r="QHY3" s="166"/>
      <c r="QHZ3" s="166"/>
      <c r="QIA3" s="166"/>
      <c r="QIB3" s="166"/>
      <c r="QIC3" s="166"/>
      <c r="QID3" s="166"/>
      <c r="QIE3" s="166"/>
      <c r="QIF3" s="166"/>
      <c r="QIG3" s="166"/>
      <c r="QIH3" s="166"/>
      <c r="QII3" s="166"/>
      <c r="QIJ3" s="166"/>
      <c r="QIK3" s="166"/>
      <c r="QIL3" s="166"/>
      <c r="QIM3" s="166"/>
      <c r="QIN3" s="166"/>
      <c r="QIO3" s="166"/>
      <c r="QIP3" s="166"/>
      <c r="QIQ3" s="166"/>
      <c r="QIR3" s="166"/>
      <c r="QIS3" s="166"/>
      <c r="QIT3" s="166"/>
      <c r="QIU3" s="166"/>
      <c r="QIV3" s="166"/>
      <c r="QIW3" s="166"/>
      <c r="QIX3" s="166"/>
      <c r="QIY3" s="166"/>
      <c r="QIZ3" s="166"/>
      <c r="QJA3" s="166"/>
      <c r="QJB3" s="166"/>
      <c r="QJC3" s="166"/>
      <c r="QJD3" s="166"/>
      <c r="QJE3" s="166"/>
      <c r="QJF3" s="166"/>
      <c r="QJG3" s="166"/>
      <c r="QJH3" s="166"/>
      <c r="QJI3" s="166"/>
      <c r="QJJ3" s="166"/>
      <c r="QJK3" s="166"/>
      <c r="QJL3" s="166"/>
      <c r="QJM3" s="166"/>
      <c r="QJN3" s="166"/>
      <c r="QJO3" s="166"/>
      <c r="QJP3" s="166"/>
      <c r="QJQ3" s="166"/>
      <c r="QJR3" s="166"/>
      <c r="QJS3" s="166"/>
      <c r="QJT3" s="166"/>
      <c r="QJU3" s="166"/>
      <c r="QJV3" s="166"/>
      <c r="QJW3" s="166"/>
      <c r="QJX3" s="166"/>
      <c r="QJY3" s="166"/>
      <c r="QJZ3" s="166"/>
      <c r="QKA3" s="166"/>
      <c r="QKB3" s="166"/>
      <c r="QKC3" s="166"/>
      <c r="QKD3" s="166"/>
      <c r="QKE3" s="166"/>
      <c r="QKF3" s="166"/>
      <c r="QKG3" s="166"/>
      <c r="QKH3" s="166"/>
      <c r="QKI3" s="166"/>
      <c r="QKJ3" s="166"/>
      <c r="QKK3" s="166"/>
      <c r="QKL3" s="166"/>
      <c r="QKM3" s="166"/>
      <c r="QKN3" s="166"/>
      <c r="QKO3" s="166"/>
      <c r="QKP3" s="166"/>
      <c r="QKQ3" s="166"/>
      <c r="QKR3" s="166"/>
      <c r="QKS3" s="166"/>
      <c r="QKT3" s="166"/>
      <c r="QKU3" s="166"/>
      <c r="QKV3" s="166"/>
      <c r="QKW3" s="166"/>
      <c r="QKX3" s="166"/>
      <c r="QKY3" s="166"/>
      <c r="QKZ3" s="166"/>
      <c r="QLA3" s="166"/>
      <c r="QLB3" s="166"/>
      <c r="QLC3" s="166"/>
      <c r="QLD3" s="166"/>
      <c r="QLE3" s="166"/>
      <c r="QLF3" s="166"/>
      <c r="QLG3" s="166"/>
      <c r="QLH3" s="166"/>
      <c r="QLI3" s="166"/>
      <c r="QLJ3" s="166"/>
      <c r="QLK3" s="166"/>
      <c r="QLL3" s="166"/>
      <c r="QLM3" s="166"/>
      <c r="QLN3" s="166"/>
      <c r="QLO3" s="166"/>
      <c r="QLP3" s="166"/>
      <c r="QLQ3" s="166"/>
      <c r="QLR3" s="166"/>
      <c r="QLS3" s="166"/>
      <c r="QLT3" s="166"/>
      <c r="QLU3" s="166"/>
      <c r="QLV3" s="166"/>
      <c r="QLW3" s="166"/>
      <c r="QLX3" s="166"/>
      <c r="QLY3" s="166"/>
      <c r="QLZ3" s="166"/>
      <c r="QMA3" s="166"/>
      <c r="QMB3" s="166"/>
      <c r="QMC3" s="166"/>
      <c r="QMD3" s="166"/>
      <c r="QME3" s="166"/>
      <c r="QMF3" s="166"/>
      <c r="QMG3" s="166"/>
      <c r="QMH3" s="166"/>
      <c r="QMI3" s="166"/>
      <c r="QMJ3" s="166"/>
      <c r="QMK3" s="166"/>
      <c r="QML3" s="166"/>
      <c r="QMM3" s="166"/>
      <c r="QMN3" s="166"/>
      <c r="QMO3" s="166"/>
      <c r="QMP3" s="166"/>
      <c r="QMQ3" s="166"/>
      <c r="QMR3" s="166"/>
      <c r="QMS3" s="166"/>
      <c r="QMT3" s="166"/>
      <c r="QMU3" s="166"/>
      <c r="QMV3" s="166"/>
      <c r="QMW3" s="166"/>
      <c r="QMX3" s="166"/>
      <c r="QMY3" s="166"/>
      <c r="QMZ3" s="166"/>
      <c r="QNA3" s="166"/>
      <c r="QNB3" s="166"/>
      <c r="QNC3" s="166"/>
      <c r="QND3" s="166"/>
      <c r="QNE3" s="166"/>
      <c r="QNF3" s="166"/>
      <c r="QNG3" s="166"/>
      <c r="QNH3" s="166"/>
      <c r="QNI3" s="166"/>
      <c r="QNJ3" s="166"/>
      <c r="QNK3" s="166"/>
      <c r="QNL3" s="166"/>
      <c r="QNM3" s="166"/>
      <c r="QNN3" s="166"/>
      <c r="QNO3" s="166"/>
      <c r="QNP3" s="166"/>
      <c r="QNQ3" s="166"/>
      <c r="QNR3" s="166"/>
      <c r="QNS3" s="166"/>
      <c r="QNT3" s="166"/>
      <c r="QNU3" s="166"/>
      <c r="QNV3" s="166"/>
      <c r="QNW3" s="166"/>
      <c r="QNX3" s="166"/>
      <c r="QNY3" s="166"/>
      <c r="QNZ3" s="166"/>
      <c r="QOA3" s="166"/>
      <c r="QOB3" s="166"/>
      <c r="QOC3" s="166"/>
      <c r="QOD3" s="166"/>
      <c r="QOE3" s="166"/>
      <c r="QOF3" s="166"/>
      <c r="QOG3" s="166"/>
      <c r="QOH3" s="166"/>
      <c r="QOI3" s="166"/>
      <c r="QOJ3" s="166"/>
      <c r="QOK3" s="166"/>
      <c r="QOL3" s="166"/>
      <c r="QOM3" s="166"/>
      <c r="QON3" s="166"/>
      <c r="QOO3" s="166"/>
      <c r="QOP3" s="166"/>
      <c r="QOQ3" s="166"/>
      <c r="QOR3" s="166"/>
      <c r="QOS3" s="166"/>
      <c r="QOT3" s="166"/>
      <c r="QOU3" s="166"/>
      <c r="QOV3" s="166"/>
      <c r="QOW3" s="166"/>
      <c r="QOX3" s="166"/>
      <c r="QOY3" s="166"/>
      <c r="QOZ3" s="166"/>
      <c r="QPA3" s="166"/>
      <c r="QPB3" s="166"/>
      <c r="QPC3" s="166"/>
      <c r="QPD3" s="166"/>
      <c r="QPE3" s="166"/>
      <c r="QPF3" s="166"/>
      <c r="QPG3" s="166"/>
      <c r="QPH3" s="166"/>
      <c r="QPI3" s="166"/>
      <c r="QPJ3" s="166"/>
      <c r="QPK3" s="166"/>
      <c r="QPL3" s="166"/>
      <c r="QPM3" s="166"/>
      <c r="QPN3" s="166"/>
      <c r="QPO3" s="166"/>
      <c r="QPP3" s="166"/>
      <c r="QPQ3" s="166"/>
      <c r="QPR3" s="166"/>
      <c r="QPS3" s="166"/>
      <c r="QPT3" s="166"/>
      <c r="QPU3" s="166"/>
      <c r="QPV3" s="166"/>
      <c r="QPW3" s="166"/>
      <c r="QPX3" s="166"/>
      <c r="QPY3" s="166"/>
      <c r="QPZ3" s="166"/>
      <c r="QQA3" s="166"/>
      <c r="QQB3" s="166"/>
      <c r="QQC3" s="166"/>
      <c r="QQD3" s="166"/>
      <c r="QQE3" s="166"/>
      <c r="QQF3" s="166"/>
      <c r="QQG3" s="166"/>
      <c r="QQH3" s="166"/>
      <c r="QQI3" s="166"/>
      <c r="QQJ3" s="166"/>
      <c r="QQK3" s="166"/>
      <c r="QQL3" s="166"/>
      <c r="QQM3" s="166"/>
      <c r="QQN3" s="166"/>
      <c r="QQO3" s="166"/>
      <c r="QQP3" s="166"/>
      <c r="QQQ3" s="166"/>
      <c r="QQR3" s="166"/>
      <c r="QQS3" s="166"/>
      <c r="QQT3" s="166"/>
      <c r="QQU3" s="166"/>
      <c r="QQV3" s="166"/>
      <c r="QQW3" s="166"/>
      <c r="QQX3" s="166"/>
      <c r="QQY3" s="166"/>
      <c r="QQZ3" s="166"/>
      <c r="QRA3" s="166"/>
      <c r="QRB3" s="166"/>
      <c r="QRC3" s="166"/>
      <c r="QRD3" s="166"/>
      <c r="QRE3" s="166"/>
      <c r="QRF3" s="166"/>
      <c r="QRG3" s="166"/>
      <c r="QRH3" s="166"/>
      <c r="QRI3" s="166"/>
      <c r="QRJ3" s="166"/>
      <c r="QRK3" s="166"/>
      <c r="QRL3" s="166"/>
      <c r="QRM3" s="166"/>
      <c r="QRN3" s="166"/>
      <c r="QRO3" s="166"/>
      <c r="QRP3" s="166"/>
      <c r="QRQ3" s="166"/>
      <c r="QRR3" s="166"/>
      <c r="QRS3" s="166"/>
      <c r="QRT3" s="166"/>
      <c r="QRU3" s="166"/>
      <c r="QRV3" s="166"/>
      <c r="QRW3" s="166"/>
      <c r="QRX3" s="166"/>
      <c r="QRY3" s="166"/>
      <c r="QRZ3" s="166"/>
      <c r="QSA3" s="166"/>
      <c r="QSB3" s="166"/>
      <c r="QSC3" s="166"/>
      <c r="QSD3" s="166"/>
      <c r="QSE3" s="166"/>
      <c r="QSF3" s="166"/>
      <c r="QSG3" s="166"/>
      <c r="QSH3" s="166"/>
      <c r="QSI3" s="166"/>
      <c r="QSJ3" s="166"/>
      <c r="QSK3" s="166"/>
      <c r="QSL3" s="166"/>
      <c r="QSM3" s="166"/>
      <c r="QSN3" s="166"/>
      <c r="QSO3" s="166"/>
      <c r="QSP3" s="166"/>
      <c r="QSQ3" s="166"/>
      <c r="QSR3" s="166"/>
      <c r="QSS3" s="166"/>
      <c r="QST3" s="166"/>
      <c r="QSU3" s="166"/>
      <c r="QSV3" s="166"/>
      <c r="QSW3" s="166"/>
      <c r="QSX3" s="166"/>
      <c r="QSY3" s="166"/>
      <c r="QSZ3" s="166"/>
      <c r="QTA3" s="166"/>
      <c r="QTB3" s="166"/>
      <c r="QTC3" s="166"/>
      <c r="QTD3" s="166"/>
      <c r="QTE3" s="166"/>
      <c r="QTF3" s="166"/>
      <c r="QTG3" s="166"/>
      <c r="QTH3" s="166"/>
      <c r="QTI3" s="166"/>
      <c r="QTJ3" s="166"/>
      <c r="QTK3" s="166"/>
      <c r="QTL3" s="166"/>
      <c r="QTM3" s="166"/>
      <c r="QTN3" s="166"/>
      <c r="QTO3" s="166"/>
      <c r="QTP3" s="166"/>
      <c r="QTQ3" s="166"/>
      <c r="QTR3" s="166"/>
      <c r="QTS3" s="166"/>
      <c r="QTT3" s="166"/>
      <c r="QTU3" s="166"/>
      <c r="QTV3" s="166"/>
      <c r="QTW3" s="166"/>
      <c r="QTX3" s="166"/>
      <c r="QTY3" s="166"/>
      <c r="QTZ3" s="166"/>
      <c r="QUA3" s="166"/>
      <c r="QUB3" s="166"/>
      <c r="QUC3" s="166"/>
      <c r="QUD3" s="166"/>
      <c r="QUE3" s="166"/>
      <c r="QUF3" s="166"/>
      <c r="QUG3" s="166"/>
      <c r="QUH3" s="166"/>
      <c r="QUI3" s="166"/>
      <c r="QUJ3" s="166"/>
      <c r="QUK3" s="166"/>
      <c r="QUL3" s="166"/>
      <c r="QUM3" s="166"/>
      <c r="QUN3" s="166"/>
      <c r="QUO3" s="166"/>
      <c r="QUP3" s="166"/>
      <c r="QUQ3" s="166"/>
      <c r="QUR3" s="166"/>
      <c r="QUS3" s="166"/>
      <c r="QUT3" s="166"/>
      <c r="QUU3" s="166"/>
      <c r="QUV3" s="166"/>
      <c r="QUW3" s="166"/>
      <c r="QUX3" s="166"/>
      <c r="QUY3" s="166"/>
      <c r="QUZ3" s="166"/>
      <c r="QVA3" s="166"/>
      <c r="QVB3" s="166"/>
      <c r="QVC3" s="166"/>
      <c r="QVD3" s="166"/>
      <c r="QVE3" s="166"/>
      <c r="QVF3" s="166"/>
      <c r="QVG3" s="166"/>
      <c r="QVH3" s="166"/>
      <c r="QVI3" s="166"/>
      <c r="QVJ3" s="166"/>
      <c r="QVK3" s="166"/>
      <c r="QVL3" s="166"/>
      <c r="QVM3" s="166"/>
      <c r="QVN3" s="166"/>
      <c r="QVO3" s="166"/>
      <c r="QVP3" s="166"/>
      <c r="QVQ3" s="166"/>
      <c r="QVR3" s="166"/>
      <c r="QVS3" s="166"/>
      <c r="QVT3" s="166"/>
      <c r="QVU3" s="166"/>
      <c r="QVV3" s="166"/>
      <c r="QVW3" s="166"/>
      <c r="QVX3" s="166"/>
      <c r="QVY3" s="166"/>
      <c r="QVZ3" s="166"/>
      <c r="QWA3" s="166"/>
      <c r="QWB3" s="166"/>
      <c r="QWC3" s="166"/>
      <c r="QWD3" s="166"/>
      <c r="QWE3" s="166"/>
      <c r="QWF3" s="166"/>
      <c r="QWG3" s="166"/>
      <c r="QWH3" s="166"/>
      <c r="QWI3" s="166"/>
      <c r="QWJ3" s="166"/>
      <c r="QWK3" s="166"/>
      <c r="QWL3" s="166"/>
      <c r="QWM3" s="166"/>
      <c r="QWN3" s="166"/>
      <c r="QWO3" s="166"/>
      <c r="QWP3" s="166"/>
      <c r="QWQ3" s="166"/>
      <c r="QWR3" s="166"/>
      <c r="QWS3" s="166"/>
      <c r="QWT3" s="166"/>
      <c r="QWU3" s="166"/>
      <c r="QWV3" s="166"/>
      <c r="QWW3" s="166"/>
      <c r="QWX3" s="166"/>
      <c r="QWY3" s="166"/>
      <c r="QWZ3" s="166"/>
      <c r="QXA3" s="166"/>
      <c r="QXB3" s="166"/>
      <c r="QXC3" s="166"/>
      <c r="QXD3" s="166"/>
      <c r="QXE3" s="166"/>
      <c r="QXF3" s="166"/>
      <c r="QXG3" s="166"/>
      <c r="QXH3" s="166"/>
      <c r="QXI3" s="166"/>
      <c r="QXJ3" s="166"/>
      <c r="QXK3" s="166"/>
      <c r="QXL3" s="166"/>
      <c r="QXM3" s="166"/>
      <c r="QXN3" s="166"/>
      <c r="QXO3" s="166"/>
      <c r="QXP3" s="166"/>
      <c r="QXQ3" s="166"/>
      <c r="QXR3" s="166"/>
      <c r="QXS3" s="166"/>
      <c r="QXT3" s="166"/>
      <c r="QXU3" s="166"/>
      <c r="QXV3" s="166"/>
      <c r="QXW3" s="166"/>
      <c r="QXX3" s="166"/>
      <c r="QXY3" s="166"/>
      <c r="QXZ3" s="166"/>
      <c r="QYA3" s="166"/>
      <c r="QYB3" s="166"/>
      <c r="QYC3" s="166"/>
      <c r="QYD3" s="166"/>
      <c r="QYE3" s="166"/>
      <c r="QYF3" s="166"/>
      <c r="QYG3" s="166"/>
      <c r="QYH3" s="166"/>
      <c r="QYI3" s="166"/>
      <c r="QYJ3" s="166"/>
      <c r="QYK3" s="166"/>
      <c r="QYL3" s="166"/>
      <c r="QYM3" s="166"/>
      <c r="QYN3" s="166"/>
      <c r="QYO3" s="166"/>
      <c r="QYP3" s="166"/>
      <c r="QYQ3" s="166"/>
      <c r="QYR3" s="166"/>
      <c r="QYS3" s="166"/>
      <c r="QYT3" s="166"/>
      <c r="QYU3" s="166"/>
      <c r="QYV3" s="166"/>
      <c r="QYW3" s="166"/>
      <c r="QYX3" s="166"/>
      <c r="QYY3" s="166"/>
      <c r="QYZ3" s="166"/>
      <c r="QZA3" s="166"/>
      <c r="QZB3" s="166"/>
      <c r="QZC3" s="166"/>
      <c r="QZD3" s="166"/>
      <c r="QZE3" s="166"/>
      <c r="QZF3" s="166"/>
      <c r="QZG3" s="166"/>
      <c r="QZH3" s="166"/>
      <c r="QZI3" s="166"/>
      <c r="QZJ3" s="166"/>
      <c r="QZK3" s="166"/>
      <c r="QZL3" s="166"/>
      <c r="QZM3" s="166"/>
      <c r="QZN3" s="166"/>
      <c r="QZO3" s="166"/>
      <c r="QZP3" s="166"/>
      <c r="QZQ3" s="166"/>
      <c r="QZR3" s="166"/>
      <c r="QZS3" s="166"/>
      <c r="QZT3" s="166"/>
      <c r="QZU3" s="166"/>
      <c r="QZV3" s="166"/>
      <c r="QZW3" s="166"/>
      <c r="QZX3" s="166"/>
      <c r="QZY3" s="166"/>
      <c r="QZZ3" s="166"/>
      <c r="RAA3" s="166"/>
      <c r="RAB3" s="166"/>
      <c r="RAC3" s="166"/>
      <c r="RAD3" s="166"/>
      <c r="RAE3" s="166"/>
      <c r="RAF3" s="166"/>
      <c r="RAG3" s="166"/>
      <c r="RAH3" s="166"/>
      <c r="RAI3" s="166"/>
      <c r="RAJ3" s="166"/>
      <c r="RAK3" s="166"/>
      <c r="RAL3" s="166"/>
      <c r="RAM3" s="166"/>
      <c r="RAN3" s="166"/>
      <c r="RAO3" s="166"/>
      <c r="RAP3" s="166"/>
      <c r="RAQ3" s="166"/>
      <c r="RAR3" s="166"/>
      <c r="RAS3" s="166"/>
      <c r="RAT3" s="166"/>
      <c r="RAU3" s="166"/>
      <c r="RAV3" s="166"/>
      <c r="RAW3" s="166"/>
      <c r="RAX3" s="166"/>
      <c r="RAY3" s="166"/>
      <c r="RAZ3" s="166"/>
      <c r="RBA3" s="166"/>
      <c r="RBB3" s="166"/>
      <c r="RBC3" s="166"/>
      <c r="RBD3" s="166"/>
      <c r="RBE3" s="166"/>
      <c r="RBF3" s="166"/>
      <c r="RBG3" s="166"/>
      <c r="RBH3" s="166"/>
      <c r="RBI3" s="166"/>
      <c r="RBJ3" s="166"/>
      <c r="RBK3" s="166"/>
      <c r="RBL3" s="166"/>
      <c r="RBM3" s="166"/>
      <c r="RBN3" s="166"/>
      <c r="RBO3" s="166"/>
      <c r="RBP3" s="166"/>
      <c r="RBQ3" s="166"/>
      <c r="RBR3" s="166"/>
      <c r="RBS3" s="166"/>
      <c r="RBT3" s="166"/>
      <c r="RBU3" s="166"/>
      <c r="RBV3" s="166"/>
      <c r="RBW3" s="166"/>
      <c r="RBX3" s="166"/>
      <c r="RBY3" s="166"/>
      <c r="RBZ3" s="166"/>
      <c r="RCA3" s="166"/>
      <c r="RCB3" s="166"/>
      <c r="RCC3" s="166"/>
      <c r="RCD3" s="166"/>
      <c r="RCE3" s="166"/>
      <c r="RCF3" s="166"/>
      <c r="RCG3" s="166"/>
      <c r="RCH3" s="166"/>
      <c r="RCI3" s="166"/>
      <c r="RCJ3" s="166"/>
      <c r="RCK3" s="166"/>
      <c r="RCL3" s="166"/>
      <c r="RCM3" s="166"/>
      <c r="RCN3" s="166"/>
      <c r="RCO3" s="166"/>
      <c r="RCP3" s="166"/>
      <c r="RCQ3" s="166"/>
      <c r="RCR3" s="166"/>
      <c r="RCS3" s="166"/>
      <c r="RCT3" s="166"/>
      <c r="RCU3" s="166"/>
      <c r="RCV3" s="166"/>
      <c r="RCW3" s="166"/>
      <c r="RCX3" s="166"/>
      <c r="RCY3" s="166"/>
      <c r="RCZ3" s="166"/>
      <c r="RDA3" s="166"/>
      <c r="RDB3" s="166"/>
      <c r="RDC3" s="166"/>
      <c r="RDD3" s="166"/>
      <c r="RDE3" s="166"/>
      <c r="RDF3" s="166"/>
      <c r="RDG3" s="166"/>
      <c r="RDH3" s="166"/>
      <c r="RDI3" s="166"/>
      <c r="RDJ3" s="166"/>
      <c r="RDK3" s="166"/>
      <c r="RDL3" s="166"/>
      <c r="RDM3" s="166"/>
      <c r="RDN3" s="166"/>
      <c r="RDO3" s="166"/>
      <c r="RDP3" s="166"/>
      <c r="RDQ3" s="166"/>
      <c r="RDR3" s="166"/>
      <c r="RDS3" s="166"/>
      <c r="RDT3" s="166"/>
      <c r="RDU3" s="166"/>
      <c r="RDV3" s="166"/>
      <c r="RDW3" s="166"/>
      <c r="RDX3" s="166"/>
      <c r="RDY3" s="166"/>
      <c r="RDZ3" s="166"/>
      <c r="REA3" s="166"/>
      <c r="REB3" s="166"/>
      <c r="REC3" s="166"/>
      <c r="RED3" s="166"/>
      <c r="REE3" s="166"/>
      <c r="REF3" s="166"/>
      <c r="REG3" s="166"/>
      <c r="REH3" s="166"/>
      <c r="REI3" s="166"/>
      <c r="REJ3" s="166"/>
      <c r="REK3" s="166"/>
      <c r="REL3" s="166"/>
      <c r="REM3" s="166"/>
      <c r="REN3" s="166"/>
      <c r="REO3" s="166"/>
      <c r="REP3" s="166"/>
      <c r="REQ3" s="166"/>
      <c r="RER3" s="166"/>
      <c r="RES3" s="166"/>
      <c r="RET3" s="166"/>
      <c r="REU3" s="166"/>
      <c r="REV3" s="166"/>
      <c r="REW3" s="166"/>
      <c r="REX3" s="166"/>
      <c r="REY3" s="166"/>
      <c r="REZ3" s="166"/>
      <c r="RFA3" s="166"/>
      <c r="RFB3" s="166"/>
      <c r="RFC3" s="166"/>
      <c r="RFD3" s="166"/>
      <c r="RFE3" s="166"/>
      <c r="RFF3" s="166"/>
      <c r="RFG3" s="166"/>
      <c r="RFH3" s="166"/>
      <c r="RFI3" s="166"/>
      <c r="RFJ3" s="166"/>
      <c r="RFK3" s="166"/>
      <c r="RFL3" s="166"/>
      <c r="RFM3" s="166"/>
      <c r="RFN3" s="166"/>
      <c r="RFO3" s="166"/>
      <c r="RFP3" s="166"/>
      <c r="RFQ3" s="166"/>
      <c r="RFR3" s="166"/>
      <c r="RFS3" s="166"/>
      <c r="RFT3" s="166"/>
      <c r="RFU3" s="166"/>
      <c r="RFV3" s="166"/>
      <c r="RFW3" s="166"/>
      <c r="RFX3" s="166"/>
      <c r="RFY3" s="166"/>
      <c r="RFZ3" s="166"/>
      <c r="RGA3" s="166"/>
      <c r="RGB3" s="166"/>
      <c r="RGC3" s="166"/>
      <c r="RGD3" s="166"/>
      <c r="RGE3" s="166"/>
      <c r="RGF3" s="166"/>
      <c r="RGG3" s="166"/>
      <c r="RGH3" s="166"/>
      <c r="RGI3" s="166"/>
      <c r="RGJ3" s="166"/>
      <c r="RGK3" s="166"/>
      <c r="RGL3" s="166"/>
      <c r="RGM3" s="166"/>
      <c r="RGN3" s="166"/>
      <c r="RGO3" s="166"/>
      <c r="RGP3" s="166"/>
      <c r="RGQ3" s="166"/>
      <c r="RGR3" s="166"/>
      <c r="RGS3" s="166"/>
      <c r="RGT3" s="166"/>
      <c r="RGU3" s="166"/>
      <c r="RGV3" s="166"/>
      <c r="RGW3" s="166"/>
      <c r="RGX3" s="166"/>
      <c r="RGY3" s="166"/>
      <c r="RGZ3" s="166"/>
      <c r="RHA3" s="166"/>
      <c r="RHB3" s="166"/>
      <c r="RHC3" s="166"/>
      <c r="RHD3" s="166"/>
      <c r="RHE3" s="166"/>
      <c r="RHF3" s="166"/>
      <c r="RHG3" s="166"/>
      <c r="RHH3" s="166"/>
      <c r="RHI3" s="166"/>
      <c r="RHJ3" s="166"/>
      <c r="RHK3" s="166"/>
      <c r="RHL3" s="166"/>
      <c r="RHM3" s="166"/>
      <c r="RHN3" s="166"/>
      <c r="RHO3" s="166"/>
      <c r="RHP3" s="166"/>
      <c r="RHQ3" s="166"/>
      <c r="RHR3" s="166"/>
      <c r="RHS3" s="166"/>
      <c r="RHT3" s="166"/>
      <c r="RHU3" s="166"/>
      <c r="RHV3" s="166"/>
      <c r="RHW3" s="166"/>
      <c r="RHX3" s="166"/>
      <c r="RHY3" s="166"/>
      <c r="RHZ3" s="166"/>
      <c r="RIA3" s="166"/>
      <c r="RIB3" s="166"/>
      <c r="RIC3" s="166"/>
      <c r="RID3" s="166"/>
      <c r="RIE3" s="166"/>
      <c r="RIF3" s="166"/>
      <c r="RIG3" s="166"/>
      <c r="RIH3" s="166"/>
      <c r="RII3" s="166"/>
      <c r="RIJ3" s="166"/>
      <c r="RIK3" s="166"/>
      <c r="RIL3" s="166"/>
      <c r="RIM3" s="166"/>
      <c r="RIN3" s="166"/>
      <c r="RIO3" s="166"/>
      <c r="RIP3" s="166"/>
      <c r="RIQ3" s="166"/>
      <c r="RIR3" s="166"/>
      <c r="RIS3" s="166"/>
      <c r="RIT3" s="166"/>
      <c r="RIU3" s="166"/>
      <c r="RIV3" s="166"/>
      <c r="RIW3" s="166"/>
      <c r="RIX3" s="166"/>
      <c r="RIY3" s="166"/>
      <c r="RIZ3" s="166"/>
      <c r="RJA3" s="166"/>
      <c r="RJB3" s="166"/>
      <c r="RJC3" s="166"/>
      <c r="RJD3" s="166"/>
      <c r="RJE3" s="166"/>
      <c r="RJF3" s="166"/>
      <c r="RJG3" s="166"/>
      <c r="RJH3" s="166"/>
      <c r="RJI3" s="166"/>
      <c r="RJJ3" s="166"/>
      <c r="RJK3" s="166"/>
      <c r="RJL3" s="166"/>
      <c r="RJM3" s="166"/>
      <c r="RJN3" s="166"/>
      <c r="RJO3" s="166"/>
      <c r="RJP3" s="166"/>
      <c r="RJQ3" s="166"/>
      <c r="RJR3" s="166"/>
      <c r="RJS3" s="166"/>
      <c r="RJT3" s="166"/>
      <c r="RJU3" s="166"/>
      <c r="RJV3" s="166"/>
      <c r="RJW3" s="166"/>
      <c r="RJX3" s="166"/>
      <c r="RJY3" s="166"/>
      <c r="RJZ3" s="166"/>
      <c r="RKA3" s="166"/>
      <c r="RKB3" s="166"/>
      <c r="RKC3" s="166"/>
      <c r="RKD3" s="166"/>
      <c r="RKE3" s="166"/>
      <c r="RKF3" s="166"/>
      <c r="RKG3" s="166"/>
      <c r="RKH3" s="166"/>
      <c r="RKI3" s="166"/>
      <c r="RKJ3" s="166"/>
      <c r="RKK3" s="166"/>
      <c r="RKL3" s="166"/>
      <c r="RKM3" s="166"/>
      <c r="RKN3" s="166"/>
      <c r="RKO3" s="166"/>
      <c r="RKP3" s="166"/>
      <c r="RKQ3" s="166"/>
      <c r="RKR3" s="166"/>
      <c r="RKS3" s="166"/>
      <c r="RKT3" s="166"/>
      <c r="RKU3" s="166"/>
      <c r="RKV3" s="166"/>
      <c r="RKW3" s="166"/>
      <c r="RKX3" s="166"/>
      <c r="RKY3" s="166"/>
      <c r="RKZ3" s="166"/>
      <c r="RLA3" s="166"/>
      <c r="RLB3" s="166"/>
      <c r="RLC3" s="166"/>
      <c r="RLD3" s="166"/>
      <c r="RLE3" s="166"/>
      <c r="RLF3" s="166"/>
      <c r="RLG3" s="166"/>
      <c r="RLH3" s="166"/>
      <c r="RLI3" s="166"/>
      <c r="RLJ3" s="166"/>
      <c r="RLK3" s="166"/>
      <c r="RLL3" s="166"/>
      <c r="RLM3" s="166"/>
      <c r="RLN3" s="166"/>
      <c r="RLO3" s="166"/>
      <c r="RLP3" s="166"/>
      <c r="RLQ3" s="166"/>
      <c r="RLR3" s="166"/>
      <c r="RLS3" s="166"/>
      <c r="RLT3" s="166"/>
      <c r="RLU3" s="166"/>
      <c r="RLV3" s="166"/>
      <c r="RLW3" s="166"/>
      <c r="RLX3" s="166"/>
      <c r="RLY3" s="166"/>
      <c r="RLZ3" s="166"/>
      <c r="RMA3" s="166"/>
      <c r="RMB3" s="166"/>
      <c r="RMC3" s="166"/>
      <c r="RMD3" s="166"/>
      <c r="RME3" s="166"/>
      <c r="RMF3" s="166"/>
      <c r="RMG3" s="166"/>
      <c r="RMH3" s="166"/>
      <c r="RMI3" s="166"/>
      <c r="RMJ3" s="166"/>
      <c r="RMK3" s="166"/>
      <c r="RML3" s="166"/>
      <c r="RMM3" s="166"/>
      <c r="RMN3" s="166"/>
      <c r="RMO3" s="166"/>
      <c r="RMP3" s="166"/>
      <c r="RMQ3" s="166"/>
      <c r="RMR3" s="166"/>
      <c r="RMS3" s="166"/>
      <c r="RMT3" s="166"/>
      <c r="RMU3" s="166"/>
      <c r="RMV3" s="166"/>
      <c r="RMW3" s="166"/>
      <c r="RMX3" s="166"/>
      <c r="RMY3" s="166"/>
      <c r="RMZ3" s="166"/>
      <c r="RNA3" s="166"/>
      <c r="RNB3" s="166"/>
      <c r="RNC3" s="166"/>
      <c r="RND3" s="166"/>
      <c r="RNE3" s="166"/>
      <c r="RNF3" s="166"/>
      <c r="RNG3" s="166"/>
      <c r="RNH3" s="166"/>
      <c r="RNI3" s="166"/>
      <c r="RNJ3" s="166"/>
      <c r="RNK3" s="166"/>
      <c r="RNL3" s="166"/>
      <c r="RNM3" s="166"/>
      <c r="RNN3" s="166"/>
      <c r="RNO3" s="166"/>
      <c r="RNP3" s="166"/>
      <c r="RNQ3" s="166"/>
      <c r="RNR3" s="166"/>
      <c r="RNS3" s="166"/>
      <c r="RNT3" s="166"/>
      <c r="RNU3" s="166"/>
      <c r="RNV3" s="166"/>
      <c r="RNW3" s="166"/>
      <c r="RNX3" s="166"/>
      <c r="RNY3" s="166"/>
      <c r="RNZ3" s="166"/>
      <c r="ROA3" s="166"/>
      <c r="ROB3" s="166"/>
      <c r="ROC3" s="166"/>
      <c r="ROD3" s="166"/>
      <c r="ROE3" s="166"/>
      <c r="ROF3" s="166"/>
      <c r="ROG3" s="166"/>
      <c r="ROH3" s="166"/>
      <c r="ROI3" s="166"/>
      <c r="ROJ3" s="166"/>
      <c r="ROK3" s="166"/>
      <c r="ROL3" s="166"/>
      <c r="ROM3" s="166"/>
      <c r="RON3" s="166"/>
      <c r="ROO3" s="166"/>
      <c r="ROP3" s="166"/>
      <c r="ROQ3" s="166"/>
      <c r="ROR3" s="166"/>
      <c r="ROS3" s="166"/>
      <c r="ROT3" s="166"/>
      <c r="ROU3" s="166"/>
      <c r="ROV3" s="166"/>
      <c r="ROW3" s="166"/>
      <c r="ROX3" s="166"/>
      <c r="ROY3" s="166"/>
      <c r="ROZ3" s="166"/>
      <c r="RPA3" s="166"/>
      <c r="RPB3" s="166"/>
      <c r="RPC3" s="166"/>
      <c r="RPD3" s="166"/>
      <c r="RPE3" s="166"/>
      <c r="RPF3" s="166"/>
      <c r="RPG3" s="166"/>
      <c r="RPH3" s="166"/>
      <c r="RPI3" s="166"/>
      <c r="RPJ3" s="166"/>
      <c r="RPK3" s="166"/>
      <c r="RPL3" s="166"/>
      <c r="RPM3" s="166"/>
      <c r="RPN3" s="166"/>
      <c r="RPO3" s="166"/>
      <c r="RPP3" s="166"/>
      <c r="RPQ3" s="166"/>
      <c r="RPR3" s="166"/>
      <c r="RPS3" s="166"/>
      <c r="RPT3" s="166"/>
      <c r="RPU3" s="166"/>
      <c r="RPV3" s="166"/>
      <c r="RPW3" s="166"/>
      <c r="RPX3" s="166"/>
      <c r="RPY3" s="166"/>
      <c r="RPZ3" s="166"/>
      <c r="RQA3" s="166"/>
      <c r="RQB3" s="166"/>
      <c r="RQC3" s="166"/>
      <c r="RQD3" s="166"/>
      <c r="RQE3" s="166"/>
      <c r="RQF3" s="166"/>
      <c r="RQG3" s="166"/>
      <c r="RQH3" s="166"/>
      <c r="RQI3" s="166"/>
      <c r="RQJ3" s="166"/>
      <c r="RQK3" s="166"/>
      <c r="RQL3" s="166"/>
      <c r="RQM3" s="166"/>
      <c r="RQN3" s="166"/>
      <c r="RQO3" s="166"/>
      <c r="RQP3" s="166"/>
      <c r="RQQ3" s="166"/>
      <c r="RQR3" s="166"/>
      <c r="RQS3" s="166"/>
      <c r="RQT3" s="166"/>
      <c r="RQU3" s="166"/>
      <c r="RQV3" s="166"/>
      <c r="RQW3" s="166"/>
      <c r="RQX3" s="166"/>
      <c r="RQY3" s="166"/>
      <c r="RQZ3" s="166"/>
      <c r="RRA3" s="166"/>
      <c r="RRB3" s="166"/>
      <c r="RRC3" s="166"/>
      <c r="RRD3" s="166"/>
      <c r="RRE3" s="166"/>
      <c r="RRF3" s="166"/>
      <c r="RRG3" s="166"/>
      <c r="RRH3" s="166"/>
      <c r="RRI3" s="166"/>
      <c r="RRJ3" s="166"/>
      <c r="RRK3" s="166"/>
      <c r="RRL3" s="166"/>
      <c r="RRM3" s="166"/>
      <c r="RRN3" s="166"/>
      <c r="RRO3" s="166"/>
      <c r="RRP3" s="166"/>
      <c r="RRQ3" s="166"/>
      <c r="RRR3" s="166"/>
      <c r="RRS3" s="166"/>
      <c r="RRT3" s="166"/>
      <c r="RRU3" s="166"/>
      <c r="RRV3" s="166"/>
      <c r="RRW3" s="166"/>
      <c r="RRX3" s="166"/>
      <c r="RRY3" s="166"/>
      <c r="RRZ3" s="166"/>
      <c r="RSA3" s="166"/>
      <c r="RSB3" s="166"/>
      <c r="RSC3" s="166"/>
      <c r="RSD3" s="166"/>
      <c r="RSE3" s="166"/>
      <c r="RSF3" s="166"/>
      <c r="RSG3" s="166"/>
      <c r="RSH3" s="166"/>
      <c r="RSI3" s="166"/>
      <c r="RSJ3" s="166"/>
      <c r="RSK3" s="166"/>
      <c r="RSL3" s="166"/>
      <c r="RSM3" s="166"/>
      <c r="RSN3" s="166"/>
      <c r="RSO3" s="166"/>
      <c r="RSP3" s="166"/>
      <c r="RSQ3" s="166"/>
      <c r="RSR3" s="166"/>
      <c r="RSS3" s="166"/>
      <c r="RST3" s="166"/>
      <c r="RSU3" s="166"/>
      <c r="RSV3" s="166"/>
      <c r="RSW3" s="166"/>
      <c r="RSX3" s="166"/>
      <c r="RSY3" s="166"/>
      <c r="RSZ3" s="166"/>
      <c r="RTA3" s="166"/>
      <c r="RTB3" s="166"/>
      <c r="RTC3" s="166"/>
      <c r="RTD3" s="166"/>
      <c r="RTE3" s="166"/>
      <c r="RTF3" s="166"/>
      <c r="RTG3" s="166"/>
      <c r="RTH3" s="166"/>
      <c r="RTI3" s="166"/>
      <c r="RTJ3" s="166"/>
      <c r="RTK3" s="166"/>
      <c r="RTL3" s="166"/>
      <c r="RTM3" s="166"/>
      <c r="RTN3" s="166"/>
      <c r="RTO3" s="166"/>
      <c r="RTP3" s="166"/>
      <c r="RTQ3" s="166"/>
      <c r="RTR3" s="166"/>
      <c r="RTS3" s="166"/>
      <c r="RTT3" s="166"/>
      <c r="RTU3" s="166"/>
      <c r="RTV3" s="166"/>
      <c r="RTW3" s="166"/>
      <c r="RTX3" s="166"/>
      <c r="RTY3" s="166"/>
      <c r="RTZ3" s="166"/>
      <c r="RUA3" s="166"/>
      <c r="RUB3" s="166"/>
      <c r="RUC3" s="166"/>
      <c r="RUD3" s="166"/>
      <c r="RUE3" s="166"/>
      <c r="RUF3" s="166"/>
      <c r="RUG3" s="166"/>
      <c r="RUH3" s="166"/>
      <c r="RUI3" s="166"/>
      <c r="RUJ3" s="166"/>
      <c r="RUK3" s="166"/>
      <c r="RUL3" s="166"/>
      <c r="RUM3" s="166"/>
      <c r="RUN3" s="166"/>
      <c r="RUO3" s="166"/>
      <c r="RUP3" s="166"/>
      <c r="RUQ3" s="166"/>
      <c r="RUR3" s="166"/>
      <c r="RUS3" s="166"/>
      <c r="RUT3" s="166"/>
      <c r="RUU3" s="166"/>
      <c r="RUV3" s="166"/>
      <c r="RUW3" s="166"/>
      <c r="RUX3" s="166"/>
      <c r="RUY3" s="166"/>
      <c r="RUZ3" s="166"/>
      <c r="RVA3" s="166"/>
      <c r="RVB3" s="166"/>
      <c r="RVC3" s="166"/>
      <c r="RVD3" s="166"/>
      <c r="RVE3" s="166"/>
      <c r="RVF3" s="166"/>
      <c r="RVG3" s="166"/>
      <c r="RVH3" s="166"/>
      <c r="RVI3" s="166"/>
      <c r="RVJ3" s="166"/>
      <c r="RVK3" s="166"/>
      <c r="RVL3" s="166"/>
      <c r="RVM3" s="166"/>
      <c r="RVN3" s="166"/>
      <c r="RVO3" s="166"/>
      <c r="RVP3" s="166"/>
      <c r="RVQ3" s="166"/>
      <c r="RVR3" s="166"/>
      <c r="RVS3" s="166"/>
      <c r="RVT3" s="166"/>
      <c r="RVU3" s="166"/>
      <c r="RVV3" s="166"/>
      <c r="RVW3" s="166"/>
      <c r="RVX3" s="166"/>
      <c r="RVY3" s="166"/>
      <c r="RVZ3" s="166"/>
      <c r="RWA3" s="166"/>
      <c r="RWB3" s="166"/>
      <c r="RWC3" s="166"/>
      <c r="RWD3" s="166"/>
      <c r="RWE3" s="166"/>
      <c r="RWF3" s="166"/>
      <c r="RWG3" s="166"/>
      <c r="RWH3" s="166"/>
      <c r="RWI3" s="166"/>
      <c r="RWJ3" s="166"/>
      <c r="RWK3" s="166"/>
      <c r="RWL3" s="166"/>
      <c r="RWM3" s="166"/>
      <c r="RWN3" s="166"/>
      <c r="RWO3" s="166"/>
      <c r="RWP3" s="166"/>
      <c r="RWQ3" s="166"/>
      <c r="RWR3" s="166"/>
      <c r="RWS3" s="166"/>
      <c r="RWT3" s="166"/>
      <c r="RWU3" s="166"/>
      <c r="RWV3" s="166"/>
      <c r="RWW3" s="166"/>
      <c r="RWX3" s="166"/>
      <c r="RWY3" s="166"/>
      <c r="RWZ3" s="166"/>
      <c r="RXA3" s="166"/>
      <c r="RXB3" s="166"/>
      <c r="RXC3" s="166"/>
      <c r="RXD3" s="166"/>
      <c r="RXE3" s="166"/>
      <c r="RXF3" s="166"/>
      <c r="RXG3" s="166"/>
      <c r="RXH3" s="166"/>
      <c r="RXI3" s="166"/>
      <c r="RXJ3" s="166"/>
      <c r="RXK3" s="166"/>
      <c r="RXL3" s="166"/>
      <c r="RXM3" s="166"/>
      <c r="RXN3" s="166"/>
      <c r="RXO3" s="166"/>
      <c r="RXP3" s="166"/>
      <c r="RXQ3" s="166"/>
      <c r="RXR3" s="166"/>
      <c r="RXS3" s="166"/>
      <c r="RXT3" s="166"/>
      <c r="RXU3" s="166"/>
      <c r="RXV3" s="166"/>
      <c r="RXW3" s="166"/>
      <c r="RXX3" s="166"/>
      <c r="RXY3" s="166"/>
      <c r="RXZ3" s="166"/>
      <c r="RYA3" s="166"/>
      <c r="RYB3" s="166"/>
      <c r="RYC3" s="166"/>
      <c r="RYD3" s="166"/>
      <c r="RYE3" s="166"/>
      <c r="RYF3" s="166"/>
      <c r="RYG3" s="166"/>
      <c r="RYH3" s="166"/>
      <c r="RYI3" s="166"/>
      <c r="RYJ3" s="166"/>
      <c r="RYK3" s="166"/>
      <c r="RYL3" s="166"/>
      <c r="RYM3" s="166"/>
      <c r="RYN3" s="166"/>
      <c r="RYO3" s="166"/>
      <c r="RYP3" s="166"/>
      <c r="RYQ3" s="166"/>
      <c r="RYR3" s="166"/>
      <c r="RYS3" s="166"/>
      <c r="RYT3" s="166"/>
      <c r="RYU3" s="166"/>
      <c r="RYV3" s="166"/>
      <c r="RYW3" s="166"/>
      <c r="RYX3" s="166"/>
      <c r="RYY3" s="166"/>
      <c r="RYZ3" s="166"/>
      <c r="RZA3" s="166"/>
      <c r="RZB3" s="166"/>
      <c r="RZC3" s="166"/>
      <c r="RZD3" s="166"/>
      <c r="RZE3" s="166"/>
      <c r="RZF3" s="166"/>
      <c r="RZG3" s="166"/>
      <c r="RZH3" s="166"/>
      <c r="RZI3" s="166"/>
      <c r="RZJ3" s="166"/>
      <c r="RZK3" s="166"/>
      <c r="RZL3" s="166"/>
      <c r="RZM3" s="166"/>
      <c r="RZN3" s="166"/>
      <c r="RZO3" s="166"/>
      <c r="RZP3" s="166"/>
      <c r="RZQ3" s="166"/>
      <c r="RZR3" s="166"/>
      <c r="RZS3" s="166"/>
      <c r="RZT3" s="166"/>
      <c r="RZU3" s="166"/>
      <c r="RZV3" s="166"/>
      <c r="RZW3" s="166"/>
      <c r="RZX3" s="166"/>
      <c r="RZY3" s="166"/>
      <c r="RZZ3" s="166"/>
      <c r="SAA3" s="166"/>
      <c r="SAB3" s="166"/>
      <c r="SAC3" s="166"/>
      <c r="SAD3" s="166"/>
      <c r="SAE3" s="166"/>
      <c r="SAF3" s="166"/>
      <c r="SAG3" s="166"/>
      <c r="SAH3" s="166"/>
      <c r="SAI3" s="166"/>
      <c r="SAJ3" s="166"/>
      <c r="SAK3" s="166"/>
      <c r="SAL3" s="166"/>
      <c r="SAM3" s="166"/>
      <c r="SAN3" s="166"/>
      <c r="SAO3" s="166"/>
      <c r="SAP3" s="166"/>
      <c r="SAQ3" s="166"/>
      <c r="SAR3" s="166"/>
      <c r="SAS3" s="166"/>
      <c r="SAT3" s="166"/>
      <c r="SAU3" s="166"/>
      <c r="SAV3" s="166"/>
      <c r="SAW3" s="166"/>
      <c r="SAX3" s="166"/>
      <c r="SAY3" s="166"/>
      <c r="SAZ3" s="166"/>
      <c r="SBA3" s="166"/>
      <c r="SBB3" s="166"/>
      <c r="SBC3" s="166"/>
      <c r="SBD3" s="166"/>
      <c r="SBE3" s="166"/>
      <c r="SBF3" s="166"/>
      <c r="SBG3" s="166"/>
      <c r="SBH3" s="166"/>
      <c r="SBI3" s="166"/>
      <c r="SBJ3" s="166"/>
      <c r="SBK3" s="166"/>
      <c r="SBL3" s="166"/>
      <c r="SBM3" s="166"/>
      <c r="SBN3" s="166"/>
      <c r="SBO3" s="166"/>
      <c r="SBP3" s="166"/>
      <c r="SBQ3" s="166"/>
      <c r="SBR3" s="166"/>
      <c r="SBS3" s="166"/>
      <c r="SBT3" s="166"/>
      <c r="SBU3" s="166"/>
      <c r="SBV3" s="166"/>
      <c r="SBW3" s="166"/>
      <c r="SBX3" s="166"/>
      <c r="SBY3" s="166"/>
      <c r="SBZ3" s="166"/>
      <c r="SCA3" s="166"/>
      <c r="SCB3" s="166"/>
      <c r="SCC3" s="166"/>
      <c r="SCD3" s="166"/>
      <c r="SCE3" s="166"/>
      <c r="SCF3" s="166"/>
      <c r="SCG3" s="166"/>
      <c r="SCH3" s="166"/>
      <c r="SCI3" s="166"/>
      <c r="SCJ3" s="166"/>
      <c r="SCK3" s="166"/>
      <c r="SCL3" s="166"/>
      <c r="SCM3" s="166"/>
      <c r="SCN3" s="166"/>
      <c r="SCO3" s="166"/>
      <c r="SCP3" s="166"/>
      <c r="SCQ3" s="166"/>
      <c r="SCR3" s="166"/>
      <c r="SCS3" s="166"/>
      <c r="SCT3" s="166"/>
      <c r="SCU3" s="166"/>
      <c r="SCV3" s="166"/>
      <c r="SCW3" s="166"/>
      <c r="SCX3" s="166"/>
      <c r="SCY3" s="166"/>
      <c r="SCZ3" s="166"/>
      <c r="SDA3" s="166"/>
      <c r="SDB3" s="166"/>
      <c r="SDC3" s="166"/>
      <c r="SDD3" s="166"/>
      <c r="SDE3" s="166"/>
      <c r="SDF3" s="166"/>
      <c r="SDG3" s="166"/>
      <c r="SDH3" s="166"/>
      <c r="SDI3" s="166"/>
      <c r="SDJ3" s="166"/>
      <c r="SDK3" s="166"/>
      <c r="SDL3" s="166"/>
      <c r="SDM3" s="166"/>
      <c r="SDN3" s="166"/>
      <c r="SDO3" s="166"/>
      <c r="SDP3" s="166"/>
      <c r="SDQ3" s="166"/>
      <c r="SDR3" s="166"/>
      <c r="SDS3" s="166"/>
      <c r="SDT3" s="166"/>
      <c r="SDU3" s="166"/>
      <c r="SDV3" s="166"/>
      <c r="SDW3" s="166"/>
      <c r="SDX3" s="166"/>
      <c r="SDY3" s="166"/>
      <c r="SDZ3" s="166"/>
      <c r="SEA3" s="166"/>
      <c r="SEB3" s="166"/>
      <c r="SEC3" s="166"/>
      <c r="SED3" s="166"/>
      <c r="SEE3" s="166"/>
      <c r="SEF3" s="166"/>
      <c r="SEG3" s="166"/>
      <c r="SEH3" s="166"/>
      <c r="SEI3" s="166"/>
      <c r="SEJ3" s="166"/>
      <c r="SEK3" s="166"/>
      <c r="SEL3" s="166"/>
      <c r="SEM3" s="166"/>
      <c r="SEN3" s="166"/>
      <c r="SEO3" s="166"/>
      <c r="SEP3" s="166"/>
      <c r="SEQ3" s="166"/>
      <c r="SER3" s="166"/>
      <c r="SES3" s="166"/>
      <c r="SET3" s="166"/>
      <c r="SEU3" s="166"/>
      <c r="SEV3" s="166"/>
      <c r="SEW3" s="166"/>
      <c r="SEX3" s="166"/>
      <c r="SEY3" s="166"/>
      <c r="SEZ3" s="166"/>
      <c r="SFA3" s="166"/>
      <c r="SFB3" s="166"/>
      <c r="SFC3" s="166"/>
      <c r="SFD3" s="166"/>
      <c r="SFE3" s="166"/>
      <c r="SFF3" s="166"/>
      <c r="SFG3" s="166"/>
      <c r="SFH3" s="166"/>
      <c r="SFI3" s="166"/>
      <c r="SFJ3" s="166"/>
      <c r="SFK3" s="166"/>
      <c r="SFL3" s="166"/>
      <c r="SFM3" s="166"/>
      <c r="SFN3" s="166"/>
      <c r="SFO3" s="166"/>
      <c r="SFP3" s="166"/>
      <c r="SFQ3" s="166"/>
      <c r="SFR3" s="166"/>
      <c r="SFS3" s="166"/>
      <c r="SFT3" s="166"/>
      <c r="SFU3" s="166"/>
      <c r="SFV3" s="166"/>
      <c r="SFW3" s="166"/>
      <c r="SFX3" s="166"/>
      <c r="SFY3" s="166"/>
      <c r="SFZ3" s="166"/>
      <c r="SGA3" s="166"/>
      <c r="SGB3" s="166"/>
      <c r="SGC3" s="166"/>
      <c r="SGD3" s="166"/>
      <c r="SGE3" s="166"/>
      <c r="SGF3" s="166"/>
      <c r="SGG3" s="166"/>
      <c r="SGH3" s="166"/>
      <c r="SGI3" s="166"/>
      <c r="SGJ3" s="166"/>
      <c r="SGK3" s="166"/>
      <c r="SGL3" s="166"/>
      <c r="SGM3" s="166"/>
      <c r="SGN3" s="166"/>
      <c r="SGO3" s="166"/>
      <c r="SGP3" s="166"/>
      <c r="SGQ3" s="166"/>
      <c r="SGR3" s="166"/>
      <c r="SGS3" s="166"/>
      <c r="SGT3" s="166"/>
      <c r="SGU3" s="166"/>
      <c r="SGV3" s="166"/>
      <c r="SGW3" s="166"/>
      <c r="SGX3" s="166"/>
      <c r="SGY3" s="166"/>
      <c r="SGZ3" s="166"/>
      <c r="SHA3" s="166"/>
      <c r="SHB3" s="166"/>
      <c r="SHC3" s="166"/>
      <c r="SHD3" s="166"/>
      <c r="SHE3" s="166"/>
      <c r="SHF3" s="166"/>
      <c r="SHG3" s="166"/>
      <c r="SHH3" s="166"/>
      <c r="SHI3" s="166"/>
      <c r="SHJ3" s="166"/>
      <c r="SHK3" s="166"/>
      <c r="SHL3" s="166"/>
      <c r="SHM3" s="166"/>
      <c r="SHN3" s="166"/>
      <c r="SHO3" s="166"/>
      <c r="SHP3" s="166"/>
      <c r="SHQ3" s="166"/>
      <c r="SHR3" s="166"/>
      <c r="SHS3" s="166"/>
      <c r="SHT3" s="166"/>
      <c r="SHU3" s="166"/>
      <c r="SHV3" s="166"/>
      <c r="SHW3" s="166"/>
      <c r="SHX3" s="166"/>
      <c r="SHY3" s="166"/>
      <c r="SHZ3" s="166"/>
      <c r="SIA3" s="166"/>
      <c r="SIB3" s="166"/>
      <c r="SIC3" s="166"/>
      <c r="SID3" s="166"/>
      <c r="SIE3" s="166"/>
      <c r="SIF3" s="166"/>
      <c r="SIG3" s="166"/>
      <c r="SIH3" s="166"/>
      <c r="SII3" s="166"/>
      <c r="SIJ3" s="166"/>
      <c r="SIK3" s="166"/>
      <c r="SIL3" s="166"/>
      <c r="SIM3" s="166"/>
      <c r="SIN3" s="166"/>
      <c r="SIO3" s="166"/>
      <c r="SIP3" s="166"/>
      <c r="SIQ3" s="166"/>
      <c r="SIR3" s="166"/>
      <c r="SIS3" s="166"/>
      <c r="SIT3" s="166"/>
      <c r="SIU3" s="166"/>
      <c r="SIV3" s="166"/>
      <c r="SIW3" s="166"/>
      <c r="SIX3" s="166"/>
      <c r="SIY3" s="166"/>
      <c r="SIZ3" s="166"/>
      <c r="SJA3" s="166"/>
      <c r="SJB3" s="166"/>
      <c r="SJC3" s="166"/>
      <c r="SJD3" s="166"/>
      <c r="SJE3" s="166"/>
      <c r="SJF3" s="166"/>
      <c r="SJG3" s="166"/>
      <c r="SJH3" s="166"/>
      <c r="SJI3" s="166"/>
      <c r="SJJ3" s="166"/>
      <c r="SJK3" s="166"/>
      <c r="SJL3" s="166"/>
      <c r="SJM3" s="166"/>
      <c r="SJN3" s="166"/>
      <c r="SJO3" s="166"/>
      <c r="SJP3" s="166"/>
      <c r="SJQ3" s="166"/>
      <c r="SJR3" s="166"/>
      <c r="SJS3" s="166"/>
      <c r="SJT3" s="166"/>
      <c r="SJU3" s="166"/>
      <c r="SJV3" s="166"/>
      <c r="SJW3" s="166"/>
      <c r="SJX3" s="166"/>
      <c r="SJY3" s="166"/>
      <c r="SJZ3" s="166"/>
      <c r="SKA3" s="166"/>
      <c r="SKB3" s="166"/>
      <c r="SKC3" s="166"/>
      <c r="SKD3" s="166"/>
      <c r="SKE3" s="166"/>
      <c r="SKF3" s="166"/>
      <c r="SKG3" s="166"/>
      <c r="SKH3" s="166"/>
      <c r="SKI3" s="166"/>
      <c r="SKJ3" s="166"/>
      <c r="SKK3" s="166"/>
      <c r="SKL3" s="166"/>
      <c r="SKM3" s="166"/>
      <c r="SKN3" s="166"/>
      <c r="SKO3" s="166"/>
      <c r="SKP3" s="166"/>
      <c r="SKQ3" s="166"/>
      <c r="SKR3" s="166"/>
      <c r="SKS3" s="166"/>
      <c r="SKT3" s="166"/>
      <c r="SKU3" s="166"/>
      <c r="SKV3" s="166"/>
      <c r="SKW3" s="166"/>
      <c r="SKX3" s="166"/>
      <c r="SKY3" s="166"/>
      <c r="SKZ3" s="166"/>
      <c r="SLA3" s="166"/>
      <c r="SLB3" s="166"/>
      <c r="SLC3" s="166"/>
      <c r="SLD3" s="166"/>
      <c r="SLE3" s="166"/>
      <c r="SLF3" s="166"/>
      <c r="SLG3" s="166"/>
      <c r="SLH3" s="166"/>
      <c r="SLI3" s="166"/>
      <c r="SLJ3" s="166"/>
      <c r="SLK3" s="166"/>
      <c r="SLL3" s="166"/>
      <c r="SLM3" s="166"/>
      <c r="SLN3" s="166"/>
      <c r="SLO3" s="166"/>
      <c r="SLP3" s="166"/>
      <c r="SLQ3" s="166"/>
      <c r="SLR3" s="166"/>
      <c r="SLS3" s="166"/>
      <c r="SLT3" s="166"/>
      <c r="SLU3" s="166"/>
      <c r="SLV3" s="166"/>
      <c r="SLW3" s="166"/>
      <c r="SLX3" s="166"/>
      <c r="SLY3" s="166"/>
      <c r="SLZ3" s="166"/>
      <c r="SMA3" s="166"/>
      <c r="SMB3" s="166"/>
      <c r="SMC3" s="166"/>
      <c r="SMD3" s="166"/>
      <c r="SME3" s="166"/>
      <c r="SMF3" s="166"/>
      <c r="SMG3" s="166"/>
      <c r="SMH3" s="166"/>
      <c r="SMI3" s="166"/>
      <c r="SMJ3" s="166"/>
      <c r="SMK3" s="166"/>
      <c r="SML3" s="166"/>
      <c r="SMM3" s="166"/>
      <c r="SMN3" s="166"/>
      <c r="SMO3" s="166"/>
      <c r="SMP3" s="166"/>
      <c r="SMQ3" s="166"/>
      <c r="SMR3" s="166"/>
      <c r="SMS3" s="166"/>
      <c r="SMT3" s="166"/>
      <c r="SMU3" s="166"/>
      <c r="SMV3" s="166"/>
      <c r="SMW3" s="166"/>
      <c r="SMX3" s="166"/>
      <c r="SMY3" s="166"/>
      <c r="SMZ3" s="166"/>
      <c r="SNA3" s="166"/>
      <c r="SNB3" s="166"/>
      <c r="SNC3" s="166"/>
      <c r="SND3" s="166"/>
      <c r="SNE3" s="166"/>
      <c r="SNF3" s="166"/>
      <c r="SNG3" s="166"/>
      <c r="SNH3" s="166"/>
      <c r="SNI3" s="166"/>
      <c r="SNJ3" s="166"/>
      <c r="SNK3" s="166"/>
      <c r="SNL3" s="166"/>
      <c r="SNM3" s="166"/>
      <c r="SNN3" s="166"/>
      <c r="SNO3" s="166"/>
      <c r="SNP3" s="166"/>
      <c r="SNQ3" s="166"/>
      <c r="SNR3" s="166"/>
      <c r="SNS3" s="166"/>
      <c r="SNT3" s="166"/>
      <c r="SNU3" s="166"/>
      <c r="SNV3" s="166"/>
      <c r="SNW3" s="166"/>
      <c r="SNX3" s="166"/>
      <c r="SNY3" s="166"/>
      <c r="SNZ3" s="166"/>
      <c r="SOA3" s="166"/>
      <c r="SOB3" s="166"/>
      <c r="SOC3" s="166"/>
      <c r="SOD3" s="166"/>
      <c r="SOE3" s="166"/>
      <c r="SOF3" s="166"/>
      <c r="SOG3" s="166"/>
      <c r="SOH3" s="166"/>
      <c r="SOI3" s="166"/>
      <c r="SOJ3" s="166"/>
      <c r="SOK3" s="166"/>
      <c r="SOL3" s="166"/>
      <c r="SOM3" s="166"/>
      <c r="SON3" s="166"/>
      <c r="SOO3" s="166"/>
      <c r="SOP3" s="166"/>
      <c r="SOQ3" s="166"/>
      <c r="SOR3" s="166"/>
      <c r="SOS3" s="166"/>
      <c r="SOT3" s="166"/>
      <c r="SOU3" s="166"/>
      <c r="SOV3" s="166"/>
      <c r="SOW3" s="166"/>
      <c r="SOX3" s="166"/>
      <c r="SOY3" s="166"/>
      <c r="SOZ3" s="166"/>
      <c r="SPA3" s="166"/>
      <c r="SPB3" s="166"/>
      <c r="SPC3" s="166"/>
      <c r="SPD3" s="166"/>
      <c r="SPE3" s="166"/>
      <c r="SPF3" s="166"/>
      <c r="SPG3" s="166"/>
      <c r="SPH3" s="166"/>
      <c r="SPI3" s="166"/>
      <c r="SPJ3" s="166"/>
      <c r="SPK3" s="166"/>
      <c r="SPL3" s="166"/>
      <c r="SPM3" s="166"/>
      <c r="SPN3" s="166"/>
      <c r="SPO3" s="166"/>
      <c r="SPP3" s="166"/>
      <c r="SPQ3" s="166"/>
      <c r="SPR3" s="166"/>
      <c r="SPS3" s="166"/>
      <c r="SPT3" s="166"/>
      <c r="SPU3" s="166"/>
      <c r="SPV3" s="166"/>
      <c r="SPW3" s="166"/>
      <c r="SPX3" s="166"/>
      <c r="SPY3" s="166"/>
      <c r="SPZ3" s="166"/>
      <c r="SQA3" s="166"/>
      <c r="SQB3" s="166"/>
      <c r="SQC3" s="166"/>
      <c r="SQD3" s="166"/>
      <c r="SQE3" s="166"/>
      <c r="SQF3" s="166"/>
      <c r="SQG3" s="166"/>
      <c r="SQH3" s="166"/>
      <c r="SQI3" s="166"/>
      <c r="SQJ3" s="166"/>
      <c r="SQK3" s="166"/>
      <c r="SQL3" s="166"/>
      <c r="SQM3" s="166"/>
      <c r="SQN3" s="166"/>
      <c r="SQO3" s="166"/>
      <c r="SQP3" s="166"/>
      <c r="SQQ3" s="166"/>
      <c r="SQR3" s="166"/>
      <c r="SQS3" s="166"/>
      <c r="SQT3" s="166"/>
      <c r="SQU3" s="166"/>
      <c r="SQV3" s="166"/>
      <c r="SQW3" s="166"/>
      <c r="SQX3" s="166"/>
      <c r="SQY3" s="166"/>
      <c r="SQZ3" s="166"/>
      <c r="SRA3" s="166"/>
      <c r="SRB3" s="166"/>
      <c r="SRC3" s="166"/>
      <c r="SRD3" s="166"/>
      <c r="SRE3" s="166"/>
      <c r="SRF3" s="166"/>
      <c r="SRG3" s="166"/>
      <c r="SRH3" s="166"/>
      <c r="SRI3" s="166"/>
      <c r="SRJ3" s="166"/>
      <c r="SRK3" s="166"/>
      <c r="SRL3" s="166"/>
      <c r="SRM3" s="166"/>
      <c r="SRN3" s="166"/>
      <c r="SRO3" s="166"/>
      <c r="SRP3" s="166"/>
      <c r="SRQ3" s="166"/>
      <c r="SRR3" s="166"/>
      <c r="SRS3" s="166"/>
      <c r="SRT3" s="166"/>
      <c r="SRU3" s="166"/>
      <c r="SRV3" s="166"/>
      <c r="SRW3" s="166"/>
      <c r="SRX3" s="166"/>
      <c r="SRY3" s="166"/>
      <c r="SRZ3" s="166"/>
      <c r="SSA3" s="166"/>
      <c r="SSB3" s="166"/>
      <c r="SSC3" s="166"/>
      <c r="SSD3" s="166"/>
      <c r="SSE3" s="166"/>
      <c r="SSF3" s="166"/>
      <c r="SSG3" s="166"/>
      <c r="SSH3" s="166"/>
      <c r="SSI3" s="166"/>
      <c r="SSJ3" s="166"/>
      <c r="SSK3" s="166"/>
      <c r="SSL3" s="166"/>
      <c r="SSM3" s="166"/>
      <c r="SSN3" s="166"/>
      <c r="SSO3" s="166"/>
      <c r="SSP3" s="166"/>
      <c r="SSQ3" s="166"/>
      <c r="SSR3" s="166"/>
      <c r="SSS3" s="166"/>
      <c r="SST3" s="166"/>
      <c r="SSU3" s="166"/>
      <c r="SSV3" s="166"/>
      <c r="SSW3" s="166"/>
      <c r="SSX3" s="166"/>
      <c r="SSY3" s="166"/>
      <c r="SSZ3" s="166"/>
      <c r="STA3" s="166"/>
      <c r="STB3" s="166"/>
      <c r="STC3" s="166"/>
      <c r="STD3" s="166"/>
      <c r="STE3" s="166"/>
      <c r="STF3" s="166"/>
      <c r="STG3" s="166"/>
      <c r="STH3" s="166"/>
      <c r="STI3" s="166"/>
      <c r="STJ3" s="166"/>
      <c r="STK3" s="166"/>
      <c r="STL3" s="166"/>
      <c r="STM3" s="166"/>
      <c r="STN3" s="166"/>
      <c r="STO3" s="166"/>
      <c r="STP3" s="166"/>
      <c r="STQ3" s="166"/>
      <c r="STR3" s="166"/>
      <c r="STS3" s="166"/>
      <c r="STT3" s="166"/>
      <c r="STU3" s="166"/>
      <c r="STV3" s="166"/>
      <c r="STW3" s="166"/>
      <c r="STX3" s="166"/>
      <c r="STY3" s="166"/>
      <c r="STZ3" s="166"/>
      <c r="SUA3" s="166"/>
      <c r="SUB3" s="166"/>
      <c r="SUC3" s="166"/>
      <c r="SUD3" s="166"/>
      <c r="SUE3" s="166"/>
      <c r="SUF3" s="166"/>
      <c r="SUG3" s="166"/>
      <c r="SUH3" s="166"/>
      <c r="SUI3" s="166"/>
      <c r="SUJ3" s="166"/>
      <c r="SUK3" s="166"/>
      <c r="SUL3" s="166"/>
      <c r="SUM3" s="166"/>
      <c r="SUN3" s="166"/>
      <c r="SUO3" s="166"/>
      <c r="SUP3" s="166"/>
      <c r="SUQ3" s="166"/>
      <c r="SUR3" s="166"/>
      <c r="SUS3" s="166"/>
      <c r="SUT3" s="166"/>
      <c r="SUU3" s="166"/>
      <c r="SUV3" s="166"/>
      <c r="SUW3" s="166"/>
      <c r="SUX3" s="166"/>
      <c r="SUY3" s="166"/>
      <c r="SUZ3" s="166"/>
      <c r="SVA3" s="166"/>
      <c r="SVB3" s="166"/>
      <c r="SVC3" s="166"/>
      <c r="SVD3" s="166"/>
      <c r="SVE3" s="166"/>
      <c r="SVF3" s="166"/>
      <c r="SVG3" s="166"/>
      <c r="SVH3" s="166"/>
      <c r="SVI3" s="166"/>
      <c r="SVJ3" s="166"/>
      <c r="SVK3" s="166"/>
      <c r="SVL3" s="166"/>
      <c r="SVM3" s="166"/>
      <c r="SVN3" s="166"/>
      <c r="SVO3" s="166"/>
      <c r="SVP3" s="166"/>
      <c r="SVQ3" s="166"/>
      <c r="SVR3" s="166"/>
      <c r="SVS3" s="166"/>
      <c r="SVT3" s="166"/>
      <c r="SVU3" s="166"/>
      <c r="SVV3" s="166"/>
      <c r="SVW3" s="166"/>
      <c r="SVX3" s="166"/>
      <c r="SVY3" s="166"/>
      <c r="SVZ3" s="166"/>
      <c r="SWA3" s="166"/>
      <c r="SWB3" s="166"/>
      <c r="SWC3" s="166"/>
      <c r="SWD3" s="166"/>
      <c r="SWE3" s="166"/>
      <c r="SWF3" s="166"/>
      <c r="SWG3" s="166"/>
      <c r="SWH3" s="166"/>
      <c r="SWI3" s="166"/>
      <c r="SWJ3" s="166"/>
      <c r="SWK3" s="166"/>
      <c r="SWL3" s="166"/>
      <c r="SWM3" s="166"/>
      <c r="SWN3" s="166"/>
      <c r="SWO3" s="166"/>
      <c r="SWP3" s="166"/>
      <c r="SWQ3" s="166"/>
      <c r="SWR3" s="166"/>
      <c r="SWS3" s="166"/>
      <c r="SWT3" s="166"/>
      <c r="SWU3" s="166"/>
      <c r="SWV3" s="166"/>
      <c r="SWW3" s="166"/>
      <c r="SWX3" s="166"/>
      <c r="SWY3" s="166"/>
      <c r="SWZ3" s="166"/>
      <c r="SXA3" s="166"/>
      <c r="SXB3" s="166"/>
      <c r="SXC3" s="166"/>
      <c r="SXD3" s="166"/>
      <c r="SXE3" s="166"/>
      <c r="SXF3" s="166"/>
      <c r="SXG3" s="166"/>
      <c r="SXH3" s="166"/>
      <c r="SXI3" s="166"/>
      <c r="SXJ3" s="166"/>
      <c r="SXK3" s="166"/>
      <c r="SXL3" s="166"/>
      <c r="SXM3" s="166"/>
      <c r="SXN3" s="166"/>
      <c r="SXO3" s="166"/>
      <c r="SXP3" s="166"/>
      <c r="SXQ3" s="166"/>
      <c r="SXR3" s="166"/>
      <c r="SXS3" s="166"/>
      <c r="SXT3" s="166"/>
      <c r="SXU3" s="166"/>
      <c r="SXV3" s="166"/>
      <c r="SXW3" s="166"/>
      <c r="SXX3" s="166"/>
      <c r="SXY3" s="166"/>
      <c r="SXZ3" s="166"/>
      <c r="SYA3" s="166"/>
      <c r="SYB3" s="166"/>
      <c r="SYC3" s="166"/>
      <c r="SYD3" s="166"/>
      <c r="SYE3" s="166"/>
      <c r="SYF3" s="166"/>
      <c r="SYG3" s="166"/>
      <c r="SYH3" s="166"/>
      <c r="SYI3" s="166"/>
      <c r="SYJ3" s="166"/>
      <c r="SYK3" s="166"/>
      <c r="SYL3" s="166"/>
      <c r="SYM3" s="166"/>
      <c r="SYN3" s="166"/>
      <c r="SYO3" s="166"/>
      <c r="SYP3" s="166"/>
      <c r="SYQ3" s="166"/>
      <c r="SYR3" s="166"/>
      <c r="SYS3" s="166"/>
      <c r="SYT3" s="166"/>
      <c r="SYU3" s="166"/>
      <c r="SYV3" s="166"/>
      <c r="SYW3" s="166"/>
      <c r="SYX3" s="166"/>
      <c r="SYY3" s="166"/>
      <c r="SYZ3" s="166"/>
      <c r="SZA3" s="166"/>
      <c r="SZB3" s="166"/>
      <c r="SZC3" s="166"/>
      <c r="SZD3" s="166"/>
      <c r="SZE3" s="166"/>
      <c r="SZF3" s="166"/>
      <c r="SZG3" s="166"/>
      <c r="SZH3" s="166"/>
      <c r="SZI3" s="166"/>
      <c r="SZJ3" s="166"/>
      <c r="SZK3" s="166"/>
      <c r="SZL3" s="166"/>
      <c r="SZM3" s="166"/>
      <c r="SZN3" s="166"/>
      <c r="SZO3" s="166"/>
      <c r="SZP3" s="166"/>
      <c r="SZQ3" s="166"/>
      <c r="SZR3" s="166"/>
      <c r="SZS3" s="166"/>
      <c r="SZT3" s="166"/>
      <c r="SZU3" s="166"/>
      <c r="SZV3" s="166"/>
      <c r="SZW3" s="166"/>
      <c r="SZX3" s="166"/>
      <c r="SZY3" s="166"/>
      <c r="SZZ3" s="166"/>
      <c r="TAA3" s="166"/>
      <c r="TAB3" s="166"/>
      <c r="TAC3" s="166"/>
      <c r="TAD3" s="166"/>
      <c r="TAE3" s="166"/>
      <c r="TAF3" s="166"/>
      <c r="TAG3" s="166"/>
      <c r="TAH3" s="166"/>
      <c r="TAI3" s="166"/>
      <c r="TAJ3" s="166"/>
      <c r="TAK3" s="166"/>
      <c r="TAL3" s="166"/>
      <c r="TAM3" s="166"/>
      <c r="TAN3" s="166"/>
      <c r="TAO3" s="166"/>
      <c r="TAP3" s="166"/>
      <c r="TAQ3" s="166"/>
      <c r="TAR3" s="166"/>
      <c r="TAS3" s="166"/>
      <c r="TAT3" s="166"/>
      <c r="TAU3" s="166"/>
      <c r="TAV3" s="166"/>
      <c r="TAW3" s="166"/>
      <c r="TAX3" s="166"/>
      <c r="TAY3" s="166"/>
      <c r="TAZ3" s="166"/>
      <c r="TBA3" s="166"/>
      <c r="TBB3" s="166"/>
      <c r="TBC3" s="166"/>
      <c r="TBD3" s="166"/>
      <c r="TBE3" s="166"/>
      <c r="TBF3" s="166"/>
      <c r="TBG3" s="166"/>
      <c r="TBH3" s="166"/>
      <c r="TBI3" s="166"/>
      <c r="TBJ3" s="166"/>
      <c r="TBK3" s="166"/>
      <c r="TBL3" s="166"/>
      <c r="TBM3" s="166"/>
      <c r="TBN3" s="166"/>
      <c r="TBO3" s="166"/>
      <c r="TBP3" s="166"/>
      <c r="TBQ3" s="166"/>
      <c r="TBR3" s="166"/>
      <c r="TBS3" s="166"/>
      <c r="TBT3" s="166"/>
      <c r="TBU3" s="166"/>
      <c r="TBV3" s="166"/>
      <c r="TBW3" s="166"/>
      <c r="TBX3" s="166"/>
      <c r="TBY3" s="166"/>
      <c r="TBZ3" s="166"/>
      <c r="TCA3" s="166"/>
      <c r="TCB3" s="166"/>
      <c r="TCC3" s="166"/>
      <c r="TCD3" s="166"/>
      <c r="TCE3" s="166"/>
      <c r="TCF3" s="166"/>
      <c r="TCG3" s="166"/>
      <c r="TCH3" s="166"/>
      <c r="TCI3" s="166"/>
      <c r="TCJ3" s="166"/>
      <c r="TCK3" s="166"/>
      <c r="TCL3" s="166"/>
      <c r="TCM3" s="166"/>
      <c r="TCN3" s="166"/>
      <c r="TCO3" s="166"/>
      <c r="TCP3" s="166"/>
      <c r="TCQ3" s="166"/>
      <c r="TCR3" s="166"/>
      <c r="TCS3" s="166"/>
      <c r="TCT3" s="166"/>
      <c r="TCU3" s="166"/>
      <c r="TCV3" s="166"/>
      <c r="TCW3" s="166"/>
      <c r="TCX3" s="166"/>
      <c r="TCY3" s="166"/>
      <c r="TCZ3" s="166"/>
      <c r="TDA3" s="166"/>
      <c r="TDB3" s="166"/>
      <c r="TDC3" s="166"/>
      <c r="TDD3" s="166"/>
      <c r="TDE3" s="166"/>
      <c r="TDF3" s="166"/>
      <c r="TDG3" s="166"/>
      <c r="TDH3" s="166"/>
      <c r="TDI3" s="166"/>
      <c r="TDJ3" s="166"/>
      <c r="TDK3" s="166"/>
      <c r="TDL3" s="166"/>
      <c r="TDM3" s="166"/>
      <c r="TDN3" s="166"/>
      <c r="TDO3" s="166"/>
      <c r="TDP3" s="166"/>
      <c r="TDQ3" s="166"/>
      <c r="TDR3" s="166"/>
      <c r="TDS3" s="166"/>
      <c r="TDT3" s="166"/>
      <c r="TDU3" s="166"/>
      <c r="TDV3" s="166"/>
      <c r="TDW3" s="166"/>
      <c r="TDX3" s="166"/>
      <c r="TDY3" s="166"/>
      <c r="TDZ3" s="166"/>
      <c r="TEA3" s="166"/>
      <c r="TEB3" s="166"/>
      <c r="TEC3" s="166"/>
      <c r="TED3" s="166"/>
      <c r="TEE3" s="166"/>
      <c r="TEF3" s="166"/>
      <c r="TEG3" s="166"/>
      <c r="TEH3" s="166"/>
      <c r="TEI3" s="166"/>
      <c r="TEJ3" s="166"/>
      <c r="TEK3" s="166"/>
      <c r="TEL3" s="166"/>
      <c r="TEM3" s="166"/>
      <c r="TEN3" s="166"/>
      <c r="TEO3" s="166"/>
      <c r="TEP3" s="166"/>
      <c r="TEQ3" s="166"/>
      <c r="TER3" s="166"/>
      <c r="TES3" s="166"/>
      <c r="TET3" s="166"/>
      <c r="TEU3" s="166"/>
      <c r="TEV3" s="166"/>
      <c r="TEW3" s="166"/>
      <c r="TEX3" s="166"/>
      <c r="TEY3" s="166"/>
      <c r="TEZ3" s="166"/>
      <c r="TFA3" s="166"/>
      <c r="TFB3" s="166"/>
      <c r="TFC3" s="166"/>
      <c r="TFD3" s="166"/>
      <c r="TFE3" s="166"/>
      <c r="TFF3" s="166"/>
      <c r="TFG3" s="166"/>
      <c r="TFH3" s="166"/>
      <c r="TFI3" s="166"/>
      <c r="TFJ3" s="166"/>
      <c r="TFK3" s="166"/>
      <c r="TFL3" s="166"/>
      <c r="TFM3" s="166"/>
      <c r="TFN3" s="166"/>
      <c r="TFO3" s="166"/>
      <c r="TFP3" s="166"/>
      <c r="TFQ3" s="166"/>
      <c r="TFR3" s="166"/>
      <c r="TFS3" s="166"/>
      <c r="TFT3" s="166"/>
      <c r="TFU3" s="166"/>
      <c r="TFV3" s="166"/>
      <c r="TFW3" s="166"/>
      <c r="TFX3" s="166"/>
      <c r="TFY3" s="166"/>
      <c r="TFZ3" s="166"/>
      <c r="TGA3" s="166"/>
      <c r="TGB3" s="166"/>
      <c r="TGC3" s="166"/>
      <c r="TGD3" s="166"/>
      <c r="TGE3" s="166"/>
      <c r="TGF3" s="166"/>
      <c r="TGG3" s="166"/>
      <c r="TGH3" s="166"/>
      <c r="TGI3" s="166"/>
      <c r="TGJ3" s="166"/>
      <c r="TGK3" s="166"/>
      <c r="TGL3" s="166"/>
      <c r="TGM3" s="166"/>
      <c r="TGN3" s="166"/>
      <c r="TGO3" s="166"/>
      <c r="TGP3" s="166"/>
      <c r="TGQ3" s="166"/>
      <c r="TGR3" s="166"/>
      <c r="TGS3" s="166"/>
      <c r="TGT3" s="166"/>
      <c r="TGU3" s="166"/>
      <c r="TGV3" s="166"/>
      <c r="TGW3" s="166"/>
      <c r="TGX3" s="166"/>
      <c r="TGY3" s="166"/>
      <c r="TGZ3" s="166"/>
      <c r="THA3" s="166"/>
      <c r="THB3" s="166"/>
      <c r="THC3" s="166"/>
      <c r="THD3" s="166"/>
      <c r="THE3" s="166"/>
      <c r="THF3" s="166"/>
      <c r="THG3" s="166"/>
      <c r="THH3" s="166"/>
      <c r="THI3" s="166"/>
      <c r="THJ3" s="166"/>
      <c r="THK3" s="166"/>
      <c r="THL3" s="166"/>
      <c r="THM3" s="166"/>
      <c r="THN3" s="166"/>
      <c r="THO3" s="166"/>
      <c r="THP3" s="166"/>
      <c r="THQ3" s="166"/>
      <c r="THR3" s="166"/>
      <c r="THS3" s="166"/>
      <c r="THT3" s="166"/>
      <c r="THU3" s="166"/>
      <c r="THV3" s="166"/>
      <c r="THW3" s="166"/>
      <c r="THX3" s="166"/>
      <c r="THY3" s="166"/>
      <c r="THZ3" s="166"/>
      <c r="TIA3" s="166"/>
      <c r="TIB3" s="166"/>
      <c r="TIC3" s="166"/>
      <c r="TID3" s="166"/>
      <c r="TIE3" s="166"/>
      <c r="TIF3" s="166"/>
      <c r="TIG3" s="166"/>
      <c r="TIH3" s="166"/>
      <c r="TII3" s="166"/>
      <c r="TIJ3" s="166"/>
      <c r="TIK3" s="166"/>
      <c r="TIL3" s="166"/>
      <c r="TIM3" s="166"/>
      <c r="TIN3" s="166"/>
      <c r="TIO3" s="166"/>
      <c r="TIP3" s="166"/>
      <c r="TIQ3" s="166"/>
      <c r="TIR3" s="166"/>
      <c r="TIS3" s="166"/>
      <c r="TIT3" s="166"/>
      <c r="TIU3" s="166"/>
      <c r="TIV3" s="166"/>
      <c r="TIW3" s="166"/>
      <c r="TIX3" s="166"/>
      <c r="TIY3" s="166"/>
      <c r="TIZ3" s="166"/>
      <c r="TJA3" s="166"/>
      <c r="TJB3" s="166"/>
      <c r="TJC3" s="166"/>
      <c r="TJD3" s="166"/>
      <c r="TJE3" s="166"/>
      <c r="TJF3" s="166"/>
      <c r="TJG3" s="166"/>
      <c r="TJH3" s="166"/>
      <c r="TJI3" s="166"/>
      <c r="TJJ3" s="166"/>
      <c r="TJK3" s="166"/>
      <c r="TJL3" s="166"/>
      <c r="TJM3" s="166"/>
      <c r="TJN3" s="166"/>
      <c r="TJO3" s="166"/>
      <c r="TJP3" s="166"/>
      <c r="TJQ3" s="166"/>
      <c r="TJR3" s="166"/>
      <c r="TJS3" s="166"/>
      <c r="TJT3" s="166"/>
      <c r="TJU3" s="166"/>
      <c r="TJV3" s="166"/>
      <c r="TJW3" s="166"/>
      <c r="TJX3" s="166"/>
      <c r="TJY3" s="166"/>
      <c r="TJZ3" s="166"/>
      <c r="TKA3" s="166"/>
      <c r="TKB3" s="166"/>
      <c r="TKC3" s="166"/>
      <c r="TKD3" s="166"/>
      <c r="TKE3" s="166"/>
      <c r="TKF3" s="166"/>
      <c r="TKG3" s="166"/>
      <c r="TKH3" s="166"/>
      <c r="TKI3" s="166"/>
      <c r="TKJ3" s="166"/>
      <c r="TKK3" s="166"/>
      <c r="TKL3" s="166"/>
      <c r="TKM3" s="166"/>
      <c r="TKN3" s="166"/>
      <c r="TKO3" s="166"/>
      <c r="TKP3" s="166"/>
      <c r="TKQ3" s="166"/>
      <c r="TKR3" s="166"/>
      <c r="TKS3" s="166"/>
      <c r="TKT3" s="166"/>
      <c r="TKU3" s="166"/>
      <c r="TKV3" s="166"/>
      <c r="TKW3" s="166"/>
      <c r="TKX3" s="166"/>
      <c r="TKY3" s="166"/>
      <c r="TKZ3" s="166"/>
      <c r="TLA3" s="166"/>
      <c r="TLB3" s="166"/>
      <c r="TLC3" s="166"/>
      <c r="TLD3" s="166"/>
      <c r="TLE3" s="166"/>
      <c r="TLF3" s="166"/>
      <c r="TLG3" s="166"/>
      <c r="TLH3" s="166"/>
      <c r="TLI3" s="166"/>
      <c r="TLJ3" s="166"/>
      <c r="TLK3" s="166"/>
      <c r="TLL3" s="166"/>
      <c r="TLM3" s="166"/>
      <c r="TLN3" s="166"/>
      <c r="TLO3" s="166"/>
      <c r="TLP3" s="166"/>
      <c r="TLQ3" s="166"/>
      <c r="TLR3" s="166"/>
      <c r="TLS3" s="166"/>
      <c r="TLT3" s="166"/>
      <c r="TLU3" s="166"/>
      <c r="TLV3" s="166"/>
      <c r="TLW3" s="166"/>
      <c r="TLX3" s="166"/>
      <c r="TLY3" s="166"/>
      <c r="TLZ3" s="166"/>
      <c r="TMA3" s="166"/>
      <c r="TMB3" s="166"/>
      <c r="TMC3" s="166"/>
      <c r="TMD3" s="166"/>
      <c r="TME3" s="166"/>
      <c r="TMF3" s="166"/>
      <c r="TMG3" s="166"/>
      <c r="TMH3" s="166"/>
      <c r="TMI3" s="166"/>
      <c r="TMJ3" s="166"/>
      <c r="TMK3" s="166"/>
      <c r="TML3" s="166"/>
      <c r="TMM3" s="166"/>
      <c r="TMN3" s="166"/>
      <c r="TMO3" s="166"/>
      <c r="TMP3" s="166"/>
      <c r="TMQ3" s="166"/>
      <c r="TMR3" s="166"/>
      <c r="TMS3" s="166"/>
      <c r="TMT3" s="166"/>
      <c r="TMU3" s="166"/>
      <c r="TMV3" s="166"/>
      <c r="TMW3" s="166"/>
      <c r="TMX3" s="166"/>
      <c r="TMY3" s="166"/>
      <c r="TMZ3" s="166"/>
      <c r="TNA3" s="166"/>
      <c r="TNB3" s="166"/>
      <c r="TNC3" s="166"/>
      <c r="TND3" s="166"/>
      <c r="TNE3" s="166"/>
      <c r="TNF3" s="166"/>
      <c r="TNG3" s="166"/>
      <c r="TNH3" s="166"/>
      <c r="TNI3" s="166"/>
      <c r="TNJ3" s="166"/>
      <c r="TNK3" s="166"/>
      <c r="TNL3" s="166"/>
      <c r="TNM3" s="166"/>
      <c r="TNN3" s="166"/>
      <c r="TNO3" s="166"/>
      <c r="TNP3" s="166"/>
      <c r="TNQ3" s="166"/>
      <c r="TNR3" s="166"/>
      <c r="TNS3" s="166"/>
      <c r="TNT3" s="166"/>
      <c r="TNU3" s="166"/>
      <c r="TNV3" s="166"/>
      <c r="TNW3" s="166"/>
      <c r="TNX3" s="166"/>
      <c r="TNY3" s="166"/>
      <c r="TNZ3" s="166"/>
      <c r="TOA3" s="166"/>
      <c r="TOB3" s="166"/>
      <c r="TOC3" s="166"/>
      <c r="TOD3" s="166"/>
      <c r="TOE3" s="166"/>
      <c r="TOF3" s="166"/>
      <c r="TOG3" s="166"/>
      <c r="TOH3" s="166"/>
      <c r="TOI3" s="166"/>
      <c r="TOJ3" s="166"/>
      <c r="TOK3" s="166"/>
      <c r="TOL3" s="166"/>
      <c r="TOM3" s="166"/>
      <c r="TON3" s="166"/>
      <c r="TOO3" s="166"/>
      <c r="TOP3" s="166"/>
      <c r="TOQ3" s="166"/>
      <c r="TOR3" s="166"/>
      <c r="TOS3" s="166"/>
      <c r="TOT3" s="166"/>
      <c r="TOU3" s="166"/>
      <c r="TOV3" s="166"/>
      <c r="TOW3" s="166"/>
      <c r="TOX3" s="166"/>
      <c r="TOY3" s="166"/>
      <c r="TOZ3" s="166"/>
      <c r="TPA3" s="166"/>
      <c r="TPB3" s="166"/>
      <c r="TPC3" s="166"/>
      <c r="TPD3" s="166"/>
      <c r="TPE3" s="166"/>
      <c r="TPF3" s="166"/>
      <c r="TPG3" s="166"/>
      <c r="TPH3" s="166"/>
      <c r="TPI3" s="166"/>
      <c r="TPJ3" s="166"/>
      <c r="TPK3" s="166"/>
      <c r="TPL3" s="166"/>
      <c r="TPM3" s="166"/>
      <c r="TPN3" s="166"/>
      <c r="TPO3" s="166"/>
      <c r="TPP3" s="166"/>
      <c r="TPQ3" s="166"/>
      <c r="TPR3" s="166"/>
      <c r="TPS3" s="166"/>
      <c r="TPT3" s="166"/>
      <c r="TPU3" s="166"/>
      <c r="TPV3" s="166"/>
      <c r="TPW3" s="166"/>
      <c r="TPX3" s="166"/>
      <c r="TPY3" s="166"/>
      <c r="TPZ3" s="166"/>
      <c r="TQA3" s="166"/>
      <c r="TQB3" s="166"/>
      <c r="TQC3" s="166"/>
      <c r="TQD3" s="166"/>
      <c r="TQE3" s="166"/>
      <c r="TQF3" s="166"/>
      <c r="TQG3" s="166"/>
      <c r="TQH3" s="166"/>
      <c r="TQI3" s="166"/>
      <c r="TQJ3" s="166"/>
      <c r="TQK3" s="166"/>
      <c r="TQL3" s="166"/>
      <c r="TQM3" s="166"/>
      <c r="TQN3" s="166"/>
      <c r="TQO3" s="166"/>
      <c r="TQP3" s="166"/>
      <c r="TQQ3" s="166"/>
      <c r="TQR3" s="166"/>
      <c r="TQS3" s="166"/>
      <c r="TQT3" s="166"/>
      <c r="TQU3" s="166"/>
      <c r="TQV3" s="166"/>
      <c r="TQW3" s="166"/>
      <c r="TQX3" s="166"/>
      <c r="TQY3" s="166"/>
      <c r="TQZ3" s="166"/>
      <c r="TRA3" s="166"/>
      <c r="TRB3" s="166"/>
      <c r="TRC3" s="166"/>
      <c r="TRD3" s="166"/>
      <c r="TRE3" s="166"/>
      <c r="TRF3" s="166"/>
      <c r="TRG3" s="166"/>
      <c r="TRH3" s="166"/>
      <c r="TRI3" s="166"/>
      <c r="TRJ3" s="166"/>
      <c r="TRK3" s="166"/>
      <c r="TRL3" s="166"/>
      <c r="TRM3" s="166"/>
      <c r="TRN3" s="166"/>
      <c r="TRO3" s="166"/>
      <c r="TRP3" s="166"/>
      <c r="TRQ3" s="166"/>
      <c r="TRR3" s="166"/>
      <c r="TRS3" s="166"/>
      <c r="TRT3" s="166"/>
      <c r="TRU3" s="166"/>
      <c r="TRV3" s="166"/>
      <c r="TRW3" s="166"/>
      <c r="TRX3" s="166"/>
      <c r="TRY3" s="166"/>
      <c r="TRZ3" s="166"/>
      <c r="TSA3" s="166"/>
      <c r="TSB3" s="166"/>
      <c r="TSC3" s="166"/>
      <c r="TSD3" s="166"/>
      <c r="TSE3" s="166"/>
      <c r="TSF3" s="166"/>
      <c r="TSG3" s="166"/>
      <c r="TSH3" s="166"/>
      <c r="TSI3" s="166"/>
      <c r="TSJ3" s="166"/>
      <c r="TSK3" s="166"/>
      <c r="TSL3" s="166"/>
      <c r="TSM3" s="166"/>
      <c r="TSN3" s="166"/>
      <c r="TSO3" s="166"/>
      <c r="TSP3" s="166"/>
      <c r="TSQ3" s="166"/>
      <c r="TSR3" s="166"/>
      <c r="TSS3" s="166"/>
      <c r="TST3" s="166"/>
      <c r="TSU3" s="166"/>
      <c r="TSV3" s="166"/>
      <c r="TSW3" s="166"/>
      <c r="TSX3" s="166"/>
      <c r="TSY3" s="166"/>
      <c r="TSZ3" s="166"/>
      <c r="TTA3" s="166"/>
      <c r="TTB3" s="166"/>
      <c r="TTC3" s="166"/>
      <c r="TTD3" s="166"/>
      <c r="TTE3" s="166"/>
      <c r="TTF3" s="166"/>
      <c r="TTG3" s="166"/>
      <c r="TTH3" s="166"/>
      <c r="TTI3" s="166"/>
      <c r="TTJ3" s="166"/>
      <c r="TTK3" s="166"/>
      <c r="TTL3" s="166"/>
      <c r="TTM3" s="166"/>
      <c r="TTN3" s="166"/>
      <c r="TTO3" s="166"/>
      <c r="TTP3" s="166"/>
      <c r="TTQ3" s="166"/>
      <c r="TTR3" s="166"/>
      <c r="TTS3" s="166"/>
      <c r="TTT3" s="166"/>
      <c r="TTU3" s="166"/>
      <c r="TTV3" s="166"/>
      <c r="TTW3" s="166"/>
      <c r="TTX3" s="166"/>
      <c r="TTY3" s="166"/>
      <c r="TTZ3" s="166"/>
      <c r="TUA3" s="166"/>
      <c r="TUB3" s="166"/>
      <c r="TUC3" s="166"/>
      <c r="TUD3" s="166"/>
      <c r="TUE3" s="166"/>
      <c r="TUF3" s="166"/>
      <c r="TUG3" s="166"/>
      <c r="TUH3" s="166"/>
      <c r="TUI3" s="166"/>
      <c r="TUJ3" s="166"/>
      <c r="TUK3" s="166"/>
      <c r="TUL3" s="166"/>
      <c r="TUM3" s="166"/>
      <c r="TUN3" s="166"/>
      <c r="TUO3" s="166"/>
      <c r="TUP3" s="166"/>
      <c r="TUQ3" s="166"/>
      <c r="TUR3" s="166"/>
      <c r="TUS3" s="166"/>
      <c r="TUT3" s="166"/>
      <c r="TUU3" s="166"/>
      <c r="TUV3" s="166"/>
      <c r="TUW3" s="166"/>
      <c r="TUX3" s="166"/>
      <c r="TUY3" s="166"/>
      <c r="TUZ3" s="166"/>
      <c r="TVA3" s="166"/>
      <c r="TVB3" s="166"/>
      <c r="TVC3" s="166"/>
      <c r="TVD3" s="166"/>
      <c r="TVE3" s="166"/>
      <c r="TVF3" s="166"/>
      <c r="TVG3" s="166"/>
      <c r="TVH3" s="166"/>
      <c r="TVI3" s="166"/>
      <c r="TVJ3" s="166"/>
      <c r="TVK3" s="166"/>
      <c r="TVL3" s="166"/>
      <c r="TVM3" s="166"/>
      <c r="TVN3" s="166"/>
      <c r="TVO3" s="166"/>
      <c r="TVP3" s="166"/>
      <c r="TVQ3" s="166"/>
      <c r="TVR3" s="166"/>
      <c r="TVS3" s="166"/>
      <c r="TVT3" s="166"/>
      <c r="TVU3" s="166"/>
      <c r="TVV3" s="166"/>
      <c r="TVW3" s="166"/>
      <c r="TVX3" s="166"/>
      <c r="TVY3" s="166"/>
      <c r="TVZ3" s="166"/>
      <c r="TWA3" s="166"/>
      <c r="TWB3" s="166"/>
      <c r="TWC3" s="166"/>
      <c r="TWD3" s="166"/>
      <c r="TWE3" s="166"/>
      <c r="TWF3" s="166"/>
      <c r="TWG3" s="166"/>
      <c r="TWH3" s="166"/>
      <c r="TWI3" s="166"/>
      <c r="TWJ3" s="166"/>
      <c r="TWK3" s="166"/>
      <c r="TWL3" s="166"/>
      <c r="TWM3" s="166"/>
      <c r="TWN3" s="166"/>
      <c r="TWO3" s="166"/>
      <c r="TWP3" s="166"/>
      <c r="TWQ3" s="166"/>
      <c r="TWR3" s="166"/>
      <c r="TWS3" s="166"/>
      <c r="TWT3" s="166"/>
      <c r="TWU3" s="166"/>
      <c r="TWV3" s="166"/>
      <c r="TWW3" s="166"/>
      <c r="TWX3" s="166"/>
      <c r="TWY3" s="166"/>
      <c r="TWZ3" s="166"/>
      <c r="TXA3" s="166"/>
      <c r="TXB3" s="166"/>
      <c r="TXC3" s="166"/>
      <c r="TXD3" s="166"/>
      <c r="TXE3" s="166"/>
      <c r="TXF3" s="166"/>
      <c r="TXG3" s="166"/>
      <c r="TXH3" s="166"/>
      <c r="TXI3" s="166"/>
      <c r="TXJ3" s="166"/>
      <c r="TXK3" s="166"/>
      <c r="TXL3" s="166"/>
      <c r="TXM3" s="166"/>
      <c r="TXN3" s="166"/>
      <c r="TXO3" s="166"/>
      <c r="TXP3" s="166"/>
      <c r="TXQ3" s="166"/>
      <c r="TXR3" s="166"/>
      <c r="TXS3" s="166"/>
      <c r="TXT3" s="166"/>
      <c r="TXU3" s="166"/>
      <c r="TXV3" s="166"/>
      <c r="TXW3" s="166"/>
      <c r="TXX3" s="166"/>
      <c r="TXY3" s="166"/>
      <c r="TXZ3" s="166"/>
      <c r="TYA3" s="166"/>
      <c r="TYB3" s="166"/>
      <c r="TYC3" s="166"/>
      <c r="TYD3" s="166"/>
      <c r="TYE3" s="166"/>
      <c r="TYF3" s="166"/>
      <c r="TYG3" s="166"/>
      <c r="TYH3" s="166"/>
      <c r="TYI3" s="166"/>
      <c r="TYJ3" s="166"/>
      <c r="TYK3" s="166"/>
      <c r="TYL3" s="166"/>
      <c r="TYM3" s="166"/>
      <c r="TYN3" s="166"/>
      <c r="TYO3" s="166"/>
      <c r="TYP3" s="166"/>
      <c r="TYQ3" s="166"/>
      <c r="TYR3" s="166"/>
      <c r="TYS3" s="166"/>
      <c r="TYT3" s="166"/>
      <c r="TYU3" s="166"/>
      <c r="TYV3" s="166"/>
      <c r="TYW3" s="166"/>
      <c r="TYX3" s="166"/>
      <c r="TYY3" s="166"/>
      <c r="TYZ3" s="166"/>
      <c r="TZA3" s="166"/>
      <c r="TZB3" s="166"/>
      <c r="TZC3" s="166"/>
      <c r="TZD3" s="166"/>
      <c r="TZE3" s="166"/>
      <c r="TZF3" s="166"/>
      <c r="TZG3" s="166"/>
      <c r="TZH3" s="166"/>
      <c r="TZI3" s="166"/>
      <c r="TZJ3" s="166"/>
      <c r="TZK3" s="166"/>
      <c r="TZL3" s="166"/>
      <c r="TZM3" s="166"/>
      <c r="TZN3" s="166"/>
      <c r="TZO3" s="166"/>
      <c r="TZP3" s="166"/>
      <c r="TZQ3" s="166"/>
      <c r="TZR3" s="166"/>
      <c r="TZS3" s="166"/>
      <c r="TZT3" s="166"/>
      <c r="TZU3" s="166"/>
      <c r="TZV3" s="166"/>
      <c r="TZW3" s="166"/>
      <c r="TZX3" s="166"/>
      <c r="TZY3" s="166"/>
      <c r="TZZ3" s="166"/>
      <c r="UAA3" s="166"/>
      <c r="UAB3" s="166"/>
      <c r="UAC3" s="166"/>
      <c r="UAD3" s="166"/>
      <c r="UAE3" s="166"/>
      <c r="UAF3" s="166"/>
      <c r="UAG3" s="166"/>
      <c r="UAH3" s="166"/>
      <c r="UAI3" s="166"/>
      <c r="UAJ3" s="166"/>
      <c r="UAK3" s="166"/>
      <c r="UAL3" s="166"/>
      <c r="UAM3" s="166"/>
      <c r="UAN3" s="166"/>
      <c r="UAO3" s="166"/>
      <c r="UAP3" s="166"/>
      <c r="UAQ3" s="166"/>
      <c r="UAR3" s="166"/>
      <c r="UAS3" s="166"/>
      <c r="UAT3" s="166"/>
      <c r="UAU3" s="166"/>
      <c r="UAV3" s="166"/>
      <c r="UAW3" s="166"/>
      <c r="UAX3" s="166"/>
      <c r="UAY3" s="166"/>
      <c r="UAZ3" s="166"/>
      <c r="UBA3" s="166"/>
      <c r="UBB3" s="166"/>
      <c r="UBC3" s="166"/>
      <c r="UBD3" s="166"/>
      <c r="UBE3" s="166"/>
      <c r="UBF3" s="166"/>
      <c r="UBG3" s="166"/>
      <c r="UBH3" s="166"/>
      <c r="UBI3" s="166"/>
      <c r="UBJ3" s="166"/>
      <c r="UBK3" s="166"/>
      <c r="UBL3" s="166"/>
      <c r="UBM3" s="166"/>
      <c r="UBN3" s="166"/>
      <c r="UBO3" s="166"/>
      <c r="UBP3" s="166"/>
      <c r="UBQ3" s="166"/>
      <c r="UBR3" s="166"/>
      <c r="UBS3" s="166"/>
      <c r="UBT3" s="166"/>
      <c r="UBU3" s="166"/>
      <c r="UBV3" s="166"/>
      <c r="UBW3" s="166"/>
      <c r="UBX3" s="166"/>
      <c r="UBY3" s="166"/>
      <c r="UBZ3" s="166"/>
      <c r="UCA3" s="166"/>
      <c r="UCB3" s="166"/>
      <c r="UCC3" s="166"/>
      <c r="UCD3" s="166"/>
      <c r="UCE3" s="166"/>
      <c r="UCF3" s="166"/>
      <c r="UCG3" s="166"/>
      <c r="UCH3" s="166"/>
      <c r="UCI3" s="166"/>
      <c r="UCJ3" s="166"/>
      <c r="UCK3" s="166"/>
      <c r="UCL3" s="166"/>
      <c r="UCM3" s="166"/>
      <c r="UCN3" s="166"/>
      <c r="UCO3" s="166"/>
      <c r="UCP3" s="166"/>
      <c r="UCQ3" s="166"/>
      <c r="UCR3" s="166"/>
      <c r="UCS3" s="166"/>
      <c r="UCT3" s="166"/>
      <c r="UCU3" s="166"/>
      <c r="UCV3" s="166"/>
      <c r="UCW3" s="166"/>
      <c r="UCX3" s="166"/>
      <c r="UCY3" s="166"/>
      <c r="UCZ3" s="166"/>
      <c r="UDA3" s="166"/>
      <c r="UDB3" s="166"/>
      <c r="UDC3" s="166"/>
      <c r="UDD3" s="166"/>
      <c r="UDE3" s="166"/>
      <c r="UDF3" s="166"/>
      <c r="UDG3" s="166"/>
      <c r="UDH3" s="166"/>
      <c r="UDI3" s="166"/>
      <c r="UDJ3" s="166"/>
      <c r="UDK3" s="166"/>
      <c r="UDL3" s="166"/>
      <c r="UDM3" s="166"/>
      <c r="UDN3" s="166"/>
      <c r="UDO3" s="166"/>
      <c r="UDP3" s="166"/>
      <c r="UDQ3" s="166"/>
      <c r="UDR3" s="166"/>
      <c r="UDS3" s="166"/>
      <c r="UDT3" s="166"/>
      <c r="UDU3" s="166"/>
      <c r="UDV3" s="166"/>
      <c r="UDW3" s="166"/>
      <c r="UDX3" s="166"/>
      <c r="UDY3" s="166"/>
      <c r="UDZ3" s="166"/>
      <c r="UEA3" s="166"/>
      <c r="UEB3" s="166"/>
      <c r="UEC3" s="166"/>
      <c r="UED3" s="166"/>
      <c r="UEE3" s="166"/>
      <c r="UEF3" s="166"/>
      <c r="UEG3" s="166"/>
      <c r="UEH3" s="166"/>
      <c r="UEI3" s="166"/>
      <c r="UEJ3" s="166"/>
      <c r="UEK3" s="166"/>
      <c r="UEL3" s="166"/>
      <c r="UEM3" s="166"/>
      <c r="UEN3" s="166"/>
      <c r="UEO3" s="166"/>
      <c r="UEP3" s="166"/>
      <c r="UEQ3" s="166"/>
      <c r="UER3" s="166"/>
      <c r="UES3" s="166"/>
      <c r="UET3" s="166"/>
      <c r="UEU3" s="166"/>
      <c r="UEV3" s="166"/>
      <c r="UEW3" s="166"/>
      <c r="UEX3" s="166"/>
      <c r="UEY3" s="166"/>
      <c r="UEZ3" s="166"/>
      <c r="UFA3" s="166"/>
      <c r="UFB3" s="166"/>
      <c r="UFC3" s="166"/>
      <c r="UFD3" s="166"/>
      <c r="UFE3" s="166"/>
      <c r="UFF3" s="166"/>
      <c r="UFG3" s="166"/>
      <c r="UFH3" s="166"/>
      <c r="UFI3" s="166"/>
      <c r="UFJ3" s="166"/>
      <c r="UFK3" s="166"/>
      <c r="UFL3" s="166"/>
      <c r="UFM3" s="166"/>
      <c r="UFN3" s="166"/>
      <c r="UFO3" s="166"/>
      <c r="UFP3" s="166"/>
      <c r="UFQ3" s="166"/>
      <c r="UFR3" s="166"/>
      <c r="UFS3" s="166"/>
      <c r="UFT3" s="166"/>
      <c r="UFU3" s="166"/>
      <c r="UFV3" s="166"/>
      <c r="UFW3" s="166"/>
      <c r="UFX3" s="166"/>
      <c r="UFY3" s="166"/>
      <c r="UFZ3" s="166"/>
      <c r="UGA3" s="166"/>
      <c r="UGB3" s="166"/>
      <c r="UGC3" s="166"/>
      <c r="UGD3" s="166"/>
      <c r="UGE3" s="166"/>
      <c r="UGF3" s="166"/>
      <c r="UGG3" s="166"/>
      <c r="UGH3" s="166"/>
      <c r="UGI3" s="166"/>
      <c r="UGJ3" s="166"/>
      <c r="UGK3" s="166"/>
      <c r="UGL3" s="166"/>
      <c r="UGM3" s="166"/>
      <c r="UGN3" s="166"/>
      <c r="UGO3" s="166"/>
      <c r="UGP3" s="166"/>
      <c r="UGQ3" s="166"/>
      <c r="UGR3" s="166"/>
      <c r="UGS3" s="166"/>
      <c r="UGT3" s="166"/>
      <c r="UGU3" s="166"/>
      <c r="UGV3" s="166"/>
      <c r="UGW3" s="166"/>
      <c r="UGX3" s="166"/>
      <c r="UGY3" s="166"/>
      <c r="UGZ3" s="166"/>
      <c r="UHA3" s="166"/>
      <c r="UHB3" s="166"/>
      <c r="UHC3" s="166"/>
      <c r="UHD3" s="166"/>
      <c r="UHE3" s="166"/>
      <c r="UHF3" s="166"/>
      <c r="UHG3" s="166"/>
      <c r="UHH3" s="166"/>
      <c r="UHI3" s="166"/>
      <c r="UHJ3" s="166"/>
      <c r="UHK3" s="166"/>
      <c r="UHL3" s="166"/>
      <c r="UHM3" s="166"/>
      <c r="UHN3" s="166"/>
      <c r="UHO3" s="166"/>
      <c r="UHP3" s="166"/>
      <c r="UHQ3" s="166"/>
      <c r="UHR3" s="166"/>
      <c r="UHS3" s="166"/>
      <c r="UHT3" s="166"/>
      <c r="UHU3" s="166"/>
      <c r="UHV3" s="166"/>
      <c r="UHW3" s="166"/>
      <c r="UHX3" s="166"/>
      <c r="UHY3" s="166"/>
      <c r="UHZ3" s="166"/>
      <c r="UIA3" s="166"/>
      <c r="UIB3" s="166"/>
      <c r="UIC3" s="166"/>
      <c r="UID3" s="166"/>
      <c r="UIE3" s="166"/>
      <c r="UIF3" s="166"/>
      <c r="UIG3" s="166"/>
      <c r="UIH3" s="166"/>
      <c r="UII3" s="166"/>
      <c r="UIJ3" s="166"/>
      <c r="UIK3" s="166"/>
      <c r="UIL3" s="166"/>
      <c r="UIM3" s="166"/>
      <c r="UIN3" s="166"/>
      <c r="UIO3" s="166"/>
      <c r="UIP3" s="166"/>
      <c r="UIQ3" s="166"/>
      <c r="UIR3" s="166"/>
      <c r="UIS3" s="166"/>
      <c r="UIT3" s="166"/>
      <c r="UIU3" s="166"/>
      <c r="UIV3" s="166"/>
      <c r="UIW3" s="166"/>
      <c r="UIX3" s="166"/>
      <c r="UIY3" s="166"/>
      <c r="UIZ3" s="166"/>
      <c r="UJA3" s="166"/>
      <c r="UJB3" s="166"/>
      <c r="UJC3" s="166"/>
      <c r="UJD3" s="166"/>
      <c r="UJE3" s="166"/>
      <c r="UJF3" s="166"/>
      <c r="UJG3" s="166"/>
      <c r="UJH3" s="166"/>
      <c r="UJI3" s="166"/>
      <c r="UJJ3" s="166"/>
      <c r="UJK3" s="166"/>
      <c r="UJL3" s="166"/>
      <c r="UJM3" s="166"/>
      <c r="UJN3" s="166"/>
      <c r="UJO3" s="166"/>
      <c r="UJP3" s="166"/>
      <c r="UJQ3" s="166"/>
      <c r="UJR3" s="166"/>
      <c r="UJS3" s="166"/>
      <c r="UJT3" s="166"/>
      <c r="UJU3" s="166"/>
      <c r="UJV3" s="166"/>
      <c r="UJW3" s="166"/>
      <c r="UJX3" s="166"/>
      <c r="UJY3" s="166"/>
      <c r="UJZ3" s="166"/>
      <c r="UKA3" s="166"/>
      <c r="UKB3" s="166"/>
      <c r="UKC3" s="166"/>
      <c r="UKD3" s="166"/>
      <c r="UKE3" s="166"/>
      <c r="UKF3" s="166"/>
      <c r="UKG3" s="166"/>
      <c r="UKH3" s="166"/>
      <c r="UKI3" s="166"/>
      <c r="UKJ3" s="166"/>
      <c r="UKK3" s="166"/>
      <c r="UKL3" s="166"/>
      <c r="UKM3" s="166"/>
      <c r="UKN3" s="166"/>
      <c r="UKO3" s="166"/>
      <c r="UKP3" s="166"/>
      <c r="UKQ3" s="166"/>
      <c r="UKR3" s="166"/>
      <c r="UKS3" s="166"/>
      <c r="UKT3" s="166"/>
      <c r="UKU3" s="166"/>
      <c r="UKV3" s="166"/>
      <c r="UKW3" s="166"/>
      <c r="UKX3" s="166"/>
      <c r="UKY3" s="166"/>
      <c r="UKZ3" s="166"/>
      <c r="ULA3" s="166"/>
      <c r="ULB3" s="166"/>
      <c r="ULC3" s="166"/>
      <c r="ULD3" s="166"/>
      <c r="ULE3" s="166"/>
      <c r="ULF3" s="166"/>
      <c r="ULG3" s="166"/>
      <c r="ULH3" s="166"/>
      <c r="ULI3" s="166"/>
      <c r="ULJ3" s="166"/>
      <c r="ULK3" s="166"/>
      <c r="ULL3" s="166"/>
      <c r="ULM3" s="166"/>
      <c r="ULN3" s="166"/>
      <c r="ULO3" s="166"/>
      <c r="ULP3" s="166"/>
      <c r="ULQ3" s="166"/>
      <c r="ULR3" s="166"/>
      <c r="ULS3" s="166"/>
      <c r="ULT3" s="166"/>
      <c r="ULU3" s="166"/>
      <c r="ULV3" s="166"/>
      <c r="ULW3" s="166"/>
      <c r="ULX3" s="166"/>
      <c r="ULY3" s="166"/>
      <c r="ULZ3" s="166"/>
      <c r="UMA3" s="166"/>
      <c r="UMB3" s="166"/>
      <c r="UMC3" s="166"/>
      <c r="UMD3" s="166"/>
      <c r="UME3" s="166"/>
      <c r="UMF3" s="166"/>
      <c r="UMG3" s="166"/>
      <c r="UMH3" s="166"/>
      <c r="UMI3" s="166"/>
      <c r="UMJ3" s="166"/>
      <c r="UMK3" s="166"/>
      <c r="UML3" s="166"/>
      <c r="UMM3" s="166"/>
      <c r="UMN3" s="166"/>
      <c r="UMO3" s="166"/>
      <c r="UMP3" s="166"/>
      <c r="UMQ3" s="166"/>
      <c r="UMR3" s="166"/>
      <c r="UMS3" s="166"/>
      <c r="UMT3" s="166"/>
      <c r="UMU3" s="166"/>
      <c r="UMV3" s="166"/>
      <c r="UMW3" s="166"/>
      <c r="UMX3" s="166"/>
      <c r="UMY3" s="166"/>
      <c r="UMZ3" s="166"/>
      <c r="UNA3" s="166"/>
      <c r="UNB3" s="166"/>
      <c r="UNC3" s="166"/>
      <c r="UND3" s="166"/>
      <c r="UNE3" s="166"/>
      <c r="UNF3" s="166"/>
      <c r="UNG3" s="166"/>
      <c r="UNH3" s="166"/>
      <c r="UNI3" s="166"/>
      <c r="UNJ3" s="166"/>
      <c r="UNK3" s="166"/>
      <c r="UNL3" s="166"/>
      <c r="UNM3" s="166"/>
      <c r="UNN3" s="166"/>
      <c r="UNO3" s="166"/>
      <c r="UNP3" s="166"/>
      <c r="UNQ3" s="166"/>
      <c r="UNR3" s="166"/>
      <c r="UNS3" s="166"/>
      <c r="UNT3" s="166"/>
      <c r="UNU3" s="166"/>
      <c r="UNV3" s="166"/>
      <c r="UNW3" s="166"/>
      <c r="UNX3" s="166"/>
      <c r="UNY3" s="166"/>
      <c r="UNZ3" s="166"/>
      <c r="UOA3" s="166"/>
      <c r="UOB3" s="166"/>
      <c r="UOC3" s="166"/>
      <c r="UOD3" s="166"/>
      <c r="UOE3" s="166"/>
      <c r="UOF3" s="166"/>
      <c r="UOG3" s="166"/>
      <c r="UOH3" s="166"/>
      <c r="UOI3" s="166"/>
      <c r="UOJ3" s="166"/>
      <c r="UOK3" s="166"/>
      <c r="UOL3" s="166"/>
      <c r="UOM3" s="166"/>
      <c r="UON3" s="166"/>
      <c r="UOO3" s="166"/>
      <c r="UOP3" s="166"/>
      <c r="UOQ3" s="166"/>
      <c r="UOR3" s="166"/>
      <c r="UOS3" s="166"/>
      <c r="UOT3" s="166"/>
      <c r="UOU3" s="166"/>
      <c r="UOV3" s="166"/>
      <c r="UOW3" s="166"/>
      <c r="UOX3" s="166"/>
      <c r="UOY3" s="166"/>
      <c r="UOZ3" s="166"/>
      <c r="UPA3" s="166"/>
      <c r="UPB3" s="166"/>
      <c r="UPC3" s="166"/>
      <c r="UPD3" s="166"/>
      <c r="UPE3" s="166"/>
      <c r="UPF3" s="166"/>
      <c r="UPG3" s="166"/>
      <c r="UPH3" s="166"/>
      <c r="UPI3" s="166"/>
      <c r="UPJ3" s="166"/>
      <c r="UPK3" s="166"/>
      <c r="UPL3" s="166"/>
      <c r="UPM3" s="166"/>
      <c r="UPN3" s="166"/>
      <c r="UPO3" s="166"/>
      <c r="UPP3" s="166"/>
      <c r="UPQ3" s="166"/>
      <c r="UPR3" s="166"/>
      <c r="UPS3" s="166"/>
      <c r="UPT3" s="166"/>
      <c r="UPU3" s="166"/>
      <c r="UPV3" s="166"/>
      <c r="UPW3" s="166"/>
      <c r="UPX3" s="166"/>
      <c r="UPY3" s="166"/>
      <c r="UPZ3" s="166"/>
      <c r="UQA3" s="166"/>
      <c r="UQB3" s="166"/>
      <c r="UQC3" s="166"/>
      <c r="UQD3" s="166"/>
      <c r="UQE3" s="166"/>
      <c r="UQF3" s="166"/>
      <c r="UQG3" s="166"/>
      <c r="UQH3" s="166"/>
      <c r="UQI3" s="166"/>
      <c r="UQJ3" s="166"/>
      <c r="UQK3" s="166"/>
      <c r="UQL3" s="166"/>
      <c r="UQM3" s="166"/>
      <c r="UQN3" s="166"/>
      <c r="UQO3" s="166"/>
      <c r="UQP3" s="166"/>
      <c r="UQQ3" s="166"/>
      <c r="UQR3" s="166"/>
      <c r="UQS3" s="166"/>
      <c r="UQT3" s="166"/>
      <c r="UQU3" s="166"/>
      <c r="UQV3" s="166"/>
      <c r="UQW3" s="166"/>
      <c r="UQX3" s="166"/>
      <c r="UQY3" s="166"/>
      <c r="UQZ3" s="166"/>
      <c r="URA3" s="166"/>
      <c r="URB3" s="166"/>
      <c r="URC3" s="166"/>
      <c r="URD3" s="166"/>
      <c r="URE3" s="166"/>
      <c r="URF3" s="166"/>
      <c r="URG3" s="166"/>
      <c r="URH3" s="166"/>
      <c r="URI3" s="166"/>
      <c r="URJ3" s="166"/>
      <c r="URK3" s="166"/>
      <c r="URL3" s="166"/>
      <c r="URM3" s="166"/>
      <c r="URN3" s="166"/>
      <c r="URO3" s="166"/>
      <c r="URP3" s="166"/>
      <c r="URQ3" s="166"/>
      <c r="URR3" s="166"/>
      <c r="URS3" s="166"/>
      <c r="URT3" s="166"/>
      <c r="URU3" s="166"/>
      <c r="URV3" s="166"/>
      <c r="URW3" s="166"/>
      <c r="URX3" s="166"/>
      <c r="URY3" s="166"/>
      <c r="URZ3" s="166"/>
      <c r="USA3" s="166"/>
      <c r="USB3" s="166"/>
      <c r="USC3" s="166"/>
      <c r="USD3" s="166"/>
      <c r="USE3" s="166"/>
      <c r="USF3" s="166"/>
      <c r="USG3" s="166"/>
      <c r="USH3" s="166"/>
      <c r="USI3" s="166"/>
      <c r="USJ3" s="166"/>
      <c r="USK3" s="166"/>
      <c r="USL3" s="166"/>
      <c r="USM3" s="166"/>
      <c r="USN3" s="166"/>
      <c r="USO3" s="166"/>
      <c r="USP3" s="166"/>
      <c r="USQ3" s="166"/>
      <c r="USR3" s="166"/>
      <c r="USS3" s="166"/>
      <c r="UST3" s="166"/>
      <c r="USU3" s="166"/>
      <c r="USV3" s="166"/>
      <c r="USW3" s="166"/>
      <c r="USX3" s="166"/>
      <c r="USY3" s="166"/>
      <c r="USZ3" s="166"/>
      <c r="UTA3" s="166"/>
      <c r="UTB3" s="166"/>
      <c r="UTC3" s="166"/>
      <c r="UTD3" s="166"/>
      <c r="UTE3" s="166"/>
      <c r="UTF3" s="166"/>
      <c r="UTG3" s="166"/>
      <c r="UTH3" s="166"/>
      <c r="UTI3" s="166"/>
      <c r="UTJ3" s="166"/>
      <c r="UTK3" s="166"/>
      <c r="UTL3" s="166"/>
      <c r="UTM3" s="166"/>
      <c r="UTN3" s="166"/>
      <c r="UTO3" s="166"/>
      <c r="UTP3" s="166"/>
      <c r="UTQ3" s="166"/>
      <c r="UTR3" s="166"/>
      <c r="UTS3" s="166"/>
      <c r="UTT3" s="166"/>
      <c r="UTU3" s="166"/>
      <c r="UTV3" s="166"/>
      <c r="UTW3" s="166"/>
      <c r="UTX3" s="166"/>
      <c r="UTY3" s="166"/>
      <c r="UTZ3" s="166"/>
      <c r="UUA3" s="166"/>
      <c r="UUB3" s="166"/>
      <c r="UUC3" s="166"/>
      <c r="UUD3" s="166"/>
      <c r="UUE3" s="166"/>
      <c r="UUF3" s="166"/>
      <c r="UUG3" s="166"/>
      <c r="UUH3" s="166"/>
      <c r="UUI3" s="166"/>
      <c r="UUJ3" s="166"/>
      <c r="UUK3" s="166"/>
      <c r="UUL3" s="166"/>
      <c r="UUM3" s="166"/>
      <c r="UUN3" s="166"/>
      <c r="UUO3" s="166"/>
      <c r="UUP3" s="166"/>
      <c r="UUQ3" s="166"/>
      <c r="UUR3" s="166"/>
      <c r="UUS3" s="166"/>
      <c r="UUT3" s="166"/>
      <c r="UUU3" s="166"/>
      <c r="UUV3" s="166"/>
      <c r="UUW3" s="166"/>
      <c r="UUX3" s="166"/>
      <c r="UUY3" s="166"/>
      <c r="UUZ3" s="166"/>
      <c r="UVA3" s="166"/>
      <c r="UVB3" s="166"/>
      <c r="UVC3" s="166"/>
      <c r="UVD3" s="166"/>
      <c r="UVE3" s="166"/>
      <c r="UVF3" s="166"/>
      <c r="UVG3" s="166"/>
      <c r="UVH3" s="166"/>
      <c r="UVI3" s="166"/>
      <c r="UVJ3" s="166"/>
      <c r="UVK3" s="166"/>
      <c r="UVL3" s="166"/>
      <c r="UVM3" s="166"/>
      <c r="UVN3" s="166"/>
      <c r="UVO3" s="166"/>
      <c r="UVP3" s="166"/>
      <c r="UVQ3" s="166"/>
      <c r="UVR3" s="166"/>
      <c r="UVS3" s="166"/>
      <c r="UVT3" s="166"/>
      <c r="UVU3" s="166"/>
      <c r="UVV3" s="166"/>
      <c r="UVW3" s="166"/>
      <c r="UVX3" s="166"/>
      <c r="UVY3" s="166"/>
      <c r="UVZ3" s="166"/>
      <c r="UWA3" s="166"/>
      <c r="UWB3" s="166"/>
      <c r="UWC3" s="166"/>
      <c r="UWD3" s="166"/>
      <c r="UWE3" s="166"/>
      <c r="UWF3" s="166"/>
      <c r="UWG3" s="166"/>
      <c r="UWH3" s="166"/>
      <c r="UWI3" s="166"/>
      <c r="UWJ3" s="166"/>
      <c r="UWK3" s="166"/>
      <c r="UWL3" s="166"/>
      <c r="UWM3" s="166"/>
      <c r="UWN3" s="166"/>
      <c r="UWO3" s="166"/>
      <c r="UWP3" s="166"/>
      <c r="UWQ3" s="166"/>
      <c r="UWR3" s="166"/>
      <c r="UWS3" s="166"/>
      <c r="UWT3" s="166"/>
      <c r="UWU3" s="166"/>
      <c r="UWV3" s="166"/>
      <c r="UWW3" s="166"/>
      <c r="UWX3" s="166"/>
      <c r="UWY3" s="166"/>
      <c r="UWZ3" s="166"/>
      <c r="UXA3" s="166"/>
      <c r="UXB3" s="166"/>
      <c r="UXC3" s="166"/>
      <c r="UXD3" s="166"/>
      <c r="UXE3" s="166"/>
      <c r="UXF3" s="166"/>
      <c r="UXG3" s="166"/>
      <c r="UXH3" s="166"/>
      <c r="UXI3" s="166"/>
      <c r="UXJ3" s="166"/>
      <c r="UXK3" s="166"/>
      <c r="UXL3" s="166"/>
      <c r="UXM3" s="166"/>
      <c r="UXN3" s="166"/>
      <c r="UXO3" s="166"/>
      <c r="UXP3" s="166"/>
      <c r="UXQ3" s="166"/>
      <c r="UXR3" s="166"/>
      <c r="UXS3" s="166"/>
      <c r="UXT3" s="166"/>
      <c r="UXU3" s="166"/>
      <c r="UXV3" s="166"/>
      <c r="UXW3" s="166"/>
      <c r="UXX3" s="166"/>
      <c r="UXY3" s="166"/>
      <c r="UXZ3" s="166"/>
      <c r="UYA3" s="166"/>
      <c r="UYB3" s="166"/>
      <c r="UYC3" s="166"/>
      <c r="UYD3" s="166"/>
      <c r="UYE3" s="166"/>
      <c r="UYF3" s="166"/>
      <c r="UYG3" s="166"/>
      <c r="UYH3" s="166"/>
      <c r="UYI3" s="166"/>
      <c r="UYJ3" s="166"/>
      <c r="UYK3" s="166"/>
      <c r="UYL3" s="166"/>
      <c r="UYM3" s="166"/>
      <c r="UYN3" s="166"/>
      <c r="UYO3" s="166"/>
      <c r="UYP3" s="166"/>
      <c r="UYQ3" s="166"/>
      <c r="UYR3" s="166"/>
      <c r="UYS3" s="166"/>
      <c r="UYT3" s="166"/>
      <c r="UYU3" s="166"/>
      <c r="UYV3" s="166"/>
      <c r="UYW3" s="166"/>
      <c r="UYX3" s="166"/>
      <c r="UYY3" s="166"/>
      <c r="UYZ3" s="166"/>
      <c r="UZA3" s="166"/>
      <c r="UZB3" s="166"/>
      <c r="UZC3" s="166"/>
      <c r="UZD3" s="166"/>
      <c r="UZE3" s="166"/>
      <c r="UZF3" s="166"/>
      <c r="UZG3" s="166"/>
      <c r="UZH3" s="166"/>
      <c r="UZI3" s="166"/>
      <c r="UZJ3" s="166"/>
      <c r="UZK3" s="166"/>
      <c r="UZL3" s="166"/>
      <c r="UZM3" s="166"/>
      <c r="UZN3" s="166"/>
      <c r="UZO3" s="166"/>
      <c r="UZP3" s="166"/>
      <c r="UZQ3" s="166"/>
      <c r="UZR3" s="166"/>
      <c r="UZS3" s="166"/>
      <c r="UZT3" s="166"/>
      <c r="UZU3" s="166"/>
      <c r="UZV3" s="166"/>
      <c r="UZW3" s="166"/>
      <c r="UZX3" s="166"/>
      <c r="UZY3" s="166"/>
      <c r="UZZ3" s="166"/>
      <c r="VAA3" s="166"/>
      <c r="VAB3" s="166"/>
      <c r="VAC3" s="166"/>
      <c r="VAD3" s="166"/>
      <c r="VAE3" s="166"/>
      <c r="VAF3" s="166"/>
      <c r="VAG3" s="166"/>
      <c r="VAH3" s="166"/>
      <c r="VAI3" s="166"/>
      <c r="VAJ3" s="166"/>
      <c r="VAK3" s="166"/>
      <c r="VAL3" s="166"/>
      <c r="VAM3" s="166"/>
      <c r="VAN3" s="166"/>
      <c r="VAO3" s="166"/>
      <c r="VAP3" s="166"/>
      <c r="VAQ3" s="166"/>
      <c r="VAR3" s="166"/>
      <c r="VAS3" s="166"/>
      <c r="VAT3" s="166"/>
      <c r="VAU3" s="166"/>
      <c r="VAV3" s="166"/>
      <c r="VAW3" s="166"/>
      <c r="VAX3" s="166"/>
      <c r="VAY3" s="166"/>
      <c r="VAZ3" s="166"/>
      <c r="VBA3" s="166"/>
      <c r="VBB3" s="166"/>
      <c r="VBC3" s="166"/>
      <c r="VBD3" s="166"/>
      <c r="VBE3" s="166"/>
      <c r="VBF3" s="166"/>
      <c r="VBG3" s="166"/>
      <c r="VBH3" s="166"/>
      <c r="VBI3" s="166"/>
      <c r="VBJ3" s="166"/>
      <c r="VBK3" s="166"/>
      <c r="VBL3" s="166"/>
      <c r="VBM3" s="166"/>
      <c r="VBN3" s="166"/>
      <c r="VBO3" s="166"/>
      <c r="VBP3" s="166"/>
      <c r="VBQ3" s="166"/>
      <c r="VBR3" s="166"/>
      <c r="VBS3" s="166"/>
      <c r="VBT3" s="166"/>
      <c r="VBU3" s="166"/>
      <c r="VBV3" s="166"/>
      <c r="VBW3" s="166"/>
      <c r="VBX3" s="166"/>
      <c r="VBY3" s="166"/>
      <c r="VBZ3" s="166"/>
      <c r="VCA3" s="166"/>
      <c r="VCB3" s="166"/>
      <c r="VCC3" s="166"/>
      <c r="VCD3" s="166"/>
      <c r="VCE3" s="166"/>
      <c r="VCF3" s="166"/>
      <c r="VCG3" s="166"/>
      <c r="VCH3" s="166"/>
      <c r="VCI3" s="166"/>
      <c r="VCJ3" s="166"/>
      <c r="VCK3" s="166"/>
      <c r="VCL3" s="166"/>
      <c r="VCM3" s="166"/>
      <c r="VCN3" s="166"/>
      <c r="VCO3" s="166"/>
      <c r="VCP3" s="166"/>
      <c r="VCQ3" s="166"/>
      <c r="VCR3" s="166"/>
      <c r="VCS3" s="166"/>
      <c r="VCT3" s="166"/>
      <c r="VCU3" s="166"/>
      <c r="VCV3" s="166"/>
      <c r="VCW3" s="166"/>
      <c r="VCX3" s="166"/>
      <c r="VCY3" s="166"/>
      <c r="VCZ3" s="166"/>
      <c r="VDA3" s="166"/>
      <c r="VDB3" s="166"/>
      <c r="VDC3" s="166"/>
      <c r="VDD3" s="166"/>
      <c r="VDE3" s="166"/>
      <c r="VDF3" s="166"/>
      <c r="VDG3" s="166"/>
      <c r="VDH3" s="166"/>
      <c r="VDI3" s="166"/>
      <c r="VDJ3" s="166"/>
      <c r="VDK3" s="166"/>
      <c r="VDL3" s="166"/>
      <c r="VDM3" s="166"/>
      <c r="VDN3" s="166"/>
      <c r="VDO3" s="166"/>
      <c r="VDP3" s="166"/>
      <c r="VDQ3" s="166"/>
      <c r="VDR3" s="166"/>
      <c r="VDS3" s="166"/>
      <c r="VDT3" s="166"/>
      <c r="VDU3" s="166"/>
      <c r="VDV3" s="166"/>
      <c r="VDW3" s="166"/>
      <c r="VDX3" s="166"/>
      <c r="VDY3" s="166"/>
      <c r="VDZ3" s="166"/>
      <c r="VEA3" s="166"/>
      <c r="VEB3" s="166"/>
      <c r="VEC3" s="166"/>
      <c r="VED3" s="166"/>
      <c r="VEE3" s="166"/>
      <c r="VEF3" s="166"/>
      <c r="VEG3" s="166"/>
      <c r="VEH3" s="166"/>
      <c r="VEI3" s="166"/>
      <c r="VEJ3" s="166"/>
      <c r="VEK3" s="166"/>
      <c r="VEL3" s="166"/>
      <c r="VEM3" s="166"/>
      <c r="VEN3" s="166"/>
      <c r="VEO3" s="166"/>
      <c r="VEP3" s="166"/>
      <c r="VEQ3" s="166"/>
      <c r="VER3" s="166"/>
      <c r="VES3" s="166"/>
      <c r="VET3" s="166"/>
      <c r="VEU3" s="166"/>
      <c r="VEV3" s="166"/>
      <c r="VEW3" s="166"/>
      <c r="VEX3" s="166"/>
      <c r="VEY3" s="166"/>
      <c r="VEZ3" s="166"/>
      <c r="VFA3" s="166"/>
      <c r="VFB3" s="166"/>
      <c r="VFC3" s="166"/>
      <c r="VFD3" s="166"/>
      <c r="VFE3" s="166"/>
      <c r="VFF3" s="166"/>
      <c r="VFG3" s="166"/>
      <c r="VFH3" s="166"/>
      <c r="VFI3" s="166"/>
      <c r="VFJ3" s="166"/>
      <c r="VFK3" s="166"/>
      <c r="VFL3" s="166"/>
      <c r="VFM3" s="166"/>
      <c r="VFN3" s="166"/>
      <c r="VFO3" s="166"/>
      <c r="VFP3" s="166"/>
      <c r="VFQ3" s="166"/>
      <c r="VFR3" s="166"/>
      <c r="VFS3" s="166"/>
      <c r="VFT3" s="166"/>
      <c r="VFU3" s="166"/>
      <c r="VFV3" s="166"/>
      <c r="VFW3" s="166"/>
      <c r="VFX3" s="166"/>
      <c r="VFY3" s="166"/>
      <c r="VFZ3" s="166"/>
      <c r="VGA3" s="166"/>
      <c r="VGB3" s="166"/>
      <c r="VGC3" s="166"/>
      <c r="VGD3" s="166"/>
      <c r="VGE3" s="166"/>
      <c r="VGF3" s="166"/>
      <c r="VGG3" s="166"/>
      <c r="VGH3" s="166"/>
      <c r="VGI3" s="166"/>
      <c r="VGJ3" s="166"/>
      <c r="VGK3" s="166"/>
      <c r="VGL3" s="166"/>
      <c r="VGM3" s="166"/>
      <c r="VGN3" s="166"/>
      <c r="VGO3" s="166"/>
      <c r="VGP3" s="166"/>
      <c r="VGQ3" s="166"/>
      <c r="VGR3" s="166"/>
      <c r="VGS3" s="166"/>
      <c r="VGT3" s="166"/>
      <c r="VGU3" s="166"/>
      <c r="VGV3" s="166"/>
      <c r="VGW3" s="166"/>
      <c r="VGX3" s="166"/>
      <c r="VGY3" s="166"/>
      <c r="VGZ3" s="166"/>
      <c r="VHA3" s="166"/>
      <c r="VHB3" s="166"/>
      <c r="VHC3" s="166"/>
      <c r="VHD3" s="166"/>
      <c r="VHE3" s="166"/>
      <c r="VHF3" s="166"/>
      <c r="VHG3" s="166"/>
      <c r="VHH3" s="166"/>
      <c r="VHI3" s="166"/>
      <c r="VHJ3" s="166"/>
      <c r="VHK3" s="166"/>
      <c r="VHL3" s="166"/>
      <c r="VHM3" s="166"/>
      <c r="VHN3" s="166"/>
      <c r="VHO3" s="166"/>
      <c r="VHP3" s="166"/>
      <c r="VHQ3" s="166"/>
      <c r="VHR3" s="166"/>
      <c r="VHS3" s="166"/>
      <c r="VHT3" s="166"/>
      <c r="VHU3" s="166"/>
      <c r="VHV3" s="166"/>
      <c r="VHW3" s="166"/>
      <c r="VHX3" s="166"/>
      <c r="VHY3" s="166"/>
      <c r="VHZ3" s="166"/>
      <c r="VIA3" s="166"/>
      <c r="VIB3" s="166"/>
      <c r="VIC3" s="166"/>
      <c r="VID3" s="166"/>
      <c r="VIE3" s="166"/>
      <c r="VIF3" s="166"/>
      <c r="VIG3" s="166"/>
      <c r="VIH3" s="166"/>
      <c r="VII3" s="166"/>
      <c r="VIJ3" s="166"/>
      <c r="VIK3" s="166"/>
      <c r="VIL3" s="166"/>
      <c r="VIM3" s="166"/>
      <c r="VIN3" s="166"/>
      <c r="VIO3" s="166"/>
      <c r="VIP3" s="166"/>
      <c r="VIQ3" s="166"/>
      <c r="VIR3" s="166"/>
      <c r="VIS3" s="166"/>
      <c r="VIT3" s="166"/>
      <c r="VIU3" s="166"/>
      <c r="VIV3" s="166"/>
      <c r="VIW3" s="166"/>
      <c r="VIX3" s="166"/>
      <c r="VIY3" s="166"/>
      <c r="VIZ3" s="166"/>
      <c r="VJA3" s="166"/>
      <c r="VJB3" s="166"/>
      <c r="VJC3" s="166"/>
      <c r="VJD3" s="166"/>
      <c r="VJE3" s="166"/>
      <c r="VJF3" s="166"/>
      <c r="VJG3" s="166"/>
      <c r="VJH3" s="166"/>
      <c r="VJI3" s="166"/>
      <c r="VJJ3" s="166"/>
      <c r="VJK3" s="166"/>
      <c r="VJL3" s="166"/>
      <c r="VJM3" s="166"/>
      <c r="VJN3" s="166"/>
      <c r="VJO3" s="166"/>
      <c r="VJP3" s="166"/>
      <c r="VJQ3" s="166"/>
      <c r="VJR3" s="166"/>
      <c r="VJS3" s="166"/>
      <c r="VJT3" s="166"/>
      <c r="VJU3" s="166"/>
      <c r="VJV3" s="166"/>
      <c r="VJW3" s="166"/>
      <c r="VJX3" s="166"/>
      <c r="VJY3" s="166"/>
      <c r="VJZ3" s="166"/>
      <c r="VKA3" s="166"/>
      <c r="VKB3" s="166"/>
      <c r="VKC3" s="166"/>
      <c r="VKD3" s="166"/>
      <c r="VKE3" s="166"/>
      <c r="VKF3" s="166"/>
      <c r="VKG3" s="166"/>
      <c r="VKH3" s="166"/>
      <c r="VKI3" s="166"/>
      <c r="VKJ3" s="166"/>
      <c r="VKK3" s="166"/>
      <c r="VKL3" s="166"/>
      <c r="VKM3" s="166"/>
      <c r="VKN3" s="166"/>
      <c r="VKO3" s="166"/>
      <c r="VKP3" s="166"/>
      <c r="VKQ3" s="166"/>
      <c r="VKR3" s="166"/>
      <c r="VKS3" s="166"/>
      <c r="VKT3" s="166"/>
      <c r="VKU3" s="166"/>
      <c r="VKV3" s="166"/>
      <c r="VKW3" s="166"/>
      <c r="VKX3" s="166"/>
      <c r="VKY3" s="166"/>
      <c r="VKZ3" s="166"/>
      <c r="VLA3" s="166"/>
      <c r="VLB3" s="166"/>
      <c r="VLC3" s="166"/>
      <c r="VLD3" s="166"/>
      <c r="VLE3" s="166"/>
      <c r="VLF3" s="166"/>
      <c r="VLG3" s="166"/>
      <c r="VLH3" s="166"/>
      <c r="VLI3" s="166"/>
      <c r="VLJ3" s="166"/>
      <c r="VLK3" s="166"/>
      <c r="VLL3" s="166"/>
      <c r="VLM3" s="166"/>
      <c r="VLN3" s="166"/>
      <c r="VLO3" s="166"/>
      <c r="VLP3" s="166"/>
      <c r="VLQ3" s="166"/>
      <c r="VLR3" s="166"/>
      <c r="VLS3" s="166"/>
      <c r="VLT3" s="166"/>
      <c r="VLU3" s="166"/>
      <c r="VLV3" s="166"/>
      <c r="VLW3" s="166"/>
      <c r="VLX3" s="166"/>
      <c r="VLY3" s="166"/>
      <c r="VLZ3" s="166"/>
      <c r="VMA3" s="166"/>
      <c r="VMB3" s="166"/>
      <c r="VMC3" s="166"/>
      <c r="VMD3" s="166"/>
      <c r="VME3" s="166"/>
      <c r="VMF3" s="166"/>
      <c r="VMG3" s="166"/>
      <c r="VMH3" s="166"/>
      <c r="VMI3" s="166"/>
      <c r="VMJ3" s="166"/>
      <c r="VMK3" s="166"/>
      <c r="VML3" s="166"/>
      <c r="VMM3" s="166"/>
      <c r="VMN3" s="166"/>
      <c r="VMO3" s="166"/>
      <c r="VMP3" s="166"/>
      <c r="VMQ3" s="166"/>
      <c r="VMR3" s="166"/>
      <c r="VMS3" s="166"/>
      <c r="VMT3" s="166"/>
      <c r="VMU3" s="166"/>
      <c r="VMV3" s="166"/>
      <c r="VMW3" s="166"/>
      <c r="VMX3" s="166"/>
      <c r="VMY3" s="166"/>
      <c r="VMZ3" s="166"/>
      <c r="VNA3" s="166"/>
      <c r="VNB3" s="166"/>
      <c r="VNC3" s="166"/>
      <c r="VND3" s="166"/>
      <c r="VNE3" s="166"/>
      <c r="VNF3" s="166"/>
      <c r="VNG3" s="166"/>
      <c r="VNH3" s="166"/>
      <c r="VNI3" s="166"/>
      <c r="VNJ3" s="166"/>
      <c r="VNK3" s="166"/>
      <c r="VNL3" s="166"/>
      <c r="VNM3" s="166"/>
      <c r="VNN3" s="166"/>
      <c r="VNO3" s="166"/>
      <c r="VNP3" s="166"/>
      <c r="VNQ3" s="166"/>
      <c r="VNR3" s="166"/>
      <c r="VNS3" s="166"/>
      <c r="VNT3" s="166"/>
      <c r="VNU3" s="166"/>
      <c r="VNV3" s="166"/>
      <c r="VNW3" s="166"/>
      <c r="VNX3" s="166"/>
      <c r="VNY3" s="166"/>
      <c r="VNZ3" s="166"/>
      <c r="VOA3" s="166"/>
      <c r="VOB3" s="166"/>
      <c r="VOC3" s="166"/>
      <c r="VOD3" s="166"/>
      <c r="VOE3" s="166"/>
      <c r="VOF3" s="166"/>
      <c r="VOG3" s="166"/>
      <c r="VOH3" s="166"/>
      <c r="VOI3" s="166"/>
      <c r="VOJ3" s="166"/>
      <c r="VOK3" s="166"/>
      <c r="VOL3" s="166"/>
      <c r="VOM3" s="166"/>
      <c r="VON3" s="166"/>
      <c r="VOO3" s="166"/>
      <c r="VOP3" s="166"/>
      <c r="VOQ3" s="166"/>
      <c r="VOR3" s="166"/>
      <c r="VOS3" s="166"/>
      <c r="VOT3" s="166"/>
      <c r="VOU3" s="166"/>
      <c r="VOV3" s="166"/>
      <c r="VOW3" s="166"/>
      <c r="VOX3" s="166"/>
      <c r="VOY3" s="166"/>
      <c r="VOZ3" s="166"/>
      <c r="VPA3" s="166"/>
      <c r="VPB3" s="166"/>
      <c r="VPC3" s="166"/>
      <c r="VPD3" s="166"/>
      <c r="VPE3" s="166"/>
      <c r="VPF3" s="166"/>
      <c r="VPG3" s="166"/>
      <c r="VPH3" s="166"/>
      <c r="VPI3" s="166"/>
      <c r="VPJ3" s="166"/>
      <c r="VPK3" s="166"/>
      <c r="VPL3" s="166"/>
      <c r="VPM3" s="166"/>
      <c r="VPN3" s="166"/>
      <c r="VPO3" s="166"/>
      <c r="VPP3" s="166"/>
      <c r="VPQ3" s="166"/>
      <c r="VPR3" s="166"/>
      <c r="VPS3" s="166"/>
      <c r="VPT3" s="166"/>
      <c r="VPU3" s="166"/>
      <c r="VPV3" s="166"/>
      <c r="VPW3" s="166"/>
      <c r="VPX3" s="166"/>
      <c r="VPY3" s="166"/>
      <c r="VPZ3" s="166"/>
      <c r="VQA3" s="166"/>
      <c r="VQB3" s="166"/>
      <c r="VQC3" s="166"/>
      <c r="VQD3" s="166"/>
      <c r="VQE3" s="166"/>
      <c r="VQF3" s="166"/>
      <c r="VQG3" s="166"/>
      <c r="VQH3" s="166"/>
      <c r="VQI3" s="166"/>
      <c r="VQJ3" s="166"/>
      <c r="VQK3" s="166"/>
      <c r="VQL3" s="166"/>
      <c r="VQM3" s="166"/>
      <c r="VQN3" s="166"/>
      <c r="VQO3" s="166"/>
      <c r="VQP3" s="166"/>
      <c r="VQQ3" s="166"/>
      <c r="VQR3" s="166"/>
      <c r="VQS3" s="166"/>
      <c r="VQT3" s="166"/>
      <c r="VQU3" s="166"/>
      <c r="VQV3" s="166"/>
      <c r="VQW3" s="166"/>
      <c r="VQX3" s="166"/>
      <c r="VQY3" s="166"/>
      <c r="VQZ3" s="166"/>
      <c r="VRA3" s="166"/>
      <c r="VRB3" s="166"/>
      <c r="VRC3" s="166"/>
      <c r="VRD3" s="166"/>
      <c r="VRE3" s="166"/>
      <c r="VRF3" s="166"/>
      <c r="VRG3" s="166"/>
      <c r="VRH3" s="166"/>
      <c r="VRI3" s="166"/>
      <c r="VRJ3" s="166"/>
      <c r="VRK3" s="166"/>
      <c r="VRL3" s="166"/>
      <c r="VRM3" s="166"/>
      <c r="VRN3" s="166"/>
      <c r="VRO3" s="166"/>
      <c r="VRP3" s="166"/>
      <c r="VRQ3" s="166"/>
      <c r="VRR3" s="166"/>
      <c r="VRS3" s="166"/>
      <c r="VRT3" s="166"/>
      <c r="VRU3" s="166"/>
      <c r="VRV3" s="166"/>
      <c r="VRW3" s="166"/>
      <c r="VRX3" s="166"/>
      <c r="VRY3" s="166"/>
      <c r="VRZ3" s="166"/>
      <c r="VSA3" s="166"/>
      <c r="VSB3" s="166"/>
      <c r="VSC3" s="166"/>
      <c r="VSD3" s="166"/>
      <c r="VSE3" s="166"/>
      <c r="VSF3" s="166"/>
      <c r="VSG3" s="166"/>
      <c r="VSH3" s="166"/>
      <c r="VSI3" s="166"/>
      <c r="VSJ3" s="166"/>
      <c r="VSK3" s="166"/>
      <c r="VSL3" s="166"/>
      <c r="VSM3" s="166"/>
      <c r="VSN3" s="166"/>
      <c r="VSO3" s="166"/>
      <c r="VSP3" s="166"/>
      <c r="VSQ3" s="166"/>
      <c r="VSR3" s="166"/>
      <c r="VSS3" s="166"/>
      <c r="VST3" s="166"/>
      <c r="VSU3" s="166"/>
      <c r="VSV3" s="166"/>
      <c r="VSW3" s="166"/>
      <c r="VSX3" s="166"/>
      <c r="VSY3" s="166"/>
      <c r="VSZ3" s="166"/>
      <c r="VTA3" s="166"/>
      <c r="VTB3" s="166"/>
      <c r="VTC3" s="166"/>
      <c r="VTD3" s="166"/>
      <c r="VTE3" s="166"/>
      <c r="VTF3" s="166"/>
      <c r="VTG3" s="166"/>
      <c r="VTH3" s="166"/>
      <c r="VTI3" s="166"/>
      <c r="VTJ3" s="166"/>
      <c r="VTK3" s="166"/>
      <c r="VTL3" s="166"/>
      <c r="VTM3" s="166"/>
      <c r="VTN3" s="166"/>
      <c r="VTO3" s="166"/>
      <c r="VTP3" s="166"/>
      <c r="VTQ3" s="166"/>
      <c r="VTR3" s="166"/>
      <c r="VTS3" s="166"/>
      <c r="VTT3" s="166"/>
      <c r="VTU3" s="166"/>
      <c r="VTV3" s="166"/>
      <c r="VTW3" s="166"/>
      <c r="VTX3" s="166"/>
      <c r="VTY3" s="166"/>
      <c r="VTZ3" s="166"/>
      <c r="VUA3" s="166"/>
      <c r="VUB3" s="166"/>
      <c r="VUC3" s="166"/>
      <c r="VUD3" s="166"/>
      <c r="VUE3" s="166"/>
      <c r="VUF3" s="166"/>
      <c r="VUG3" s="166"/>
      <c r="VUH3" s="166"/>
      <c r="VUI3" s="166"/>
      <c r="VUJ3" s="166"/>
      <c r="VUK3" s="166"/>
      <c r="VUL3" s="166"/>
      <c r="VUM3" s="166"/>
      <c r="VUN3" s="166"/>
      <c r="VUO3" s="166"/>
      <c r="VUP3" s="166"/>
      <c r="VUQ3" s="166"/>
      <c r="VUR3" s="166"/>
      <c r="VUS3" s="166"/>
      <c r="VUT3" s="166"/>
      <c r="VUU3" s="166"/>
      <c r="VUV3" s="166"/>
      <c r="VUW3" s="166"/>
      <c r="VUX3" s="166"/>
      <c r="VUY3" s="166"/>
      <c r="VUZ3" s="166"/>
      <c r="VVA3" s="166"/>
      <c r="VVB3" s="166"/>
      <c r="VVC3" s="166"/>
      <c r="VVD3" s="166"/>
      <c r="VVE3" s="166"/>
      <c r="VVF3" s="166"/>
      <c r="VVG3" s="166"/>
      <c r="VVH3" s="166"/>
      <c r="VVI3" s="166"/>
      <c r="VVJ3" s="166"/>
      <c r="VVK3" s="166"/>
      <c r="VVL3" s="166"/>
      <c r="VVM3" s="166"/>
      <c r="VVN3" s="166"/>
      <c r="VVO3" s="166"/>
      <c r="VVP3" s="166"/>
      <c r="VVQ3" s="166"/>
      <c r="VVR3" s="166"/>
      <c r="VVS3" s="166"/>
      <c r="VVT3" s="166"/>
      <c r="VVU3" s="166"/>
      <c r="VVV3" s="166"/>
      <c r="VVW3" s="166"/>
      <c r="VVX3" s="166"/>
      <c r="VVY3" s="166"/>
      <c r="VVZ3" s="166"/>
      <c r="VWA3" s="166"/>
      <c r="VWB3" s="166"/>
      <c r="VWC3" s="166"/>
      <c r="VWD3" s="166"/>
      <c r="VWE3" s="166"/>
      <c r="VWF3" s="166"/>
      <c r="VWG3" s="166"/>
      <c r="VWH3" s="166"/>
      <c r="VWI3" s="166"/>
      <c r="VWJ3" s="166"/>
      <c r="VWK3" s="166"/>
      <c r="VWL3" s="166"/>
      <c r="VWM3" s="166"/>
      <c r="VWN3" s="166"/>
      <c r="VWO3" s="166"/>
      <c r="VWP3" s="166"/>
      <c r="VWQ3" s="166"/>
      <c r="VWR3" s="166"/>
      <c r="VWS3" s="166"/>
      <c r="VWT3" s="166"/>
      <c r="VWU3" s="166"/>
      <c r="VWV3" s="166"/>
      <c r="VWW3" s="166"/>
      <c r="VWX3" s="166"/>
      <c r="VWY3" s="166"/>
      <c r="VWZ3" s="166"/>
      <c r="VXA3" s="166"/>
      <c r="VXB3" s="166"/>
      <c r="VXC3" s="166"/>
      <c r="VXD3" s="166"/>
      <c r="VXE3" s="166"/>
      <c r="VXF3" s="166"/>
      <c r="VXG3" s="166"/>
      <c r="VXH3" s="166"/>
      <c r="VXI3" s="166"/>
      <c r="VXJ3" s="166"/>
      <c r="VXK3" s="166"/>
      <c r="VXL3" s="166"/>
      <c r="VXM3" s="166"/>
      <c r="VXN3" s="166"/>
      <c r="VXO3" s="166"/>
      <c r="VXP3" s="166"/>
      <c r="VXQ3" s="166"/>
      <c r="VXR3" s="166"/>
      <c r="VXS3" s="166"/>
      <c r="VXT3" s="166"/>
      <c r="VXU3" s="166"/>
      <c r="VXV3" s="166"/>
      <c r="VXW3" s="166"/>
      <c r="VXX3" s="166"/>
      <c r="VXY3" s="166"/>
      <c r="VXZ3" s="166"/>
      <c r="VYA3" s="166"/>
      <c r="VYB3" s="166"/>
      <c r="VYC3" s="166"/>
      <c r="VYD3" s="166"/>
      <c r="VYE3" s="166"/>
      <c r="VYF3" s="166"/>
      <c r="VYG3" s="166"/>
      <c r="VYH3" s="166"/>
      <c r="VYI3" s="166"/>
      <c r="VYJ3" s="166"/>
      <c r="VYK3" s="166"/>
      <c r="VYL3" s="166"/>
      <c r="VYM3" s="166"/>
      <c r="VYN3" s="166"/>
      <c r="VYO3" s="166"/>
      <c r="VYP3" s="166"/>
      <c r="VYQ3" s="166"/>
      <c r="VYR3" s="166"/>
      <c r="VYS3" s="166"/>
      <c r="VYT3" s="166"/>
      <c r="VYU3" s="166"/>
      <c r="VYV3" s="166"/>
      <c r="VYW3" s="166"/>
      <c r="VYX3" s="166"/>
      <c r="VYY3" s="166"/>
      <c r="VYZ3" s="166"/>
      <c r="VZA3" s="166"/>
      <c r="VZB3" s="166"/>
      <c r="VZC3" s="166"/>
      <c r="VZD3" s="166"/>
      <c r="VZE3" s="166"/>
      <c r="VZF3" s="166"/>
      <c r="VZG3" s="166"/>
      <c r="VZH3" s="166"/>
      <c r="VZI3" s="166"/>
      <c r="VZJ3" s="166"/>
      <c r="VZK3" s="166"/>
      <c r="VZL3" s="166"/>
      <c r="VZM3" s="166"/>
      <c r="VZN3" s="166"/>
      <c r="VZO3" s="166"/>
      <c r="VZP3" s="166"/>
      <c r="VZQ3" s="166"/>
      <c r="VZR3" s="166"/>
      <c r="VZS3" s="166"/>
      <c r="VZT3" s="166"/>
      <c r="VZU3" s="166"/>
      <c r="VZV3" s="166"/>
      <c r="VZW3" s="166"/>
      <c r="VZX3" s="166"/>
      <c r="VZY3" s="166"/>
      <c r="VZZ3" s="166"/>
      <c r="WAA3" s="166"/>
      <c r="WAB3" s="166"/>
      <c r="WAC3" s="166"/>
      <c r="WAD3" s="166"/>
      <c r="WAE3" s="166"/>
      <c r="WAF3" s="166"/>
      <c r="WAG3" s="166"/>
      <c r="WAH3" s="166"/>
      <c r="WAI3" s="166"/>
      <c r="WAJ3" s="166"/>
      <c r="WAK3" s="166"/>
      <c r="WAL3" s="166"/>
      <c r="WAM3" s="166"/>
      <c r="WAN3" s="166"/>
      <c r="WAO3" s="166"/>
      <c r="WAP3" s="166"/>
      <c r="WAQ3" s="166"/>
      <c r="WAR3" s="166"/>
      <c r="WAS3" s="166"/>
      <c r="WAT3" s="166"/>
      <c r="WAU3" s="166"/>
      <c r="WAV3" s="166"/>
      <c r="WAW3" s="166"/>
      <c r="WAX3" s="166"/>
      <c r="WAY3" s="166"/>
      <c r="WAZ3" s="166"/>
      <c r="WBA3" s="166"/>
      <c r="WBB3" s="166"/>
      <c r="WBC3" s="166"/>
      <c r="WBD3" s="166"/>
      <c r="WBE3" s="166"/>
      <c r="WBF3" s="166"/>
      <c r="WBG3" s="166"/>
      <c r="WBH3" s="166"/>
      <c r="WBI3" s="166"/>
      <c r="WBJ3" s="166"/>
      <c r="WBK3" s="166"/>
      <c r="WBL3" s="166"/>
      <c r="WBM3" s="166"/>
      <c r="WBN3" s="166"/>
      <c r="WBO3" s="166"/>
      <c r="WBP3" s="166"/>
      <c r="WBQ3" s="166"/>
      <c r="WBR3" s="166"/>
      <c r="WBS3" s="166"/>
      <c r="WBT3" s="166"/>
      <c r="WBU3" s="166"/>
      <c r="WBV3" s="166"/>
      <c r="WBW3" s="166"/>
      <c r="WBX3" s="166"/>
      <c r="WBY3" s="166"/>
      <c r="WBZ3" s="166"/>
      <c r="WCA3" s="166"/>
      <c r="WCB3" s="166"/>
      <c r="WCC3" s="166"/>
      <c r="WCD3" s="166"/>
      <c r="WCE3" s="166"/>
      <c r="WCF3" s="166"/>
      <c r="WCG3" s="166"/>
      <c r="WCH3" s="166"/>
      <c r="WCI3" s="166"/>
      <c r="WCJ3" s="166"/>
      <c r="WCK3" s="166"/>
      <c r="WCL3" s="166"/>
      <c r="WCM3" s="166"/>
      <c r="WCN3" s="166"/>
      <c r="WCO3" s="166"/>
      <c r="WCP3" s="166"/>
      <c r="WCQ3" s="166"/>
      <c r="WCR3" s="166"/>
      <c r="WCS3" s="166"/>
      <c r="WCT3" s="166"/>
      <c r="WCU3" s="166"/>
      <c r="WCV3" s="166"/>
      <c r="WCW3" s="166"/>
      <c r="WCX3" s="166"/>
      <c r="WCY3" s="166"/>
      <c r="WCZ3" s="166"/>
      <c r="WDA3" s="166"/>
      <c r="WDB3" s="166"/>
      <c r="WDC3" s="166"/>
      <c r="WDD3" s="166"/>
      <c r="WDE3" s="166"/>
      <c r="WDF3" s="166"/>
      <c r="WDG3" s="166"/>
      <c r="WDH3" s="166"/>
      <c r="WDI3" s="166"/>
      <c r="WDJ3" s="166"/>
      <c r="WDK3" s="166"/>
      <c r="WDL3" s="166"/>
      <c r="WDM3" s="166"/>
      <c r="WDN3" s="166"/>
      <c r="WDO3" s="166"/>
      <c r="WDP3" s="166"/>
      <c r="WDQ3" s="166"/>
      <c r="WDR3" s="166"/>
      <c r="WDS3" s="166"/>
      <c r="WDT3" s="166"/>
      <c r="WDU3" s="166"/>
      <c r="WDV3" s="166"/>
      <c r="WDW3" s="166"/>
      <c r="WDX3" s="166"/>
      <c r="WDY3" s="166"/>
      <c r="WDZ3" s="166"/>
      <c r="WEA3" s="166"/>
      <c r="WEB3" s="166"/>
      <c r="WEC3" s="166"/>
      <c r="WED3" s="166"/>
      <c r="WEE3" s="166"/>
      <c r="WEF3" s="166"/>
      <c r="WEG3" s="166"/>
      <c r="WEH3" s="166"/>
      <c r="WEI3" s="166"/>
      <c r="WEJ3" s="166"/>
      <c r="WEK3" s="166"/>
      <c r="WEL3" s="166"/>
      <c r="WEM3" s="166"/>
      <c r="WEN3" s="166"/>
      <c r="WEO3" s="166"/>
      <c r="WEP3" s="166"/>
      <c r="WEQ3" s="166"/>
      <c r="WER3" s="166"/>
      <c r="WES3" s="166"/>
      <c r="WET3" s="166"/>
      <c r="WEU3" s="166"/>
      <c r="WEV3" s="166"/>
      <c r="WEW3" s="166"/>
      <c r="WEX3" s="166"/>
      <c r="WEY3" s="166"/>
      <c r="WEZ3" s="166"/>
      <c r="WFA3" s="166"/>
      <c r="WFB3" s="166"/>
      <c r="WFC3" s="166"/>
      <c r="WFD3" s="166"/>
      <c r="WFE3" s="166"/>
      <c r="WFF3" s="166"/>
      <c r="WFG3" s="166"/>
      <c r="WFH3" s="166"/>
      <c r="WFI3" s="166"/>
      <c r="WFJ3" s="166"/>
      <c r="WFK3" s="166"/>
      <c r="WFL3" s="166"/>
      <c r="WFM3" s="166"/>
      <c r="WFN3" s="166"/>
      <c r="WFO3" s="166"/>
      <c r="WFP3" s="166"/>
      <c r="WFQ3" s="166"/>
      <c r="WFR3" s="166"/>
      <c r="WFS3" s="166"/>
      <c r="WFT3" s="166"/>
      <c r="WFU3" s="166"/>
      <c r="WFV3" s="166"/>
      <c r="WFW3" s="166"/>
      <c r="WFX3" s="166"/>
      <c r="WFY3" s="166"/>
      <c r="WFZ3" s="166"/>
      <c r="WGA3" s="166"/>
      <c r="WGB3" s="166"/>
      <c r="WGC3" s="166"/>
      <c r="WGD3" s="166"/>
      <c r="WGE3" s="166"/>
      <c r="WGF3" s="166"/>
      <c r="WGG3" s="166"/>
      <c r="WGH3" s="166"/>
      <c r="WGI3" s="166"/>
      <c r="WGJ3" s="166"/>
      <c r="WGK3" s="166"/>
      <c r="WGL3" s="166"/>
      <c r="WGM3" s="166"/>
      <c r="WGN3" s="166"/>
      <c r="WGO3" s="166"/>
      <c r="WGP3" s="166"/>
      <c r="WGQ3" s="166"/>
      <c r="WGR3" s="166"/>
      <c r="WGS3" s="166"/>
      <c r="WGT3" s="166"/>
      <c r="WGU3" s="166"/>
      <c r="WGV3" s="166"/>
      <c r="WGW3" s="166"/>
      <c r="WGX3" s="166"/>
      <c r="WGY3" s="166"/>
      <c r="WGZ3" s="166"/>
      <c r="WHA3" s="166"/>
      <c r="WHB3" s="166"/>
      <c r="WHC3" s="166"/>
      <c r="WHD3" s="166"/>
      <c r="WHE3" s="166"/>
      <c r="WHF3" s="166"/>
      <c r="WHG3" s="166"/>
      <c r="WHH3" s="166"/>
      <c r="WHI3" s="166"/>
      <c r="WHJ3" s="166"/>
      <c r="WHK3" s="166"/>
      <c r="WHL3" s="166"/>
      <c r="WHM3" s="166"/>
      <c r="WHN3" s="166"/>
      <c r="WHO3" s="166"/>
      <c r="WHP3" s="166"/>
      <c r="WHQ3" s="166"/>
      <c r="WHR3" s="166"/>
      <c r="WHS3" s="166"/>
      <c r="WHT3" s="166"/>
      <c r="WHU3" s="166"/>
      <c r="WHV3" s="166"/>
      <c r="WHW3" s="166"/>
      <c r="WHX3" s="166"/>
      <c r="WHY3" s="166"/>
      <c r="WHZ3" s="166"/>
      <c r="WIA3" s="166"/>
      <c r="WIB3" s="166"/>
      <c r="WIC3" s="166"/>
      <c r="WID3" s="166"/>
      <c r="WIE3" s="166"/>
      <c r="WIF3" s="166"/>
      <c r="WIG3" s="166"/>
      <c r="WIH3" s="166"/>
      <c r="WII3" s="166"/>
      <c r="WIJ3" s="166"/>
      <c r="WIK3" s="166"/>
      <c r="WIL3" s="166"/>
      <c r="WIM3" s="166"/>
      <c r="WIN3" s="166"/>
      <c r="WIO3" s="166"/>
      <c r="WIP3" s="166"/>
      <c r="WIQ3" s="166"/>
      <c r="WIR3" s="166"/>
      <c r="WIS3" s="166"/>
      <c r="WIT3" s="166"/>
      <c r="WIU3" s="166"/>
      <c r="WIV3" s="166"/>
      <c r="WIW3" s="166"/>
      <c r="WIX3" s="166"/>
      <c r="WIY3" s="166"/>
      <c r="WIZ3" s="166"/>
      <c r="WJA3" s="166"/>
      <c r="WJB3" s="166"/>
      <c r="WJC3" s="166"/>
      <c r="WJD3" s="166"/>
      <c r="WJE3" s="166"/>
      <c r="WJF3" s="166"/>
      <c r="WJG3" s="166"/>
      <c r="WJH3" s="166"/>
      <c r="WJI3" s="166"/>
      <c r="WJJ3" s="166"/>
      <c r="WJK3" s="166"/>
      <c r="WJL3" s="166"/>
      <c r="WJM3" s="166"/>
      <c r="WJN3" s="166"/>
      <c r="WJO3" s="166"/>
      <c r="WJP3" s="166"/>
      <c r="WJQ3" s="166"/>
      <c r="WJR3" s="166"/>
      <c r="WJS3" s="166"/>
      <c r="WJT3" s="166"/>
      <c r="WJU3" s="166"/>
      <c r="WJV3" s="166"/>
      <c r="WJW3" s="166"/>
      <c r="WJX3" s="166"/>
      <c r="WJY3" s="166"/>
      <c r="WJZ3" s="166"/>
      <c r="WKA3" s="166"/>
      <c r="WKB3" s="166"/>
      <c r="WKC3" s="166"/>
      <c r="WKD3" s="166"/>
      <c r="WKE3" s="166"/>
      <c r="WKF3" s="166"/>
      <c r="WKG3" s="166"/>
      <c r="WKH3" s="166"/>
      <c r="WKI3" s="166"/>
      <c r="WKJ3" s="166"/>
      <c r="WKK3" s="166"/>
      <c r="WKL3" s="166"/>
      <c r="WKM3" s="166"/>
      <c r="WKN3" s="166"/>
      <c r="WKO3" s="166"/>
      <c r="WKP3" s="166"/>
      <c r="WKQ3" s="166"/>
      <c r="WKR3" s="166"/>
      <c r="WKS3" s="166"/>
      <c r="WKT3" s="166"/>
      <c r="WKU3" s="166"/>
      <c r="WKV3" s="166"/>
      <c r="WKW3" s="166"/>
      <c r="WKX3" s="166"/>
      <c r="WKY3" s="166"/>
      <c r="WKZ3" s="166"/>
      <c r="WLA3" s="166"/>
      <c r="WLB3" s="166"/>
      <c r="WLC3" s="166"/>
      <c r="WLD3" s="166"/>
      <c r="WLE3" s="166"/>
      <c r="WLF3" s="166"/>
      <c r="WLG3" s="166"/>
      <c r="WLH3" s="166"/>
      <c r="WLI3" s="166"/>
      <c r="WLJ3" s="166"/>
      <c r="WLK3" s="166"/>
      <c r="WLL3" s="166"/>
      <c r="WLM3" s="166"/>
      <c r="WLN3" s="166"/>
      <c r="WLO3" s="166"/>
      <c r="WLP3" s="166"/>
      <c r="WLQ3" s="166"/>
      <c r="WLR3" s="166"/>
      <c r="WLS3" s="166"/>
      <c r="WLT3" s="166"/>
      <c r="WLU3" s="166"/>
      <c r="WLV3" s="166"/>
      <c r="WLW3" s="166"/>
      <c r="WLX3" s="166"/>
      <c r="WLY3" s="166"/>
      <c r="WLZ3" s="166"/>
      <c r="WMA3" s="166"/>
      <c r="WMB3" s="166"/>
      <c r="WMC3" s="166"/>
      <c r="WMD3" s="166"/>
      <c r="WME3" s="166"/>
      <c r="WMF3" s="166"/>
      <c r="WMG3" s="166"/>
      <c r="WMH3" s="166"/>
      <c r="WMI3" s="166"/>
      <c r="WMJ3" s="166"/>
      <c r="WMK3" s="166"/>
      <c r="WML3" s="166"/>
      <c r="WMM3" s="166"/>
      <c r="WMN3" s="166"/>
      <c r="WMO3" s="166"/>
      <c r="WMP3" s="166"/>
      <c r="WMQ3" s="166"/>
      <c r="WMR3" s="166"/>
      <c r="WMS3" s="166"/>
      <c r="WMT3" s="166"/>
      <c r="WMU3" s="166"/>
      <c r="WMV3" s="166"/>
      <c r="WMW3" s="166"/>
      <c r="WMX3" s="166"/>
      <c r="WMY3" s="166"/>
      <c r="WMZ3" s="166"/>
      <c r="WNA3" s="166"/>
      <c r="WNB3" s="166"/>
      <c r="WNC3" s="166"/>
      <c r="WND3" s="166"/>
      <c r="WNE3" s="166"/>
      <c r="WNF3" s="166"/>
      <c r="WNG3" s="166"/>
      <c r="WNH3" s="166"/>
      <c r="WNI3" s="166"/>
      <c r="WNJ3" s="166"/>
      <c r="WNK3" s="166"/>
      <c r="WNL3" s="166"/>
      <c r="WNM3" s="166"/>
      <c r="WNN3" s="166"/>
      <c r="WNO3" s="166"/>
      <c r="WNP3" s="166"/>
      <c r="WNQ3" s="166"/>
      <c r="WNR3" s="166"/>
      <c r="WNS3" s="166"/>
      <c r="WNT3" s="166"/>
      <c r="WNU3" s="166"/>
      <c r="WNV3" s="166"/>
      <c r="WNW3" s="166"/>
      <c r="WNX3" s="166"/>
      <c r="WNY3" s="166"/>
      <c r="WNZ3" s="166"/>
      <c r="WOA3" s="166"/>
      <c r="WOB3" s="166"/>
      <c r="WOC3" s="166"/>
      <c r="WOD3" s="166"/>
      <c r="WOE3" s="166"/>
      <c r="WOF3" s="166"/>
      <c r="WOG3" s="166"/>
      <c r="WOH3" s="166"/>
      <c r="WOI3" s="166"/>
      <c r="WOJ3" s="166"/>
      <c r="WOK3" s="166"/>
      <c r="WOL3" s="166"/>
      <c r="WOM3" s="166"/>
      <c r="WON3" s="166"/>
      <c r="WOO3" s="166"/>
      <c r="WOP3" s="166"/>
      <c r="WOQ3" s="166"/>
      <c r="WOR3" s="166"/>
      <c r="WOS3" s="166"/>
      <c r="WOT3" s="166"/>
      <c r="WOU3" s="166"/>
      <c r="WOV3" s="166"/>
      <c r="WOW3" s="166"/>
      <c r="WOX3" s="166"/>
      <c r="WOY3" s="166"/>
      <c r="WOZ3" s="166"/>
      <c r="WPA3" s="166"/>
      <c r="WPB3" s="166"/>
      <c r="WPC3" s="166"/>
      <c r="WPD3" s="166"/>
      <c r="WPE3" s="166"/>
      <c r="WPF3" s="166"/>
      <c r="WPG3" s="166"/>
      <c r="WPH3" s="166"/>
      <c r="WPI3" s="166"/>
      <c r="WPJ3" s="166"/>
      <c r="WPK3" s="166"/>
      <c r="WPL3" s="166"/>
      <c r="WPM3" s="166"/>
      <c r="WPN3" s="166"/>
      <c r="WPO3" s="166"/>
      <c r="WPP3" s="166"/>
      <c r="WPQ3" s="166"/>
      <c r="WPR3" s="166"/>
      <c r="WPS3" s="166"/>
      <c r="WPT3" s="166"/>
      <c r="WPU3" s="166"/>
      <c r="WPV3" s="166"/>
      <c r="WPW3" s="166"/>
      <c r="WPX3" s="166"/>
      <c r="WPY3" s="166"/>
      <c r="WPZ3" s="166"/>
      <c r="WQA3" s="166"/>
      <c r="WQB3" s="166"/>
      <c r="WQC3" s="166"/>
      <c r="WQD3" s="166"/>
      <c r="WQE3" s="166"/>
      <c r="WQF3" s="166"/>
      <c r="WQG3" s="166"/>
      <c r="WQH3" s="166"/>
      <c r="WQI3" s="166"/>
      <c r="WQJ3" s="166"/>
      <c r="WQK3" s="166"/>
      <c r="WQL3" s="166"/>
      <c r="WQM3" s="166"/>
      <c r="WQN3" s="166"/>
      <c r="WQO3" s="166"/>
      <c r="WQP3" s="166"/>
      <c r="WQQ3" s="166"/>
      <c r="WQR3" s="166"/>
      <c r="WQS3" s="166"/>
      <c r="WQT3" s="166"/>
      <c r="WQU3" s="166"/>
      <c r="WQV3" s="166"/>
      <c r="WQW3" s="166"/>
      <c r="WQX3" s="166"/>
      <c r="WQY3" s="166"/>
      <c r="WQZ3" s="166"/>
      <c r="WRA3" s="166"/>
      <c r="WRB3" s="166"/>
      <c r="WRC3" s="166"/>
      <c r="WRD3" s="166"/>
      <c r="WRE3" s="166"/>
      <c r="WRF3" s="166"/>
      <c r="WRG3" s="166"/>
      <c r="WRH3" s="166"/>
      <c r="WRI3" s="166"/>
      <c r="WRJ3" s="166"/>
      <c r="WRK3" s="166"/>
      <c r="WRL3" s="166"/>
      <c r="WRM3" s="166"/>
      <c r="WRN3" s="166"/>
      <c r="WRO3" s="166"/>
      <c r="WRP3" s="166"/>
      <c r="WRQ3" s="166"/>
      <c r="WRR3" s="166"/>
      <c r="WRS3" s="166"/>
      <c r="WRT3" s="166"/>
      <c r="WRU3" s="166"/>
      <c r="WRV3" s="166"/>
      <c r="WRW3" s="166"/>
      <c r="WRX3" s="166"/>
      <c r="WRY3" s="166"/>
      <c r="WRZ3" s="166"/>
      <c r="WSA3" s="166"/>
      <c r="WSB3" s="166"/>
      <c r="WSC3" s="166"/>
      <c r="WSD3" s="166"/>
      <c r="WSE3" s="166"/>
      <c r="WSF3" s="166"/>
      <c r="WSG3" s="166"/>
      <c r="WSH3" s="166"/>
      <c r="WSI3" s="166"/>
      <c r="WSJ3" s="166"/>
      <c r="WSK3" s="166"/>
      <c r="WSL3" s="166"/>
      <c r="WSM3" s="166"/>
      <c r="WSN3" s="166"/>
      <c r="WSO3" s="166"/>
      <c r="WSP3" s="166"/>
      <c r="WSQ3" s="166"/>
      <c r="WSR3" s="166"/>
      <c r="WSS3" s="166"/>
      <c r="WST3" s="166"/>
      <c r="WSU3" s="166"/>
      <c r="WSV3" s="166"/>
      <c r="WSW3" s="166"/>
      <c r="WSX3" s="166"/>
      <c r="WSY3" s="166"/>
      <c r="WSZ3" s="166"/>
      <c r="WTA3" s="166"/>
      <c r="WTB3" s="166"/>
      <c r="WTC3" s="166"/>
      <c r="WTD3" s="166"/>
      <c r="WTE3" s="166"/>
      <c r="WTF3" s="166"/>
      <c r="WTG3" s="166"/>
      <c r="WTH3" s="166"/>
      <c r="WTI3" s="166"/>
      <c r="WTJ3" s="166"/>
      <c r="WTK3" s="166"/>
      <c r="WTL3" s="166"/>
      <c r="WTM3" s="166"/>
      <c r="WTN3" s="166"/>
      <c r="WTO3" s="166"/>
      <c r="WTP3" s="166"/>
      <c r="WTQ3" s="166"/>
      <c r="WTR3" s="166"/>
      <c r="WTS3" s="166"/>
      <c r="WTT3" s="166"/>
      <c r="WTU3" s="166"/>
      <c r="WTV3" s="166"/>
      <c r="WTW3" s="166"/>
      <c r="WTX3" s="166"/>
      <c r="WTY3" s="166"/>
      <c r="WTZ3" s="166"/>
      <c r="WUA3" s="166"/>
      <c r="WUB3" s="166"/>
      <c r="WUC3" s="166"/>
      <c r="WUD3" s="166"/>
      <c r="WUE3" s="166"/>
      <c r="WUF3" s="166"/>
      <c r="WUG3" s="166"/>
      <c r="WUH3" s="166"/>
      <c r="WUI3" s="166"/>
      <c r="WUJ3" s="166"/>
      <c r="WUK3" s="166"/>
      <c r="WUL3" s="166"/>
      <c r="WUM3" s="166"/>
      <c r="WUN3" s="166"/>
      <c r="WUO3" s="166"/>
      <c r="WUP3" s="166"/>
      <c r="WUQ3" s="166"/>
      <c r="WUR3" s="166"/>
      <c r="WUS3" s="166"/>
      <c r="WUT3" s="166"/>
      <c r="WUU3" s="166"/>
      <c r="WUV3" s="166"/>
      <c r="WUW3" s="166"/>
      <c r="WUX3" s="166"/>
      <c r="WUY3" s="166"/>
      <c r="WUZ3" s="166"/>
      <c r="WVA3" s="166"/>
      <c r="WVB3" s="166"/>
      <c r="WVC3" s="166"/>
      <c r="WVD3" s="166"/>
      <c r="WVE3" s="166"/>
      <c r="WVF3" s="166"/>
      <c r="WVG3" s="166"/>
      <c r="WVH3" s="166"/>
      <c r="WVI3" s="166"/>
      <c r="WVJ3" s="166"/>
      <c r="WVK3" s="166"/>
      <c r="WVL3" s="166"/>
      <c r="WVM3" s="166"/>
      <c r="WVN3" s="166"/>
      <c r="WVO3" s="166"/>
      <c r="WVP3" s="166"/>
      <c r="WVQ3" s="166"/>
      <c r="WVR3" s="166"/>
      <c r="WVS3" s="166"/>
      <c r="WVT3" s="166"/>
      <c r="WVU3" s="166"/>
      <c r="WVV3" s="166"/>
      <c r="WVW3" s="166"/>
      <c r="WVX3" s="166"/>
      <c r="WVY3" s="166"/>
      <c r="WVZ3" s="166"/>
      <c r="WWA3" s="166"/>
      <c r="WWB3" s="166"/>
      <c r="WWC3" s="166"/>
      <c r="WWD3" s="166"/>
      <c r="WWE3" s="166"/>
      <c r="WWF3" s="166"/>
      <c r="WWG3" s="166"/>
      <c r="WWH3" s="166"/>
      <c r="WWI3" s="166"/>
      <c r="WWJ3" s="166"/>
      <c r="WWK3" s="166"/>
      <c r="WWL3" s="166"/>
      <c r="WWM3" s="166"/>
      <c r="WWN3" s="166"/>
      <c r="WWO3" s="166"/>
      <c r="WWP3" s="166"/>
      <c r="WWQ3" s="166"/>
      <c r="WWR3" s="166"/>
      <c r="WWS3" s="166"/>
      <c r="WWT3" s="166"/>
      <c r="WWU3" s="166"/>
      <c r="WWV3" s="166"/>
      <c r="WWW3" s="166"/>
      <c r="WWX3" s="166"/>
      <c r="WWY3" s="166"/>
      <c r="WWZ3" s="166"/>
      <c r="WXA3" s="166"/>
      <c r="WXB3" s="166"/>
      <c r="WXC3" s="166"/>
      <c r="WXD3" s="166"/>
      <c r="WXE3" s="166"/>
      <c r="WXF3" s="166"/>
      <c r="WXG3" s="166"/>
      <c r="WXH3" s="166"/>
      <c r="WXI3" s="166"/>
      <c r="WXJ3" s="166"/>
      <c r="WXK3" s="166"/>
      <c r="WXL3" s="166"/>
      <c r="WXM3" s="166"/>
      <c r="WXN3" s="166"/>
      <c r="WXO3" s="166"/>
      <c r="WXP3" s="166"/>
      <c r="WXQ3" s="166"/>
      <c r="WXR3" s="166"/>
      <c r="WXS3" s="166"/>
      <c r="WXT3" s="166"/>
      <c r="WXU3" s="166"/>
      <c r="WXV3" s="166"/>
      <c r="WXW3" s="166"/>
      <c r="WXX3" s="166"/>
      <c r="WXY3" s="166"/>
      <c r="WXZ3" s="166"/>
      <c r="WYA3" s="166"/>
      <c r="WYB3" s="166"/>
      <c r="WYC3" s="166"/>
      <c r="WYD3" s="166"/>
      <c r="WYE3" s="166"/>
      <c r="WYF3" s="166"/>
      <c r="WYG3" s="166"/>
      <c r="WYH3" s="166"/>
      <c r="WYI3" s="166"/>
      <c r="WYJ3" s="166"/>
      <c r="WYK3" s="166"/>
      <c r="WYL3" s="166"/>
      <c r="WYM3" s="166"/>
      <c r="WYN3" s="166"/>
      <c r="WYO3" s="166"/>
      <c r="WYP3" s="166"/>
      <c r="WYQ3" s="166"/>
      <c r="WYR3" s="166"/>
      <c r="WYS3" s="166"/>
      <c r="WYT3" s="166"/>
      <c r="WYU3" s="166"/>
      <c r="WYV3" s="166"/>
      <c r="WYW3" s="166"/>
      <c r="WYX3" s="166"/>
      <c r="WYY3" s="166"/>
      <c r="WYZ3" s="166"/>
      <c r="WZA3" s="166"/>
      <c r="WZB3" s="166"/>
      <c r="WZC3" s="166"/>
      <c r="WZD3" s="166"/>
      <c r="WZE3" s="166"/>
      <c r="WZF3" s="166"/>
      <c r="WZG3" s="166"/>
      <c r="WZH3" s="166"/>
      <c r="WZI3" s="166"/>
      <c r="WZJ3" s="166"/>
      <c r="WZK3" s="166"/>
      <c r="WZL3" s="166"/>
      <c r="WZM3" s="166"/>
      <c r="WZN3" s="166"/>
      <c r="WZO3" s="166"/>
      <c r="WZP3" s="166"/>
      <c r="WZQ3" s="166"/>
      <c r="WZR3" s="166"/>
      <c r="WZS3" s="166"/>
      <c r="WZT3" s="166"/>
      <c r="WZU3" s="166"/>
      <c r="WZV3" s="166"/>
      <c r="WZW3" s="166"/>
      <c r="WZX3" s="166"/>
      <c r="WZY3" s="166"/>
      <c r="WZZ3" s="166"/>
      <c r="XAA3" s="166"/>
      <c r="XAB3" s="166"/>
      <c r="XAC3" s="166"/>
      <c r="XAD3" s="166"/>
      <c r="XAE3" s="166"/>
      <c r="XAF3" s="166"/>
      <c r="XAG3" s="166"/>
      <c r="XAH3" s="166"/>
      <c r="XAI3" s="166"/>
      <c r="XAJ3" s="166"/>
      <c r="XAK3" s="166"/>
      <c r="XAL3" s="166"/>
      <c r="XAM3" s="166"/>
      <c r="XAN3" s="166"/>
      <c r="XAO3" s="166"/>
      <c r="XAP3" s="166"/>
      <c r="XAQ3" s="166"/>
      <c r="XAR3" s="166"/>
      <c r="XAS3" s="166"/>
      <c r="XAT3" s="166"/>
      <c r="XAU3" s="166"/>
      <c r="XAV3" s="166"/>
      <c r="XAW3" s="166"/>
      <c r="XAX3" s="166"/>
      <c r="XAY3" s="166"/>
      <c r="XAZ3" s="166"/>
      <c r="XBA3" s="166"/>
      <c r="XBB3" s="166"/>
      <c r="XBC3" s="166"/>
      <c r="XBD3" s="166"/>
      <c r="XBE3" s="166"/>
      <c r="XBF3" s="166"/>
      <c r="XBG3" s="166"/>
      <c r="XBH3" s="166"/>
      <c r="XBI3" s="166"/>
      <c r="XBJ3" s="166"/>
      <c r="XBK3" s="166"/>
      <c r="XBL3" s="166"/>
      <c r="XBM3" s="166"/>
      <c r="XBN3" s="166"/>
      <c r="XBO3" s="166"/>
      <c r="XBP3" s="166"/>
      <c r="XBQ3" s="166"/>
      <c r="XBR3" s="166"/>
      <c r="XBS3" s="166"/>
      <c r="XBT3" s="166"/>
      <c r="XBU3" s="166"/>
      <c r="XBV3" s="166"/>
      <c r="XBW3" s="166"/>
      <c r="XBX3" s="166"/>
      <c r="XBY3" s="166"/>
      <c r="XBZ3" s="166"/>
      <c r="XCA3" s="166"/>
      <c r="XCB3" s="166"/>
      <c r="XCC3" s="166"/>
      <c r="XCD3" s="166"/>
      <c r="XCE3" s="166"/>
      <c r="XCF3" s="166"/>
      <c r="XCG3" s="166"/>
      <c r="XCH3" s="166"/>
      <c r="XCI3" s="166"/>
      <c r="XCJ3" s="166"/>
      <c r="XCK3" s="166"/>
      <c r="XCL3" s="166"/>
      <c r="XCM3" s="166"/>
      <c r="XCN3" s="166"/>
      <c r="XCO3" s="166"/>
      <c r="XCP3" s="166"/>
      <c r="XCQ3" s="166"/>
      <c r="XCR3" s="166"/>
      <c r="XCS3" s="166"/>
      <c r="XCT3" s="166"/>
      <c r="XCU3" s="166"/>
      <c r="XCV3" s="166"/>
      <c r="XCW3" s="166"/>
      <c r="XCX3" s="166"/>
      <c r="XCY3" s="166"/>
      <c r="XCZ3" s="166"/>
      <c r="XDA3" s="166"/>
      <c r="XDB3" s="166"/>
      <c r="XDC3" s="166"/>
      <c r="XDD3" s="166"/>
      <c r="XDE3" s="166"/>
      <c r="XDF3" s="166"/>
      <c r="XDG3" s="166"/>
      <c r="XDH3" s="166"/>
      <c r="XDI3" s="166"/>
      <c r="XDJ3" s="166"/>
      <c r="XDK3" s="166"/>
      <c r="XDL3" s="166"/>
      <c r="XDM3" s="166"/>
      <c r="XDN3" s="166"/>
      <c r="XDO3" s="166"/>
      <c r="XDP3" s="166"/>
      <c r="XDQ3" s="166"/>
      <c r="XDR3" s="166"/>
      <c r="XDS3" s="166"/>
      <c r="XDT3" s="166"/>
      <c r="XDU3" s="166"/>
      <c r="XDV3" s="166"/>
      <c r="XDW3" s="166"/>
      <c r="XDX3" s="166"/>
      <c r="XDY3" s="166"/>
      <c r="XDZ3" s="166"/>
      <c r="XEA3" s="166"/>
      <c r="XEB3" s="166"/>
      <c r="XEC3" s="166"/>
      <c r="XED3" s="166"/>
      <c r="XEE3" s="166"/>
      <c r="XEF3" s="166"/>
      <c r="XEG3" s="166"/>
      <c r="XEH3" s="166"/>
      <c r="XEI3" s="166"/>
      <c r="XEJ3" s="166"/>
      <c r="XEK3" s="166"/>
      <c r="XEL3" s="166"/>
      <c r="XEM3" s="166"/>
      <c r="XEN3" s="166"/>
      <c r="XEO3" s="166"/>
      <c r="XEP3" s="166"/>
      <c r="XEQ3" s="166"/>
      <c r="XER3" s="166"/>
      <c r="XES3" s="166"/>
      <c r="XET3" s="166"/>
      <c r="XEU3" s="166"/>
      <c r="XEV3" s="166"/>
      <c r="XEW3" s="166"/>
      <c r="XEX3" s="166"/>
      <c r="XEY3" s="166"/>
      <c r="XEZ3" s="166"/>
      <c r="XFA3" s="166"/>
      <c r="XFB3" s="166"/>
      <c r="XFC3" s="166"/>
      <c r="XFD3" s="166"/>
    </row>
    <row r="4" spans="1:16384">
      <c r="D4" s="301" t="s">
        <v>575</v>
      </c>
      <c r="E4" s="301"/>
      <c r="F4" s="301"/>
      <c r="G4" s="301"/>
      <c r="H4" s="301"/>
      <c r="I4" s="301"/>
      <c r="J4" s="301"/>
      <c r="K4" s="301"/>
      <c r="L4" s="301"/>
    </row>
    <row r="5" spans="1:16384">
      <c r="A5" s="276" t="s">
        <v>869</v>
      </c>
      <c r="B5" s="89" t="s">
        <v>573</v>
      </c>
      <c r="D5" s="272" t="s">
        <v>574</v>
      </c>
      <c r="E5" s="272" t="s">
        <v>322</v>
      </c>
      <c r="F5" s="272" t="s">
        <v>343</v>
      </c>
      <c r="G5" s="272" t="s">
        <v>323</v>
      </c>
      <c r="H5" s="272" t="s">
        <v>324</v>
      </c>
      <c r="I5" s="272" t="s">
        <v>325</v>
      </c>
      <c r="J5" s="272" t="s">
        <v>569</v>
      </c>
      <c r="K5" s="272" t="s">
        <v>566</v>
      </c>
      <c r="L5" s="272" t="s">
        <v>1</v>
      </c>
      <c r="M5" s="272" t="s">
        <v>576</v>
      </c>
    </row>
    <row r="6" spans="1:16384">
      <c r="A6" s="208" t="s">
        <v>570</v>
      </c>
      <c r="B6" s="209">
        <f>+'Yakima Regulated Price Out'!Q41</f>
        <v>11711.063179603074</v>
      </c>
      <c r="C6" s="209"/>
      <c r="D6" s="209">
        <f>'Indian Nation Price Out'!G32</f>
        <v>2270.2760299190977</v>
      </c>
      <c r="E6" s="209">
        <f>'Zillah Price Out'!G21</f>
        <v>563.40898219364965</v>
      </c>
      <c r="F6" s="209">
        <f>'Tieton Price Out'!G18</f>
        <v>332.6488217630972</v>
      </c>
      <c r="G6" s="209">
        <f>'Sunnyside Price Out'!G19</f>
        <v>3494.9322823248053</v>
      </c>
      <c r="H6" s="209">
        <f>'Naches Price Out'!G19</f>
        <v>302.08755687820542</v>
      </c>
      <c r="I6" s="209">
        <f>'Mabton Price Out'!G17</f>
        <v>402.6371564275729</v>
      </c>
      <c r="J6" s="209"/>
      <c r="L6" s="209">
        <f>SUM(D6:K6)</f>
        <v>7365.9908295064288</v>
      </c>
      <c r="M6" s="264">
        <f>+B6+L6</f>
        <v>19077.054009109503</v>
      </c>
    </row>
    <row r="7" spans="1:16384">
      <c r="A7" s="208" t="s">
        <v>571</v>
      </c>
      <c r="B7" s="209">
        <f>+'Yakima Regulated Price Out'!Q44</f>
        <v>2661.9025403466831</v>
      </c>
      <c r="C7" s="209"/>
      <c r="D7" s="209"/>
      <c r="E7" s="209"/>
      <c r="F7" s="209"/>
      <c r="G7" s="209"/>
      <c r="H7" s="209"/>
      <c r="I7" s="209"/>
      <c r="J7" s="209"/>
      <c r="L7" s="209">
        <f t="shared" ref="L7:L11" si="0">SUM(D7:K7)</f>
        <v>0</v>
      </c>
      <c r="M7" s="264">
        <f t="shared" ref="M7:M10" si="1">+B7+L7</f>
        <v>2661.9025403466831</v>
      </c>
    </row>
    <row r="8" spans="1:16384">
      <c r="A8" s="208" t="s">
        <v>572</v>
      </c>
      <c r="B8" s="209">
        <f>+'Yakima Regulated Price Out'!Q49</f>
        <v>550.21037635833557</v>
      </c>
      <c r="C8" s="209"/>
      <c r="D8" s="209"/>
      <c r="E8" s="209">
        <f>'Zillah Price Out'!G28</f>
        <v>292.99832663989292</v>
      </c>
      <c r="F8" s="209"/>
      <c r="G8" s="209"/>
      <c r="H8" s="209">
        <f>'Naches Price Out'!G26</f>
        <v>104.56474941136899</v>
      </c>
      <c r="I8" s="209"/>
      <c r="J8" s="209"/>
      <c r="L8" s="209">
        <f t="shared" si="0"/>
        <v>397.56307605126193</v>
      </c>
      <c r="M8" s="264">
        <f t="shared" si="1"/>
        <v>947.77345240959744</v>
      </c>
    </row>
    <row r="9" spans="1:16384">
      <c r="A9" s="208" t="s">
        <v>568</v>
      </c>
      <c r="B9" s="209">
        <f>+'Yakima Regulated Price Out'!Q143</f>
        <v>8370.940182481505</v>
      </c>
      <c r="C9" s="209"/>
      <c r="D9" s="209">
        <f>'Indian Nation Price Out'!G74</f>
        <v>787.3142742308703</v>
      </c>
      <c r="E9" s="209">
        <f>'Zillah Price Out'!G60</f>
        <v>93.050286361753706</v>
      </c>
      <c r="F9" s="209">
        <f>'Tieton Price Out'!G33</f>
        <v>53.228613379480514</v>
      </c>
      <c r="G9" s="209">
        <f>'Sunnyside Price Out'!G67</f>
        <v>485.25716325191723</v>
      </c>
      <c r="H9" s="209">
        <f>'Naches Price Out'!G46</f>
        <v>131.87612067201007</v>
      </c>
      <c r="I9" s="209">
        <f>'Mabton Price Out'!G28</f>
        <v>78.126955288903901</v>
      </c>
      <c r="J9" s="209"/>
      <c r="L9" s="209">
        <f t="shared" si="0"/>
        <v>1628.8534131849358</v>
      </c>
      <c r="M9" s="264">
        <f t="shared" si="1"/>
        <v>9999.7935956664405</v>
      </c>
    </row>
    <row r="10" spans="1:16384">
      <c r="A10" s="208" t="s">
        <v>567</v>
      </c>
      <c r="B10" s="209">
        <f>+'Yakima Regulated Price Out'!Q176</f>
        <v>7248.7662008795251</v>
      </c>
      <c r="C10" s="209"/>
      <c r="D10" s="209">
        <f>'Indian Nation Price Out'!G91</f>
        <v>295.99020912091345</v>
      </c>
      <c r="E10" s="209">
        <f>'Zillah Price Out'!G75</f>
        <v>18.317880919957631</v>
      </c>
      <c r="F10" s="209"/>
      <c r="G10" s="209">
        <f>'Sunnyside Price Out'!G91</f>
        <v>124.58444212562992</v>
      </c>
      <c r="H10" s="209">
        <f>'Naches Price Out'!G51</f>
        <v>11.25439453125</v>
      </c>
      <c r="I10" s="209">
        <f>+'Mabton Price Out'!G39</f>
        <v>3.614755064754311</v>
      </c>
      <c r="J10" s="209">
        <f>+'Comm Recy-Storage Price Out'!G82</f>
        <v>39.201718824799435</v>
      </c>
      <c r="L10" s="209">
        <f t="shared" si="0"/>
        <v>492.96340058730482</v>
      </c>
      <c r="M10" s="264">
        <f t="shared" si="1"/>
        <v>7741.72960146683</v>
      </c>
    </row>
    <row r="11" spans="1:16384">
      <c r="A11" s="208" t="s">
        <v>569</v>
      </c>
      <c r="B11" s="263"/>
      <c r="C11" s="263"/>
      <c r="D11" s="263"/>
      <c r="E11" s="263"/>
      <c r="F11" s="263"/>
      <c r="G11" s="263"/>
      <c r="H11" s="263"/>
      <c r="I11" s="263"/>
      <c r="J11" s="263">
        <f>'Comm Recy-Storage Price Out'!G60+'Comm Recy-Storage Price Out'!G82</f>
        <v>1114.1130741828122</v>
      </c>
      <c r="K11" s="263"/>
      <c r="L11" s="209">
        <f t="shared" si="0"/>
        <v>1114.1130741828122</v>
      </c>
      <c r="M11" s="273">
        <f>L11+B11</f>
        <v>1114.1130741828122</v>
      </c>
    </row>
    <row r="12" spans="1:16384" ht="15.75" thickBot="1">
      <c r="B12" s="274">
        <f>SUM(B6:B11)</f>
        <v>30542.882479669119</v>
      </c>
      <c r="C12" s="274"/>
      <c r="D12" s="274">
        <f t="shared" ref="D12:L12" si="2">SUM(D6:D11)</f>
        <v>3353.5805132708811</v>
      </c>
      <c r="E12" s="274">
        <f t="shared" si="2"/>
        <v>967.77547611525392</v>
      </c>
      <c r="F12" s="274">
        <f t="shared" si="2"/>
        <v>385.87743514257772</v>
      </c>
      <c r="G12" s="274">
        <f t="shared" si="2"/>
        <v>4104.7738877023521</v>
      </c>
      <c r="H12" s="274">
        <f t="shared" si="2"/>
        <v>549.7828214928345</v>
      </c>
      <c r="I12" s="274">
        <f t="shared" si="2"/>
        <v>484.37886678123112</v>
      </c>
      <c r="J12" s="274">
        <f t="shared" si="2"/>
        <v>1153.3147930076116</v>
      </c>
      <c r="K12" s="274">
        <f t="shared" si="2"/>
        <v>0</v>
      </c>
      <c r="L12" s="274">
        <f t="shared" si="2"/>
        <v>10999.483793512745</v>
      </c>
      <c r="M12" s="274">
        <f>L12+B12</f>
        <v>41542.366273181862</v>
      </c>
    </row>
    <row r="13" spans="1:16384" ht="15.75" thickTop="1"/>
    <row r="17" spans="1:13">
      <c r="A17"/>
      <c r="B17"/>
      <c r="C17"/>
      <c r="D17" s="302" t="s">
        <v>575</v>
      </c>
      <c r="E17" s="302"/>
      <c r="F17" s="302"/>
      <c r="G17" s="302"/>
      <c r="H17" s="302"/>
      <c r="I17" s="302"/>
      <c r="J17" s="302"/>
      <c r="K17" s="302"/>
      <c r="L17" s="302"/>
      <c r="M17"/>
    </row>
    <row r="18" spans="1:13">
      <c r="A18" s="276" t="s">
        <v>868</v>
      </c>
      <c r="B18" s="284" t="s">
        <v>573</v>
      </c>
      <c r="C18"/>
      <c r="D18" s="277" t="s">
        <v>574</v>
      </c>
      <c r="E18" s="277" t="s">
        <v>322</v>
      </c>
      <c r="F18" s="277" t="s">
        <v>343</v>
      </c>
      <c r="G18" s="277" t="s">
        <v>323</v>
      </c>
      <c r="H18" s="277" t="s">
        <v>324</v>
      </c>
      <c r="I18" s="277" t="s">
        <v>325</v>
      </c>
      <c r="J18" s="277" t="s">
        <v>569</v>
      </c>
      <c r="K18" s="277" t="s">
        <v>566</v>
      </c>
      <c r="L18" s="277" t="s">
        <v>1</v>
      </c>
      <c r="M18" s="278" t="s">
        <v>576</v>
      </c>
    </row>
    <row r="19" spans="1:13">
      <c r="A19" t="s">
        <v>570</v>
      </c>
      <c r="B19" s="279">
        <f>B6</f>
        <v>11711.063179603074</v>
      </c>
      <c r="C19" s="279"/>
      <c r="D19" s="279">
        <f>D6</f>
        <v>2270.2760299190977</v>
      </c>
      <c r="E19" s="279"/>
      <c r="F19" s="279"/>
      <c r="G19" s="279"/>
      <c r="H19" s="279"/>
      <c r="I19" s="279"/>
      <c r="J19" s="279">
        <f>J6</f>
        <v>0</v>
      </c>
      <c r="K19"/>
      <c r="L19" s="279">
        <f>SUM(D19:K19)</f>
        <v>2270.2760299190977</v>
      </c>
      <c r="M19" s="280">
        <f>+B19+L19</f>
        <v>13981.339209522172</v>
      </c>
    </row>
    <row r="20" spans="1:13">
      <c r="A20" t="s">
        <v>571</v>
      </c>
      <c r="B20" s="279">
        <f t="shared" ref="B20:B24" si="3">B7</f>
        <v>2661.9025403466831</v>
      </c>
      <c r="C20" s="279"/>
      <c r="D20" s="279">
        <f t="shared" ref="D20:D24" si="4">D7</f>
        <v>0</v>
      </c>
      <c r="E20" s="279"/>
      <c r="F20" s="279"/>
      <c r="G20" s="279"/>
      <c r="H20" s="279"/>
      <c r="I20" s="279"/>
      <c r="J20" s="279">
        <f t="shared" ref="J20:J24" si="5">J7</f>
        <v>0</v>
      </c>
      <c r="K20"/>
      <c r="L20" s="279">
        <f t="shared" ref="L20:L24" si="6">SUM(D20:K20)</f>
        <v>0</v>
      </c>
      <c r="M20" s="280">
        <f t="shared" ref="M20:M23" si="7">+B20+L20</f>
        <v>2661.9025403466831</v>
      </c>
    </row>
    <row r="21" spans="1:13">
      <c r="A21" t="s">
        <v>572</v>
      </c>
      <c r="B21" s="279">
        <f t="shared" si="3"/>
        <v>550.21037635833557</v>
      </c>
      <c r="C21" s="279"/>
      <c r="D21" s="279">
        <f t="shared" si="4"/>
        <v>0</v>
      </c>
      <c r="E21" s="279"/>
      <c r="F21" s="279"/>
      <c r="G21" s="279"/>
      <c r="H21" s="279"/>
      <c r="I21" s="279"/>
      <c r="J21" s="279">
        <f t="shared" si="5"/>
        <v>0</v>
      </c>
      <c r="K21"/>
      <c r="L21" s="279">
        <f t="shared" si="6"/>
        <v>0</v>
      </c>
      <c r="M21" s="280">
        <f t="shared" si="7"/>
        <v>550.21037635833557</v>
      </c>
    </row>
    <row r="22" spans="1:13">
      <c r="A22" t="s">
        <v>568</v>
      </c>
      <c r="B22" s="279">
        <f t="shared" si="3"/>
        <v>8370.940182481505</v>
      </c>
      <c r="C22" s="279"/>
      <c r="D22" s="279">
        <f t="shared" si="4"/>
        <v>787.3142742308703</v>
      </c>
      <c r="E22" s="279"/>
      <c r="F22" s="279"/>
      <c r="G22" s="279"/>
      <c r="H22" s="279"/>
      <c r="I22" s="279"/>
      <c r="J22" s="279">
        <f t="shared" si="5"/>
        <v>0</v>
      </c>
      <c r="K22"/>
      <c r="L22" s="279">
        <f t="shared" si="6"/>
        <v>787.3142742308703</v>
      </c>
      <c r="M22" s="280">
        <f t="shared" si="7"/>
        <v>9158.254456712375</v>
      </c>
    </row>
    <row r="23" spans="1:13">
      <c r="A23" t="s">
        <v>567</v>
      </c>
      <c r="B23" s="279">
        <f t="shared" si="3"/>
        <v>7248.7662008795251</v>
      </c>
      <c r="C23" s="279"/>
      <c r="D23" s="279">
        <f t="shared" si="4"/>
        <v>295.99020912091345</v>
      </c>
      <c r="E23" s="279"/>
      <c r="F23" s="279"/>
      <c r="G23" s="279">
        <v>41</v>
      </c>
      <c r="H23" s="279"/>
      <c r="I23" s="279"/>
      <c r="J23" s="279">
        <v>13</v>
      </c>
      <c r="K23"/>
      <c r="L23" s="279">
        <f t="shared" si="6"/>
        <v>349.99020912091345</v>
      </c>
      <c r="M23" s="280">
        <f t="shared" si="7"/>
        <v>7598.7564100004383</v>
      </c>
    </row>
    <row r="24" spans="1:13">
      <c r="A24" t="s">
        <v>569</v>
      </c>
      <c r="B24" s="279">
        <f t="shared" si="3"/>
        <v>0</v>
      </c>
      <c r="C24" s="281"/>
      <c r="D24" s="279">
        <f t="shared" si="4"/>
        <v>0</v>
      </c>
      <c r="E24" s="281"/>
      <c r="F24" s="281"/>
      <c r="G24" s="281"/>
      <c r="H24" s="281"/>
      <c r="I24" s="281"/>
      <c r="J24" s="279">
        <f t="shared" si="5"/>
        <v>1114.1130741828122</v>
      </c>
      <c r="K24" s="281"/>
      <c r="L24" s="279">
        <f t="shared" si="6"/>
        <v>1114.1130741828122</v>
      </c>
      <c r="M24" s="282">
        <f>L24+B24</f>
        <v>1114.1130741828122</v>
      </c>
    </row>
    <row r="25" spans="1:13" ht="15.75" thickBot="1">
      <c r="A25"/>
      <c r="B25" s="283">
        <f>SUM(B19:B24)</f>
        <v>30542.882479669119</v>
      </c>
      <c r="C25" s="283"/>
      <c r="D25" s="283">
        <f t="shared" ref="D25:L25" si="8">SUM(D19:D24)</f>
        <v>3353.5805132708811</v>
      </c>
      <c r="E25" s="283">
        <f t="shared" si="8"/>
        <v>0</v>
      </c>
      <c r="F25" s="283">
        <f t="shared" si="8"/>
        <v>0</v>
      </c>
      <c r="G25" s="283">
        <f t="shared" si="8"/>
        <v>41</v>
      </c>
      <c r="H25" s="283">
        <f t="shared" si="8"/>
        <v>0</v>
      </c>
      <c r="I25" s="283">
        <f t="shared" si="8"/>
        <v>0</v>
      </c>
      <c r="J25" s="283">
        <f t="shared" si="8"/>
        <v>1127.1130741828122</v>
      </c>
      <c r="K25" s="283">
        <f t="shared" si="8"/>
        <v>0</v>
      </c>
      <c r="L25" s="283">
        <f t="shared" si="8"/>
        <v>4521.693587453693</v>
      </c>
      <c r="M25" s="283">
        <f>L25+B25</f>
        <v>35064.576067122813</v>
      </c>
    </row>
    <row r="26" spans="1:13" ht="15.75" thickTop="1"/>
  </sheetData>
  <mergeCells count="2">
    <mergeCell ref="D4:L4"/>
    <mergeCell ref="D17:L17"/>
  </mergeCells>
  <pageMargins left="0.7" right="0.7" top="0.75" bottom="0.75" header="0.3" footer="0.3"/>
  <pageSetup scale="83" fitToHeight="0"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sheetPr>
  <dimension ref="A1:N68"/>
  <sheetViews>
    <sheetView view="pageBreakPreview" zoomScale="115" zoomScaleNormal="100" zoomScaleSheetLayoutView="115" workbookViewId="0">
      <pane xSplit="2" ySplit="6" topLeftCell="C36" activePane="bottomRight" state="frozen"/>
      <selection activeCell="AA23" sqref="AA23"/>
      <selection pane="topRight" activeCell="AA23" sqref="AA23"/>
      <selection pane="bottomLeft" activeCell="AA23" sqref="AA23"/>
      <selection pane="bottomRight" activeCell="AA23" sqref="AA23"/>
    </sheetView>
  </sheetViews>
  <sheetFormatPr defaultRowHeight="15"/>
  <cols>
    <col min="1" max="1" width="22.7109375" style="208" customWidth="1"/>
    <col min="2" max="2" width="29.140625" style="208" bestFit="1" customWidth="1"/>
    <col min="3" max="3" width="11.140625" style="208" bestFit="1" customWidth="1"/>
    <col min="4" max="4" width="2" style="208" customWidth="1"/>
    <col min="5" max="5" width="9" style="208" bestFit="1" customWidth="1"/>
    <col min="6" max="6" width="2" style="208" customWidth="1"/>
    <col min="7" max="7" width="9.42578125" style="190" bestFit="1" customWidth="1"/>
    <col min="8" max="16384" width="9.140625" style="208"/>
  </cols>
  <sheetData>
    <row r="1" spans="1:9">
      <c r="A1" s="140" t="s">
        <v>268</v>
      </c>
      <c r="B1" s="187"/>
      <c r="C1" s="303" t="s">
        <v>867</v>
      </c>
      <c r="D1" s="303"/>
      <c r="E1" s="303"/>
      <c r="F1" s="303"/>
      <c r="G1" s="303"/>
      <c r="H1" s="303"/>
      <c r="I1" s="303"/>
    </row>
    <row r="2" spans="1:9">
      <c r="A2" s="140" t="s">
        <v>288</v>
      </c>
      <c r="B2" s="187"/>
      <c r="C2" s="303"/>
      <c r="D2" s="303"/>
      <c r="E2" s="303"/>
      <c r="F2" s="303"/>
      <c r="G2" s="303"/>
      <c r="H2" s="303"/>
      <c r="I2" s="303"/>
    </row>
    <row r="3" spans="1:9">
      <c r="A3" s="219" t="str">
        <f>'Yakima Regulated Price Out'!A3</f>
        <v>July 1, 2016 - June 30, 2017</v>
      </c>
      <c r="B3" s="187"/>
      <c r="C3" s="303"/>
      <c r="D3" s="303"/>
      <c r="E3" s="303"/>
      <c r="F3" s="303"/>
      <c r="G3" s="303"/>
      <c r="H3" s="303"/>
      <c r="I3" s="303"/>
    </row>
    <row r="4" spans="1:9" ht="12" customHeight="1">
      <c r="A4" s="219"/>
      <c r="B4" s="187"/>
      <c r="C4" s="294"/>
      <c r="D4" s="294"/>
      <c r="E4" s="294"/>
      <c r="F4" s="294"/>
      <c r="G4" s="294"/>
      <c r="H4" s="294"/>
      <c r="I4" s="294"/>
    </row>
    <row r="5" spans="1:9">
      <c r="A5" s="187"/>
      <c r="B5" s="220"/>
      <c r="C5" s="1" t="s">
        <v>668</v>
      </c>
      <c r="D5" s="187"/>
      <c r="E5" s="4" t="s">
        <v>1</v>
      </c>
      <c r="F5" s="187"/>
      <c r="G5" s="3" t="s">
        <v>581</v>
      </c>
    </row>
    <row r="6" spans="1:9" ht="13.5" customHeight="1" thickBot="1">
      <c r="A6" s="295" t="s">
        <v>2</v>
      </c>
      <c r="B6" s="296" t="s">
        <v>3</v>
      </c>
      <c r="C6" s="297" t="s">
        <v>326</v>
      </c>
      <c r="D6" s="296"/>
      <c r="E6" s="291" t="s">
        <v>4</v>
      </c>
      <c r="F6" s="296"/>
      <c r="G6" s="292" t="s">
        <v>5</v>
      </c>
      <c r="H6" s="298"/>
      <c r="I6" s="298"/>
    </row>
    <row r="7" spans="1:9" s="187" customFormat="1" ht="12" customHeight="1">
      <c r="C7" s="188"/>
      <c r="G7" s="190"/>
    </row>
    <row r="8" spans="1:9" s="187" customFormat="1" ht="12" customHeight="1">
      <c r="A8" s="191"/>
      <c r="B8" s="191"/>
      <c r="C8" s="188"/>
      <c r="D8" s="192"/>
      <c r="F8" s="192"/>
      <c r="G8" s="190"/>
    </row>
    <row r="9" spans="1:9" s="187" customFormat="1" ht="12" customHeight="1">
      <c r="A9" s="193" t="s">
        <v>6</v>
      </c>
      <c r="B9" s="193" t="s">
        <v>6</v>
      </c>
      <c r="C9" s="188"/>
      <c r="D9" s="192"/>
      <c r="F9" s="192"/>
      <c r="G9" s="190"/>
    </row>
    <row r="10" spans="1:9" s="187" customFormat="1" ht="12" customHeight="1">
      <c r="A10" s="193"/>
      <c r="B10" s="193"/>
      <c r="C10" s="188"/>
      <c r="D10" s="192"/>
      <c r="F10" s="192"/>
      <c r="G10" s="190"/>
    </row>
    <row r="11" spans="1:9" s="187" customFormat="1" ht="12" customHeight="1">
      <c r="A11" s="194" t="s">
        <v>7</v>
      </c>
      <c r="B11" s="194" t="s">
        <v>7</v>
      </c>
      <c r="C11" s="195"/>
      <c r="D11" s="195"/>
      <c r="E11" s="216"/>
      <c r="F11" s="195"/>
      <c r="G11" s="190"/>
    </row>
    <row r="12" spans="1:9" s="187" customFormat="1" ht="12" customHeight="1">
      <c r="A12" s="147" t="s">
        <v>63</v>
      </c>
      <c r="B12" s="147" t="s">
        <v>38</v>
      </c>
      <c r="C12" s="195">
        <v>9.6449999999999996</v>
      </c>
      <c r="D12" s="195"/>
      <c r="E12" s="189">
        <v>1635.62</v>
      </c>
      <c r="F12" s="195"/>
      <c r="G12" s="196">
        <f>+(E12/C12)/12</f>
        <v>14.131847243822362</v>
      </c>
    </row>
    <row r="13" spans="1:9" s="187" customFormat="1" ht="12" customHeight="1">
      <c r="A13" s="147" t="s">
        <v>64</v>
      </c>
      <c r="B13" s="147" t="s">
        <v>39</v>
      </c>
      <c r="C13" s="195">
        <v>10.210000000000001</v>
      </c>
      <c r="D13" s="195"/>
      <c r="E13" s="189">
        <v>1938.93</v>
      </c>
      <c r="F13" s="195"/>
      <c r="G13" s="196">
        <f t="shared" ref="G13:G14" si="0">+(E13/C13)/12</f>
        <v>15.825416258570028</v>
      </c>
    </row>
    <row r="14" spans="1:9" s="187" customFormat="1" ht="12" customHeight="1">
      <c r="A14" s="147" t="s">
        <v>65</v>
      </c>
      <c r="B14" s="147" t="s">
        <v>40</v>
      </c>
      <c r="C14" s="195">
        <v>12.555</v>
      </c>
      <c r="D14" s="195"/>
      <c r="E14" s="189">
        <v>40999.149999999994</v>
      </c>
      <c r="F14" s="195"/>
      <c r="G14" s="196">
        <f t="shared" si="0"/>
        <v>272.13029337581304</v>
      </c>
    </row>
    <row r="15" spans="1:9" s="187" customFormat="1" ht="12" customHeight="1">
      <c r="A15" s="147" t="s">
        <v>67</v>
      </c>
      <c r="B15" s="147" t="s">
        <v>42</v>
      </c>
      <c r="C15" s="195">
        <v>0.97499999999999998</v>
      </c>
      <c r="D15" s="195"/>
      <c r="E15" s="189">
        <v>432.72999999999996</v>
      </c>
      <c r="F15" s="195"/>
      <c r="G15" s="196"/>
    </row>
    <row r="16" spans="1:9" s="187" customFormat="1" ht="12" customHeight="1">
      <c r="A16" s="147" t="s">
        <v>71</v>
      </c>
      <c r="B16" s="147" t="s">
        <v>593</v>
      </c>
      <c r="C16" s="195"/>
      <c r="D16" s="195"/>
      <c r="E16" s="189">
        <v>20.279999999999998</v>
      </c>
      <c r="F16" s="195"/>
      <c r="G16" s="196"/>
    </row>
    <row r="17" spans="1:14" s="187" customFormat="1" ht="12" customHeight="1">
      <c r="A17" s="147" t="s">
        <v>77</v>
      </c>
      <c r="B17" s="147" t="s">
        <v>52</v>
      </c>
      <c r="C17" s="195"/>
      <c r="D17" s="195"/>
      <c r="E17" s="189">
        <v>4.22</v>
      </c>
      <c r="F17" s="195"/>
      <c r="G17" s="196"/>
    </row>
    <row r="18" spans="1:14" s="187" customFormat="1" ht="12" customHeight="1" thickBot="1">
      <c r="A18" s="198"/>
      <c r="B18" s="198"/>
      <c r="C18" s="195"/>
      <c r="D18" s="195"/>
      <c r="E18" s="189"/>
      <c r="F18" s="195"/>
      <c r="G18" s="190"/>
    </row>
    <row r="19" spans="1:14" s="187" customFormat="1" ht="12.75" thickBot="1">
      <c r="A19" s="199"/>
      <c r="B19" s="200" t="s">
        <v>8</v>
      </c>
      <c r="C19" s="195"/>
      <c r="D19" s="195"/>
      <c r="E19" s="201">
        <f>SUM(E12:E18)</f>
        <v>45030.93</v>
      </c>
      <c r="F19" s="195"/>
      <c r="G19" s="202">
        <f>SUM(G12:G18)</f>
        <v>302.08755687820542</v>
      </c>
    </row>
    <row r="20" spans="1:14" s="187" customFormat="1" ht="12" customHeight="1">
      <c r="A20" s="193"/>
      <c r="B20" s="203"/>
      <c r="C20" s="195"/>
      <c r="D20" s="195"/>
      <c r="E20" s="216"/>
      <c r="F20" s="195"/>
      <c r="G20" s="190"/>
    </row>
    <row r="21" spans="1:14" s="187" customFormat="1" ht="12" customHeight="1">
      <c r="A21" s="194" t="s">
        <v>9</v>
      </c>
      <c r="B21" s="194" t="s">
        <v>9</v>
      </c>
      <c r="C21" s="195"/>
      <c r="D21" s="195"/>
      <c r="E21" s="216"/>
      <c r="F21" s="195"/>
      <c r="G21" s="190"/>
    </row>
    <row r="22" spans="1:14" s="187" customFormat="1" ht="12" customHeight="1">
      <c r="A22" s="204"/>
      <c r="B22" s="190"/>
      <c r="C22" s="195"/>
      <c r="D22" s="195"/>
      <c r="E22" s="189"/>
      <c r="F22" s="195"/>
      <c r="G22" s="190"/>
    </row>
    <row r="23" spans="1:14" s="187" customFormat="1" ht="12" customHeight="1">
      <c r="A23" s="199"/>
      <c r="B23" s="200" t="s">
        <v>10</v>
      </c>
      <c r="C23" s="195"/>
      <c r="D23" s="195"/>
      <c r="E23" s="243">
        <f>SUM(E22:E22)</f>
        <v>0</v>
      </c>
      <c r="F23" s="195"/>
    </row>
    <row r="24" spans="1:14" s="187" customFormat="1" ht="12" customHeight="1">
      <c r="A24" s="199"/>
      <c r="B24" s="200"/>
      <c r="C24" s="195"/>
      <c r="D24" s="195"/>
      <c r="E24" s="216"/>
      <c r="F24" s="195"/>
      <c r="G24" s="190"/>
    </row>
    <row r="25" spans="1:14" s="187" customFormat="1" ht="12" customHeight="1" thickBot="1">
      <c r="A25" s="205" t="s">
        <v>11</v>
      </c>
      <c r="B25" s="205" t="s">
        <v>11</v>
      </c>
      <c r="C25" s="195"/>
      <c r="D25" s="195"/>
      <c r="E25" s="216"/>
      <c r="F25" s="195"/>
      <c r="M25" s="167"/>
      <c r="N25" s="170"/>
    </row>
    <row r="26" spans="1:14" s="187" customFormat="1" ht="13.5" thickBot="1">
      <c r="A26" s="147" t="s">
        <v>82</v>
      </c>
      <c r="B26" s="147" t="s">
        <v>83</v>
      </c>
      <c r="C26" s="195">
        <v>4.9550000000000001</v>
      </c>
      <c r="D26" s="206"/>
      <c r="E26" s="189">
        <v>6217.42</v>
      </c>
      <c r="F26" s="206"/>
      <c r="G26" s="202">
        <f t="shared" ref="G26" si="1">+(E26/C26)/12</f>
        <v>104.56474941136899</v>
      </c>
    </row>
    <row r="27" spans="1:14" s="187" customFormat="1" ht="12" customHeight="1">
      <c r="A27" s="190"/>
      <c r="B27" s="190"/>
      <c r="C27" s="195"/>
      <c r="D27" s="206"/>
      <c r="E27" s="216"/>
      <c r="F27" s="206"/>
      <c r="G27" s="190"/>
    </row>
    <row r="28" spans="1:14" s="187" customFormat="1" ht="12" customHeight="1">
      <c r="A28" s="199"/>
      <c r="B28" s="200" t="s">
        <v>12</v>
      </c>
      <c r="C28" s="195"/>
      <c r="D28" s="207"/>
      <c r="E28" s="246">
        <f t="shared" ref="E28" si="2">SUM(E26:E27)</f>
        <v>6217.42</v>
      </c>
      <c r="F28" s="207"/>
      <c r="G28" s="190"/>
    </row>
    <row r="29" spans="1:14" s="187" customFormat="1" ht="12" customHeight="1">
      <c r="A29" s="191"/>
      <c r="B29" s="191"/>
      <c r="C29" s="195"/>
      <c r="D29" s="195"/>
      <c r="E29" s="216"/>
      <c r="F29" s="195"/>
      <c r="G29" s="190"/>
    </row>
    <row r="30" spans="1:14" ht="12" customHeight="1">
      <c r="A30" s="193" t="s">
        <v>13</v>
      </c>
      <c r="B30" s="193" t="s">
        <v>13</v>
      </c>
    </row>
    <row r="31" spans="1:14" ht="12" customHeight="1">
      <c r="A31" s="193"/>
      <c r="B31" s="193"/>
    </row>
    <row r="32" spans="1:14" s="187" customFormat="1" ht="12" customHeight="1">
      <c r="A32" s="194" t="s">
        <v>14</v>
      </c>
      <c r="B32" s="194" t="s">
        <v>14</v>
      </c>
      <c r="C32" s="195"/>
      <c r="D32" s="195"/>
      <c r="E32" s="216"/>
      <c r="F32" s="195"/>
      <c r="G32" s="190"/>
      <c r="I32" s="167"/>
    </row>
    <row r="33" spans="1:12" s="187" customFormat="1" ht="12" customHeight="1">
      <c r="A33" s="147" t="s">
        <v>87</v>
      </c>
      <c r="B33" s="147" t="s">
        <v>144</v>
      </c>
      <c r="C33" s="195">
        <v>29.28</v>
      </c>
      <c r="D33" s="195"/>
      <c r="E33" s="189">
        <v>24961.920000000002</v>
      </c>
      <c r="F33" s="195"/>
      <c r="G33" s="196">
        <f>+(E33/C33)/12</f>
        <v>71.043715846994544</v>
      </c>
      <c r="I33" s="167"/>
      <c r="L33" s="167"/>
    </row>
    <row r="34" spans="1:12" s="187" customFormat="1" ht="12" customHeight="1">
      <c r="A34" s="147" t="s">
        <v>88</v>
      </c>
      <c r="B34" s="147" t="s">
        <v>145</v>
      </c>
      <c r="C34" s="195">
        <v>58.56</v>
      </c>
      <c r="D34" s="195"/>
      <c r="E34" s="189">
        <v>15135.32</v>
      </c>
      <c r="F34" s="195"/>
      <c r="G34" s="196">
        <f>+(E34/C34)/12</f>
        <v>21.538194444444443</v>
      </c>
      <c r="I34" s="167"/>
      <c r="L34" s="167"/>
    </row>
    <row r="35" spans="1:12" s="187" customFormat="1" ht="12" customHeight="1">
      <c r="A35" s="147" t="s">
        <v>117</v>
      </c>
      <c r="B35" s="147" t="s">
        <v>174</v>
      </c>
      <c r="C35" s="195">
        <v>10.38</v>
      </c>
      <c r="D35" s="195"/>
      <c r="E35" s="189">
        <v>77.44</v>
      </c>
      <c r="F35" s="195"/>
      <c r="G35" s="196">
        <f>+(E35/C35)/12</f>
        <v>0.62170841361592799</v>
      </c>
      <c r="I35" s="167"/>
    </row>
    <row r="36" spans="1:12" s="187" customFormat="1" ht="12" customHeight="1">
      <c r="A36" s="147" t="s">
        <v>118</v>
      </c>
      <c r="B36" s="147" t="s">
        <v>175</v>
      </c>
      <c r="C36" s="195">
        <v>12.71</v>
      </c>
      <c r="D36" s="195"/>
      <c r="E36" s="189">
        <v>5898.33</v>
      </c>
      <c r="F36" s="195"/>
      <c r="G36" s="196">
        <f>+(E36/C36)/12</f>
        <v>38.672501966955146</v>
      </c>
      <c r="I36" s="167"/>
    </row>
    <row r="37" spans="1:12" s="187" customFormat="1" ht="12" customHeight="1">
      <c r="A37" s="147" t="s">
        <v>123</v>
      </c>
      <c r="B37" s="147" t="s">
        <v>189</v>
      </c>
      <c r="C37" s="195"/>
      <c r="D37" s="195"/>
      <c r="E37" s="189">
        <v>78.13</v>
      </c>
      <c r="F37" s="195"/>
      <c r="G37" s="190"/>
      <c r="I37" s="167"/>
    </row>
    <row r="38" spans="1:12" s="187" customFormat="1" ht="12" customHeight="1">
      <c r="A38" s="147" t="s">
        <v>119</v>
      </c>
      <c r="B38" s="147" t="s">
        <v>185</v>
      </c>
      <c r="C38" s="195"/>
      <c r="D38" s="195"/>
      <c r="E38" s="189">
        <v>10.34</v>
      </c>
      <c r="F38" s="195"/>
      <c r="G38" s="196"/>
      <c r="I38" s="167"/>
    </row>
    <row r="39" spans="1:12" s="187" customFormat="1" ht="12" customHeight="1">
      <c r="A39" s="147" t="s">
        <v>108</v>
      </c>
      <c r="B39" s="147" t="s">
        <v>165</v>
      </c>
      <c r="C39" s="195"/>
      <c r="D39" s="195"/>
      <c r="E39" s="189">
        <v>9.91</v>
      </c>
      <c r="F39" s="195"/>
      <c r="G39" s="196"/>
      <c r="I39" s="167"/>
    </row>
    <row r="40" spans="1:12" s="187" customFormat="1" ht="12" customHeight="1">
      <c r="A40" s="147" t="s">
        <v>346</v>
      </c>
      <c r="B40" s="147" t="s">
        <v>176</v>
      </c>
      <c r="C40" s="195"/>
      <c r="D40" s="195"/>
      <c r="E40" s="189">
        <v>102.3</v>
      </c>
      <c r="F40" s="195"/>
      <c r="G40" s="190"/>
      <c r="I40" s="167"/>
    </row>
    <row r="41" spans="1:12" s="187" customFormat="1" ht="12" customHeight="1">
      <c r="A41" s="147" t="s">
        <v>347</v>
      </c>
      <c r="B41" s="147" t="s">
        <v>181</v>
      </c>
      <c r="C41" s="195"/>
      <c r="D41" s="195"/>
      <c r="E41" s="189">
        <v>2.66</v>
      </c>
      <c r="F41" s="195"/>
      <c r="G41" s="190"/>
      <c r="I41" s="167"/>
    </row>
    <row r="42" spans="1:12" s="187" customFormat="1" ht="12" customHeight="1">
      <c r="A42" s="147" t="s">
        <v>355</v>
      </c>
      <c r="B42" s="147" t="s">
        <v>202</v>
      </c>
      <c r="C42" s="195"/>
      <c r="D42" s="195"/>
      <c r="E42" s="189">
        <v>18.86</v>
      </c>
      <c r="F42" s="195"/>
      <c r="G42" s="190"/>
      <c r="I42" s="167"/>
    </row>
    <row r="43" spans="1:12" s="187" customFormat="1" ht="12" customHeight="1">
      <c r="A43" s="147" t="s">
        <v>360</v>
      </c>
      <c r="B43" s="147" t="s">
        <v>209</v>
      </c>
      <c r="C43" s="195"/>
      <c r="D43" s="195"/>
      <c r="E43" s="189">
        <v>61.650000000000006</v>
      </c>
      <c r="F43" s="195"/>
      <c r="G43" s="190"/>
      <c r="I43" s="167"/>
    </row>
    <row r="44" spans="1:12" s="187" customFormat="1" ht="12" customHeight="1">
      <c r="A44" s="147" t="s">
        <v>614</v>
      </c>
      <c r="B44" s="147" t="s">
        <v>615</v>
      </c>
      <c r="C44" s="195"/>
      <c r="D44" s="195"/>
      <c r="E44" s="189">
        <v>45</v>
      </c>
      <c r="F44" s="195"/>
      <c r="G44" s="190"/>
      <c r="I44" s="167"/>
    </row>
    <row r="45" spans="1:12" s="187" customFormat="1" ht="12" customHeight="1" thickBot="1">
      <c r="A45" s="210"/>
      <c r="B45" s="210"/>
      <c r="C45" s="195"/>
      <c r="D45" s="195"/>
      <c r="E45" s="216"/>
      <c r="F45" s="195"/>
      <c r="G45" s="190"/>
      <c r="I45" s="167"/>
    </row>
    <row r="46" spans="1:12" s="187" customFormat="1" ht="15.75" thickBot="1">
      <c r="A46" s="210"/>
      <c r="B46" s="211" t="s">
        <v>15</v>
      </c>
      <c r="C46" s="195"/>
      <c r="D46" s="195"/>
      <c r="E46" s="246">
        <f>SUM(E33:E45)</f>
        <v>46401.860000000015</v>
      </c>
      <c r="F46" s="195"/>
      <c r="G46" s="212">
        <f>SUM(G33:G45)</f>
        <v>131.87612067201007</v>
      </c>
      <c r="I46" s="167"/>
    </row>
    <row r="47" spans="1:12" ht="12" customHeight="1">
      <c r="A47" s="191"/>
      <c r="B47" s="191"/>
      <c r="I47" s="167"/>
      <c r="J47" s="187"/>
    </row>
    <row r="48" spans="1:12" ht="12" customHeight="1">
      <c r="A48" s="193" t="s">
        <v>18</v>
      </c>
      <c r="B48" s="193" t="s">
        <v>18</v>
      </c>
    </row>
    <row r="49" spans="1:14" ht="12" customHeight="1">
      <c r="A49" s="203"/>
      <c r="B49" s="203"/>
      <c r="M49" s="167"/>
      <c r="N49" s="170"/>
    </row>
    <row r="50" spans="1:14" ht="12" customHeight="1" thickBot="1">
      <c r="A50" s="205" t="s">
        <v>19</v>
      </c>
      <c r="B50" s="205" t="s">
        <v>19</v>
      </c>
    </row>
    <row r="51" spans="1:14" ht="15.75" thickBot="1">
      <c r="A51" s="147" t="s">
        <v>214</v>
      </c>
      <c r="B51" s="147" t="s">
        <v>238</v>
      </c>
      <c r="C51" s="195">
        <v>66.56</v>
      </c>
      <c r="E51" s="189">
        <v>8989.11</v>
      </c>
      <c r="G51" s="202">
        <f t="shared" ref="G51" si="3">+(E51/C51)/12</f>
        <v>11.25439453125</v>
      </c>
    </row>
    <row r="52" spans="1:14" ht="12" customHeight="1">
      <c r="A52" s="147" t="s">
        <v>229</v>
      </c>
      <c r="B52" s="147" t="s">
        <v>253</v>
      </c>
      <c r="C52" s="195">
        <v>32.130000000000003</v>
      </c>
      <c r="E52" s="189">
        <v>1856.2600000000002</v>
      </c>
    </row>
    <row r="53" spans="1:14" ht="12" customHeight="1">
      <c r="A53" s="199"/>
      <c r="B53" s="199"/>
    </row>
    <row r="54" spans="1:14" ht="12" customHeight="1">
      <c r="A54" s="199"/>
      <c r="B54" s="200" t="s">
        <v>20</v>
      </c>
      <c r="E54" s="246">
        <f>SUM(E51:E53)</f>
        <v>10845.37</v>
      </c>
    </row>
    <row r="55" spans="1:14" ht="12" customHeight="1">
      <c r="A55" s="199"/>
      <c r="B55" s="199"/>
    </row>
    <row r="56" spans="1:14" ht="12" customHeight="1">
      <c r="A56" s="205" t="s">
        <v>21</v>
      </c>
      <c r="B56" s="205" t="s">
        <v>21</v>
      </c>
    </row>
    <row r="57" spans="1:14" ht="12" customHeight="1">
      <c r="A57" s="147" t="s">
        <v>262</v>
      </c>
      <c r="B57" s="147" t="s">
        <v>263</v>
      </c>
      <c r="C57" s="195">
        <v>30.89</v>
      </c>
      <c r="E57" s="189">
        <v>4435.62</v>
      </c>
    </row>
    <row r="58" spans="1:14" ht="12" customHeight="1">
      <c r="A58" s="190"/>
      <c r="B58" s="190"/>
      <c r="E58" s="244"/>
    </row>
    <row r="59" spans="1:14" ht="12" customHeight="1">
      <c r="A59" s="199"/>
      <c r="B59" s="200" t="s">
        <v>22</v>
      </c>
      <c r="E59" s="246">
        <f t="shared" ref="E59" si="4">SUM(E57:E58)</f>
        <v>4435.62</v>
      </c>
    </row>
    <row r="60" spans="1:14" ht="12" customHeight="1">
      <c r="A60" s="199"/>
      <c r="B60" s="200"/>
      <c r="E60" s="245"/>
    </row>
    <row r="61" spans="1:14" s="187" customFormat="1" ht="12" customHeight="1">
      <c r="A61" s="203" t="s">
        <v>23</v>
      </c>
      <c r="B61" s="203" t="s">
        <v>23</v>
      </c>
      <c r="C61" s="195"/>
      <c r="D61" s="195"/>
      <c r="E61" s="216"/>
      <c r="F61" s="195"/>
      <c r="G61" s="190"/>
    </row>
    <row r="62" spans="1:14" s="187" customFormat="1" ht="12" customHeight="1">
      <c r="A62" s="147" t="s">
        <v>264</v>
      </c>
      <c r="B62" s="147" t="s">
        <v>266</v>
      </c>
      <c r="C62" s="195"/>
      <c r="D62" s="195"/>
      <c r="E62" s="189">
        <v>-2</v>
      </c>
      <c r="F62" s="195"/>
      <c r="G62" s="190"/>
    </row>
    <row r="63" spans="1:14" s="187" customFormat="1" ht="12" customHeight="1">
      <c r="A63" s="147" t="s">
        <v>24</v>
      </c>
      <c r="B63" s="147" t="s">
        <v>25</v>
      </c>
      <c r="C63" s="195"/>
      <c r="D63" s="195"/>
      <c r="E63" s="189">
        <v>12</v>
      </c>
      <c r="F63" s="195"/>
      <c r="G63" s="190"/>
    </row>
    <row r="64" spans="1:14" s="187" customFormat="1" ht="12" customHeight="1">
      <c r="A64" s="198"/>
      <c r="B64" s="198"/>
      <c r="C64" s="195"/>
      <c r="D64" s="195"/>
      <c r="E64" s="216"/>
      <c r="F64" s="195"/>
      <c r="G64" s="190"/>
      <c r="H64" s="167"/>
      <c r="I64" s="170"/>
    </row>
    <row r="65" spans="1:7" s="187" customFormat="1" ht="12" customHeight="1">
      <c r="A65" s="199"/>
      <c r="B65" s="200" t="s">
        <v>26</v>
      </c>
      <c r="C65" s="195"/>
      <c r="D65" s="195"/>
      <c r="E65" s="246">
        <f t="shared" ref="E65" si="5">SUM(E62:E64)</f>
        <v>10</v>
      </c>
      <c r="F65" s="195"/>
      <c r="G65" s="190"/>
    </row>
    <row r="66" spans="1:7" ht="12" customHeight="1">
      <c r="A66" s="199"/>
      <c r="B66" s="200"/>
      <c r="E66" s="248"/>
    </row>
    <row r="67" spans="1:7" ht="12" customHeight="1">
      <c r="A67" s="214"/>
      <c r="B67" s="215" t="s">
        <v>27</v>
      </c>
      <c r="E67" s="246">
        <f>SUM(E19,E23,E28,E46,E54,E59,E65)</f>
        <v>112941.20000000001</v>
      </c>
    </row>
    <row r="68" spans="1:7">
      <c r="A68" s="214"/>
      <c r="B68" s="214"/>
      <c r="E68" s="247"/>
    </row>
  </sheetData>
  <mergeCells count="1">
    <mergeCell ref="C1:I3"/>
  </mergeCells>
  <pageMargins left="0.7" right="0.7" top="0.75" bottom="0.75" header="0.3" footer="0.3"/>
  <pageSetup scale="8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92D050"/>
  </sheetPr>
  <dimension ref="A1:U53"/>
  <sheetViews>
    <sheetView view="pageBreakPreview" zoomScaleNormal="100" zoomScaleSheetLayoutView="100" workbookViewId="0">
      <pane xSplit="2" ySplit="6" topLeftCell="C16" activePane="bottomRight" state="frozen"/>
      <selection activeCell="AA23" sqref="AA23"/>
      <selection pane="topRight" activeCell="AA23" sqref="AA23"/>
      <selection pane="bottomLeft" activeCell="AA23" sqref="AA23"/>
      <selection pane="bottomRight" activeCell="AA23" sqref="AA23"/>
    </sheetView>
  </sheetViews>
  <sheetFormatPr defaultRowHeight="15"/>
  <cols>
    <col min="1" max="1" width="22.7109375" style="208" customWidth="1"/>
    <col min="2" max="2" width="29.140625" style="208" bestFit="1" customWidth="1"/>
    <col min="3" max="3" width="10.7109375" style="208" bestFit="1" customWidth="1"/>
    <col min="4" max="4" width="2" style="208" customWidth="1"/>
    <col min="5" max="5" width="9.5703125" style="208" bestFit="1" customWidth="1"/>
    <col min="6" max="6" width="2" style="208" customWidth="1"/>
    <col min="7" max="16384" width="9.140625" style="208"/>
  </cols>
  <sheetData>
    <row r="1" spans="1:12">
      <c r="A1" s="140" t="s">
        <v>268</v>
      </c>
      <c r="B1" s="187"/>
      <c r="C1" s="303" t="s">
        <v>867</v>
      </c>
      <c r="D1" s="303"/>
      <c r="E1" s="303"/>
      <c r="F1" s="303"/>
      <c r="G1" s="303"/>
      <c r="H1" s="303"/>
      <c r="I1" s="303"/>
    </row>
    <row r="2" spans="1:12">
      <c r="A2" s="140" t="s">
        <v>289</v>
      </c>
      <c r="B2" s="187"/>
      <c r="C2" s="303"/>
      <c r="D2" s="303"/>
      <c r="E2" s="303"/>
      <c r="F2" s="303"/>
      <c r="G2" s="303"/>
      <c r="H2" s="303"/>
      <c r="I2" s="303"/>
    </row>
    <row r="3" spans="1:12">
      <c r="A3" s="219" t="str">
        <f>'Yakima Regulated Price Out'!A3</f>
        <v>July 1, 2016 - June 30, 2017</v>
      </c>
      <c r="B3" s="187"/>
      <c r="C3" s="303"/>
      <c r="D3" s="303"/>
      <c r="E3" s="303"/>
      <c r="F3" s="303"/>
      <c r="G3" s="303"/>
      <c r="H3" s="303"/>
      <c r="I3" s="303"/>
    </row>
    <row r="4" spans="1:12">
      <c r="A4" s="219"/>
      <c r="B4" s="187"/>
      <c r="C4" s="294"/>
      <c r="D4" s="294"/>
      <c r="E4" s="294"/>
      <c r="F4" s="294"/>
      <c r="G4" s="294"/>
      <c r="H4" s="294"/>
      <c r="I4" s="294"/>
    </row>
    <row r="5" spans="1:12">
      <c r="A5" s="187"/>
      <c r="B5" s="220"/>
      <c r="C5" s="1" t="s">
        <v>668</v>
      </c>
      <c r="D5" s="187"/>
      <c r="E5" s="4" t="s">
        <v>1</v>
      </c>
      <c r="F5" s="187"/>
      <c r="G5" s="3" t="s">
        <v>581</v>
      </c>
    </row>
    <row r="6" spans="1:12" ht="12" customHeight="1" thickBot="1">
      <c r="A6" s="295" t="s">
        <v>2</v>
      </c>
      <c r="B6" s="296" t="s">
        <v>3</v>
      </c>
      <c r="C6" s="297" t="s">
        <v>326</v>
      </c>
      <c r="D6" s="296"/>
      <c r="E6" s="291" t="s">
        <v>4</v>
      </c>
      <c r="F6" s="296"/>
      <c r="G6" s="292" t="s">
        <v>5</v>
      </c>
      <c r="H6" s="298"/>
      <c r="I6" s="298"/>
    </row>
    <row r="7" spans="1:12" s="187" customFormat="1" ht="12" customHeight="1">
      <c r="C7" s="188"/>
      <c r="G7" s="208"/>
    </row>
    <row r="8" spans="1:12" s="187" customFormat="1" ht="12" customHeight="1">
      <c r="A8" s="191"/>
      <c r="B8" s="191"/>
      <c r="C8" s="188"/>
      <c r="D8" s="192"/>
      <c r="F8" s="192"/>
      <c r="G8" s="208"/>
    </row>
    <row r="9" spans="1:12" s="187" customFormat="1" ht="12" customHeight="1">
      <c r="A9" s="193" t="s">
        <v>6</v>
      </c>
      <c r="B9" s="193" t="s">
        <v>6</v>
      </c>
      <c r="C9" s="188"/>
      <c r="D9" s="192"/>
      <c r="F9" s="192"/>
      <c r="G9" s="208"/>
    </row>
    <row r="10" spans="1:12" s="187" customFormat="1" ht="12" customHeight="1">
      <c r="A10" s="193"/>
      <c r="B10" s="193"/>
      <c r="C10" s="188"/>
      <c r="D10" s="192"/>
      <c r="F10" s="192"/>
      <c r="G10" s="190"/>
    </row>
    <row r="11" spans="1:12" s="187" customFormat="1" ht="12" customHeight="1">
      <c r="A11" s="194" t="s">
        <v>7</v>
      </c>
      <c r="B11" s="194" t="s">
        <v>7</v>
      </c>
      <c r="C11" s="195"/>
      <c r="D11" s="195"/>
      <c r="E11" s="216"/>
      <c r="F11" s="195"/>
      <c r="G11" s="190"/>
    </row>
    <row r="12" spans="1:12" s="187" customFormat="1" ht="12" customHeight="1">
      <c r="A12" s="147" t="s">
        <v>63</v>
      </c>
      <c r="B12" s="147" t="s">
        <v>38</v>
      </c>
      <c r="C12" s="206">
        <v>9.76</v>
      </c>
      <c r="D12" s="195"/>
      <c r="E12" s="189">
        <v>2016.7599999999998</v>
      </c>
      <c r="F12" s="195"/>
      <c r="G12" s="196">
        <f>+(E12/C12)/12</f>
        <v>17.219603825136613</v>
      </c>
    </row>
    <row r="13" spans="1:12" s="187" customFormat="1" ht="12" customHeight="1">
      <c r="A13" s="147" t="s">
        <v>65</v>
      </c>
      <c r="B13" s="147" t="s">
        <v>40</v>
      </c>
      <c r="C13" s="206">
        <v>15.05</v>
      </c>
      <c r="D13" s="195"/>
      <c r="E13" s="189">
        <v>69606.41</v>
      </c>
      <c r="F13" s="195"/>
      <c r="G13" s="196">
        <f>+(E13/C13)/12</f>
        <v>385.41755260243627</v>
      </c>
      <c r="K13" s="167"/>
      <c r="L13" s="170"/>
    </row>
    <row r="14" spans="1:12" s="187" customFormat="1" ht="12" customHeight="1">
      <c r="A14" s="147" t="s">
        <v>77</v>
      </c>
      <c r="B14" s="147" t="s">
        <v>52</v>
      </c>
      <c r="C14" s="206"/>
      <c r="D14" s="195"/>
      <c r="E14" s="189">
        <v>4.22</v>
      </c>
      <c r="F14" s="195"/>
      <c r="G14" s="196"/>
      <c r="K14" s="167"/>
      <c r="L14" s="170"/>
    </row>
    <row r="15" spans="1:12" s="187" customFormat="1" ht="12" customHeight="1">
      <c r="A15" s="147" t="s">
        <v>67</v>
      </c>
      <c r="B15" s="147" t="s">
        <v>42</v>
      </c>
      <c r="C15" s="206"/>
      <c r="D15" s="195"/>
      <c r="E15" s="189">
        <v>9600.93</v>
      </c>
      <c r="F15" s="195"/>
      <c r="G15" s="196"/>
    </row>
    <row r="16" spans="1:12" s="141" customFormat="1" ht="12" customHeight="1" thickBot="1">
      <c r="A16" s="147"/>
      <c r="B16" s="147"/>
      <c r="C16" s="157"/>
      <c r="D16" s="157"/>
      <c r="E16" s="164"/>
      <c r="F16" s="157"/>
      <c r="G16" s="190"/>
    </row>
    <row r="17" spans="1:21" s="187" customFormat="1" ht="12.75" thickBot="1">
      <c r="A17" s="199"/>
      <c r="B17" s="200" t="s">
        <v>8</v>
      </c>
      <c r="C17" s="195"/>
      <c r="D17" s="195"/>
      <c r="E17" s="201">
        <f t="shared" ref="E17" si="0">SUM(E12:E16)</f>
        <v>81228.320000000007</v>
      </c>
      <c r="F17" s="195"/>
      <c r="G17" s="202">
        <f>SUM(G12:G16)</f>
        <v>402.6371564275729</v>
      </c>
    </row>
    <row r="18" spans="1:21" s="187" customFormat="1" ht="12" customHeight="1">
      <c r="A18" s="193"/>
      <c r="B18" s="203"/>
      <c r="C18" s="195"/>
      <c r="D18" s="195"/>
      <c r="E18" s="216"/>
      <c r="F18" s="195"/>
      <c r="G18" s="190"/>
      <c r="N18" s="251"/>
      <c r="O18" s="251"/>
      <c r="P18" s="251"/>
      <c r="Q18" s="251"/>
      <c r="R18" s="251"/>
      <c r="S18" s="251"/>
      <c r="T18" s="251"/>
      <c r="U18" s="251"/>
    </row>
    <row r="19" spans="1:21" s="187" customFormat="1" ht="12" customHeight="1">
      <c r="A19" s="191"/>
      <c r="B19" s="191"/>
      <c r="C19" s="195"/>
      <c r="D19" s="195"/>
      <c r="E19" s="216"/>
      <c r="F19" s="195"/>
      <c r="G19" s="190"/>
      <c r="N19" s="251"/>
      <c r="O19" s="252"/>
      <c r="P19" s="252"/>
      <c r="Q19" s="253"/>
      <c r="R19" s="253"/>
      <c r="S19" s="253"/>
      <c r="T19" s="251"/>
      <c r="U19" s="251"/>
    </row>
    <row r="20" spans="1:21" ht="12" customHeight="1">
      <c r="A20" s="193" t="s">
        <v>13</v>
      </c>
      <c r="B20" s="193" t="s">
        <v>13</v>
      </c>
      <c r="C20" s="244"/>
      <c r="G20" s="190"/>
      <c r="N20" s="253"/>
      <c r="O20" s="254"/>
      <c r="P20" s="254"/>
      <c r="Q20" s="253"/>
      <c r="R20" s="253"/>
      <c r="S20" s="253"/>
      <c r="T20" s="253"/>
      <c r="U20" s="253"/>
    </row>
    <row r="21" spans="1:21" ht="12" customHeight="1">
      <c r="A21" s="193"/>
      <c r="B21" s="193"/>
      <c r="C21" s="244"/>
      <c r="G21" s="190"/>
      <c r="N21" s="253"/>
      <c r="O21" s="205"/>
      <c r="P21" s="205"/>
      <c r="Q21" s="253"/>
      <c r="R21" s="253"/>
      <c r="S21" s="253"/>
      <c r="T21" s="253"/>
      <c r="U21" s="253"/>
    </row>
    <row r="22" spans="1:21" s="187" customFormat="1">
      <c r="A22" s="194" t="s">
        <v>14</v>
      </c>
      <c r="B22" s="194" t="s">
        <v>14</v>
      </c>
      <c r="C22" s="195"/>
      <c r="D22" s="195"/>
      <c r="E22" s="216"/>
      <c r="F22" s="195"/>
      <c r="G22" s="190"/>
      <c r="N22" s="251"/>
      <c r="O22" s="147"/>
      <c r="P22" s="147"/>
      <c r="Q22" s="255"/>
      <c r="R22" s="253"/>
      <c r="S22" s="256"/>
      <c r="T22" s="251"/>
      <c r="U22" s="251"/>
    </row>
    <row r="23" spans="1:21" s="187" customFormat="1" ht="12" customHeight="1">
      <c r="A23" s="147" t="s">
        <v>87</v>
      </c>
      <c r="B23" s="147" t="s">
        <v>144</v>
      </c>
      <c r="C23" s="206">
        <v>53.68</v>
      </c>
      <c r="D23" s="195"/>
      <c r="E23" s="189">
        <v>32094.26</v>
      </c>
      <c r="F23" s="195"/>
      <c r="G23" s="196">
        <f t="shared" ref="G23:G25" si="1">+(E23/C23)/12</f>
        <v>49.823428961748625</v>
      </c>
      <c r="N23" s="251"/>
      <c r="O23" s="147"/>
      <c r="P23" s="147"/>
      <c r="Q23" s="255"/>
      <c r="R23" s="253"/>
      <c r="S23" s="256"/>
      <c r="T23" s="251"/>
      <c r="U23" s="251"/>
    </row>
    <row r="24" spans="1:21" s="187" customFormat="1" ht="12" customHeight="1">
      <c r="A24" s="147" t="s">
        <v>88</v>
      </c>
      <c r="B24" s="147" t="s">
        <v>145</v>
      </c>
      <c r="C24" s="206">
        <v>104.76</v>
      </c>
      <c r="D24" s="195"/>
      <c r="E24" s="189">
        <v>32974.379999999997</v>
      </c>
      <c r="F24" s="195"/>
      <c r="G24" s="196">
        <f t="shared" si="1"/>
        <v>26.230097365406639</v>
      </c>
      <c r="N24" s="251"/>
      <c r="O24" s="199"/>
      <c r="P24" s="199"/>
      <c r="Q24" s="253"/>
      <c r="R24" s="253"/>
      <c r="S24" s="253"/>
      <c r="T24" s="251"/>
      <c r="U24" s="251"/>
    </row>
    <row r="25" spans="1:21" s="187" customFormat="1" ht="12" customHeight="1">
      <c r="A25" s="147" t="s">
        <v>116</v>
      </c>
      <c r="B25" s="147" t="s">
        <v>173</v>
      </c>
      <c r="C25" s="206">
        <v>9.76</v>
      </c>
      <c r="D25" s="195"/>
      <c r="E25" s="189">
        <v>242.84</v>
      </c>
      <c r="F25" s="195"/>
      <c r="G25" s="196">
        <f t="shared" si="1"/>
        <v>2.0734289617486339</v>
      </c>
      <c r="N25" s="251"/>
      <c r="O25" s="199"/>
      <c r="P25" s="200"/>
      <c r="Q25" s="253"/>
      <c r="R25" s="253"/>
      <c r="S25" s="249"/>
      <c r="T25" s="251"/>
      <c r="U25" s="251"/>
    </row>
    <row r="26" spans="1:21" s="187" customFormat="1" ht="12.75">
      <c r="A26" s="147" t="s">
        <v>119</v>
      </c>
      <c r="B26" s="147" t="s">
        <v>185</v>
      </c>
      <c r="C26" s="206"/>
      <c r="D26" s="195"/>
      <c r="E26" s="189">
        <v>41.2</v>
      </c>
      <c r="F26" s="195"/>
      <c r="G26" s="189"/>
      <c r="N26" s="251"/>
      <c r="O26" s="251"/>
      <c r="P26" s="251"/>
      <c r="Q26" s="251"/>
      <c r="R26" s="251"/>
      <c r="S26" s="251"/>
      <c r="T26" s="251"/>
      <c r="U26" s="251"/>
    </row>
    <row r="27" spans="1:21" s="187" customFormat="1" ht="12" customHeight="1" thickBot="1">
      <c r="A27" s="210"/>
      <c r="B27" s="210"/>
      <c r="C27" s="195"/>
      <c r="D27" s="195"/>
      <c r="E27" s="216"/>
      <c r="F27" s="195"/>
      <c r="G27" s="190"/>
      <c r="N27" s="251"/>
      <c r="O27" s="251"/>
      <c r="P27" s="251"/>
      <c r="Q27" s="251"/>
      <c r="R27" s="251"/>
      <c r="S27" s="251"/>
      <c r="T27" s="251"/>
      <c r="U27" s="251"/>
    </row>
    <row r="28" spans="1:21" s="187" customFormat="1" ht="15.75" thickBot="1">
      <c r="A28" s="210"/>
      <c r="B28" s="211" t="s">
        <v>15</v>
      </c>
      <c r="C28" s="195"/>
      <c r="D28" s="195"/>
      <c r="E28" s="246">
        <f>SUM(E23:E27)</f>
        <v>65352.679999999993</v>
      </c>
      <c r="F28" s="195"/>
      <c r="G28" s="212">
        <f>SUM(G23:G27)</f>
        <v>78.126955288903901</v>
      </c>
      <c r="N28" s="251"/>
      <c r="O28" s="251"/>
      <c r="P28" s="251"/>
      <c r="Q28" s="251"/>
      <c r="R28" s="251"/>
      <c r="S28" s="251"/>
      <c r="T28" s="251"/>
      <c r="U28" s="251"/>
    </row>
    <row r="29" spans="1:21" s="187" customFormat="1" ht="12" customHeight="1">
      <c r="A29" s="210"/>
      <c r="B29" s="211"/>
      <c r="C29" s="195"/>
      <c r="D29" s="195"/>
      <c r="E29" s="249"/>
      <c r="F29" s="195"/>
      <c r="G29" s="250"/>
    </row>
    <row r="30" spans="1:21" s="187" customFormat="1" ht="12" customHeight="1">
      <c r="A30" s="193" t="s">
        <v>18</v>
      </c>
      <c r="B30" s="193" t="s">
        <v>18</v>
      </c>
      <c r="C30" s="208"/>
      <c r="D30" s="208"/>
      <c r="E30" s="208"/>
      <c r="F30" s="208"/>
      <c r="G30" s="250"/>
    </row>
    <row r="31" spans="1:21" s="187" customFormat="1" ht="12" customHeight="1">
      <c r="A31" s="203"/>
      <c r="B31" s="203"/>
      <c r="C31" s="208"/>
      <c r="D31" s="208"/>
      <c r="E31" s="208"/>
      <c r="F31" s="208"/>
      <c r="G31" s="250"/>
    </row>
    <row r="32" spans="1:21" s="187" customFormat="1" ht="12" customHeight="1">
      <c r="A32" s="205" t="s">
        <v>19</v>
      </c>
      <c r="B32" s="205" t="s">
        <v>19</v>
      </c>
      <c r="C32" s="208"/>
      <c r="D32" s="208"/>
      <c r="E32" s="208"/>
      <c r="F32" s="208"/>
      <c r="G32" s="250"/>
    </row>
    <row r="33" spans="1:14" s="187" customFormat="1" ht="12" customHeight="1">
      <c r="A33" s="147" t="s">
        <v>213</v>
      </c>
      <c r="B33" s="147" t="s">
        <v>237</v>
      </c>
      <c r="C33" s="206">
        <v>79.150000000000006</v>
      </c>
      <c r="D33" s="208"/>
      <c r="E33" s="189">
        <v>2903.11</v>
      </c>
      <c r="F33" s="208"/>
      <c r="G33" s="196">
        <f t="shared" ref="G33:G34" si="2">+(E33/C33)/12</f>
        <v>3.0565487471046535</v>
      </c>
    </row>
    <row r="34" spans="1:14" s="187" customFormat="1" ht="12" customHeight="1">
      <c r="A34" s="147" t="s">
        <v>214</v>
      </c>
      <c r="B34" s="147" t="s">
        <v>238</v>
      </c>
      <c r="C34" s="206">
        <v>90.54</v>
      </c>
      <c r="D34" s="208"/>
      <c r="E34" s="189">
        <v>606.48</v>
      </c>
      <c r="F34" s="208"/>
      <c r="G34" s="196">
        <f t="shared" si="2"/>
        <v>0.55820631764965756</v>
      </c>
    </row>
    <row r="35" spans="1:14" s="187" customFormat="1" ht="12" customHeight="1">
      <c r="A35" s="147" t="s">
        <v>228</v>
      </c>
      <c r="B35" s="147" t="s">
        <v>252</v>
      </c>
      <c r="C35" s="206"/>
      <c r="D35" s="208"/>
      <c r="E35" s="189">
        <v>328.06</v>
      </c>
      <c r="F35" s="208"/>
      <c r="G35" s="250"/>
    </row>
    <row r="36" spans="1:14" s="187" customFormat="1" ht="12" customHeight="1">
      <c r="A36" s="147" t="s">
        <v>229</v>
      </c>
      <c r="B36" s="147" t="s">
        <v>253</v>
      </c>
      <c r="C36" s="206"/>
      <c r="D36" s="208"/>
      <c r="E36" s="189">
        <v>42.04</v>
      </c>
      <c r="F36" s="208"/>
      <c r="G36" s="250"/>
    </row>
    <row r="37" spans="1:14" s="187" customFormat="1" ht="12" customHeight="1">
      <c r="A37" s="147" t="s">
        <v>234</v>
      </c>
      <c r="B37" s="147" t="s">
        <v>259</v>
      </c>
      <c r="C37" s="206"/>
      <c r="D37" s="208"/>
      <c r="E37" s="189">
        <v>730.80000000000007</v>
      </c>
      <c r="F37" s="208"/>
      <c r="G37" s="250"/>
    </row>
    <row r="38" spans="1:14" s="187" customFormat="1" ht="12" customHeight="1" thickBot="1">
      <c r="A38" s="199"/>
      <c r="B38" s="199"/>
      <c r="C38" s="208"/>
      <c r="D38" s="208"/>
      <c r="E38" s="208"/>
      <c r="F38" s="208"/>
      <c r="G38" s="250"/>
    </row>
    <row r="39" spans="1:14" ht="15.75" thickBot="1">
      <c r="A39" s="199"/>
      <c r="B39" s="200" t="s">
        <v>20</v>
      </c>
      <c r="E39" s="246">
        <f>SUM(E33:E38)</f>
        <v>4610.49</v>
      </c>
      <c r="G39" s="212">
        <f>SUM(G33:G38)</f>
        <v>3.614755064754311</v>
      </c>
    </row>
    <row r="40" spans="1:14" ht="12" customHeight="1">
      <c r="A40" s="199"/>
      <c r="B40" s="200"/>
      <c r="E40" s="249"/>
      <c r="G40" s="190"/>
    </row>
    <row r="41" spans="1:14" ht="12" customHeight="1">
      <c r="A41" s="205" t="s">
        <v>21</v>
      </c>
      <c r="B41" s="205" t="s">
        <v>21</v>
      </c>
      <c r="G41" s="190"/>
    </row>
    <row r="42" spans="1:14" ht="12" customHeight="1">
      <c r="A42" s="147" t="s">
        <v>262</v>
      </c>
      <c r="B42" s="147" t="s">
        <v>263</v>
      </c>
      <c r="C42" s="206"/>
      <c r="E42" s="189">
        <v>4524.71</v>
      </c>
      <c r="G42" s="190"/>
    </row>
    <row r="43" spans="1:14" ht="12" customHeight="1">
      <c r="A43" s="190"/>
      <c r="B43" s="190"/>
      <c r="E43" s="244"/>
      <c r="G43" s="190"/>
    </row>
    <row r="44" spans="1:14" ht="12" customHeight="1">
      <c r="A44" s="199"/>
      <c r="B44" s="200" t="s">
        <v>22</v>
      </c>
      <c r="E44" s="246">
        <f t="shared" ref="E44" si="3">SUM(E42:E43)</f>
        <v>4524.71</v>
      </c>
      <c r="G44" s="190"/>
    </row>
    <row r="45" spans="1:14" ht="12" customHeight="1">
      <c r="A45" s="199"/>
      <c r="B45" s="200"/>
      <c r="E45" s="249"/>
      <c r="G45" s="190"/>
    </row>
    <row r="46" spans="1:14" ht="12" customHeight="1">
      <c r="A46" s="199"/>
      <c r="B46" s="200"/>
      <c r="E46" s="249"/>
      <c r="G46" s="190"/>
    </row>
    <row r="47" spans="1:14" s="187" customFormat="1" ht="12" customHeight="1">
      <c r="A47" s="203" t="s">
        <v>23</v>
      </c>
      <c r="B47" s="203" t="s">
        <v>23</v>
      </c>
      <c r="C47" s="195"/>
      <c r="D47" s="195"/>
      <c r="E47" s="216"/>
      <c r="F47" s="195"/>
      <c r="G47" s="190"/>
    </row>
    <row r="48" spans="1:14" s="187" customFormat="1" ht="12" customHeight="1">
      <c r="A48" s="198"/>
      <c r="B48" s="198"/>
      <c r="C48" s="195"/>
      <c r="D48" s="195"/>
      <c r="E48" s="216"/>
      <c r="F48" s="195"/>
      <c r="G48" s="190"/>
      <c r="M48" s="167"/>
      <c r="N48" s="170"/>
    </row>
    <row r="49" spans="1:14" s="187" customFormat="1" ht="12" customHeight="1">
      <c r="A49" s="199"/>
      <c r="B49" s="200" t="s">
        <v>26</v>
      </c>
      <c r="C49" s="195"/>
      <c r="D49" s="195"/>
      <c r="E49" s="243">
        <f>SUM(E48:E48)</f>
        <v>0</v>
      </c>
      <c r="F49" s="195"/>
      <c r="G49" s="190"/>
      <c r="M49" s="167"/>
      <c r="N49" s="170"/>
    </row>
    <row r="50" spans="1:14" ht="12" customHeight="1">
      <c r="A50" s="199"/>
      <c r="B50" s="200"/>
      <c r="G50" s="190"/>
      <c r="M50" s="167"/>
      <c r="N50" s="170"/>
    </row>
    <row r="51" spans="1:14" ht="12" customHeight="1">
      <c r="A51" s="214"/>
      <c r="B51" s="215" t="s">
        <v>27</v>
      </c>
      <c r="E51" s="246">
        <f>SUM(E17,E28,E49,E39,E44)</f>
        <v>155716.19999999998</v>
      </c>
      <c r="G51" s="190"/>
      <c r="M51" s="167"/>
      <c r="N51" s="170"/>
    </row>
    <row r="52" spans="1:14">
      <c r="A52" s="214"/>
      <c r="B52" s="214"/>
      <c r="E52" s="247"/>
      <c r="G52" s="190"/>
      <c r="M52" s="167"/>
      <c r="N52" s="170"/>
    </row>
    <row r="53" spans="1:14">
      <c r="G53" s="190"/>
      <c r="M53" s="167"/>
      <c r="N53" s="170"/>
    </row>
  </sheetData>
  <mergeCells count="1">
    <mergeCell ref="C1:I3"/>
  </mergeCells>
  <pageMargins left="0.7" right="0.7" top="0.75" bottom="0.75" header="0.3" footer="0.3"/>
  <pageSetup scale="8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92D050"/>
  </sheetPr>
  <dimension ref="A1:XFC116"/>
  <sheetViews>
    <sheetView view="pageBreakPreview" zoomScaleNormal="100" zoomScaleSheetLayoutView="100" workbookViewId="0">
      <pane xSplit="2" ySplit="5" topLeftCell="C19" activePane="bottomRight" state="frozen"/>
      <selection activeCell="AA23" sqref="AA23"/>
      <selection pane="topRight" activeCell="AA23" sqref="AA23"/>
      <selection pane="bottomLeft" activeCell="AA23" sqref="AA23"/>
      <selection pane="bottomRight" activeCell="AA23" sqref="AA23"/>
    </sheetView>
  </sheetViews>
  <sheetFormatPr defaultRowHeight="15"/>
  <cols>
    <col min="1" max="1" width="22.7109375" style="208" customWidth="1"/>
    <col min="2" max="2" width="29.140625" style="208" bestFit="1" customWidth="1"/>
    <col min="3" max="3" width="10.7109375" style="208" bestFit="1" customWidth="1"/>
    <col min="4" max="4" width="2" style="208" customWidth="1"/>
    <col min="5" max="5" width="12.28515625" style="208" bestFit="1" customWidth="1"/>
    <col min="6" max="6" width="2" style="208" customWidth="1"/>
    <col min="7" max="7" width="9.42578125" style="190" bestFit="1" customWidth="1"/>
    <col min="8" max="8" width="9.140625" style="208"/>
    <col min="9" max="9" width="11.5703125" style="208" bestFit="1" customWidth="1"/>
    <col min="10" max="10" width="16" style="208" bestFit="1" customWidth="1"/>
    <col min="11" max="13" width="9.140625" style="208"/>
    <col min="14" max="14" width="20.140625" style="208" bestFit="1" customWidth="1"/>
    <col min="15" max="16384" width="9.140625" style="208"/>
  </cols>
  <sheetData>
    <row r="1" spans="1:11">
      <c r="A1" s="140" t="s">
        <v>268</v>
      </c>
      <c r="B1" s="187"/>
      <c r="C1" s="303" t="s">
        <v>867</v>
      </c>
      <c r="D1" s="303"/>
      <c r="E1" s="303"/>
      <c r="F1" s="303"/>
      <c r="G1" s="303"/>
      <c r="H1" s="303"/>
      <c r="I1" s="303"/>
    </row>
    <row r="2" spans="1:11">
      <c r="A2" s="140" t="s">
        <v>290</v>
      </c>
      <c r="B2" s="187"/>
      <c r="C2" s="303"/>
      <c r="D2" s="303"/>
      <c r="E2" s="303"/>
      <c r="F2" s="303"/>
      <c r="G2" s="303"/>
      <c r="H2" s="303"/>
      <c r="I2" s="303"/>
    </row>
    <row r="3" spans="1:11">
      <c r="A3" s="219" t="str">
        <f>'Yakima Regulated Price Out'!A3</f>
        <v>July 1, 2016 - June 30, 2017</v>
      </c>
      <c r="B3" s="187"/>
      <c r="C3" s="293"/>
      <c r="D3" s="293"/>
      <c r="E3" s="293"/>
      <c r="F3" s="293"/>
      <c r="G3" s="293"/>
      <c r="H3" s="293"/>
      <c r="I3" s="293"/>
    </row>
    <row r="4" spans="1:11">
      <c r="A4" s="187"/>
      <c r="B4" s="220"/>
      <c r="C4" s="1" t="s">
        <v>668</v>
      </c>
      <c r="D4" s="187"/>
      <c r="E4" s="4" t="s">
        <v>1</v>
      </c>
      <c r="F4" s="187"/>
      <c r="G4" s="3" t="s">
        <v>581</v>
      </c>
    </row>
    <row r="5" spans="1:11" ht="15.75" thickBot="1">
      <c r="A5" s="295" t="s">
        <v>2</v>
      </c>
      <c r="B5" s="296" t="s">
        <v>3</v>
      </c>
      <c r="C5" s="297" t="s">
        <v>326</v>
      </c>
      <c r="D5" s="296"/>
      <c r="E5" s="291" t="s">
        <v>4</v>
      </c>
      <c r="F5" s="296"/>
      <c r="G5" s="292" t="s">
        <v>5</v>
      </c>
      <c r="H5" s="298"/>
      <c r="I5" s="298"/>
    </row>
    <row r="6" spans="1:11" s="187" customFormat="1" ht="12" customHeight="1">
      <c r="C6" s="188"/>
      <c r="G6" s="190"/>
    </row>
    <row r="7" spans="1:11" s="187" customFormat="1" ht="12" customHeight="1">
      <c r="A7" s="191"/>
      <c r="B7" s="191"/>
      <c r="C7" s="188"/>
      <c r="D7" s="192"/>
      <c r="F7" s="192"/>
      <c r="G7" s="190"/>
    </row>
    <row r="8" spans="1:11" s="187" customFormat="1" ht="12" customHeight="1">
      <c r="A8" s="193" t="s">
        <v>6</v>
      </c>
      <c r="B8" s="193" t="s">
        <v>6</v>
      </c>
      <c r="C8" s="188"/>
      <c r="D8" s="192"/>
      <c r="F8" s="192"/>
      <c r="G8" s="190"/>
    </row>
    <row r="9" spans="1:11" s="187" customFormat="1" ht="12" customHeight="1">
      <c r="A9" s="193"/>
      <c r="B9" s="193"/>
      <c r="C9" s="188"/>
      <c r="D9" s="192"/>
      <c r="F9" s="192"/>
      <c r="G9" s="190"/>
    </row>
    <row r="10" spans="1:11" s="187" customFormat="1" ht="12" customHeight="1">
      <c r="A10" s="194" t="s">
        <v>7</v>
      </c>
      <c r="B10" s="194" t="s">
        <v>7</v>
      </c>
      <c r="C10" s="195"/>
      <c r="D10" s="195"/>
      <c r="E10" s="216"/>
      <c r="F10" s="195"/>
      <c r="G10" s="190"/>
    </row>
    <row r="11" spans="1:11" s="187" customFormat="1" ht="12" customHeight="1">
      <c r="A11" s="198"/>
      <c r="B11" s="198"/>
      <c r="C11" s="195"/>
      <c r="D11" s="195"/>
      <c r="E11" s="189"/>
      <c r="F11" s="195"/>
      <c r="G11" s="190"/>
    </row>
    <row r="12" spans="1:11" s="187" customFormat="1" ht="12" customHeight="1">
      <c r="A12" s="199"/>
      <c r="B12" s="200" t="s">
        <v>8</v>
      </c>
      <c r="C12" s="195"/>
      <c r="D12" s="195"/>
      <c r="E12" s="201">
        <f>SUM(E11:E11)</f>
        <v>0</v>
      </c>
      <c r="F12" s="195"/>
      <c r="J12" s="167"/>
      <c r="K12" s="170"/>
    </row>
    <row r="13" spans="1:11" s="187" customFormat="1" ht="12" customHeight="1">
      <c r="A13" s="199"/>
      <c r="B13" s="200"/>
      <c r="C13" s="195"/>
      <c r="D13" s="195"/>
      <c r="E13" s="213"/>
      <c r="F13" s="195"/>
      <c r="J13" s="167"/>
      <c r="K13" s="170"/>
    </row>
    <row r="14" spans="1:11" s="187" customFormat="1" ht="12" customHeight="1">
      <c r="A14" s="194" t="s">
        <v>9</v>
      </c>
      <c r="B14" s="194" t="s">
        <v>9</v>
      </c>
      <c r="C14" s="195"/>
      <c r="D14" s="195"/>
      <c r="E14" s="216"/>
      <c r="F14" s="195"/>
      <c r="J14" s="167"/>
      <c r="K14" s="170"/>
    </row>
    <row r="15" spans="1:11" s="187" customFormat="1" ht="12" customHeight="1">
      <c r="A15" s="147" t="s">
        <v>65</v>
      </c>
      <c r="B15" s="147" t="s">
        <v>40</v>
      </c>
      <c r="C15" s="195">
        <v>11.76</v>
      </c>
      <c r="D15" s="195"/>
      <c r="E15" s="189">
        <v>-22.94</v>
      </c>
      <c r="F15" s="195"/>
      <c r="G15" s="189">
        <f>+(E15/C15)/12</f>
        <v>-0.16255668934240364</v>
      </c>
      <c r="J15" s="167"/>
      <c r="K15" s="170"/>
    </row>
    <row r="16" spans="1:11" s="187" customFormat="1" ht="12" customHeight="1" thickBot="1">
      <c r="A16" s="198"/>
      <c r="B16" s="198"/>
      <c r="C16" s="195"/>
      <c r="D16" s="195"/>
      <c r="E16" s="189"/>
      <c r="F16" s="195"/>
      <c r="G16" s="190"/>
    </row>
    <row r="17" spans="1:14" s="187" customFormat="1" ht="12.75" thickBot="1">
      <c r="A17" s="199"/>
      <c r="B17" s="200" t="s">
        <v>669</v>
      </c>
      <c r="C17" s="195"/>
      <c r="D17" s="195"/>
      <c r="E17" s="201">
        <f>+SUM(E15:E16)</f>
        <v>-22.94</v>
      </c>
      <c r="F17" s="195"/>
      <c r="G17" s="212">
        <f>+G15</f>
        <v>-0.16255668934240364</v>
      </c>
    </row>
    <row r="18" spans="1:14" s="187" customFormat="1" ht="12" customHeight="1">
      <c r="A18" s="199"/>
      <c r="B18" s="200"/>
      <c r="C18" s="195"/>
      <c r="D18" s="195"/>
      <c r="E18" s="213"/>
      <c r="F18" s="195"/>
      <c r="G18" s="190"/>
    </row>
    <row r="19" spans="1:14" ht="12" customHeight="1">
      <c r="A19" s="193" t="s">
        <v>13</v>
      </c>
      <c r="B19" s="193" t="s">
        <v>13</v>
      </c>
    </row>
    <row r="20" spans="1:14" ht="12" customHeight="1">
      <c r="A20" s="193"/>
      <c r="B20" s="193"/>
    </row>
    <row r="21" spans="1:14" s="187" customFormat="1" ht="12" customHeight="1">
      <c r="A21" s="194" t="s">
        <v>16</v>
      </c>
      <c r="B21" s="194" t="s">
        <v>16</v>
      </c>
      <c r="C21" s="195"/>
      <c r="D21" s="195"/>
      <c r="E21" s="216"/>
      <c r="F21" s="195"/>
      <c r="G21" s="190"/>
    </row>
    <row r="22" spans="1:14" s="187" customFormat="1" ht="12" customHeight="1">
      <c r="A22" s="147" t="s">
        <v>357</v>
      </c>
      <c r="B22" s="147" t="s">
        <v>204</v>
      </c>
      <c r="C22" s="195">
        <v>24.72</v>
      </c>
      <c r="D22" s="195"/>
      <c r="E22" s="189">
        <v>24.72</v>
      </c>
      <c r="F22" s="195"/>
      <c r="G22" s="190"/>
      <c r="H22" s="167"/>
      <c r="I22" s="174"/>
    </row>
    <row r="23" spans="1:14" s="187" customFormat="1" ht="12" customHeight="1">
      <c r="A23" s="147" t="s">
        <v>291</v>
      </c>
      <c r="B23" s="147" t="s">
        <v>292</v>
      </c>
      <c r="C23" s="195">
        <v>24.97</v>
      </c>
      <c r="D23" s="195"/>
      <c r="E23" s="189">
        <v>3020.7200000000003</v>
      </c>
      <c r="F23" s="195"/>
      <c r="G23" s="189">
        <f>+(E23/C23)/12</f>
        <v>10.08116406354292</v>
      </c>
      <c r="H23" s="167"/>
      <c r="I23" s="174"/>
    </row>
    <row r="24" spans="1:14" s="187" customFormat="1" ht="12" customHeight="1">
      <c r="A24" s="147" t="s">
        <v>293</v>
      </c>
      <c r="B24" s="147" t="s">
        <v>294</v>
      </c>
      <c r="C24" s="195">
        <v>30.35</v>
      </c>
      <c r="D24" s="195"/>
      <c r="E24" s="189">
        <v>106112.60999999999</v>
      </c>
      <c r="F24" s="195"/>
      <c r="G24" s="189">
        <f t="shared" ref="G24:G26" si="0">+(E24/C24)/12</f>
        <v>291.35807248764411</v>
      </c>
      <c r="H24" s="167"/>
      <c r="I24" s="174"/>
    </row>
    <row r="25" spans="1:14" s="187" customFormat="1" ht="12" customHeight="1">
      <c r="A25" s="147" t="s">
        <v>295</v>
      </c>
      <c r="B25" s="147" t="s">
        <v>296</v>
      </c>
      <c r="C25" s="195">
        <v>54.25</v>
      </c>
      <c r="D25" s="195"/>
      <c r="E25" s="189">
        <v>9613.02</v>
      </c>
      <c r="F25" s="195"/>
      <c r="G25" s="189">
        <f t="shared" si="0"/>
        <v>14.766543778801845</v>
      </c>
      <c r="H25" s="167"/>
      <c r="I25" s="174"/>
    </row>
    <row r="26" spans="1:14" s="187" customFormat="1" ht="12" customHeight="1">
      <c r="A26" s="147" t="s">
        <v>316</v>
      </c>
      <c r="B26" s="147" t="s">
        <v>317</v>
      </c>
      <c r="C26" s="195">
        <v>11.76</v>
      </c>
      <c r="D26" s="195"/>
      <c r="E26" s="189">
        <v>17278.13</v>
      </c>
      <c r="F26" s="195"/>
      <c r="G26" s="189">
        <f t="shared" si="0"/>
        <v>122.43572845804989</v>
      </c>
      <c r="H26" s="167"/>
      <c r="I26" s="174"/>
    </row>
    <row r="27" spans="1:14" s="187" customFormat="1" ht="12" customHeight="1">
      <c r="A27" s="147" t="s">
        <v>87</v>
      </c>
      <c r="B27" s="147" t="s">
        <v>144</v>
      </c>
      <c r="C27" s="195">
        <v>30.35</v>
      </c>
      <c r="D27" s="195"/>
      <c r="E27" s="189">
        <v>-15.18</v>
      </c>
      <c r="F27" s="195"/>
      <c r="G27" s="196"/>
      <c r="H27" s="167"/>
      <c r="I27" s="174"/>
    </row>
    <row r="28" spans="1:14" s="187" customFormat="1" ht="12" customHeight="1">
      <c r="A28" s="147" t="s">
        <v>119</v>
      </c>
      <c r="B28" s="147" t="s">
        <v>185</v>
      </c>
      <c r="C28" s="195"/>
      <c r="D28" s="195"/>
      <c r="E28" s="189">
        <v>194.89000000000001</v>
      </c>
      <c r="F28" s="195"/>
      <c r="G28" s="190"/>
      <c r="H28" s="167"/>
      <c r="I28" s="174"/>
    </row>
    <row r="29" spans="1:14" s="187" customFormat="1" ht="12" customHeight="1">
      <c r="A29" s="147" t="s">
        <v>120</v>
      </c>
      <c r="B29" s="147" t="s">
        <v>186</v>
      </c>
      <c r="C29" s="195"/>
      <c r="D29" s="195"/>
      <c r="E29" s="189">
        <v>83.62</v>
      </c>
      <c r="F29" s="195"/>
      <c r="G29" s="190"/>
      <c r="H29" s="167"/>
      <c r="I29" s="174"/>
    </row>
    <row r="30" spans="1:14" s="187" customFormat="1" ht="12" customHeight="1">
      <c r="A30" s="147" t="s">
        <v>121</v>
      </c>
      <c r="B30" s="147" t="s">
        <v>187</v>
      </c>
      <c r="C30" s="195"/>
      <c r="D30" s="195"/>
      <c r="E30" s="189">
        <v>344.02</v>
      </c>
      <c r="F30" s="195"/>
      <c r="G30" s="190"/>
      <c r="H30" s="167"/>
      <c r="I30" s="174"/>
    </row>
    <row r="31" spans="1:14" s="187" customFormat="1" ht="12" customHeight="1">
      <c r="A31" s="147" t="s">
        <v>122</v>
      </c>
      <c r="B31" s="147" t="s">
        <v>188</v>
      </c>
      <c r="C31" s="195"/>
      <c r="D31" s="195"/>
      <c r="E31" s="189">
        <v>327.39999999999998</v>
      </c>
      <c r="F31" s="195"/>
      <c r="G31" s="190"/>
      <c r="H31" s="167"/>
      <c r="I31" s="174"/>
    </row>
    <row r="32" spans="1:14" s="187" customFormat="1" ht="12" customHeight="1">
      <c r="A32" s="147" t="s">
        <v>123</v>
      </c>
      <c r="B32" s="147" t="s">
        <v>189</v>
      </c>
      <c r="C32" s="195"/>
      <c r="D32" s="195"/>
      <c r="E32" s="189">
        <v>2264.5699999999997</v>
      </c>
      <c r="F32" s="195"/>
      <c r="G32" s="190"/>
      <c r="H32" s="167"/>
      <c r="I32" s="174"/>
      <c r="M32" s="167"/>
      <c r="N32" s="170"/>
    </row>
    <row r="33" spans="1:16383" s="187" customFormat="1" ht="12" customHeight="1">
      <c r="A33" s="147" t="s">
        <v>124</v>
      </c>
      <c r="B33" s="147" t="s">
        <v>190</v>
      </c>
      <c r="C33" s="195"/>
      <c r="D33" s="195"/>
      <c r="E33" s="189">
        <v>28.05</v>
      </c>
      <c r="F33" s="195"/>
      <c r="G33" s="190"/>
      <c r="H33" s="167"/>
      <c r="I33" s="174"/>
    </row>
    <row r="34" spans="1:16383" s="187" customFormat="1" ht="12" customHeight="1">
      <c r="A34" s="147" t="s">
        <v>125</v>
      </c>
      <c r="B34" s="147" t="s">
        <v>191</v>
      </c>
      <c r="C34" s="195"/>
      <c r="D34" s="195"/>
      <c r="E34" s="189">
        <v>90.83</v>
      </c>
      <c r="F34" s="195"/>
      <c r="H34" s="167"/>
      <c r="I34" s="174"/>
    </row>
    <row r="35" spans="1:16383" s="187" customFormat="1" ht="12" customHeight="1">
      <c r="A35" s="147" t="s">
        <v>280</v>
      </c>
      <c r="B35" s="147" t="s">
        <v>282</v>
      </c>
      <c r="C35" s="195">
        <v>48.37</v>
      </c>
      <c r="D35" s="195"/>
      <c r="E35" s="189">
        <v>71477.89</v>
      </c>
      <c r="F35" s="195"/>
      <c r="G35" s="189">
        <f t="shared" ref="G35:G47" si="1">+(E35/C35)/12</f>
        <v>123.1443215491696</v>
      </c>
      <c r="H35" s="167"/>
      <c r="I35" s="174"/>
    </row>
    <row r="36" spans="1:16383" s="187" customFormat="1" ht="12" customHeight="1">
      <c r="A36" s="147" t="s">
        <v>297</v>
      </c>
      <c r="B36" s="147" t="s">
        <v>298</v>
      </c>
      <c r="C36" s="195">
        <v>88.97</v>
      </c>
      <c r="D36" s="195"/>
      <c r="E36" s="189">
        <v>12819.38</v>
      </c>
      <c r="F36" s="195"/>
      <c r="G36" s="189">
        <f t="shared" si="1"/>
        <v>12.007212168895883</v>
      </c>
      <c r="H36" s="167"/>
      <c r="I36" s="174"/>
    </row>
    <row r="37" spans="1:16383" s="187" customFormat="1" ht="12" customHeight="1">
      <c r="A37" s="147" t="s">
        <v>299</v>
      </c>
      <c r="B37" s="147" t="s">
        <v>300</v>
      </c>
      <c r="C37" s="195">
        <v>88.97</v>
      </c>
      <c r="D37" s="195"/>
      <c r="E37" s="189">
        <v>4877.25</v>
      </c>
      <c r="F37" s="195"/>
      <c r="G37" s="189">
        <f t="shared" si="1"/>
        <v>4.5682533438237609</v>
      </c>
      <c r="H37" s="167"/>
      <c r="I37" s="174"/>
    </row>
    <row r="38" spans="1:16383" s="187" customFormat="1" ht="12" customHeight="1">
      <c r="A38" s="147" t="s">
        <v>281</v>
      </c>
      <c r="B38" s="147" t="s">
        <v>283</v>
      </c>
      <c r="C38" s="195">
        <v>61.72</v>
      </c>
      <c r="D38" s="195"/>
      <c r="E38" s="189">
        <v>74015.83</v>
      </c>
      <c r="F38" s="195"/>
      <c r="G38" s="189">
        <f t="shared" si="1"/>
        <v>99.934961654785056</v>
      </c>
      <c r="H38" s="167"/>
      <c r="I38" s="174"/>
    </row>
    <row r="39" spans="1:16383" s="187" customFormat="1" ht="12" customHeight="1">
      <c r="A39" s="147" t="s">
        <v>301</v>
      </c>
      <c r="B39" s="147" t="s">
        <v>302</v>
      </c>
      <c r="C39" s="195">
        <v>114</v>
      </c>
      <c r="D39" s="195"/>
      <c r="E39" s="189">
        <v>25311.13</v>
      </c>
      <c r="F39" s="195"/>
      <c r="G39" s="189">
        <f t="shared" si="1"/>
        <v>18.502288011695907</v>
      </c>
      <c r="H39" s="167"/>
      <c r="I39" s="174"/>
      <c r="O39" s="170"/>
    </row>
    <row r="40" spans="1:16383" s="187" customFormat="1" ht="12" customHeight="1">
      <c r="A40" s="147" t="s">
        <v>303</v>
      </c>
      <c r="B40" s="147" t="s">
        <v>304</v>
      </c>
      <c r="C40" s="195">
        <v>114</v>
      </c>
      <c r="D40" s="195"/>
      <c r="E40" s="189">
        <v>9195.48</v>
      </c>
      <c r="F40" s="195"/>
      <c r="G40" s="189">
        <f t="shared" si="1"/>
        <v>6.7218421052631578</v>
      </c>
      <c r="H40" s="167"/>
      <c r="I40" s="174"/>
      <c r="O40" s="170"/>
    </row>
    <row r="41" spans="1:16383" s="187" customFormat="1" ht="12" customHeight="1">
      <c r="A41" s="147" t="s">
        <v>305</v>
      </c>
      <c r="B41" s="147" t="s">
        <v>306</v>
      </c>
      <c r="C41" s="195">
        <v>114</v>
      </c>
      <c r="D41" s="195"/>
      <c r="E41" s="189">
        <v>2542.08</v>
      </c>
      <c r="F41" s="195"/>
      <c r="G41" s="189">
        <f t="shared" si="1"/>
        <v>1.8582456140350878</v>
      </c>
      <c r="H41" s="167"/>
      <c r="I41" s="174"/>
    </row>
    <row r="42" spans="1:16383" s="187" customFormat="1" ht="12" customHeight="1">
      <c r="A42" s="147" t="s">
        <v>307</v>
      </c>
      <c r="B42" s="147" t="s">
        <v>308</v>
      </c>
      <c r="C42" s="195">
        <v>81.59</v>
      </c>
      <c r="D42" s="195"/>
      <c r="E42" s="189">
        <v>125931.45000000001</v>
      </c>
      <c r="F42" s="195"/>
      <c r="G42" s="189">
        <f t="shared" si="1"/>
        <v>128.62222698860157</v>
      </c>
      <c r="H42" s="167"/>
      <c r="I42" s="174"/>
    </row>
    <row r="43" spans="1:16383" s="187" customFormat="1" ht="12" customHeight="1">
      <c r="A43" s="147" t="s">
        <v>310</v>
      </c>
      <c r="B43" s="147" t="s">
        <v>311</v>
      </c>
      <c r="C43" s="195">
        <v>152.19999999999999</v>
      </c>
      <c r="D43" s="195"/>
      <c r="E43" s="189">
        <v>65144.009999999995</v>
      </c>
      <c r="F43" s="195"/>
      <c r="G43" s="189">
        <f t="shared" si="1"/>
        <v>35.667986202365306</v>
      </c>
      <c r="H43" s="167"/>
      <c r="I43" s="174"/>
    </row>
    <row r="44" spans="1:16383" s="187" customFormat="1" ht="12" customHeight="1">
      <c r="A44" s="147" t="s">
        <v>312</v>
      </c>
      <c r="B44" s="147" t="s">
        <v>313</v>
      </c>
      <c r="C44" s="195">
        <v>152.19999999999999</v>
      </c>
      <c r="D44" s="195"/>
      <c r="E44" s="189">
        <v>5030.97</v>
      </c>
      <c r="F44" s="195"/>
      <c r="G44" s="189">
        <f t="shared" si="1"/>
        <v>2.7545827858081471</v>
      </c>
      <c r="H44" s="167"/>
      <c r="I44" s="174"/>
    </row>
    <row r="45" spans="1:16383" s="187" customFormat="1" ht="12" customHeight="1">
      <c r="A45" s="147" t="s">
        <v>93</v>
      </c>
      <c r="B45" s="147" t="s">
        <v>367</v>
      </c>
      <c r="C45" s="195">
        <v>88.97</v>
      </c>
      <c r="D45" s="167"/>
      <c r="E45" s="189">
        <v>162.94</v>
      </c>
      <c r="F45" s="167"/>
      <c r="G45" s="189">
        <f t="shared" si="1"/>
        <v>0.15261698699936307</v>
      </c>
      <c r="H45" s="167"/>
      <c r="I45" s="174"/>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167"/>
      <c r="CB45" s="167"/>
      <c r="CC45" s="167"/>
      <c r="CD45" s="167"/>
      <c r="CE45" s="167"/>
      <c r="CF45" s="167"/>
      <c r="CG45" s="167"/>
      <c r="CH45" s="167"/>
      <c r="CI45" s="167"/>
      <c r="CJ45" s="167"/>
      <c r="CK45" s="167"/>
      <c r="CL45" s="167"/>
      <c r="CM45" s="167"/>
      <c r="CN45" s="167"/>
      <c r="CO45" s="167"/>
      <c r="CP45" s="167"/>
      <c r="CQ45" s="167"/>
      <c r="CR45" s="167"/>
      <c r="CS45" s="167"/>
      <c r="CT45" s="167"/>
      <c r="CU45" s="167"/>
      <c r="CV45" s="167"/>
      <c r="CW45" s="167"/>
      <c r="CX45" s="167"/>
      <c r="CY45" s="167"/>
      <c r="CZ45" s="167"/>
      <c r="DA45" s="167"/>
      <c r="DB45" s="167"/>
      <c r="DC45" s="167"/>
      <c r="DD45" s="167"/>
      <c r="DE45" s="167"/>
      <c r="DF45" s="167"/>
      <c r="DG45" s="167"/>
      <c r="DH45" s="167"/>
      <c r="DI45" s="167"/>
      <c r="DJ45" s="167"/>
      <c r="DK45" s="167"/>
      <c r="DL45" s="167"/>
      <c r="DM45" s="167"/>
      <c r="DN45" s="167"/>
      <c r="DO45" s="167"/>
      <c r="DP45" s="167"/>
      <c r="DQ45" s="167"/>
      <c r="DR45" s="167"/>
      <c r="DS45" s="167"/>
      <c r="DT45" s="167"/>
      <c r="DU45" s="167"/>
      <c r="DV45" s="167"/>
      <c r="DW45" s="167"/>
      <c r="DX45" s="167"/>
      <c r="DY45" s="167"/>
      <c r="DZ45" s="167"/>
      <c r="EA45" s="167"/>
      <c r="EB45" s="167"/>
      <c r="EC45" s="167"/>
      <c r="ED45" s="167"/>
      <c r="EE45" s="167"/>
      <c r="EF45" s="167"/>
      <c r="EG45" s="167"/>
      <c r="EH45" s="167"/>
      <c r="EI45" s="167"/>
      <c r="EJ45" s="167"/>
      <c r="EK45" s="167"/>
      <c r="EL45" s="167"/>
      <c r="EM45" s="167"/>
      <c r="EN45" s="167"/>
      <c r="EO45" s="167"/>
      <c r="EP45" s="167"/>
      <c r="EQ45" s="167"/>
      <c r="ER45" s="167"/>
      <c r="ES45" s="167"/>
      <c r="ET45" s="167"/>
      <c r="EU45" s="167"/>
      <c r="EV45" s="167"/>
      <c r="EW45" s="167"/>
      <c r="EX45" s="167"/>
      <c r="EY45" s="167"/>
      <c r="EZ45" s="167"/>
      <c r="FA45" s="167"/>
      <c r="FB45" s="167"/>
      <c r="FC45" s="167"/>
      <c r="FD45" s="167"/>
      <c r="FE45" s="167"/>
      <c r="FF45" s="167"/>
      <c r="FG45" s="167"/>
      <c r="FH45" s="167"/>
      <c r="FI45" s="167"/>
      <c r="FJ45" s="167"/>
      <c r="FK45" s="167"/>
      <c r="FL45" s="167"/>
      <c r="FM45" s="167"/>
      <c r="FN45" s="167"/>
      <c r="FO45" s="167"/>
      <c r="FP45" s="167"/>
      <c r="FQ45" s="167"/>
      <c r="FR45" s="167"/>
      <c r="FS45" s="167"/>
      <c r="FT45" s="167"/>
      <c r="FU45" s="167"/>
      <c r="FV45" s="167"/>
      <c r="FW45" s="167"/>
      <c r="FX45" s="167"/>
      <c r="FY45" s="167"/>
      <c r="FZ45" s="167"/>
      <c r="GA45" s="167"/>
      <c r="GB45" s="167"/>
      <c r="GC45" s="167"/>
      <c r="GD45" s="167"/>
      <c r="GE45" s="167"/>
      <c r="GF45" s="167"/>
      <c r="GG45" s="167"/>
      <c r="GH45" s="167"/>
      <c r="GI45" s="167"/>
      <c r="GJ45" s="167"/>
      <c r="GK45" s="167"/>
      <c r="GL45" s="167"/>
      <c r="GM45" s="167"/>
      <c r="GN45" s="167"/>
      <c r="GO45" s="167"/>
      <c r="GP45" s="167"/>
      <c r="GQ45" s="167"/>
      <c r="GR45" s="167"/>
      <c r="GS45" s="167"/>
      <c r="GT45" s="167"/>
      <c r="GU45" s="167"/>
      <c r="GV45" s="167"/>
      <c r="GW45" s="167"/>
      <c r="GX45" s="167"/>
      <c r="GY45" s="167"/>
      <c r="GZ45" s="167"/>
      <c r="HA45" s="167"/>
      <c r="HB45" s="167"/>
      <c r="HC45" s="167"/>
      <c r="HD45" s="167"/>
      <c r="HE45" s="167"/>
      <c r="HF45" s="167"/>
      <c r="HG45" s="167"/>
      <c r="HH45" s="167"/>
      <c r="HI45" s="167"/>
      <c r="HJ45" s="167"/>
      <c r="HK45" s="167"/>
      <c r="HL45" s="167"/>
      <c r="HM45" s="167"/>
      <c r="HN45" s="167"/>
      <c r="HO45" s="167"/>
      <c r="HP45" s="167"/>
      <c r="HQ45" s="167"/>
      <c r="HR45" s="167"/>
      <c r="HS45" s="167"/>
      <c r="HT45" s="167"/>
      <c r="HU45" s="167"/>
      <c r="HV45" s="167"/>
      <c r="HW45" s="167"/>
      <c r="HX45" s="167"/>
      <c r="HY45" s="167"/>
      <c r="HZ45" s="167"/>
      <c r="IA45" s="167"/>
      <c r="IB45" s="167"/>
      <c r="IC45" s="167"/>
      <c r="ID45" s="167"/>
      <c r="IE45" s="167"/>
      <c r="IF45" s="167"/>
      <c r="IG45" s="167"/>
      <c r="IH45" s="167"/>
      <c r="II45" s="167"/>
      <c r="IJ45" s="167"/>
      <c r="IK45" s="167"/>
      <c r="IL45" s="167"/>
      <c r="IM45" s="167"/>
      <c r="IN45" s="167"/>
      <c r="IO45" s="167"/>
      <c r="IP45" s="167"/>
      <c r="IQ45" s="167"/>
      <c r="IR45" s="167"/>
      <c r="IS45" s="167"/>
      <c r="IT45" s="167"/>
      <c r="IU45" s="167"/>
      <c r="IV45" s="167"/>
      <c r="IW45" s="167"/>
      <c r="IX45" s="167"/>
      <c r="IY45" s="167"/>
      <c r="IZ45" s="167"/>
      <c r="JA45" s="167"/>
      <c r="JB45" s="167"/>
      <c r="JC45" s="167"/>
      <c r="JD45" s="167"/>
      <c r="JE45" s="167"/>
      <c r="JF45" s="167"/>
      <c r="JG45" s="167"/>
      <c r="JH45" s="167"/>
      <c r="JI45" s="167"/>
      <c r="JJ45" s="167"/>
      <c r="JK45" s="167"/>
      <c r="JL45" s="167"/>
      <c r="JM45" s="167"/>
      <c r="JN45" s="167"/>
      <c r="JO45" s="167"/>
      <c r="JP45" s="167"/>
      <c r="JQ45" s="167"/>
      <c r="JR45" s="167"/>
      <c r="JS45" s="167"/>
      <c r="JT45" s="167"/>
      <c r="JU45" s="167"/>
      <c r="JV45" s="167"/>
      <c r="JW45" s="167"/>
      <c r="JX45" s="167"/>
      <c r="JY45" s="167"/>
      <c r="JZ45" s="167"/>
      <c r="KA45" s="167"/>
      <c r="KB45" s="167"/>
      <c r="KC45" s="167"/>
      <c r="KD45" s="167"/>
      <c r="KE45" s="167"/>
      <c r="KF45" s="167"/>
      <c r="KG45" s="167"/>
      <c r="KH45" s="167"/>
      <c r="KI45" s="167"/>
      <c r="KJ45" s="167"/>
      <c r="KK45" s="167"/>
      <c r="KL45" s="167"/>
      <c r="KM45" s="167"/>
      <c r="KN45" s="167"/>
      <c r="KO45" s="167"/>
      <c r="KP45" s="167"/>
      <c r="KQ45" s="167"/>
      <c r="KR45" s="167"/>
      <c r="KS45" s="167"/>
      <c r="KT45" s="167"/>
      <c r="KU45" s="167"/>
      <c r="KV45" s="167"/>
      <c r="KW45" s="167"/>
      <c r="KX45" s="167"/>
      <c r="KY45" s="167"/>
      <c r="KZ45" s="167"/>
      <c r="LA45" s="167"/>
      <c r="LB45" s="167"/>
      <c r="LC45" s="167"/>
      <c r="LD45" s="167"/>
      <c r="LE45" s="167"/>
      <c r="LF45" s="167"/>
      <c r="LG45" s="167"/>
      <c r="LH45" s="167"/>
      <c r="LI45" s="167"/>
      <c r="LJ45" s="167"/>
      <c r="LK45" s="167"/>
      <c r="LL45" s="167"/>
      <c r="LM45" s="167"/>
      <c r="LN45" s="167"/>
      <c r="LO45" s="167"/>
      <c r="LP45" s="167"/>
      <c r="LQ45" s="167"/>
      <c r="LR45" s="167"/>
      <c r="LS45" s="167"/>
      <c r="LT45" s="167"/>
      <c r="LU45" s="167"/>
      <c r="LV45" s="167"/>
      <c r="LW45" s="167"/>
      <c r="LX45" s="167"/>
      <c r="LY45" s="167"/>
      <c r="LZ45" s="167"/>
      <c r="MA45" s="167"/>
      <c r="MB45" s="167"/>
      <c r="MC45" s="167"/>
      <c r="MD45" s="167"/>
      <c r="ME45" s="167"/>
      <c r="MF45" s="167"/>
      <c r="MG45" s="167"/>
      <c r="MH45" s="167"/>
      <c r="MI45" s="167"/>
      <c r="MJ45" s="167"/>
      <c r="MK45" s="167"/>
      <c r="ML45" s="167"/>
      <c r="MM45" s="167"/>
      <c r="MN45" s="167"/>
      <c r="MO45" s="167"/>
      <c r="MP45" s="167"/>
      <c r="MQ45" s="167"/>
      <c r="MR45" s="167"/>
      <c r="MS45" s="167"/>
      <c r="MT45" s="167"/>
      <c r="MU45" s="167"/>
      <c r="MV45" s="167"/>
      <c r="MW45" s="167"/>
      <c r="MX45" s="167"/>
      <c r="MY45" s="167"/>
      <c r="MZ45" s="167"/>
      <c r="NA45" s="167"/>
      <c r="NB45" s="167"/>
      <c r="NC45" s="167"/>
      <c r="ND45" s="167"/>
      <c r="NE45" s="167"/>
      <c r="NF45" s="167"/>
      <c r="NG45" s="167"/>
      <c r="NH45" s="167"/>
      <c r="NI45" s="167"/>
      <c r="NJ45" s="167"/>
      <c r="NK45" s="167"/>
      <c r="NL45" s="167"/>
      <c r="NM45" s="167"/>
      <c r="NN45" s="167"/>
      <c r="NO45" s="167"/>
      <c r="NP45" s="167"/>
      <c r="NQ45" s="167"/>
      <c r="NR45" s="167"/>
      <c r="NS45" s="167"/>
      <c r="NT45" s="167"/>
      <c r="NU45" s="167"/>
      <c r="NV45" s="167"/>
      <c r="NW45" s="167"/>
      <c r="NX45" s="167"/>
      <c r="NY45" s="167"/>
      <c r="NZ45" s="167"/>
      <c r="OA45" s="167"/>
      <c r="OB45" s="167"/>
      <c r="OC45" s="167"/>
      <c r="OD45" s="167"/>
      <c r="OE45" s="167"/>
      <c r="OF45" s="167"/>
      <c r="OG45" s="167"/>
      <c r="OH45" s="167"/>
      <c r="OI45" s="167"/>
      <c r="OJ45" s="167"/>
      <c r="OK45" s="167"/>
      <c r="OL45" s="167"/>
      <c r="OM45" s="167"/>
      <c r="ON45" s="167"/>
      <c r="OO45" s="167"/>
      <c r="OP45" s="167"/>
      <c r="OQ45" s="167"/>
      <c r="OR45" s="167"/>
      <c r="OS45" s="167"/>
      <c r="OT45" s="167"/>
      <c r="OU45" s="167"/>
      <c r="OV45" s="167"/>
      <c r="OW45" s="167"/>
      <c r="OX45" s="167"/>
      <c r="OY45" s="167"/>
      <c r="OZ45" s="167"/>
      <c r="PA45" s="167"/>
      <c r="PB45" s="167"/>
      <c r="PC45" s="167"/>
      <c r="PD45" s="167"/>
      <c r="PE45" s="167"/>
      <c r="PF45" s="167"/>
      <c r="PG45" s="167"/>
      <c r="PH45" s="167"/>
      <c r="PI45" s="167"/>
      <c r="PJ45" s="167"/>
      <c r="PK45" s="167"/>
      <c r="PL45" s="167"/>
      <c r="PM45" s="167"/>
      <c r="PN45" s="167"/>
      <c r="PO45" s="167"/>
      <c r="PP45" s="167"/>
      <c r="PQ45" s="167"/>
      <c r="PR45" s="167"/>
      <c r="PS45" s="167"/>
      <c r="PT45" s="167"/>
      <c r="PU45" s="167"/>
      <c r="PV45" s="167"/>
      <c r="PW45" s="167"/>
      <c r="PX45" s="167"/>
      <c r="PY45" s="167"/>
      <c r="PZ45" s="167"/>
      <c r="QA45" s="167"/>
      <c r="QB45" s="167"/>
      <c r="QC45" s="167"/>
      <c r="QD45" s="167"/>
      <c r="QE45" s="167"/>
      <c r="QF45" s="167"/>
      <c r="QG45" s="167"/>
      <c r="QH45" s="167"/>
      <c r="QI45" s="167"/>
      <c r="QJ45" s="167"/>
      <c r="QK45" s="167"/>
      <c r="QL45" s="167"/>
      <c r="QM45" s="167"/>
      <c r="QN45" s="167"/>
      <c r="QO45" s="167"/>
      <c r="QP45" s="167"/>
      <c r="QQ45" s="167"/>
      <c r="QR45" s="167"/>
      <c r="QS45" s="167"/>
      <c r="QT45" s="167"/>
      <c r="QU45" s="167"/>
      <c r="QV45" s="167"/>
      <c r="QW45" s="167"/>
      <c r="QX45" s="167"/>
      <c r="QY45" s="167"/>
      <c r="QZ45" s="167"/>
      <c r="RA45" s="167"/>
      <c r="RB45" s="167"/>
      <c r="RC45" s="167"/>
      <c r="RD45" s="167"/>
      <c r="RE45" s="167"/>
      <c r="RF45" s="167"/>
      <c r="RG45" s="167"/>
      <c r="RH45" s="167"/>
      <c r="RI45" s="167"/>
      <c r="RJ45" s="167"/>
      <c r="RK45" s="167"/>
      <c r="RL45" s="167"/>
      <c r="RM45" s="167"/>
      <c r="RN45" s="167"/>
      <c r="RO45" s="167"/>
      <c r="RP45" s="167"/>
      <c r="RQ45" s="167"/>
      <c r="RR45" s="167"/>
      <c r="RS45" s="167"/>
      <c r="RT45" s="167"/>
      <c r="RU45" s="167"/>
      <c r="RV45" s="167"/>
      <c r="RW45" s="167"/>
      <c r="RX45" s="167"/>
      <c r="RY45" s="167"/>
      <c r="RZ45" s="167"/>
      <c r="SA45" s="167"/>
      <c r="SB45" s="167"/>
      <c r="SC45" s="167"/>
      <c r="SD45" s="167"/>
      <c r="SE45" s="167"/>
      <c r="SF45" s="167"/>
      <c r="SG45" s="167"/>
      <c r="SH45" s="167"/>
      <c r="SI45" s="167"/>
      <c r="SJ45" s="167"/>
      <c r="SK45" s="167"/>
      <c r="SL45" s="167"/>
      <c r="SM45" s="167"/>
      <c r="SN45" s="167"/>
      <c r="SO45" s="167"/>
      <c r="SP45" s="167"/>
      <c r="SQ45" s="167"/>
      <c r="SR45" s="167"/>
      <c r="SS45" s="167"/>
      <c r="ST45" s="167"/>
      <c r="SU45" s="167"/>
      <c r="SV45" s="167"/>
      <c r="SW45" s="167"/>
      <c r="SX45" s="167"/>
      <c r="SY45" s="167"/>
      <c r="SZ45" s="167"/>
      <c r="TA45" s="167"/>
      <c r="TB45" s="167"/>
      <c r="TC45" s="167"/>
      <c r="TD45" s="167"/>
      <c r="TE45" s="167"/>
      <c r="TF45" s="167"/>
      <c r="TG45" s="167"/>
      <c r="TH45" s="167"/>
      <c r="TI45" s="167"/>
      <c r="TJ45" s="167"/>
      <c r="TK45" s="167"/>
      <c r="TL45" s="167"/>
      <c r="TM45" s="167"/>
      <c r="TN45" s="167"/>
      <c r="TO45" s="167"/>
      <c r="TP45" s="167"/>
      <c r="TQ45" s="167"/>
      <c r="TR45" s="167"/>
      <c r="TS45" s="167"/>
      <c r="TT45" s="167"/>
      <c r="TU45" s="167"/>
      <c r="TV45" s="167"/>
      <c r="TW45" s="167"/>
      <c r="TX45" s="167"/>
      <c r="TY45" s="167"/>
      <c r="TZ45" s="167"/>
      <c r="UA45" s="167"/>
      <c r="UB45" s="167"/>
      <c r="UC45" s="167"/>
      <c r="UD45" s="167"/>
      <c r="UE45" s="167"/>
      <c r="UF45" s="167"/>
      <c r="UG45" s="167"/>
      <c r="UH45" s="167"/>
      <c r="UI45" s="167"/>
      <c r="UJ45" s="167"/>
      <c r="UK45" s="167"/>
      <c r="UL45" s="167"/>
      <c r="UM45" s="167"/>
      <c r="UN45" s="167"/>
      <c r="UO45" s="167"/>
      <c r="UP45" s="167"/>
      <c r="UQ45" s="167"/>
      <c r="UR45" s="167"/>
      <c r="US45" s="167"/>
      <c r="UT45" s="167"/>
      <c r="UU45" s="167"/>
      <c r="UV45" s="167"/>
      <c r="UW45" s="167"/>
      <c r="UX45" s="167"/>
      <c r="UY45" s="167"/>
      <c r="UZ45" s="167"/>
      <c r="VA45" s="167"/>
      <c r="VB45" s="167"/>
      <c r="VC45" s="167"/>
      <c r="VD45" s="167"/>
      <c r="VE45" s="167"/>
      <c r="VF45" s="167"/>
      <c r="VG45" s="167"/>
      <c r="VH45" s="167"/>
      <c r="VI45" s="167"/>
      <c r="VJ45" s="167"/>
      <c r="VK45" s="167"/>
      <c r="VL45" s="167"/>
      <c r="VM45" s="167"/>
      <c r="VN45" s="167"/>
      <c r="VO45" s="167"/>
      <c r="VP45" s="167"/>
      <c r="VQ45" s="167"/>
      <c r="VR45" s="167"/>
      <c r="VS45" s="167"/>
      <c r="VT45" s="167"/>
      <c r="VU45" s="167"/>
      <c r="VV45" s="167"/>
      <c r="VW45" s="167"/>
      <c r="VX45" s="167"/>
      <c r="VY45" s="167"/>
      <c r="VZ45" s="167"/>
      <c r="WA45" s="167"/>
      <c r="WB45" s="167"/>
      <c r="WC45" s="167"/>
      <c r="WD45" s="167"/>
      <c r="WE45" s="167"/>
      <c r="WF45" s="167"/>
      <c r="WG45" s="167"/>
      <c r="WH45" s="167"/>
      <c r="WI45" s="167"/>
      <c r="WJ45" s="167"/>
      <c r="WK45" s="167"/>
      <c r="WL45" s="167"/>
      <c r="WM45" s="167"/>
      <c r="WN45" s="167"/>
      <c r="WO45" s="167"/>
      <c r="WP45" s="167"/>
      <c r="WQ45" s="167"/>
      <c r="WR45" s="167"/>
      <c r="WS45" s="167"/>
      <c r="WT45" s="167"/>
      <c r="WU45" s="167"/>
      <c r="WV45" s="167"/>
      <c r="WW45" s="167"/>
      <c r="WX45" s="167"/>
      <c r="WY45" s="167"/>
      <c r="WZ45" s="167"/>
      <c r="XA45" s="167"/>
      <c r="XB45" s="167"/>
      <c r="XC45" s="167"/>
      <c r="XD45" s="167"/>
      <c r="XE45" s="167"/>
      <c r="XF45" s="167"/>
      <c r="XG45" s="167"/>
      <c r="XH45" s="167"/>
      <c r="XI45" s="167"/>
      <c r="XJ45" s="167"/>
      <c r="XK45" s="167"/>
      <c r="XL45" s="167"/>
      <c r="XM45" s="167"/>
      <c r="XN45" s="167"/>
      <c r="XO45" s="167"/>
      <c r="XP45" s="167"/>
      <c r="XQ45" s="167"/>
      <c r="XR45" s="167"/>
      <c r="XS45" s="167"/>
      <c r="XT45" s="167"/>
      <c r="XU45" s="167"/>
      <c r="XV45" s="167"/>
      <c r="XW45" s="167"/>
      <c r="XX45" s="167"/>
      <c r="XY45" s="167"/>
      <c r="XZ45" s="167"/>
      <c r="YA45" s="167"/>
      <c r="YB45" s="167"/>
      <c r="YC45" s="167"/>
      <c r="YD45" s="167"/>
      <c r="YE45" s="167"/>
      <c r="YF45" s="167"/>
      <c r="YG45" s="167"/>
      <c r="YH45" s="167"/>
      <c r="YI45" s="167"/>
      <c r="YJ45" s="167"/>
      <c r="YK45" s="167"/>
      <c r="YL45" s="167"/>
      <c r="YM45" s="167"/>
      <c r="YN45" s="167"/>
      <c r="YO45" s="167"/>
      <c r="YP45" s="167"/>
      <c r="YQ45" s="167"/>
      <c r="YR45" s="167"/>
      <c r="YS45" s="167"/>
      <c r="YT45" s="167"/>
      <c r="YU45" s="167"/>
      <c r="YV45" s="167"/>
      <c r="YW45" s="167"/>
      <c r="YX45" s="167"/>
      <c r="YY45" s="167"/>
      <c r="YZ45" s="167"/>
      <c r="ZA45" s="167"/>
      <c r="ZB45" s="167"/>
      <c r="ZC45" s="167"/>
      <c r="ZD45" s="167"/>
      <c r="ZE45" s="167"/>
      <c r="ZF45" s="167"/>
      <c r="ZG45" s="167"/>
      <c r="ZH45" s="167"/>
      <c r="ZI45" s="167"/>
      <c r="ZJ45" s="167"/>
      <c r="ZK45" s="167"/>
      <c r="ZL45" s="167"/>
      <c r="ZM45" s="167"/>
      <c r="ZN45" s="167"/>
      <c r="ZO45" s="167"/>
      <c r="ZP45" s="167"/>
      <c r="ZQ45" s="167"/>
      <c r="ZR45" s="167"/>
      <c r="ZS45" s="167"/>
      <c r="ZT45" s="167"/>
      <c r="ZU45" s="167"/>
      <c r="ZV45" s="167"/>
      <c r="ZW45" s="167"/>
      <c r="ZX45" s="167"/>
      <c r="ZY45" s="167"/>
      <c r="ZZ45" s="167"/>
      <c r="AAA45" s="167"/>
      <c r="AAB45" s="167"/>
      <c r="AAC45" s="167"/>
      <c r="AAD45" s="167"/>
      <c r="AAE45" s="167"/>
      <c r="AAF45" s="167"/>
      <c r="AAG45" s="167"/>
      <c r="AAH45" s="167"/>
      <c r="AAI45" s="167"/>
      <c r="AAJ45" s="167"/>
      <c r="AAK45" s="167"/>
      <c r="AAL45" s="167"/>
      <c r="AAM45" s="167"/>
      <c r="AAN45" s="167"/>
      <c r="AAO45" s="167"/>
      <c r="AAP45" s="167"/>
      <c r="AAQ45" s="167"/>
      <c r="AAR45" s="167"/>
      <c r="AAS45" s="167"/>
      <c r="AAT45" s="167"/>
      <c r="AAU45" s="167"/>
      <c r="AAV45" s="167"/>
      <c r="AAW45" s="167"/>
      <c r="AAX45" s="167"/>
      <c r="AAY45" s="167"/>
      <c r="AAZ45" s="167"/>
      <c r="ABA45" s="167"/>
      <c r="ABB45" s="167"/>
      <c r="ABC45" s="167"/>
      <c r="ABD45" s="167"/>
      <c r="ABE45" s="167"/>
      <c r="ABF45" s="167"/>
      <c r="ABG45" s="167"/>
      <c r="ABH45" s="167"/>
      <c r="ABI45" s="167"/>
      <c r="ABJ45" s="167"/>
      <c r="ABK45" s="167"/>
      <c r="ABL45" s="167"/>
      <c r="ABM45" s="167"/>
      <c r="ABN45" s="167"/>
      <c r="ABO45" s="167"/>
      <c r="ABP45" s="167"/>
      <c r="ABQ45" s="167"/>
      <c r="ABR45" s="167"/>
      <c r="ABS45" s="167"/>
      <c r="ABT45" s="167"/>
      <c r="ABU45" s="167"/>
      <c r="ABV45" s="167"/>
      <c r="ABW45" s="167"/>
      <c r="ABX45" s="167"/>
      <c r="ABY45" s="167"/>
      <c r="ABZ45" s="167"/>
      <c r="ACA45" s="167"/>
      <c r="ACB45" s="167"/>
      <c r="ACC45" s="167"/>
      <c r="ACD45" s="167"/>
      <c r="ACE45" s="167"/>
      <c r="ACF45" s="167"/>
      <c r="ACG45" s="167"/>
      <c r="ACH45" s="167"/>
      <c r="ACI45" s="167"/>
      <c r="ACJ45" s="167"/>
      <c r="ACK45" s="167"/>
      <c r="ACL45" s="167"/>
      <c r="ACM45" s="167"/>
      <c r="ACN45" s="167"/>
      <c r="ACO45" s="167"/>
      <c r="ACP45" s="167"/>
      <c r="ACQ45" s="167"/>
      <c r="ACR45" s="167"/>
      <c r="ACS45" s="167"/>
      <c r="ACT45" s="167"/>
      <c r="ACU45" s="167"/>
      <c r="ACV45" s="167"/>
      <c r="ACW45" s="167"/>
      <c r="ACX45" s="167"/>
      <c r="ACY45" s="167"/>
      <c r="ACZ45" s="167"/>
      <c r="ADA45" s="167"/>
      <c r="ADB45" s="167"/>
      <c r="ADC45" s="167"/>
      <c r="ADD45" s="167"/>
      <c r="ADE45" s="167"/>
      <c r="ADF45" s="167"/>
      <c r="ADG45" s="167"/>
      <c r="ADH45" s="167"/>
      <c r="ADI45" s="167"/>
      <c r="ADJ45" s="167"/>
      <c r="ADK45" s="167"/>
      <c r="ADL45" s="167"/>
      <c r="ADM45" s="167"/>
      <c r="ADN45" s="167"/>
      <c r="ADO45" s="167"/>
      <c r="ADP45" s="167"/>
      <c r="ADQ45" s="167"/>
      <c r="ADR45" s="167"/>
      <c r="ADS45" s="167"/>
      <c r="ADT45" s="167"/>
      <c r="ADU45" s="167"/>
      <c r="ADV45" s="167"/>
      <c r="ADW45" s="167"/>
      <c r="ADX45" s="167"/>
      <c r="ADY45" s="167"/>
      <c r="ADZ45" s="167"/>
      <c r="AEA45" s="167"/>
      <c r="AEB45" s="167"/>
      <c r="AEC45" s="167"/>
      <c r="AED45" s="167"/>
      <c r="AEE45" s="167"/>
      <c r="AEF45" s="167"/>
      <c r="AEG45" s="167"/>
      <c r="AEH45" s="167"/>
      <c r="AEI45" s="167"/>
      <c r="AEJ45" s="167"/>
      <c r="AEK45" s="167"/>
      <c r="AEL45" s="167"/>
      <c r="AEM45" s="167"/>
      <c r="AEN45" s="167"/>
      <c r="AEO45" s="167"/>
      <c r="AEP45" s="167"/>
      <c r="AEQ45" s="167"/>
      <c r="AER45" s="167"/>
      <c r="AES45" s="167"/>
      <c r="AET45" s="167"/>
      <c r="AEU45" s="167"/>
      <c r="AEV45" s="167"/>
      <c r="AEW45" s="167"/>
      <c r="AEX45" s="167"/>
      <c r="AEY45" s="167"/>
      <c r="AEZ45" s="167"/>
      <c r="AFA45" s="167"/>
      <c r="AFB45" s="167"/>
      <c r="AFC45" s="167"/>
      <c r="AFD45" s="167"/>
      <c r="AFE45" s="167"/>
      <c r="AFF45" s="167"/>
      <c r="AFG45" s="167"/>
      <c r="AFH45" s="167"/>
      <c r="AFI45" s="167"/>
      <c r="AFJ45" s="167"/>
      <c r="AFK45" s="167"/>
      <c r="AFL45" s="167"/>
      <c r="AFM45" s="167"/>
      <c r="AFN45" s="167"/>
      <c r="AFO45" s="167"/>
      <c r="AFP45" s="167"/>
      <c r="AFQ45" s="167"/>
      <c r="AFR45" s="167"/>
      <c r="AFS45" s="167"/>
      <c r="AFT45" s="167"/>
      <c r="AFU45" s="167"/>
      <c r="AFV45" s="167"/>
      <c r="AFW45" s="167"/>
      <c r="AFX45" s="167"/>
      <c r="AFY45" s="167"/>
      <c r="AFZ45" s="167"/>
      <c r="AGA45" s="167"/>
      <c r="AGB45" s="167"/>
      <c r="AGC45" s="167"/>
      <c r="AGD45" s="167"/>
      <c r="AGE45" s="167"/>
      <c r="AGF45" s="167"/>
      <c r="AGG45" s="167"/>
      <c r="AGH45" s="167"/>
      <c r="AGI45" s="167"/>
      <c r="AGJ45" s="167"/>
      <c r="AGK45" s="167"/>
      <c r="AGL45" s="167"/>
      <c r="AGM45" s="167"/>
      <c r="AGN45" s="167"/>
      <c r="AGO45" s="167"/>
      <c r="AGP45" s="167"/>
      <c r="AGQ45" s="167"/>
      <c r="AGR45" s="167"/>
      <c r="AGS45" s="167"/>
      <c r="AGT45" s="167"/>
      <c r="AGU45" s="167"/>
      <c r="AGV45" s="167"/>
      <c r="AGW45" s="167"/>
      <c r="AGX45" s="167"/>
      <c r="AGY45" s="167"/>
      <c r="AGZ45" s="167"/>
      <c r="AHA45" s="167"/>
      <c r="AHB45" s="167"/>
      <c r="AHC45" s="167"/>
      <c r="AHD45" s="167"/>
      <c r="AHE45" s="167"/>
      <c r="AHF45" s="167"/>
      <c r="AHG45" s="167"/>
      <c r="AHH45" s="167"/>
      <c r="AHI45" s="167"/>
      <c r="AHJ45" s="167"/>
      <c r="AHK45" s="167"/>
      <c r="AHL45" s="167"/>
      <c r="AHM45" s="167"/>
      <c r="AHN45" s="167"/>
      <c r="AHO45" s="167"/>
      <c r="AHP45" s="167"/>
      <c r="AHQ45" s="167"/>
      <c r="AHR45" s="167"/>
      <c r="AHS45" s="167"/>
      <c r="AHT45" s="167"/>
      <c r="AHU45" s="167"/>
      <c r="AHV45" s="167"/>
      <c r="AHW45" s="167"/>
      <c r="AHX45" s="167"/>
      <c r="AHY45" s="167"/>
      <c r="AHZ45" s="167"/>
      <c r="AIA45" s="167"/>
      <c r="AIB45" s="167"/>
      <c r="AIC45" s="167"/>
      <c r="AID45" s="167"/>
      <c r="AIE45" s="167"/>
      <c r="AIF45" s="167"/>
      <c r="AIG45" s="167"/>
      <c r="AIH45" s="167"/>
      <c r="AII45" s="167"/>
      <c r="AIJ45" s="167"/>
      <c r="AIK45" s="167"/>
      <c r="AIL45" s="167"/>
      <c r="AIM45" s="167"/>
      <c r="AIN45" s="167"/>
      <c r="AIO45" s="167"/>
      <c r="AIP45" s="167"/>
      <c r="AIQ45" s="167"/>
      <c r="AIR45" s="167"/>
      <c r="AIS45" s="167"/>
      <c r="AIT45" s="167"/>
      <c r="AIU45" s="167"/>
      <c r="AIV45" s="167"/>
      <c r="AIW45" s="167"/>
      <c r="AIX45" s="167"/>
      <c r="AIY45" s="167"/>
      <c r="AIZ45" s="167"/>
      <c r="AJA45" s="167"/>
      <c r="AJB45" s="167"/>
      <c r="AJC45" s="167"/>
      <c r="AJD45" s="167"/>
      <c r="AJE45" s="167"/>
      <c r="AJF45" s="167"/>
      <c r="AJG45" s="167"/>
      <c r="AJH45" s="167"/>
      <c r="AJI45" s="167"/>
      <c r="AJJ45" s="167"/>
      <c r="AJK45" s="167"/>
      <c r="AJL45" s="167"/>
      <c r="AJM45" s="167"/>
      <c r="AJN45" s="167"/>
      <c r="AJO45" s="167"/>
      <c r="AJP45" s="167"/>
      <c r="AJQ45" s="167"/>
      <c r="AJR45" s="167"/>
      <c r="AJS45" s="167"/>
      <c r="AJT45" s="167"/>
      <c r="AJU45" s="167"/>
      <c r="AJV45" s="167"/>
      <c r="AJW45" s="167"/>
      <c r="AJX45" s="167"/>
      <c r="AJY45" s="167"/>
      <c r="AJZ45" s="167"/>
      <c r="AKA45" s="167"/>
      <c r="AKB45" s="167"/>
      <c r="AKC45" s="167"/>
      <c r="AKD45" s="167"/>
      <c r="AKE45" s="167"/>
      <c r="AKF45" s="167"/>
      <c r="AKG45" s="167"/>
      <c r="AKH45" s="167"/>
      <c r="AKI45" s="167"/>
      <c r="AKJ45" s="167"/>
      <c r="AKK45" s="167"/>
      <c r="AKL45" s="167"/>
      <c r="AKM45" s="167"/>
      <c r="AKN45" s="167"/>
      <c r="AKO45" s="167"/>
      <c r="AKP45" s="167"/>
      <c r="AKQ45" s="167"/>
      <c r="AKR45" s="167"/>
      <c r="AKS45" s="167"/>
      <c r="AKT45" s="167"/>
      <c r="AKU45" s="167"/>
      <c r="AKV45" s="167"/>
      <c r="AKW45" s="167"/>
      <c r="AKX45" s="167"/>
      <c r="AKY45" s="167"/>
      <c r="AKZ45" s="167"/>
      <c r="ALA45" s="167"/>
      <c r="ALB45" s="167"/>
      <c r="ALC45" s="167"/>
      <c r="ALD45" s="167"/>
      <c r="ALE45" s="167"/>
      <c r="ALF45" s="167"/>
      <c r="ALG45" s="167"/>
      <c r="ALH45" s="167"/>
      <c r="ALI45" s="167"/>
      <c r="ALJ45" s="167"/>
      <c r="ALK45" s="167"/>
      <c r="ALL45" s="167"/>
      <c r="ALM45" s="167"/>
      <c r="ALN45" s="167"/>
      <c r="ALO45" s="167"/>
      <c r="ALP45" s="167"/>
      <c r="ALQ45" s="167"/>
      <c r="ALR45" s="167"/>
      <c r="ALS45" s="167"/>
      <c r="ALT45" s="167"/>
      <c r="ALU45" s="167"/>
      <c r="ALV45" s="167"/>
      <c r="ALW45" s="167"/>
      <c r="ALX45" s="167"/>
      <c r="ALY45" s="167"/>
      <c r="ALZ45" s="167"/>
      <c r="AMA45" s="167"/>
      <c r="AMB45" s="167"/>
      <c r="AMC45" s="167"/>
      <c r="AMD45" s="167"/>
      <c r="AME45" s="167"/>
      <c r="AMF45" s="167"/>
      <c r="AMG45" s="167"/>
      <c r="AMH45" s="167"/>
      <c r="AMI45" s="167"/>
      <c r="AMJ45" s="167"/>
      <c r="AMK45" s="167"/>
      <c r="AML45" s="167"/>
      <c r="AMM45" s="167"/>
      <c r="AMN45" s="167"/>
      <c r="AMO45" s="167"/>
      <c r="AMP45" s="167"/>
      <c r="AMQ45" s="167"/>
      <c r="AMR45" s="167"/>
      <c r="AMS45" s="167"/>
      <c r="AMT45" s="167"/>
      <c r="AMU45" s="167"/>
      <c r="AMV45" s="167"/>
      <c r="AMW45" s="167"/>
      <c r="AMX45" s="167"/>
      <c r="AMY45" s="167"/>
      <c r="AMZ45" s="167"/>
      <c r="ANA45" s="167"/>
      <c r="ANB45" s="167"/>
      <c r="ANC45" s="167"/>
      <c r="AND45" s="167"/>
      <c r="ANE45" s="167"/>
      <c r="ANF45" s="167"/>
      <c r="ANG45" s="167"/>
      <c r="ANH45" s="167"/>
      <c r="ANI45" s="167"/>
      <c r="ANJ45" s="167"/>
      <c r="ANK45" s="167"/>
      <c r="ANL45" s="167"/>
      <c r="ANM45" s="167"/>
      <c r="ANN45" s="167"/>
      <c r="ANO45" s="167"/>
      <c r="ANP45" s="167"/>
      <c r="ANQ45" s="167"/>
      <c r="ANR45" s="167"/>
      <c r="ANS45" s="167"/>
      <c r="ANT45" s="167"/>
      <c r="ANU45" s="167"/>
      <c r="ANV45" s="167"/>
      <c r="ANW45" s="167"/>
      <c r="ANX45" s="167"/>
      <c r="ANY45" s="167"/>
      <c r="ANZ45" s="167"/>
      <c r="AOA45" s="167"/>
      <c r="AOB45" s="167"/>
      <c r="AOC45" s="167"/>
      <c r="AOD45" s="167"/>
      <c r="AOE45" s="167"/>
      <c r="AOF45" s="167"/>
      <c r="AOG45" s="167"/>
      <c r="AOH45" s="167"/>
      <c r="AOI45" s="167"/>
      <c r="AOJ45" s="167"/>
      <c r="AOK45" s="167"/>
      <c r="AOL45" s="167"/>
      <c r="AOM45" s="167"/>
      <c r="AON45" s="167"/>
      <c r="AOO45" s="167"/>
      <c r="AOP45" s="167"/>
      <c r="AOQ45" s="167"/>
      <c r="AOR45" s="167"/>
      <c r="AOS45" s="167"/>
      <c r="AOT45" s="167"/>
      <c r="AOU45" s="167"/>
      <c r="AOV45" s="167"/>
      <c r="AOW45" s="167"/>
      <c r="AOX45" s="167"/>
      <c r="AOY45" s="167"/>
      <c r="AOZ45" s="167"/>
      <c r="APA45" s="167"/>
      <c r="APB45" s="167"/>
      <c r="APC45" s="167"/>
      <c r="APD45" s="167"/>
      <c r="APE45" s="167"/>
      <c r="APF45" s="167"/>
      <c r="APG45" s="167"/>
      <c r="APH45" s="167"/>
      <c r="API45" s="167"/>
      <c r="APJ45" s="167"/>
      <c r="APK45" s="167"/>
      <c r="APL45" s="167"/>
      <c r="APM45" s="167"/>
      <c r="APN45" s="167"/>
      <c r="APO45" s="167"/>
      <c r="APP45" s="167"/>
      <c r="APQ45" s="167"/>
      <c r="APR45" s="167"/>
      <c r="APS45" s="167"/>
      <c r="APT45" s="167"/>
      <c r="APU45" s="167"/>
      <c r="APV45" s="167"/>
      <c r="APW45" s="167"/>
      <c r="APX45" s="167"/>
      <c r="APY45" s="167"/>
      <c r="APZ45" s="167"/>
      <c r="AQA45" s="167"/>
      <c r="AQB45" s="167"/>
      <c r="AQC45" s="167"/>
      <c r="AQD45" s="167"/>
      <c r="AQE45" s="167"/>
      <c r="AQF45" s="167"/>
      <c r="AQG45" s="167"/>
      <c r="AQH45" s="167"/>
      <c r="AQI45" s="167"/>
      <c r="AQJ45" s="167"/>
      <c r="AQK45" s="167"/>
      <c r="AQL45" s="167"/>
      <c r="AQM45" s="167"/>
      <c r="AQN45" s="167"/>
      <c r="AQO45" s="167"/>
      <c r="AQP45" s="167"/>
      <c r="AQQ45" s="167"/>
      <c r="AQR45" s="167"/>
      <c r="AQS45" s="167"/>
      <c r="AQT45" s="167"/>
      <c r="AQU45" s="167"/>
      <c r="AQV45" s="167"/>
      <c r="AQW45" s="167"/>
      <c r="AQX45" s="167"/>
      <c r="AQY45" s="167"/>
      <c r="AQZ45" s="167"/>
      <c r="ARA45" s="167"/>
      <c r="ARB45" s="167"/>
      <c r="ARC45" s="167"/>
      <c r="ARD45" s="167"/>
      <c r="ARE45" s="167"/>
      <c r="ARF45" s="167"/>
      <c r="ARG45" s="167"/>
      <c r="ARH45" s="167"/>
      <c r="ARI45" s="167"/>
      <c r="ARJ45" s="167"/>
      <c r="ARK45" s="167"/>
      <c r="ARL45" s="167"/>
      <c r="ARM45" s="167"/>
      <c r="ARN45" s="167"/>
      <c r="ARO45" s="167"/>
      <c r="ARP45" s="167"/>
      <c r="ARQ45" s="167"/>
      <c r="ARR45" s="167"/>
      <c r="ARS45" s="167"/>
      <c r="ART45" s="167"/>
      <c r="ARU45" s="167"/>
      <c r="ARV45" s="167"/>
      <c r="ARW45" s="167"/>
      <c r="ARX45" s="167"/>
      <c r="ARY45" s="167"/>
      <c r="ARZ45" s="167"/>
      <c r="ASA45" s="167"/>
      <c r="ASB45" s="167"/>
      <c r="ASC45" s="167"/>
      <c r="ASD45" s="167"/>
      <c r="ASE45" s="167"/>
      <c r="ASF45" s="167"/>
      <c r="ASG45" s="167"/>
      <c r="ASH45" s="167"/>
      <c r="ASI45" s="167"/>
      <c r="ASJ45" s="167"/>
      <c r="ASK45" s="167"/>
      <c r="ASL45" s="167"/>
      <c r="ASM45" s="167"/>
      <c r="ASN45" s="167"/>
      <c r="ASO45" s="167"/>
      <c r="ASP45" s="167"/>
      <c r="ASQ45" s="167"/>
      <c r="ASR45" s="167"/>
      <c r="ASS45" s="167"/>
      <c r="AST45" s="167"/>
      <c r="ASU45" s="167"/>
      <c r="ASV45" s="167"/>
      <c r="ASW45" s="167"/>
      <c r="ASX45" s="167"/>
      <c r="ASY45" s="167"/>
      <c r="ASZ45" s="167"/>
      <c r="ATA45" s="167"/>
      <c r="ATB45" s="167"/>
      <c r="ATC45" s="167"/>
      <c r="ATD45" s="167"/>
      <c r="ATE45" s="167"/>
      <c r="ATF45" s="167"/>
      <c r="ATG45" s="167"/>
      <c r="ATH45" s="167"/>
      <c r="ATI45" s="167"/>
      <c r="ATJ45" s="167"/>
      <c r="ATK45" s="167"/>
      <c r="ATL45" s="167"/>
      <c r="ATM45" s="167"/>
      <c r="ATN45" s="167"/>
      <c r="ATO45" s="167"/>
      <c r="ATP45" s="167"/>
      <c r="ATQ45" s="167"/>
      <c r="ATR45" s="167"/>
      <c r="ATS45" s="167"/>
      <c r="ATT45" s="167"/>
      <c r="ATU45" s="167"/>
      <c r="ATV45" s="167"/>
      <c r="ATW45" s="167"/>
      <c r="ATX45" s="167"/>
      <c r="ATY45" s="167"/>
      <c r="ATZ45" s="167"/>
      <c r="AUA45" s="167"/>
      <c r="AUB45" s="167"/>
      <c r="AUC45" s="167"/>
      <c r="AUD45" s="167"/>
      <c r="AUE45" s="167"/>
      <c r="AUF45" s="167"/>
      <c r="AUG45" s="167"/>
      <c r="AUH45" s="167"/>
      <c r="AUI45" s="167"/>
      <c r="AUJ45" s="167"/>
      <c r="AUK45" s="167"/>
      <c r="AUL45" s="167"/>
      <c r="AUM45" s="167"/>
      <c r="AUN45" s="167"/>
      <c r="AUO45" s="167"/>
      <c r="AUP45" s="167"/>
      <c r="AUQ45" s="167"/>
      <c r="AUR45" s="167"/>
      <c r="AUS45" s="167"/>
      <c r="AUT45" s="167"/>
      <c r="AUU45" s="167"/>
      <c r="AUV45" s="167"/>
      <c r="AUW45" s="167"/>
      <c r="AUX45" s="167"/>
      <c r="AUY45" s="167"/>
      <c r="AUZ45" s="167"/>
      <c r="AVA45" s="167"/>
      <c r="AVB45" s="167"/>
      <c r="AVC45" s="167"/>
      <c r="AVD45" s="167"/>
      <c r="AVE45" s="167"/>
      <c r="AVF45" s="167"/>
      <c r="AVG45" s="167"/>
      <c r="AVH45" s="167"/>
      <c r="AVI45" s="167"/>
      <c r="AVJ45" s="167"/>
      <c r="AVK45" s="167"/>
      <c r="AVL45" s="167"/>
      <c r="AVM45" s="167"/>
      <c r="AVN45" s="167"/>
      <c r="AVO45" s="167"/>
      <c r="AVP45" s="167"/>
      <c r="AVQ45" s="167"/>
      <c r="AVR45" s="167"/>
      <c r="AVS45" s="167"/>
      <c r="AVT45" s="167"/>
      <c r="AVU45" s="167"/>
      <c r="AVV45" s="167"/>
      <c r="AVW45" s="167"/>
      <c r="AVX45" s="167"/>
      <c r="AVY45" s="167"/>
      <c r="AVZ45" s="167"/>
      <c r="AWA45" s="167"/>
      <c r="AWB45" s="167"/>
      <c r="AWC45" s="167"/>
      <c r="AWD45" s="167"/>
      <c r="AWE45" s="167"/>
      <c r="AWF45" s="167"/>
      <c r="AWG45" s="167"/>
      <c r="AWH45" s="167"/>
      <c r="AWI45" s="167"/>
      <c r="AWJ45" s="167"/>
      <c r="AWK45" s="167"/>
      <c r="AWL45" s="167"/>
      <c r="AWM45" s="167"/>
      <c r="AWN45" s="167"/>
      <c r="AWO45" s="167"/>
      <c r="AWP45" s="167"/>
      <c r="AWQ45" s="167"/>
      <c r="AWR45" s="167"/>
      <c r="AWS45" s="167"/>
      <c r="AWT45" s="167"/>
      <c r="AWU45" s="167"/>
      <c r="AWV45" s="167"/>
      <c r="AWW45" s="167"/>
      <c r="AWX45" s="167"/>
      <c r="AWY45" s="167"/>
      <c r="AWZ45" s="167"/>
      <c r="AXA45" s="167"/>
      <c r="AXB45" s="167"/>
      <c r="AXC45" s="167"/>
      <c r="AXD45" s="167"/>
      <c r="AXE45" s="167"/>
      <c r="AXF45" s="167"/>
      <c r="AXG45" s="167"/>
      <c r="AXH45" s="167"/>
      <c r="AXI45" s="167"/>
      <c r="AXJ45" s="167"/>
      <c r="AXK45" s="167"/>
      <c r="AXL45" s="167"/>
      <c r="AXM45" s="167"/>
      <c r="AXN45" s="167"/>
      <c r="AXO45" s="167"/>
      <c r="AXP45" s="167"/>
      <c r="AXQ45" s="167"/>
      <c r="AXR45" s="167"/>
      <c r="AXS45" s="167"/>
      <c r="AXT45" s="167"/>
      <c r="AXU45" s="167"/>
      <c r="AXV45" s="167"/>
      <c r="AXW45" s="167"/>
      <c r="AXX45" s="167"/>
      <c r="AXY45" s="167"/>
      <c r="AXZ45" s="167"/>
      <c r="AYA45" s="167"/>
      <c r="AYB45" s="167"/>
      <c r="AYC45" s="167"/>
      <c r="AYD45" s="167"/>
      <c r="AYE45" s="167"/>
      <c r="AYF45" s="167"/>
      <c r="AYG45" s="167"/>
      <c r="AYH45" s="167"/>
      <c r="AYI45" s="167"/>
      <c r="AYJ45" s="167"/>
      <c r="AYK45" s="167"/>
      <c r="AYL45" s="167"/>
      <c r="AYM45" s="167"/>
      <c r="AYN45" s="167"/>
      <c r="AYO45" s="167"/>
      <c r="AYP45" s="167"/>
      <c r="AYQ45" s="167"/>
      <c r="AYR45" s="167"/>
      <c r="AYS45" s="167"/>
      <c r="AYT45" s="167"/>
      <c r="AYU45" s="167"/>
      <c r="AYV45" s="167"/>
      <c r="AYW45" s="167"/>
      <c r="AYX45" s="167"/>
      <c r="AYY45" s="167"/>
      <c r="AYZ45" s="167"/>
      <c r="AZA45" s="167"/>
      <c r="AZB45" s="167"/>
      <c r="AZC45" s="167"/>
      <c r="AZD45" s="167"/>
      <c r="AZE45" s="167"/>
      <c r="AZF45" s="167"/>
      <c r="AZG45" s="167"/>
      <c r="AZH45" s="167"/>
      <c r="AZI45" s="167"/>
      <c r="AZJ45" s="167"/>
      <c r="AZK45" s="167"/>
      <c r="AZL45" s="167"/>
      <c r="AZM45" s="167"/>
      <c r="AZN45" s="167"/>
      <c r="AZO45" s="167"/>
      <c r="AZP45" s="167"/>
      <c r="AZQ45" s="167"/>
      <c r="AZR45" s="167"/>
      <c r="AZS45" s="167"/>
      <c r="AZT45" s="167"/>
      <c r="AZU45" s="167"/>
      <c r="AZV45" s="167"/>
      <c r="AZW45" s="167"/>
      <c r="AZX45" s="167"/>
      <c r="AZY45" s="167"/>
      <c r="AZZ45" s="167"/>
      <c r="BAA45" s="167"/>
      <c r="BAB45" s="167"/>
      <c r="BAC45" s="167"/>
      <c r="BAD45" s="167"/>
      <c r="BAE45" s="167"/>
      <c r="BAF45" s="167"/>
      <c r="BAG45" s="167"/>
      <c r="BAH45" s="167"/>
      <c r="BAI45" s="167"/>
      <c r="BAJ45" s="167"/>
      <c r="BAK45" s="167"/>
      <c r="BAL45" s="167"/>
      <c r="BAM45" s="167"/>
      <c r="BAN45" s="167"/>
      <c r="BAO45" s="167"/>
      <c r="BAP45" s="167"/>
      <c r="BAQ45" s="167"/>
      <c r="BAR45" s="167"/>
      <c r="BAS45" s="167"/>
      <c r="BAT45" s="167"/>
      <c r="BAU45" s="167"/>
      <c r="BAV45" s="167"/>
      <c r="BAW45" s="167"/>
      <c r="BAX45" s="167"/>
      <c r="BAY45" s="167"/>
      <c r="BAZ45" s="167"/>
      <c r="BBA45" s="167"/>
      <c r="BBB45" s="167"/>
      <c r="BBC45" s="167"/>
      <c r="BBD45" s="167"/>
      <c r="BBE45" s="167"/>
      <c r="BBF45" s="167"/>
      <c r="BBG45" s="167"/>
      <c r="BBH45" s="167"/>
      <c r="BBI45" s="167"/>
      <c r="BBJ45" s="167"/>
      <c r="BBK45" s="167"/>
      <c r="BBL45" s="167"/>
      <c r="BBM45" s="167"/>
      <c r="BBN45" s="167"/>
      <c r="BBO45" s="167"/>
      <c r="BBP45" s="167"/>
      <c r="BBQ45" s="167"/>
      <c r="BBR45" s="167"/>
      <c r="BBS45" s="167"/>
      <c r="BBT45" s="167"/>
      <c r="BBU45" s="167"/>
      <c r="BBV45" s="167"/>
      <c r="BBW45" s="167"/>
      <c r="BBX45" s="167"/>
      <c r="BBY45" s="167"/>
      <c r="BBZ45" s="167"/>
      <c r="BCA45" s="167"/>
      <c r="BCB45" s="167"/>
      <c r="BCC45" s="167"/>
      <c r="BCD45" s="167"/>
      <c r="BCE45" s="167"/>
      <c r="BCF45" s="167"/>
      <c r="BCG45" s="167"/>
      <c r="BCH45" s="167"/>
      <c r="BCI45" s="167"/>
      <c r="BCJ45" s="167"/>
      <c r="BCK45" s="167"/>
      <c r="BCL45" s="167"/>
      <c r="BCM45" s="167"/>
      <c r="BCN45" s="167"/>
      <c r="BCO45" s="167"/>
      <c r="BCP45" s="167"/>
      <c r="BCQ45" s="167"/>
      <c r="BCR45" s="167"/>
      <c r="BCS45" s="167"/>
      <c r="BCT45" s="167"/>
      <c r="BCU45" s="167"/>
      <c r="BCV45" s="167"/>
      <c r="BCW45" s="167"/>
      <c r="BCX45" s="167"/>
      <c r="BCY45" s="167"/>
      <c r="BCZ45" s="167"/>
      <c r="BDA45" s="167"/>
      <c r="BDB45" s="167"/>
      <c r="BDC45" s="167"/>
      <c r="BDD45" s="167"/>
      <c r="BDE45" s="167"/>
      <c r="BDF45" s="167"/>
      <c r="BDG45" s="167"/>
      <c r="BDH45" s="167"/>
      <c r="BDI45" s="167"/>
      <c r="BDJ45" s="167"/>
      <c r="BDK45" s="167"/>
      <c r="BDL45" s="167"/>
      <c r="BDM45" s="167"/>
      <c r="BDN45" s="167"/>
      <c r="BDO45" s="167"/>
      <c r="BDP45" s="167"/>
      <c r="BDQ45" s="167"/>
      <c r="BDR45" s="167"/>
      <c r="BDS45" s="167"/>
      <c r="BDT45" s="167"/>
      <c r="BDU45" s="167"/>
      <c r="BDV45" s="167"/>
      <c r="BDW45" s="167"/>
      <c r="BDX45" s="167"/>
      <c r="BDY45" s="167"/>
      <c r="BDZ45" s="167"/>
      <c r="BEA45" s="167"/>
      <c r="BEB45" s="167"/>
      <c r="BEC45" s="167"/>
      <c r="BED45" s="167"/>
      <c r="BEE45" s="167"/>
      <c r="BEF45" s="167"/>
      <c r="BEG45" s="167"/>
      <c r="BEH45" s="167"/>
      <c r="BEI45" s="167"/>
      <c r="BEJ45" s="167"/>
      <c r="BEK45" s="167"/>
      <c r="BEL45" s="167"/>
      <c r="BEM45" s="167"/>
      <c r="BEN45" s="167"/>
      <c r="BEO45" s="167"/>
      <c r="BEP45" s="167"/>
      <c r="BEQ45" s="167"/>
      <c r="BER45" s="167"/>
      <c r="BES45" s="167"/>
      <c r="BET45" s="167"/>
      <c r="BEU45" s="167"/>
      <c r="BEV45" s="167"/>
      <c r="BEW45" s="167"/>
      <c r="BEX45" s="167"/>
      <c r="BEY45" s="167"/>
      <c r="BEZ45" s="167"/>
      <c r="BFA45" s="167"/>
      <c r="BFB45" s="167"/>
      <c r="BFC45" s="167"/>
      <c r="BFD45" s="167"/>
      <c r="BFE45" s="167"/>
      <c r="BFF45" s="167"/>
      <c r="BFG45" s="167"/>
      <c r="BFH45" s="167"/>
      <c r="BFI45" s="167"/>
      <c r="BFJ45" s="167"/>
      <c r="BFK45" s="167"/>
      <c r="BFL45" s="167"/>
      <c r="BFM45" s="167"/>
      <c r="BFN45" s="167"/>
      <c r="BFO45" s="167"/>
      <c r="BFP45" s="167"/>
      <c r="BFQ45" s="167"/>
      <c r="BFR45" s="167"/>
      <c r="BFS45" s="167"/>
      <c r="BFT45" s="167"/>
      <c r="BFU45" s="167"/>
      <c r="BFV45" s="167"/>
      <c r="BFW45" s="167"/>
      <c r="BFX45" s="167"/>
      <c r="BFY45" s="167"/>
      <c r="BFZ45" s="167"/>
      <c r="BGA45" s="167"/>
      <c r="BGB45" s="167"/>
      <c r="BGC45" s="167"/>
      <c r="BGD45" s="167"/>
      <c r="BGE45" s="167"/>
      <c r="BGF45" s="167"/>
      <c r="BGG45" s="167"/>
      <c r="BGH45" s="167"/>
      <c r="BGI45" s="167"/>
      <c r="BGJ45" s="167"/>
      <c r="BGK45" s="167"/>
      <c r="BGL45" s="167"/>
      <c r="BGM45" s="167"/>
      <c r="BGN45" s="167"/>
      <c r="BGO45" s="167"/>
      <c r="BGP45" s="167"/>
      <c r="BGQ45" s="167"/>
      <c r="BGR45" s="167"/>
      <c r="BGS45" s="167"/>
      <c r="BGT45" s="167"/>
      <c r="BGU45" s="167"/>
      <c r="BGV45" s="167"/>
      <c r="BGW45" s="167"/>
      <c r="BGX45" s="167"/>
      <c r="BGY45" s="167"/>
      <c r="BGZ45" s="167"/>
      <c r="BHA45" s="167"/>
      <c r="BHB45" s="167"/>
      <c r="BHC45" s="167"/>
      <c r="BHD45" s="167"/>
      <c r="BHE45" s="167"/>
      <c r="BHF45" s="167"/>
      <c r="BHG45" s="167"/>
      <c r="BHH45" s="167"/>
      <c r="BHI45" s="167"/>
      <c r="BHJ45" s="167"/>
      <c r="BHK45" s="167"/>
      <c r="BHL45" s="167"/>
      <c r="BHM45" s="167"/>
      <c r="BHN45" s="167"/>
      <c r="BHO45" s="167"/>
      <c r="BHP45" s="167"/>
      <c r="BHQ45" s="167"/>
      <c r="BHR45" s="167"/>
      <c r="BHS45" s="167"/>
      <c r="BHT45" s="167"/>
      <c r="BHU45" s="167"/>
      <c r="BHV45" s="167"/>
      <c r="BHW45" s="167"/>
      <c r="BHX45" s="167"/>
      <c r="BHY45" s="167"/>
      <c r="BHZ45" s="167"/>
      <c r="BIA45" s="167"/>
      <c r="BIB45" s="167"/>
      <c r="BIC45" s="167"/>
      <c r="BID45" s="167"/>
      <c r="BIE45" s="167"/>
      <c r="BIF45" s="167"/>
      <c r="BIG45" s="167"/>
      <c r="BIH45" s="167"/>
      <c r="BII45" s="167"/>
      <c r="BIJ45" s="167"/>
      <c r="BIK45" s="167"/>
      <c r="BIL45" s="167"/>
      <c r="BIM45" s="167"/>
      <c r="BIN45" s="167"/>
      <c r="BIO45" s="167"/>
      <c r="BIP45" s="167"/>
      <c r="BIQ45" s="167"/>
      <c r="BIR45" s="167"/>
      <c r="BIS45" s="167"/>
      <c r="BIT45" s="167"/>
      <c r="BIU45" s="167"/>
      <c r="BIV45" s="167"/>
      <c r="BIW45" s="167"/>
      <c r="BIX45" s="167"/>
      <c r="BIY45" s="167"/>
      <c r="BIZ45" s="167"/>
      <c r="BJA45" s="167"/>
      <c r="BJB45" s="167"/>
      <c r="BJC45" s="167"/>
      <c r="BJD45" s="167"/>
      <c r="BJE45" s="167"/>
      <c r="BJF45" s="167"/>
      <c r="BJG45" s="167"/>
      <c r="BJH45" s="167"/>
      <c r="BJI45" s="167"/>
      <c r="BJJ45" s="167"/>
      <c r="BJK45" s="167"/>
      <c r="BJL45" s="167"/>
      <c r="BJM45" s="167"/>
      <c r="BJN45" s="167"/>
      <c r="BJO45" s="167"/>
      <c r="BJP45" s="167"/>
      <c r="BJQ45" s="167"/>
      <c r="BJR45" s="167"/>
      <c r="BJS45" s="167"/>
      <c r="BJT45" s="167"/>
      <c r="BJU45" s="167"/>
      <c r="BJV45" s="167"/>
      <c r="BJW45" s="167"/>
      <c r="BJX45" s="167"/>
      <c r="BJY45" s="167"/>
      <c r="BJZ45" s="167"/>
      <c r="BKA45" s="167"/>
      <c r="BKB45" s="167"/>
      <c r="BKC45" s="167"/>
      <c r="BKD45" s="167"/>
      <c r="BKE45" s="167"/>
      <c r="BKF45" s="167"/>
      <c r="BKG45" s="167"/>
      <c r="BKH45" s="167"/>
      <c r="BKI45" s="167"/>
      <c r="BKJ45" s="167"/>
      <c r="BKK45" s="167"/>
      <c r="BKL45" s="167"/>
      <c r="BKM45" s="167"/>
      <c r="BKN45" s="167"/>
      <c r="BKO45" s="167"/>
      <c r="BKP45" s="167"/>
      <c r="BKQ45" s="167"/>
      <c r="BKR45" s="167"/>
      <c r="BKS45" s="167"/>
      <c r="BKT45" s="167"/>
      <c r="BKU45" s="167"/>
      <c r="BKV45" s="167"/>
      <c r="BKW45" s="167"/>
      <c r="BKX45" s="167"/>
      <c r="BKY45" s="167"/>
      <c r="BKZ45" s="167"/>
      <c r="BLA45" s="167"/>
      <c r="BLB45" s="167"/>
      <c r="BLC45" s="167"/>
      <c r="BLD45" s="167"/>
      <c r="BLE45" s="167"/>
      <c r="BLF45" s="167"/>
      <c r="BLG45" s="167"/>
      <c r="BLH45" s="167"/>
      <c r="BLI45" s="167"/>
      <c r="BLJ45" s="167"/>
      <c r="BLK45" s="167"/>
      <c r="BLL45" s="167"/>
      <c r="BLM45" s="167"/>
      <c r="BLN45" s="167"/>
      <c r="BLO45" s="167"/>
      <c r="BLP45" s="167"/>
      <c r="BLQ45" s="167"/>
      <c r="BLR45" s="167"/>
      <c r="BLS45" s="167"/>
      <c r="BLT45" s="167"/>
      <c r="BLU45" s="167"/>
      <c r="BLV45" s="167"/>
      <c r="BLW45" s="167"/>
      <c r="BLX45" s="167"/>
      <c r="BLY45" s="167"/>
      <c r="BLZ45" s="167"/>
      <c r="BMA45" s="167"/>
      <c r="BMB45" s="167"/>
      <c r="BMC45" s="167"/>
      <c r="BMD45" s="167"/>
      <c r="BME45" s="167"/>
      <c r="BMF45" s="167"/>
      <c r="BMG45" s="167"/>
      <c r="BMH45" s="167"/>
      <c r="BMI45" s="167"/>
      <c r="BMJ45" s="167"/>
      <c r="BMK45" s="167"/>
      <c r="BML45" s="167"/>
      <c r="BMM45" s="167"/>
      <c r="BMN45" s="167"/>
      <c r="BMO45" s="167"/>
      <c r="BMP45" s="167"/>
      <c r="BMQ45" s="167"/>
      <c r="BMR45" s="167"/>
      <c r="BMS45" s="167"/>
      <c r="BMT45" s="167"/>
      <c r="BMU45" s="167"/>
      <c r="BMV45" s="167"/>
      <c r="BMW45" s="167"/>
      <c r="BMX45" s="167"/>
      <c r="BMY45" s="167"/>
      <c r="BMZ45" s="167"/>
      <c r="BNA45" s="167"/>
      <c r="BNB45" s="167"/>
      <c r="BNC45" s="167"/>
      <c r="BND45" s="167"/>
      <c r="BNE45" s="167"/>
      <c r="BNF45" s="167"/>
      <c r="BNG45" s="167"/>
      <c r="BNH45" s="167"/>
      <c r="BNI45" s="167"/>
      <c r="BNJ45" s="167"/>
      <c r="BNK45" s="167"/>
      <c r="BNL45" s="167"/>
      <c r="BNM45" s="167"/>
      <c r="BNN45" s="167"/>
      <c r="BNO45" s="167"/>
      <c r="BNP45" s="167"/>
      <c r="BNQ45" s="167"/>
      <c r="BNR45" s="167"/>
      <c r="BNS45" s="167"/>
      <c r="BNT45" s="167"/>
      <c r="BNU45" s="167"/>
      <c r="BNV45" s="167"/>
      <c r="BNW45" s="167"/>
      <c r="BNX45" s="167"/>
      <c r="BNY45" s="167"/>
      <c r="BNZ45" s="167"/>
      <c r="BOA45" s="167"/>
      <c r="BOB45" s="167"/>
      <c r="BOC45" s="167"/>
      <c r="BOD45" s="167"/>
      <c r="BOE45" s="167"/>
      <c r="BOF45" s="167"/>
      <c r="BOG45" s="167"/>
      <c r="BOH45" s="167"/>
      <c r="BOI45" s="167"/>
      <c r="BOJ45" s="167"/>
      <c r="BOK45" s="167"/>
      <c r="BOL45" s="167"/>
      <c r="BOM45" s="167"/>
      <c r="BON45" s="167"/>
      <c r="BOO45" s="167"/>
      <c r="BOP45" s="167"/>
      <c r="BOQ45" s="167"/>
      <c r="BOR45" s="167"/>
      <c r="BOS45" s="167"/>
      <c r="BOT45" s="167"/>
      <c r="BOU45" s="167"/>
      <c r="BOV45" s="167"/>
      <c r="BOW45" s="167"/>
      <c r="BOX45" s="167"/>
      <c r="BOY45" s="167"/>
      <c r="BOZ45" s="167"/>
      <c r="BPA45" s="167"/>
      <c r="BPB45" s="167"/>
      <c r="BPC45" s="167"/>
      <c r="BPD45" s="167"/>
      <c r="BPE45" s="167"/>
      <c r="BPF45" s="167"/>
      <c r="BPG45" s="167"/>
      <c r="BPH45" s="167"/>
      <c r="BPI45" s="167"/>
      <c r="BPJ45" s="167"/>
      <c r="BPK45" s="167"/>
      <c r="BPL45" s="167"/>
      <c r="BPM45" s="167"/>
      <c r="BPN45" s="167"/>
      <c r="BPO45" s="167"/>
      <c r="BPP45" s="167"/>
      <c r="BPQ45" s="167"/>
      <c r="BPR45" s="167"/>
      <c r="BPS45" s="167"/>
      <c r="BPT45" s="167"/>
      <c r="BPU45" s="167"/>
      <c r="BPV45" s="167"/>
      <c r="BPW45" s="167"/>
      <c r="BPX45" s="167"/>
      <c r="BPY45" s="167"/>
      <c r="BPZ45" s="167"/>
      <c r="BQA45" s="167"/>
      <c r="BQB45" s="167"/>
      <c r="BQC45" s="167"/>
      <c r="BQD45" s="167"/>
      <c r="BQE45" s="167"/>
      <c r="BQF45" s="167"/>
      <c r="BQG45" s="167"/>
      <c r="BQH45" s="167"/>
      <c r="BQI45" s="167"/>
      <c r="BQJ45" s="167"/>
      <c r="BQK45" s="167"/>
      <c r="BQL45" s="167"/>
      <c r="BQM45" s="167"/>
      <c r="BQN45" s="167"/>
      <c r="BQO45" s="167"/>
      <c r="BQP45" s="167"/>
      <c r="BQQ45" s="167"/>
      <c r="BQR45" s="167"/>
      <c r="BQS45" s="167"/>
      <c r="BQT45" s="167"/>
      <c r="BQU45" s="167"/>
      <c r="BQV45" s="167"/>
      <c r="BQW45" s="167"/>
      <c r="BQX45" s="167"/>
      <c r="BQY45" s="167"/>
      <c r="BQZ45" s="167"/>
      <c r="BRA45" s="167"/>
      <c r="BRB45" s="167"/>
      <c r="BRC45" s="167"/>
      <c r="BRD45" s="167"/>
      <c r="BRE45" s="167"/>
      <c r="BRF45" s="167"/>
      <c r="BRG45" s="167"/>
      <c r="BRH45" s="167"/>
      <c r="BRI45" s="167"/>
      <c r="BRJ45" s="167"/>
      <c r="BRK45" s="167"/>
      <c r="BRL45" s="167"/>
      <c r="BRM45" s="167"/>
      <c r="BRN45" s="167"/>
      <c r="BRO45" s="167"/>
      <c r="BRP45" s="167"/>
      <c r="BRQ45" s="167"/>
      <c r="BRR45" s="167"/>
      <c r="BRS45" s="167"/>
      <c r="BRT45" s="167"/>
      <c r="BRU45" s="167"/>
      <c r="BRV45" s="167"/>
      <c r="BRW45" s="167"/>
      <c r="BRX45" s="167"/>
      <c r="BRY45" s="167"/>
      <c r="BRZ45" s="167"/>
      <c r="BSA45" s="167"/>
      <c r="BSB45" s="167"/>
      <c r="BSC45" s="167"/>
      <c r="BSD45" s="167"/>
      <c r="BSE45" s="167"/>
      <c r="BSF45" s="167"/>
      <c r="BSG45" s="167"/>
      <c r="BSH45" s="167"/>
      <c r="BSI45" s="167"/>
      <c r="BSJ45" s="167"/>
      <c r="BSK45" s="167"/>
      <c r="BSL45" s="167"/>
      <c r="BSM45" s="167"/>
      <c r="BSN45" s="167"/>
      <c r="BSO45" s="167"/>
      <c r="BSP45" s="167"/>
      <c r="BSQ45" s="167"/>
      <c r="BSR45" s="167"/>
      <c r="BSS45" s="167"/>
      <c r="BST45" s="167"/>
      <c r="BSU45" s="167"/>
      <c r="BSV45" s="167"/>
      <c r="BSW45" s="167"/>
      <c r="BSX45" s="167"/>
      <c r="BSY45" s="167"/>
      <c r="BSZ45" s="167"/>
      <c r="BTA45" s="167"/>
      <c r="BTB45" s="167"/>
      <c r="BTC45" s="167"/>
      <c r="BTD45" s="167"/>
      <c r="BTE45" s="167"/>
      <c r="BTF45" s="167"/>
      <c r="BTG45" s="167"/>
      <c r="BTH45" s="167"/>
      <c r="BTI45" s="167"/>
      <c r="BTJ45" s="167"/>
      <c r="BTK45" s="167"/>
      <c r="BTL45" s="167"/>
      <c r="BTM45" s="167"/>
      <c r="BTN45" s="167"/>
      <c r="BTO45" s="167"/>
      <c r="BTP45" s="167"/>
      <c r="BTQ45" s="167"/>
      <c r="BTR45" s="167"/>
      <c r="BTS45" s="167"/>
      <c r="BTT45" s="167"/>
      <c r="BTU45" s="167"/>
      <c r="BTV45" s="167"/>
      <c r="BTW45" s="167"/>
      <c r="BTX45" s="167"/>
      <c r="BTY45" s="167"/>
      <c r="BTZ45" s="167"/>
      <c r="BUA45" s="167"/>
      <c r="BUB45" s="167"/>
      <c r="BUC45" s="167"/>
      <c r="BUD45" s="167"/>
      <c r="BUE45" s="167"/>
      <c r="BUF45" s="167"/>
      <c r="BUG45" s="167"/>
      <c r="BUH45" s="167"/>
      <c r="BUI45" s="167"/>
      <c r="BUJ45" s="167"/>
      <c r="BUK45" s="167"/>
      <c r="BUL45" s="167"/>
      <c r="BUM45" s="167"/>
      <c r="BUN45" s="167"/>
      <c r="BUO45" s="167"/>
      <c r="BUP45" s="167"/>
      <c r="BUQ45" s="167"/>
      <c r="BUR45" s="167"/>
      <c r="BUS45" s="167"/>
      <c r="BUT45" s="167"/>
      <c r="BUU45" s="167"/>
      <c r="BUV45" s="167"/>
      <c r="BUW45" s="167"/>
      <c r="BUX45" s="167"/>
      <c r="BUY45" s="167"/>
      <c r="BUZ45" s="167"/>
      <c r="BVA45" s="167"/>
      <c r="BVB45" s="167"/>
      <c r="BVC45" s="167"/>
      <c r="BVD45" s="167"/>
      <c r="BVE45" s="167"/>
      <c r="BVF45" s="167"/>
      <c r="BVG45" s="167"/>
      <c r="BVH45" s="167"/>
      <c r="BVI45" s="167"/>
      <c r="BVJ45" s="167"/>
      <c r="BVK45" s="167"/>
      <c r="BVL45" s="167"/>
      <c r="BVM45" s="167"/>
      <c r="BVN45" s="167"/>
      <c r="BVO45" s="167"/>
      <c r="BVP45" s="167"/>
      <c r="BVQ45" s="167"/>
      <c r="BVR45" s="167"/>
      <c r="BVS45" s="167"/>
      <c r="BVT45" s="167"/>
      <c r="BVU45" s="167"/>
      <c r="BVV45" s="167"/>
      <c r="BVW45" s="167"/>
      <c r="BVX45" s="167"/>
      <c r="BVY45" s="167"/>
      <c r="BVZ45" s="167"/>
      <c r="BWA45" s="167"/>
      <c r="BWB45" s="167"/>
      <c r="BWC45" s="167"/>
      <c r="BWD45" s="167"/>
      <c r="BWE45" s="167"/>
      <c r="BWF45" s="167"/>
      <c r="BWG45" s="167"/>
      <c r="BWH45" s="167"/>
      <c r="BWI45" s="167"/>
      <c r="BWJ45" s="167"/>
      <c r="BWK45" s="167"/>
      <c r="BWL45" s="167"/>
      <c r="BWM45" s="167"/>
      <c r="BWN45" s="167"/>
      <c r="BWO45" s="167"/>
      <c r="BWP45" s="167"/>
      <c r="BWQ45" s="167"/>
      <c r="BWR45" s="167"/>
      <c r="BWS45" s="167"/>
      <c r="BWT45" s="167"/>
      <c r="BWU45" s="167"/>
      <c r="BWV45" s="167"/>
      <c r="BWW45" s="167"/>
      <c r="BWX45" s="167"/>
      <c r="BWY45" s="167"/>
      <c r="BWZ45" s="167"/>
      <c r="BXA45" s="167"/>
      <c r="BXB45" s="167"/>
      <c r="BXC45" s="167"/>
      <c r="BXD45" s="167"/>
      <c r="BXE45" s="167"/>
      <c r="BXF45" s="167"/>
      <c r="BXG45" s="167"/>
      <c r="BXH45" s="167"/>
      <c r="BXI45" s="167"/>
      <c r="BXJ45" s="167"/>
      <c r="BXK45" s="167"/>
      <c r="BXL45" s="167"/>
      <c r="BXM45" s="167"/>
      <c r="BXN45" s="167"/>
      <c r="BXO45" s="167"/>
      <c r="BXP45" s="167"/>
      <c r="BXQ45" s="167"/>
      <c r="BXR45" s="167"/>
      <c r="BXS45" s="167"/>
      <c r="BXT45" s="167"/>
      <c r="BXU45" s="167"/>
      <c r="BXV45" s="167"/>
      <c r="BXW45" s="167"/>
      <c r="BXX45" s="167"/>
      <c r="BXY45" s="167"/>
      <c r="BXZ45" s="167"/>
      <c r="BYA45" s="167"/>
      <c r="BYB45" s="167"/>
      <c r="BYC45" s="167"/>
      <c r="BYD45" s="167"/>
      <c r="BYE45" s="167"/>
      <c r="BYF45" s="167"/>
      <c r="BYG45" s="167"/>
      <c r="BYH45" s="167"/>
      <c r="BYI45" s="167"/>
      <c r="BYJ45" s="167"/>
      <c r="BYK45" s="167"/>
      <c r="BYL45" s="167"/>
      <c r="BYM45" s="167"/>
      <c r="BYN45" s="167"/>
      <c r="BYO45" s="167"/>
      <c r="BYP45" s="167"/>
      <c r="BYQ45" s="167"/>
      <c r="BYR45" s="167"/>
      <c r="BYS45" s="167"/>
      <c r="BYT45" s="167"/>
      <c r="BYU45" s="167"/>
      <c r="BYV45" s="167"/>
      <c r="BYW45" s="167"/>
      <c r="BYX45" s="167"/>
      <c r="BYY45" s="167"/>
      <c r="BYZ45" s="167"/>
      <c r="BZA45" s="167"/>
      <c r="BZB45" s="167"/>
      <c r="BZC45" s="167"/>
      <c r="BZD45" s="167"/>
      <c r="BZE45" s="167"/>
      <c r="BZF45" s="167"/>
      <c r="BZG45" s="167"/>
      <c r="BZH45" s="167"/>
      <c r="BZI45" s="167"/>
      <c r="BZJ45" s="167"/>
      <c r="BZK45" s="167"/>
      <c r="BZL45" s="167"/>
      <c r="BZM45" s="167"/>
      <c r="BZN45" s="167"/>
      <c r="BZO45" s="167"/>
      <c r="BZP45" s="167"/>
      <c r="BZQ45" s="167"/>
      <c r="BZR45" s="167"/>
      <c r="BZS45" s="167"/>
      <c r="BZT45" s="167"/>
      <c r="BZU45" s="167"/>
      <c r="BZV45" s="167"/>
      <c r="BZW45" s="167"/>
      <c r="BZX45" s="167"/>
      <c r="BZY45" s="167"/>
      <c r="BZZ45" s="167"/>
      <c r="CAA45" s="167"/>
      <c r="CAB45" s="167"/>
      <c r="CAC45" s="167"/>
      <c r="CAD45" s="167"/>
      <c r="CAE45" s="167"/>
      <c r="CAF45" s="167"/>
      <c r="CAG45" s="167"/>
      <c r="CAH45" s="167"/>
      <c r="CAI45" s="167"/>
      <c r="CAJ45" s="167"/>
      <c r="CAK45" s="167"/>
      <c r="CAL45" s="167"/>
      <c r="CAM45" s="167"/>
      <c r="CAN45" s="167"/>
      <c r="CAO45" s="167"/>
      <c r="CAP45" s="167"/>
      <c r="CAQ45" s="167"/>
      <c r="CAR45" s="167"/>
      <c r="CAS45" s="167"/>
      <c r="CAT45" s="167"/>
      <c r="CAU45" s="167"/>
      <c r="CAV45" s="167"/>
      <c r="CAW45" s="167"/>
      <c r="CAX45" s="167"/>
      <c r="CAY45" s="167"/>
      <c r="CAZ45" s="167"/>
      <c r="CBA45" s="167"/>
      <c r="CBB45" s="167"/>
      <c r="CBC45" s="167"/>
      <c r="CBD45" s="167"/>
      <c r="CBE45" s="167"/>
      <c r="CBF45" s="167"/>
      <c r="CBG45" s="167"/>
      <c r="CBH45" s="167"/>
      <c r="CBI45" s="167"/>
      <c r="CBJ45" s="167"/>
      <c r="CBK45" s="167"/>
      <c r="CBL45" s="167"/>
      <c r="CBM45" s="167"/>
      <c r="CBN45" s="167"/>
      <c r="CBO45" s="167"/>
      <c r="CBP45" s="167"/>
      <c r="CBQ45" s="167"/>
      <c r="CBR45" s="167"/>
      <c r="CBS45" s="167"/>
      <c r="CBT45" s="167"/>
      <c r="CBU45" s="167"/>
      <c r="CBV45" s="167"/>
      <c r="CBW45" s="167"/>
      <c r="CBX45" s="167"/>
      <c r="CBY45" s="167"/>
      <c r="CBZ45" s="167"/>
      <c r="CCA45" s="167"/>
      <c r="CCB45" s="167"/>
      <c r="CCC45" s="167"/>
      <c r="CCD45" s="167"/>
      <c r="CCE45" s="167"/>
      <c r="CCF45" s="167"/>
      <c r="CCG45" s="167"/>
      <c r="CCH45" s="167"/>
      <c r="CCI45" s="167"/>
      <c r="CCJ45" s="167"/>
      <c r="CCK45" s="167"/>
      <c r="CCL45" s="167"/>
      <c r="CCM45" s="167"/>
      <c r="CCN45" s="167"/>
      <c r="CCO45" s="167"/>
      <c r="CCP45" s="167"/>
      <c r="CCQ45" s="167"/>
      <c r="CCR45" s="167"/>
      <c r="CCS45" s="167"/>
      <c r="CCT45" s="167"/>
      <c r="CCU45" s="167"/>
      <c r="CCV45" s="167"/>
      <c r="CCW45" s="167"/>
      <c r="CCX45" s="167"/>
      <c r="CCY45" s="167"/>
      <c r="CCZ45" s="167"/>
      <c r="CDA45" s="167"/>
      <c r="CDB45" s="167"/>
      <c r="CDC45" s="167"/>
      <c r="CDD45" s="167"/>
      <c r="CDE45" s="167"/>
      <c r="CDF45" s="167"/>
      <c r="CDG45" s="167"/>
      <c r="CDH45" s="167"/>
      <c r="CDI45" s="167"/>
      <c r="CDJ45" s="167"/>
      <c r="CDK45" s="167"/>
      <c r="CDL45" s="167"/>
      <c r="CDM45" s="167"/>
      <c r="CDN45" s="167"/>
      <c r="CDO45" s="167"/>
      <c r="CDP45" s="167"/>
      <c r="CDQ45" s="167"/>
      <c r="CDR45" s="167"/>
      <c r="CDS45" s="167"/>
      <c r="CDT45" s="167"/>
      <c r="CDU45" s="167"/>
      <c r="CDV45" s="167"/>
      <c r="CDW45" s="167"/>
      <c r="CDX45" s="167"/>
      <c r="CDY45" s="167"/>
      <c r="CDZ45" s="167"/>
      <c r="CEA45" s="167"/>
      <c r="CEB45" s="167"/>
      <c r="CEC45" s="167"/>
      <c r="CED45" s="167"/>
      <c r="CEE45" s="167"/>
      <c r="CEF45" s="167"/>
      <c r="CEG45" s="167"/>
      <c r="CEH45" s="167"/>
      <c r="CEI45" s="167"/>
      <c r="CEJ45" s="167"/>
      <c r="CEK45" s="167"/>
      <c r="CEL45" s="167"/>
      <c r="CEM45" s="167"/>
      <c r="CEN45" s="167"/>
      <c r="CEO45" s="167"/>
      <c r="CEP45" s="167"/>
      <c r="CEQ45" s="167"/>
      <c r="CER45" s="167"/>
      <c r="CES45" s="167"/>
      <c r="CET45" s="167"/>
      <c r="CEU45" s="167"/>
      <c r="CEV45" s="167"/>
      <c r="CEW45" s="167"/>
      <c r="CEX45" s="167"/>
      <c r="CEY45" s="167"/>
      <c r="CEZ45" s="167"/>
      <c r="CFA45" s="167"/>
      <c r="CFB45" s="167"/>
      <c r="CFC45" s="167"/>
      <c r="CFD45" s="167"/>
      <c r="CFE45" s="167"/>
      <c r="CFF45" s="167"/>
      <c r="CFG45" s="167"/>
      <c r="CFH45" s="167"/>
      <c r="CFI45" s="167"/>
      <c r="CFJ45" s="167"/>
      <c r="CFK45" s="167"/>
      <c r="CFL45" s="167"/>
      <c r="CFM45" s="167"/>
      <c r="CFN45" s="167"/>
      <c r="CFO45" s="167"/>
      <c r="CFP45" s="167"/>
      <c r="CFQ45" s="167"/>
      <c r="CFR45" s="167"/>
      <c r="CFS45" s="167"/>
      <c r="CFT45" s="167"/>
      <c r="CFU45" s="167"/>
      <c r="CFV45" s="167"/>
      <c r="CFW45" s="167"/>
      <c r="CFX45" s="167"/>
      <c r="CFY45" s="167"/>
      <c r="CFZ45" s="167"/>
      <c r="CGA45" s="167"/>
      <c r="CGB45" s="167"/>
      <c r="CGC45" s="167"/>
      <c r="CGD45" s="167"/>
      <c r="CGE45" s="167"/>
      <c r="CGF45" s="167"/>
      <c r="CGG45" s="167"/>
      <c r="CGH45" s="167"/>
      <c r="CGI45" s="167"/>
      <c r="CGJ45" s="167"/>
      <c r="CGK45" s="167"/>
      <c r="CGL45" s="167"/>
      <c r="CGM45" s="167"/>
      <c r="CGN45" s="167"/>
      <c r="CGO45" s="167"/>
      <c r="CGP45" s="167"/>
      <c r="CGQ45" s="167"/>
      <c r="CGR45" s="167"/>
      <c r="CGS45" s="167"/>
      <c r="CGT45" s="167"/>
      <c r="CGU45" s="167"/>
      <c r="CGV45" s="167"/>
      <c r="CGW45" s="167"/>
      <c r="CGX45" s="167"/>
      <c r="CGY45" s="167"/>
      <c r="CGZ45" s="167"/>
      <c r="CHA45" s="167"/>
      <c r="CHB45" s="167"/>
      <c r="CHC45" s="167"/>
      <c r="CHD45" s="167"/>
      <c r="CHE45" s="167"/>
      <c r="CHF45" s="167"/>
      <c r="CHG45" s="167"/>
      <c r="CHH45" s="167"/>
      <c r="CHI45" s="167"/>
      <c r="CHJ45" s="167"/>
      <c r="CHK45" s="167"/>
      <c r="CHL45" s="167"/>
      <c r="CHM45" s="167"/>
      <c r="CHN45" s="167"/>
      <c r="CHO45" s="167"/>
      <c r="CHP45" s="167"/>
      <c r="CHQ45" s="167"/>
      <c r="CHR45" s="167"/>
      <c r="CHS45" s="167"/>
      <c r="CHT45" s="167"/>
      <c r="CHU45" s="167"/>
      <c r="CHV45" s="167"/>
      <c r="CHW45" s="167"/>
      <c r="CHX45" s="167"/>
      <c r="CHY45" s="167"/>
      <c r="CHZ45" s="167"/>
      <c r="CIA45" s="167"/>
      <c r="CIB45" s="167"/>
      <c r="CIC45" s="167"/>
      <c r="CID45" s="167"/>
      <c r="CIE45" s="167"/>
      <c r="CIF45" s="167"/>
      <c r="CIG45" s="167"/>
      <c r="CIH45" s="167"/>
      <c r="CII45" s="167"/>
      <c r="CIJ45" s="167"/>
      <c r="CIK45" s="167"/>
      <c r="CIL45" s="167"/>
      <c r="CIM45" s="167"/>
      <c r="CIN45" s="167"/>
      <c r="CIO45" s="167"/>
      <c r="CIP45" s="167"/>
      <c r="CIQ45" s="167"/>
      <c r="CIR45" s="167"/>
      <c r="CIS45" s="167"/>
      <c r="CIT45" s="167"/>
      <c r="CIU45" s="167"/>
      <c r="CIV45" s="167"/>
      <c r="CIW45" s="167"/>
      <c r="CIX45" s="167"/>
      <c r="CIY45" s="167"/>
      <c r="CIZ45" s="167"/>
      <c r="CJA45" s="167"/>
      <c r="CJB45" s="167"/>
      <c r="CJC45" s="167"/>
      <c r="CJD45" s="167"/>
      <c r="CJE45" s="167"/>
      <c r="CJF45" s="167"/>
      <c r="CJG45" s="167"/>
      <c r="CJH45" s="167"/>
      <c r="CJI45" s="167"/>
      <c r="CJJ45" s="167"/>
      <c r="CJK45" s="167"/>
      <c r="CJL45" s="167"/>
      <c r="CJM45" s="167"/>
      <c r="CJN45" s="167"/>
      <c r="CJO45" s="167"/>
      <c r="CJP45" s="167"/>
      <c r="CJQ45" s="167"/>
      <c r="CJR45" s="167"/>
      <c r="CJS45" s="167"/>
      <c r="CJT45" s="167"/>
      <c r="CJU45" s="167"/>
      <c r="CJV45" s="167"/>
      <c r="CJW45" s="167"/>
      <c r="CJX45" s="167"/>
      <c r="CJY45" s="167"/>
      <c r="CJZ45" s="167"/>
      <c r="CKA45" s="167"/>
      <c r="CKB45" s="167"/>
      <c r="CKC45" s="167"/>
      <c r="CKD45" s="167"/>
      <c r="CKE45" s="167"/>
      <c r="CKF45" s="167"/>
      <c r="CKG45" s="167"/>
      <c r="CKH45" s="167"/>
      <c r="CKI45" s="167"/>
      <c r="CKJ45" s="167"/>
      <c r="CKK45" s="167"/>
      <c r="CKL45" s="167"/>
      <c r="CKM45" s="167"/>
      <c r="CKN45" s="167"/>
      <c r="CKO45" s="167"/>
      <c r="CKP45" s="167"/>
      <c r="CKQ45" s="167"/>
      <c r="CKR45" s="167"/>
      <c r="CKS45" s="167"/>
      <c r="CKT45" s="167"/>
      <c r="CKU45" s="167"/>
      <c r="CKV45" s="167"/>
      <c r="CKW45" s="167"/>
      <c r="CKX45" s="167"/>
      <c r="CKY45" s="167"/>
      <c r="CKZ45" s="167"/>
      <c r="CLA45" s="167"/>
      <c r="CLB45" s="167"/>
      <c r="CLC45" s="167"/>
      <c r="CLD45" s="167"/>
      <c r="CLE45" s="167"/>
      <c r="CLF45" s="167"/>
      <c r="CLG45" s="167"/>
      <c r="CLH45" s="167"/>
      <c r="CLI45" s="167"/>
      <c r="CLJ45" s="167"/>
      <c r="CLK45" s="167"/>
      <c r="CLL45" s="167"/>
      <c r="CLM45" s="167"/>
      <c r="CLN45" s="167"/>
      <c r="CLO45" s="167"/>
      <c r="CLP45" s="167"/>
      <c r="CLQ45" s="167"/>
      <c r="CLR45" s="167"/>
      <c r="CLS45" s="167"/>
      <c r="CLT45" s="167"/>
      <c r="CLU45" s="167"/>
      <c r="CLV45" s="167"/>
      <c r="CLW45" s="167"/>
      <c r="CLX45" s="167"/>
      <c r="CLY45" s="167"/>
      <c r="CLZ45" s="167"/>
      <c r="CMA45" s="167"/>
      <c r="CMB45" s="167"/>
      <c r="CMC45" s="167"/>
      <c r="CMD45" s="167"/>
      <c r="CME45" s="167"/>
      <c r="CMF45" s="167"/>
      <c r="CMG45" s="167"/>
      <c r="CMH45" s="167"/>
      <c r="CMI45" s="167"/>
      <c r="CMJ45" s="167"/>
      <c r="CMK45" s="167"/>
      <c r="CML45" s="167"/>
      <c r="CMM45" s="167"/>
      <c r="CMN45" s="167"/>
      <c r="CMO45" s="167"/>
      <c r="CMP45" s="167"/>
      <c r="CMQ45" s="167"/>
      <c r="CMR45" s="167"/>
      <c r="CMS45" s="167"/>
      <c r="CMT45" s="167"/>
      <c r="CMU45" s="167"/>
      <c r="CMV45" s="167"/>
      <c r="CMW45" s="167"/>
      <c r="CMX45" s="167"/>
      <c r="CMY45" s="167"/>
      <c r="CMZ45" s="167"/>
      <c r="CNA45" s="167"/>
      <c r="CNB45" s="167"/>
      <c r="CNC45" s="167"/>
      <c r="CND45" s="167"/>
      <c r="CNE45" s="167"/>
      <c r="CNF45" s="167"/>
      <c r="CNG45" s="167"/>
      <c r="CNH45" s="167"/>
      <c r="CNI45" s="167"/>
      <c r="CNJ45" s="167"/>
      <c r="CNK45" s="167"/>
      <c r="CNL45" s="167"/>
      <c r="CNM45" s="167"/>
      <c r="CNN45" s="167"/>
      <c r="CNO45" s="167"/>
      <c r="CNP45" s="167"/>
      <c r="CNQ45" s="167"/>
      <c r="CNR45" s="167"/>
      <c r="CNS45" s="167"/>
      <c r="CNT45" s="167"/>
      <c r="CNU45" s="167"/>
      <c r="CNV45" s="167"/>
      <c r="CNW45" s="167"/>
      <c r="CNX45" s="167"/>
      <c r="CNY45" s="167"/>
      <c r="CNZ45" s="167"/>
      <c r="COA45" s="167"/>
      <c r="COB45" s="167"/>
      <c r="COC45" s="167"/>
      <c r="COD45" s="167"/>
      <c r="COE45" s="167"/>
      <c r="COF45" s="167"/>
      <c r="COG45" s="167"/>
      <c r="COH45" s="167"/>
      <c r="COI45" s="167"/>
      <c r="COJ45" s="167"/>
      <c r="COK45" s="167"/>
      <c r="COL45" s="167"/>
      <c r="COM45" s="167"/>
      <c r="CON45" s="167"/>
      <c r="COO45" s="167"/>
      <c r="COP45" s="167"/>
      <c r="COQ45" s="167"/>
      <c r="COR45" s="167"/>
      <c r="COS45" s="167"/>
      <c r="COT45" s="167"/>
      <c r="COU45" s="167"/>
      <c r="COV45" s="167"/>
      <c r="COW45" s="167"/>
      <c r="COX45" s="167"/>
      <c r="COY45" s="167"/>
      <c r="COZ45" s="167"/>
      <c r="CPA45" s="167"/>
      <c r="CPB45" s="167"/>
      <c r="CPC45" s="167"/>
      <c r="CPD45" s="167"/>
      <c r="CPE45" s="167"/>
      <c r="CPF45" s="167"/>
      <c r="CPG45" s="167"/>
      <c r="CPH45" s="167"/>
      <c r="CPI45" s="167"/>
      <c r="CPJ45" s="167"/>
      <c r="CPK45" s="167"/>
      <c r="CPL45" s="167"/>
      <c r="CPM45" s="167"/>
      <c r="CPN45" s="167"/>
      <c r="CPO45" s="167"/>
      <c r="CPP45" s="167"/>
      <c r="CPQ45" s="167"/>
      <c r="CPR45" s="167"/>
      <c r="CPS45" s="167"/>
      <c r="CPT45" s="167"/>
      <c r="CPU45" s="167"/>
      <c r="CPV45" s="167"/>
      <c r="CPW45" s="167"/>
      <c r="CPX45" s="167"/>
      <c r="CPY45" s="167"/>
      <c r="CPZ45" s="167"/>
      <c r="CQA45" s="167"/>
      <c r="CQB45" s="167"/>
      <c r="CQC45" s="167"/>
      <c r="CQD45" s="167"/>
      <c r="CQE45" s="167"/>
      <c r="CQF45" s="167"/>
      <c r="CQG45" s="167"/>
      <c r="CQH45" s="167"/>
      <c r="CQI45" s="167"/>
      <c r="CQJ45" s="167"/>
      <c r="CQK45" s="167"/>
      <c r="CQL45" s="167"/>
      <c r="CQM45" s="167"/>
      <c r="CQN45" s="167"/>
      <c r="CQO45" s="167"/>
      <c r="CQP45" s="167"/>
      <c r="CQQ45" s="167"/>
      <c r="CQR45" s="167"/>
      <c r="CQS45" s="167"/>
      <c r="CQT45" s="167"/>
      <c r="CQU45" s="167"/>
      <c r="CQV45" s="167"/>
      <c r="CQW45" s="167"/>
      <c r="CQX45" s="167"/>
      <c r="CQY45" s="167"/>
      <c r="CQZ45" s="167"/>
      <c r="CRA45" s="167"/>
      <c r="CRB45" s="167"/>
      <c r="CRC45" s="167"/>
      <c r="CRD45" s="167"/>
      <c r="CRE45" s="167"/>
      <c r="CRF45" s="167"/>
      <c r="CRG45" s="167"/>
      <c r="CRH45" s="167"/>
      <c r="CRI45" s="167"/>
      <c r="CRJ45" s="167"/>
      <c r="CRK45" s="167"/>
      <c r="CRL45" s="167"/>
      <c r="CRM45" s="167"/>
      <c r="CRN45" s="167"/>
      <c r="CRO45" s="167"/>
      <c r="CRP45" s="167"/>
      <c r="CRQ45" s="167"/>
      <c r="CRR45" s="167"/>
      <c r="CRS45" s="167"/>
      <c r="CRT45" s="167"/>
      <c r="CRU45" s="167"/>
      <c r="CRV45" s="167"/>
      <c r="CRW45" s="167"/>
      <c r="CRX45" s="167"/>
      <c r="CRY45" s="167"/>
      <c r="CRZ45" s="167"/>
      <c r="CSA45" s="167"/>
      <c r="CSB45" s="167"/>
      <c r="CSC45" s="167"/>
      <c r="CSD45" s="167"/>
      <c r="CSE45" s="167"/>
      <c r="CSF45" s="167"/>
      <c r="CSG45" s="167"/>
      <c r="CSH45" s="167"/>
      <c r="CSI45" s="167"/>
      <c r="CSJ45" s="167"/>
      <c r="CSK45" s="167"/>
      <c r="CSL45" s="167"/>
      <c r="CSM45" s="167"/>
      <c r="CSN45" s="167"/>
      <c r="CSO45" s="167"/>
      <c r="CSP45" s="167"/>
      <c r="CSQ45" s="167"/>
      <c r="CSR45" s="167"/>
      <c r="CSS45" s="167"/>
      <c r="CST45" s="167"/>
      <c r="CSU45" s="167"/>
      <c r="CSV45" s="167"/>
      <c r="CSW45" s="167"/>
      <c r="CSX45" s="167"/>
      <c r="CSY45" s="167"/>
      <c r="CSZ45" s="167"/>
      <c r="CTA45" s="167"/>
      <c r="CTB45" s="167"/>
      <c r="CTC45" s="167"/>
      <c r="CTD45" s="167"/>
      <c r="CTE45" s="167"/>
      <c r="CTF45" s="167"/>
      <c r="CTG45" s="167"/>
      <c r="CTH45" s="167"/>
      <c r="CTI45" s="167"/>
      <c r="CTJ45" s="167"/>
      <c r="CTK45" s="167"/>
      <c r="CTL45" s="167"/>
      <c r="CTM45" s="167"/>
      <c r="CTN45" s="167"/>
      <c r="CTO45" s="167"/>
      <c r="CTP45" s="167"/>
      <c r="CTQ45" s="167"/>
      <c r="CTR45" s="167"/>
      <c r="CTS45" s="167"/>
      <c r="CTT45" s="167"/>
      <c r="CTU45" s="167"/>
      <c r="CTV45" s="167"/>
      <c r="CTW45" s="167"/>
      <c r="CTX45" s="167"/>
      <c r="CTY45" s="167"/>
      <c r="CTZ45" s="167"/>
      <c r="CUA45" s="167"/>
      <c r="CUB45" s="167"/>
      <c r="CUC45" s="167"/>
      <c r="CUD45" s="167"/>
      <c r="CUE45" s="167"/>
      <c r="CUF45" s="167"/>
      <c r="CUG45" s="167"/>
      <c r="CUH45" s="167"/>
      <c r="CUI45" s="167"/>
      <c r="CUJ45" s="167"/>
      <c r="CUK45" s="167"/>
      <c r="CUL45" s="167"/>
      <c r="CUM45" s="167"/>
      <c r="CUN45" s="167"/>
      <c r="CUO45" s="167"/>
      <c r="CUP45" s="167"/>
      <c r="CUQ45" s="167"/>
      <c r="CUR45" s="167"/>
      <c r="CUS45" s="167"/>
      <c r="CUT45" s="167"/>
      <c r="CUU45" s="167"/>
      <c r="CUV45" s="167"/>
      <c r="CUW45" s="167"/>
      <c r="CUX45" s="167"/>
      <c r="CUY45" s="167"/>
      <c r="CUZ45" s="167"/>
      <c r="CVA45" s="167"/>
      <c r="CVB45" s="167"/>
      <c r="CVC45" s="167"/>
      <c r="CVD45" s="167"/>
      <c r="CVE45" s="167"/>
      <c r="CVF45" s="167"/>
      <c r="CVG45" s="167"/>
      <c r="CVH45" s="167"/>
      <c r="CVI45" s="167"/>
      <c r="CVJ45" s="167"/>
      <c r="CVK45" s="167"/>
      <c r="CVL45" s="167"/>
      <c r="CVM45" s="167"/>
      <c r="CVN45" s="167"/>
      <c r="CVO45" s="167"/>
      <c r="CVP45" s="167"/>
      <c r="CVQ45" s="167"/>
      <c r="CVR45" s="167"/>
      <c r="CVS45" s="167"/>
      <c r="CVT45" s="167"/>
      <c r="CVU45" s="167"/>
      <c r="CVV45" s="167"/>
      <c r="CVW45" s="167"/>
      <c r="CVX45" s="167"/>
      <c r="CVY45" s="167"/>
      <c r="CVZ45" s="167"/>
      <c r="CWA45" s="167"/>
      <c r="CWB45" s="167"/>
      <c r="CWC45" s="167"/>
      <c r="CWD45" s="167"/>
      <c r="CWE45" s="167"/>
      <c r="CWF45" s="167"/>
      <c r="CWG45" s="167"/>
      <c r="CWH45" s="167"/>
      <c r="CWI45" s="167"/>
      <c r="CWJ45" s="167"/>
      <c r="CWK45" s="167"/>
      <c r="CWL45" s="167"/>
      <c r="CWM45" s="167"/>
      <c r="CWN45" s="167"/>
      <c r="CWO45" s="167"/>
      <c r="CWP45" s="167"/>
      <c r="CWQ45" s="167"/>
      <c r="CWR45" s="167"/>
      <c r="CWS45" s="167"/>
      <c r="CWT45" s="167"/>
      <c r="CWU45" s="167"/>
      <c r="CWV45" s="167"/>
      <c r="CWW45" s="167"/>
      <c r="CWX45" s="167"/>
      <c r="CWY45" s="167"/>
      <c r="CWZ45" s="167"/>
      <c r="CXA45" s="167"/>
      <c r="CXB45" s="167"/>
      <c r="CXC45" s="167"/>
      <c r="CXD45" s="167"/>
      <c r="CXE45" s="167"/>
      <c r="CXF45" s="167"/>
      <c r="CXG45" s="167"/>
      <c r="CXH45" s="167"/>
      <c r="CXI45" s="167"/>
      <c r="CXJ45" s="167"/>
      <c r="CXK45" s="167"/>
      <c r="CXL45" s="167"/>
      <c r="CXM45" s="167"/>
      <c r="CXN45" s="167"/>
      <c r="CXO45" s="167"/>
      <c r="CXP45" s="167"/>
      <c r="CXQ45" s="167"/>
      <c r="CXR45" s="167"/>
      <c r="CXS45" s="167"/>
      <c r="CXT45" s="167"/>
      <c r="CXU45" s="167"/>
      <c r="CXV45" s="167"/>
      <c r="CXW45" s="167"/>
      <c r="CXX45" s="167"/>
      <c r="CXY45" s="167"/>
      <c r="CXZ45" s="167"/>
      <c r="CYA45" s="167"/>
      <c r="CYB45" s="167"/>
      <c r="CYC45" s="167"/>
      <c r="CYD45" s="167"/>
      <c r="CYE45" s="167"/>
      <c r="CYF45" s="167"/>
      <c r="CYG45" s="167"/>
      <c r="CYH45" s="167"/>
      <c r="CYI45" s="167"/>
      <c r="CYJ45" s="167"/>
      <c r="CYK45" s="167"/>
      <c r="CYL45" s="167"/>
      <c r="CYM45" s="167"/>
      <c r="CYN45" s="167"/>
      <c r="CYO45" s="167"/>
      <c r="CYP45" s="167"/>
      <c r="CYQ45" s="167"/>
      <c r="CYR45" s="167"/>
      <c r="CYS45" s="167"/>
      <c r="CYT45" s="167"/>
      <c r="CYU45" s="167"/>
      <c r="CYV45" s="167"/>
      <c r="CYW45" s="167"/>
      <c r="CYX45" s="167"/>
      <c r="CYY45" s="167"/>
      <c r="CYZ45" s="167"/>
      <c r="CZA45" s="167"/>
      <c r="CZB45" s="167"/>
      <c r="CZC45" s="167"/>
      <c r="CZD45" s="167"/>
      <c r="CZE45" s="167"/>
      <c r="CZF45" s="167"/>
      <c r="CZG45" s="167"/>
      <c r="CZH45" s="167"/>
      <c r="CZI45" s="167"/>
      <c r="CZJ45" s="167"/>
      <c r="CZK45" s="167"/>
      <c r="CZL45" s="167"/>
      <c r="CZM45" s="167"/>
      <c r="CZN45" s="167"/>
      <c r="CZO45" s="167"/>
      <c r="CZP45" s="167"/>
      <c r="CZQ45" s="167"/>
      <c r="CZR45" s="167"/>
      <c r="CZS45" s="167"/>
      <c r="CZT45" s="167"/>
      <c r="CZU45" s="167"/>
      <c r="CZV45" s="167"/>
      <c r="CZW45" s="167"/>
      <c r="CZX45" s="167"/>
      <c r="CZY45" s="167"/>
      <c r="CZZ45" s="167"/>
      <c r="DAA45" s="167"/>
      <c r="DAB45" s="167"/>
      <c r="DAC45" s="167"/>
      <c r="DAD45" s="167"/>
      <c r="DAE45" s="167"/>
      <c r="DAF45" s="167"/>
      <c r="DAG45" s="167"/>
      <c r="DAH45" s="167"/>
      <c r="DAI45" s="167"/>
      <c r="DAJ45" s="167"/>
      <c r="DAK45" s="167"/>
      <c r="DAL45" s="167"/>
      <c r="DAM45" s="167"/>
      <c r="DAN45" s="167"/>
      <c r="DAO45" s="167"/>
      <c r="DAP45" s="167"/>
      <c r="DAQ45" s="167"/>
      <c r="DAR45" s="167"/>
      <c r="DAS45" s="167"/>
      <c r="DAT45" s="167"/>
      <c r="DAU45" s="167"/>
      <c r="DAV45" s="167"/>
      <c r="DAW45" s="167"/>
      <c r="DAX45" s="167"/>
      <c r="DAY45" s="167"/>
      <c r="DAZ45" s="167"/>
      <c r="DBA45" s="167"/>
      <c r="DBB45" s="167"/>
      <c r="DBC45" s="167"/>
      <c r="DBD45" s="167"/>
      <c r="DBE45" s="167"/>
      <c r="DBF45" s="167"/>
      <c r="DBG45" s="167"/>
      <c r="DBH45" s="167"/>
      <c r="DBI45" s="167"/>
      <c r="DBJ45" s="167"/>
      <c r="DBK45" s="167"/>
      <c r="DBL45" s="167"/>
      <c r="DBM45" s="167"/>
      <c r="DBN45" s="167"/>
      <c r="DBO45" s="167"/>
      <c r="DBP45" s="167"/>
      <c r="DBQ45" s="167"/>
      <c r="DBR45" s="167"/>
      <c r="DBS45" s="167"/>
      <c r="DBT45" s="167"/>
      <c r="DBU45" s="167"/>
      <c r="DBV45" s="167"/>
      <c r="DBW45" s="167"/>
      <c r="DBX45" s="167"/>
      <c r="DBY45" s="167"/>
      <c r="DBZ45" s="167"/>
      <c r="DCA45" s="167"/>
      <c r="DCB45" s="167"/>
      <c r="DCC45" s="167"/>
      <c r="DCD45" s="167"/>
      <c r="DCE45" s="167"/>
      <c r="DCF45" s="167"/>
      <c r="DCG45" s="167"/>
      <c r="DCH45" s="167"/>
      <c r="DCI45" s="167"/>
      <c r="DCJ45" s="167"/>
      <c r="DCK45" s="167"/>
      <c r="DCL45" s="167"/>
      <c r="DCM45" s="167"/>
      <c r="DCN45" s="167"/>
      <c r="DCO45" s="167"/>
      <c r="DCP45" s="167"/>
      <c r="DCQ45" s="167"/>
      <c r="DCR45" s="167"/>
      <c r="DCS45" s="167"/>
      <c r="DCT45" s="167"/>
      <c r="DCU45" s="167"/>
      <c r="DCV45" s="167"/>
      <c r="DCW45" s="167"/>
      <c r="DCX45" s="167"/>
      <c r="DCY45" s="167"/>
      <c r="DCZ45" s="167"/>
      <c r="DDA45" s="167"/>
      <c r="DDB45" s="167"/>
      <c r="DDC45" s="167"/>
      <c r="DDD45" s="167"/>
      <c r="DDE45" s="167"/>
      <c r="DDF45" s="167"/>
      <c r="DDG45" s="167"/>
      <c r="DDH45" s="167"/>
      <c r="DDI45" s="167"/>
      <c r="DDJ45" s="167"/>
      <c r="DDK45" s="167"/>
      <c r="DDL45" s="167"/>
      <c r="DDM45" s="167"/>
      <c r="DDN45" s="167"/>
      <c r="DDO45" s="167"/>
      <c r="DDP45" s="167"/>
      <c r="DDQ45" s="167"/>
      <c r="DDR45" s="167"/>
      <c r="DDS45" s="167"/>
      <c r="DDT45" s="167"/>
      <c r="DDU45" s="167"/>
      <c r="DDV45" s="167"/>
      <c r="DDW45" s="167"/>
      <c r="DDX45" s="167"/>
      <c r="DDY45" s="167"/>
      <c r="DDZ45" s="167"/>
      <c r="DEA45" s="167"/>
      <c r="DEB45" s="167"/>
      <c r="DEC45" s="167"/>
      <c r="DED45" s="167"/>
      <c r="DEE45" s="167"/>
      <c r="DEF45" s="167"/>
      <c r="DEG45" s="167"/>
      <c r="DEH45" s="167"/>
      <c r="DEI45" s="167"/>
      <c r="DEJ45" s="167"/>
      <c r="DEK45" s="167"/>
      <c r="DEL45" s="167"/>
      <c r="DEM45" s="167"/>
      <c r="DEN45" s="167"/>
      <c r="DEO45" s="167"/>
      <c r="DEP45" s="167"/>
      <c r="DEQ45" s="167"/>
      <c r="DER45" s="167"/>
      <c r="DES45" s="167"/>
      <c r="DET45" s="167"/>
      <c r="DEU45" s="167"/>
      <c r="DEV45" s="167"/>
      <c r="DEW45" s="167"/>
      <c r="DEX45" s="167"/>
      <c r="DEY45" s="167"/>
      <c r="DEZ45" s="167"/>
      <c r="DFA45" s="167"/>
      <c r="DFB45" s="167"/>
      <c r="DFC45" s="167"/>
      <c r="DFD45" s="167"/>
      <c r="DFE45" s="167"/>
      <c r="DFF45" s="167"/>
      <c r="DFG45" s="167"/>
      <c r="DFH45" s="167"/>
      <c r="DFI45" s="167"/>
      <c r="DFJ45" s="167"/>
      <c r="DFK45" s="167"/>
      <c r="DFL45" s="167"/>
      <c r="DFM45" s="167"/>
      <c r="DFN45" s="167"/>
      <c r="DFO45" s="167"/>
      <c r="DFP45" s="167"/>
      <c r="DFQ45" s="167"/>
      <c r="DFR45" s="167"/>
      <c r="DFS45" s="167"/>
      <c r="DFT45" s="167"/>
      <c r="DFU45" s="167"/>
      <c r="DFV45" s="167"/>
      <c r="DFW45" s="167"/>
      <c r="DFX45" s="167"/>
      <c r="DFY45" s="167"/>
      <c r="DFZ45" s="167"/>
      <c r="DGA45" s="167"/>
      <c r="DGB45" s="167"/>
      <c r="DGC45" s="167"/>
      <c r="DGD45" s="167"/>
      <c r="DGE45" s="167"/>
      <c r="DGF45" s="167"/>
      <c r="DGG45" s="167"/>
      <c r="DGH45" s="167"/>
      <c r="DGI45" s="167"/>
      <c r="DGJ45" s="167"/>
      <c r="DGK45" s="167"/>
      <c r="DGL45" s="167"/>
      <c r="DGM45" s="167"/>
      <c r="DGN45" s="167"/>
      <c r="DGO45" s="167"/>
      <c r="DGP45" s="167"/>
      <c r="DGQ45" s="167"/>
      <c r="DGR45" s="167"/>
      <c r="DGS45" s="167"/>
      <c r="DGT45" s="167"/>
      <c r="DGU45" s="167"/>
      <c r="DGV45" s="167"/>
      <c r="DGW45" s="167"/>
      <c r="DGX45" s="167"/>
      <c r="DGY45" s="167"/>
      <c r="DGZ45" s="167"/>
      <c r="DHA45" s="167"/>
      <c r="DHB45" s="167"/>
      <c r="DHC45" s="167"/>
      <c r="DHD45" s="167"/>
      <c r="DHE45" s="167"/>
      <c r="DHF45" s="167"/>
      <c r="DHG45" s="167"/>
      <c r="DHH45" s="167"/>
      <c r="DHI45" s="167"/>
      <c r="DHJ45" s="167"/>
      <c r="DHK45" s="167"/>
      <c r="DHL45" s="167"/>
      <c r="DHM45" s="167"/>
      <c r="DHN45" s="167"/>
      <c r="DHO45" s="167"/>
      <c r="DHP45" s="167"/>
      <c r="DHQ45" s="167"/>
      <c r="DHR45" s="167"/>
      <c r="DHS45" s="167"/>
      <c r="DHT45" s="167"/>
      <c r="DHU45" s="167"/>
      <c r="DHV45" s="167"/>
      <c r="DHW45" s="167"/>
      <c r="DHX45" s="167"/>
      <c r="DHY45" s="167"/>
      <c r="DHZ45" s="167"/>
      <c r="DIA45" s="167"/>
      <c r="DIB45" s="167"/>
      <c r="DIC45" s="167"/>
      <c r="DID45" s="167"/>
      <c r="DIE45" s="167"/>
      <c r="DIF45" s="167"/>
      <c r="DIG45" s="167"/>
      <c r="DIH45" s="167"/>
      <c r="DII45" s="167"/>
      <c r="DIJ45" s="167"/>
      <c r="DIK45" s="167"/>
      <c r="DIL45" s="167"/>
      <c r="DIM45" s="167"/>
      <c r="DIN45" s="167"/>
      <c r="DIO45" s="167"/>
      <c r="DIP45" s="167"/>
      <c r="DIQ45" s="167"/>
      <c r="DIR45" s="167"/>
      <c r="DIS45" s="167"/>
      <c r="DIT45" s="167"/>
      <c r="DIU45" s="167"/>
      <c r="DIV45" s="167"/>
      <c r="DIW45" s="167"/>
      <c r="DIX45" s="167"/>
      <c r="DIY45" s="167"/>
      <c r="DIZ45" s="167"/>
      <c r="DJA45" s="167"/>
      <c r="DJB45" s="167"/>
      <c r="DJC45" s="167"/>
      <c r="DJD45" s="167"/>
      <c r="DJE45" s="167"/>
      <c r="DJF45" s="167"/>
      <c r="DJG45" s="167"/>
      <c r="DJH45" s="167"/>
      <c r="DJI45" s="167"/>
      <c r="DJJ45" s="167"/>
      <c r="DJK45" s="167"/>
      <c r="DJL45" s="167"/>
      <c r="DJM45" s="167"/>
      <c r="DJN45" s="167"/>
      <c r="DJO45" s="167"/>
      <c r="DJP45" s="167"/>
      <c r="DJQ45" s="167"/>
      <c r="DJR45" s="167"/>
      <c r="DJS45" s="167"/>
      <c r="DJT45" s="167"/>
      <c r="DJU45" s="167"/>
      <c r="DJV45" s="167"/>
      <c r="DJW45" s="167"/>
      <c r="DJX45" s="167"/>
      <c r="DJY45" s="167"/>
      <c r="DJZ45" s="167"/>
      <c r="DKA45" s="167"/>
      <c r="DKB45" s="167"/>
      <c r="DKC45" s="167"/>
      <c r="DKD45" s="167"/>
      <c r="DKE45" s="167"/>
      <c r="DKF45" s="167"/>
      <c r="DKG45" s="167"/>
      <c r="DKH45" s="167"/>
      <c r="DKI45" s="167"/>
      <c r="DKJ45" s="167"/>
      <c r="DKK45" s="167"/>
      <c r="DKL45" s="167"/>
      <c r="DKM45" s="167"/>
      <c r="DKN45" s="167"/>
      <c r="DKO45" s="167"/>
      <c r="DKP45" s="167"/>
      <c r="DKQ45" s="167"/>
      <c r="DKR45" s="167"/>
      <c r="DKS45" s="167"/>
      <c r="DKT45" s="167"/>
      <c r="DKU45" s="167"/>
      <c r="DKV45" s="167"/>
      <c r="DKW45" s="167"/>
      <c r="DKX45" s="167"/>
      <c r="DKY45" s="167"/>
      <c r="DKZ45" s="167"/>
      <c r="DLA45" s="167"/>
      <c r="DLB45" s="167"/>
      <c r="DLC45" s="167"/>
      <c r="DLD45" s="167"/>
      <c r="DLE45" s="167"/>
      <c r="DLF45" s="167"/>
      <c r="DLG45" s="167"/>
      <c r="DLH45" s="167"/>
      <c r="DLI45" s="167"/>
      <c r="DLJ45" s="167"/>
      <c r="DLK45" s="167"/>
      <c r="DLL45" s="167"/>
      <c r="DLM45" s="167"/>
      <c r="DLN45" s="167"/>
      <c r="DLO45" s="167"/>
      <c r="DLP45" s="167"/>
      <c r="DLQ45" s="167"/>
      <c r="DLR45" s="167"/>
      <c r="DLS45" s="167"/>
      <c r="DLT45" s="167"/>
      <c r="DLU45" s="167"/>
      <c r="DLV45" s="167"/>
      <c r="DLW45" s="167"/>
      <c r="DLX45" s="167"/>
      <c r="DLY45" s="167"/>
      <c r="DLZ45" s="167"/>
      <c r="DMA45" s="167"/>
      <c r="DMB45" s="167"/>
      <c r="DMC45" s="167"/>
      <c r="DMD45" s="167"/>
      <c r="DME45" s="167"/>
      <c r="DMF45" s="167"/>
      <c r="DMG45" s="167"/>
      <c r="DMH45" s="167"/>
      <c r="DMI45" s="167"/>
      <c r="DMJ45" s="167"/>
      <c r="DMK45" s="167"/>
      <c r="DML45" s="167"/>
      <c r="DMM45" s="167"/>
      <c r="DMN45" s="167"/>
      <c r="DMO45" s="167"/>
      <c r="DMP45" s="167"/>
      <c r="DMQ45" s="167"/>
      <c r="DMR45" s="167"/>
      <c r="DMS45" s="167"/>
      <c r="DMT45" s="167"/>
      <c r="DMU45" s="167"/>
      <c r="DMV45" s="167"/>
      <c r="DMW45" s="167"/>
      <c r="DMX45" s="167"/>
      <c r="DMY45" s="167"/>
      <c r="DMZ45" s="167"/>
      <c r="DNA45" s="167"/>
      <c r="DNB45" s="167"/>
      <c r="DNC45" s="167"/>
      <c r="DND45" s="167"/>
      <c r="DNE45" s="167"/>
      <c r="DNF45" s="167"/>
      <c r="DNG45" s="167"/>
      <c r="DNH45" s="167"/>
      <c r="DNI45" s="167"/>
      <c r="DNJ45" s="167"/>
      <c r="DNK45" s="167"/>
      <c r="DNL45" s="167"/>
      <c r="DNM45" s="167"/>
      <c r="DNN45" s="167"/>
      <c r="DNO45" s="167"/>
      <c r="DNP45" s="167"/>
      <c r="DNQ45" s="167"/>
      <c r="DNR45" s="167"/>
      <c r="DNS45" s="167"/>
      <c r="DNT45" s="167"/>
      <c r="DNU45" s="167"/>
      <c r="DNV45" s="167"/>
      <c r="DNW45" s="167"/>
      <c r="DNX45" s="167"/>
      <c r="DNY45" s="167"/>
      <c r="DNZ45" s="167"/>
      <c r="DOA45" s="167"/>
      <c r="DOB45" s="167"/>
      <c r="DOC45" s="167"/>
      <c r="DOD45" s="167"/>
      <c r="DOE45" s="167"/>
      <c r="DOF45" s="167"/>
      <c r="DOG45" s="167"/>
      <c r="DOH45" s="167"/>
      <c r="DOI45" s="167"/>
      <c r="DOJ45" s="167"/>
      <c r="DOK45" s="167"/>
      <c r="DOL45" s="167"/>
      <c r="DOM45" s="167"/>
      <c r="DON45" s="167"/>
      <c r="DOO45" s="167"/>
      <c r="DOP45" s="167"/>
      <c r="DOQ45" s="167"/>
      <c r="DOR45" s="167"/>
      <c r="DOS45" s="167"/>
      <c r="DOT45" s="167"/>
      <c r="DOU45" s="167"/>
      <c r="DOV45" s="167"/>
      <c r="DOW45" s="167"/>
      <c r="DOX45" s="167"/>
      <c r="DOY45" s="167"/>
      <c r="DOZ45" s="167"/>
      <c r="DPA45" s="167"/>
      <c r="DPB45" s="167"/>
      <c r="DPC45" s="167"/>
      <c r="DPD45" s="167"/>
      <c r="DPE45" s="167"/>
      <c r="DPF45" s="167"/>
      <c r="DPG45" s="167"/>
      <c r="DPH45" s="167"/>
      <c r="DPI45" s="167"/>
      <c r="DPJ45" s="167"/>
      <c r="DPK45" s="167"/>
      <c r="DPL45" s="167"/>
      <c r="DPM45" s="167"/>
      <c r="DPN45" s="167"/>
      <c r="DPO45" s="167"/>
      <c r="DPP45" s="167"/>
      <c r="DPQ45" s="167"/>
      <c r="DPR45" s="167"/>
      <c r="DPS45" s="167"/>
      <c r="DPT45" s="167"/>
      <c r="DPU45" s="167"/>
      <c r="DPV45" s="167"/>
      <c r="DPW45" s="167"/>
      <c r="DPX45" s="167"/>
      <c r="DPY45" s="167"/>
      <c r="DPZ45" s="167"/>
      <c r="DQA45" s="167"/>
      <c r="DQB45" s="167"/>
      <c r="DQC45" s="167"/>
      <c r="DQD45" s="167"/>
      <c r="DQE45" s="167"/>
      <c r="DQF45" s="167"/>
      <c r="DQG45" s="167"/>
      <c r="DQH45" s="167"/>
      <c r="DQI45" s="167"/>
      <c r="DQJ45" s="167"/>
      <c r="DQK45" s="167"/>
      <c r="DQL45" s="167"/>
      <c r="DQM45" s="167"/>
      <c r="DQN45" s="167"/>
      <c r="DQO45" s="167"/>
      <c r="DQP45" s="167"/>
      <c r="DQQ45" s="167"/>
      <c r="DQR45" s="167"/>
      <c r="DQS45" s="167"/>
      <c r="DQT45" s="167"/>
      <c r="DQU45" s="167"/>
      <c r="DQV45" s="167"/>
      <c r="DQW45" s="167"/>
      <c r="DQX45" s="167"/>
      <c r="DQY45" s="167"/>
      <c r="DQZ45" s="167"/>
      <c r="DRA45" s="167"/>
      <c r="DRB45" s="167"/>
      <c r="DRC45" s="167"/>
      <c r="DRD45" s="167"/>
      <c r="DRE45" s="167"/>
      <c r="DRF45" s="167"/>
      <c r="DRG45" s="167"/>
      <c r="DRH45" s="167"/>
      <c r="DRI45" s="167"/>
      <c r="DRJ45" s="167"/>
      <c r="DRK45" s="167"/>
      <c r="DRL45" s="167"/>
      <c r="DRM45" s="167"/>
      <c r="DRN45" s="167"/>
      <c r="DRO45" s="167"/>
      <c r="DRP45" s="167"/>
      <c r="DRQ45" s="167"/>
      <c r="DRR45" s="167"/>
      <c r="DRS45" s="167"/>
      <c r="DRT45" s="167"/>
      <c r="DRU45" s="167"/>
      <c r="DRV45" s="167"/>
      <c r="DRW45" s="167"/>
      <c r="DRX45" s="167"/>
      <c r="DRY45" s="167"/>
      <c r="DRZ45" s="167"/>
      <c r="DSA45" s="167"/>
      <c r="DSB45" s="167"/>
      <c r="DSC45" s="167"/>
      <c r="DSD45" s="167"/>
      <c r="DSE45" s="167"/>
      <c r="DSF45" s="167"/>
      <c r="DSG45" s="167"/>
      <c r="DSH45" s="167"/>
      <c r="DSI45" s="167"/>
      <c r="DSJ45" s="167"/>
      <c r="DSK45" s="167"/>
      <c r="DSL45" s="167"/>
      <c r="DSM45" s="167"/>
      <c r="DSN45" s="167"/>
      <c r="DSO45" s="167"/>
      <c r="DSP45" s="167"/>
      <c r="DSQ45" s="167"/>
      <c r="DSR45" s="167"/>
      <c r="DSS45" s="167"/>
      <c r="DST45" s="167"/>
      <c r="DSU45" s="167"/>
      <c r="DSV45" s="167"/>
      <c r="DSW45" s="167"/>
      <c r="DSX45" s="167"/>
      <c r="DSY45" s="167"/>
      <c r="DSZ45" s="167"/>
      <c r="DTA45" s="167"/>
      <c r="DTB45" s="167"/>
      <c r="DTC45" s="167"/>
      <c r="DTD45" s="167"/>
      <c r="DTE45" s="167"/>
      <c r="DTF45" s="167"/>
      <c r="DTG45" s="167"/>
      <c r="DTH45" s="167"/>
      <c r="DTI45" s="167"/>
      <c r="DTJ45" s="167"/>
      <c r="DTK45" s="167"/>
      <c r="DTL45" s="167"/>
      <c r="DTM45" s="167"/>
      <c r="DTN45" s="167"/>
      <c r="DTO45" s="167"/>
      <c r="DTP45" s="167"/>
      <c r="DTQ45" s="167"/>
      <c r="DTR45" s="167"/>
      <c r="DTS45" s="167"/>
      <c r="DTT45" s="167"/>
      <c r="DTU45" s="167"/>
      <c r="DTV45" s="167"/>
      <c r="DTW45" s="167"/>
      <c r="DTX45" s="167"/>
      <c r="DTY45" s="167"/>
      <c r="DTZ45" s="167"/>
      <c r="DUA45" s="167"/>
      <c r="DUB45" s="167"/>
      <c r="DUC45" s="167"/>
      <c r="DUD45" s="167"/>
      <c r="DUE45" s="167"/>
      <c r="DUF45" s="167"/>
      <c r="DUG45" s="167"/>
      <c r="DUH45" s="167"/>
      <c r="DUI45" s="167"/>
      <c r="DUJ45" s="167"/>
      <c r="DUK45" s="167"/>
      <c r="DUL45" s="167"/>
      <c r="DUM45" s="167"/>
      <c r="DUN45" s="167"/>
      <c r="DUO45" s="167"/>
      <c r="DUP45" s="167"/>
      <c r="DUQ45" s="167"/>
      <c r="DUR45" s="167"/>
      <c r="DUS45" s="167"/>
      <c r="DUT45" s="167"/>
      <c r="DUU45" s="167"/>
      <c r="DUV45" s="167"/>
      <c r="DUW45" s="167"/>
      <c r="DUX45" s="167"/>
      <c r="DUY45" s="167"/>
      <c r="DUZ45" s="167"/>
      <c r="DVA45" s="167"/>
      <c r="DVB45" s="167"/>
      <c r="DVC45" s="167"/>
      <c r="DVD45" s="167"/>
      <c r="DVE45" s="167"/>
      <c r="DVF45" s="167"/>
      <c r="DVG45" s="167"/>
      <c r="DVH45" s="167"/>
      <c r="DVI45" s="167"/>
      <c r="DVJ45" s="167"/>
      <c r="DVK45" s="167"/>
      <c r="DVL45" s="167"/>
      <c r="DVM45" s="167"/>
      <c r="DVN45" s="167"/>
      <c r="DVO45" s="167"/>
      <c r="DVP45" s="167"/>
      <c r="DVQ45" s="167"/>
      <c r="DVR45" s="167"/>
      <c r="DVS45" s="167"/>
      <c r="DVT45" s="167"/>
      <c r="DVU45" s="167"/>
      <c r="DVV45" s="167"/>
      <c r="DVW45" s="167"/>
      <c r="DVX45" s="167"/>
      <c r="DVY45" s="167"/>
      <c r="DVZ45" s="167"/>
      <c r="DWA45" s="167"/>
      <c r="DWB45" s="167"/>
      <c r="DWC45" s="167"/>
      <c r="DWD45" s="167"/>
      <c r="DWE45" s="167"/>
      <c r="DWF45" s="167"/>
      <c r="DWG45" s="167"/>
      <c r="DWH45" s="167"/>
      <c r="DWI45" s="167"/>
      <c r="DWJ45" s="167"/>
      <c r="DWK45" s="167"/>
      <c r="DWL45" s="167"/>
      <c r="DWM45" s="167"/>
      <c r="DWN45" s="167"/>
      <c r="DWO45" s="167"/>
      <c r="DWP45" s="167"/>
      <c r="DWQ45" s="167"/>
      <c r="DWR45" s="167"/>
      <c r="DWS45" s="167"/>
      <c r="DWT45" s="167"/>
      <c r="DWU45" s="167"/>
      <c r="DWV45" s="167"/>
      <c r="DWW45" s="167"/>
      <c r="DWX45" s="167"/>
      <c r="DWY45" s="167"/>
      <c r="DWZ45" s="167"/>
      <c r="DXA45" s="167"/>
      <c r="DXB45" s="167"/>
      <c r="DXC45" s="167"/>
      <c r="DXD45" s="167"/>
      <c r="DXE45" s="167"/>
      <c r="DXF45" s="167"/>
      <c r="DXG45" s="167"/>
      <c r="DXH45" s="167"/>
      <c r="DXI45" s="167"/>
      <c r="DXJ45" s="167"/>
      <c r="DXK45" s="167"/>
      <c r="DXL45" s="167"/>
      <c r="DXM45" s="167"/>
      <c r="DXN45" s="167"/>
      <c r="DXO45" s="167"/>
      <c r="DXP45" s="167"/>
      <c r="DXQ45" s="167"/>
      <c r="DXR45" s="167"/>
      <c r="DXS45" s="167"/>
      <c r="DXT45" s="167"/>
      <c r="DXU45" s="167"/>
      <c r="DXV45" s="167"/>
      <c r="DXW45" s="167"/>
      <c r="DXX45" s="167"/>
      <c r="DXY45" s="167"/>
      <c r="DXZ45" s="167"/>
      <c r="DYA45" s="167"/>
      <c r="DYB45" s="167"/>
      <c r="DYC45" s="167"/>
      <c r="DYD45" s="167"/>
      <c r="DYE45" s="167"/>
      <c r="DYF45" s="167"/>
      <c r="DYG45" s="167"/>
      <c r="DYH45" s="167"/>
      <c r="DYI45" s="167"/>
      <c r="DYJ45" s="167"/>
      <c r="DYK45" s="167"/>
      <c r="DYL45" s="167"/>
      <c r="DYM45" s="167"/>
      <c r="DYN45" s="167"/>
      <c r="DYO45" s="167"/>
      <c r="DYP45" s="167"/>
      <c r="DYQ45" s="167"/>
      <c r="DYR45" s="167"/>
      <c r="DYS45" s="167"/>
      <c r="DYT45" s="167"/>
      <c r="DYU45" s="167"/>
      <c r="DYV45" s="167"/>
      <c r="DYW45" s="167"/>
      <c r="DYX45" s="167"/>
      <c r="DYY45" s="167"/>
      <c r="DYZ45" s="167"/>
      <c r="DZA45" s="167"/>
      <c r="DZB45" s="167"/>
      <c r="DZC45" s="167"/>
      <c r="DZD45" s="167"/>
      <c r="DZE45" s="167"/>
      <c r="DZF45" s="167"/>
      <c r="DZG45" s="167"/>
      <c r="DZH45" s="167"/>
      <c r="DZI45" s="167"/>
      <c r="DZJ45" s="167"/>
      <c r="DZK45" s="167"/>
      <c r="DZL45" s="167"/>
      <c r="DZM45" s="167"/>
      <c r="DZN45" s="167"/>
      <c r="DZO45" s="167"/>
      <c r="DZP45" s="167"/>
      <c r="DZQ45" s="167"/>
      <c r="DZR45" s="167"/>
      <c r="DZS45" s="167"/>
      <c r="DZT45" s="167"/>
      <c r="DZU45" s="167"/>
      <c r="DZV45" s="167"/>
      <c r="DZW45" s="167"/>
      <c r="DZX45" s="167"/>
      <c r="DZY45" s="167"/>
      <c r="DZZ45" s="167"/>
      <c r="EAA45" s="167"/>
      <c r="EAB45" s="167"/>
      <c r="EAC45" s="167"/>
      <c r="EAD45" s="167"/>
      <c r="EAE45" s="167"/>
      <c r="EAF45" s="167"/>
      <c r="EAG45" s="167"/>
      <c r="EAH45" s="167"/>
      <c r="EAI45" s="167"/>
      <c r="EAJ45" s="167"/>
      <c r="EAK45" s="167"/>
      <c r="EAL45" s="167"/>
      <c r="EAM45" s="167"/>
      <c r="EAN45" s="167"/>
      <c r="EAO45" s="167"/>
      <c r="EAP45" s="167"/>
      <c r="EAQ45" s="167"/>
      <c r="EAR45" s="167"/>
      <c r="EAS45" s="167"/>
      <c r="EAT45" s="167"/>
      <c r="EAU45" s="167"/>
      <c r="EAV45" s="167"/>
      <c r="EAW45" s="167"/>
      <c r="EAX45" s="167"/>
      <c r="EAY45" s="167"/>
      <c r="EAZ45" s="167"/>
      <c r="EBA45" s="167"/>
      <c r="EBB45" s="167"/>
      <c r="EBC45" s="167"/>
      <c r="EBD45" s="167"/>
      <c r="EBE45" s="167"/>
      <c r="EBF45" s="167"/>
      <c r="EBG45" s="167"/>
      <c r="EBH45" s="167"/>
      <c r="EBI45" s="167"/>
      <c r="EBJ45" s="167"/>
      <c r="EBK45" s="167"/>
      <c r="EBL45" s="167"/>
      <c r="EBM45" s="167"/>
      <c r="EBN45" s="167"/>
      <c r="EBO45" s="167"/>
      <c r="EBP45" s="167"/>
      <c r="EBQ45" s="167"/>
      <c r="EBR45" s="167"/>
      <c r="EBS45" s="167"/>
      <c r="EBT45" s="167"/>
      <c r="EBU45" s="167"/>
      <c r="EBV45" s="167"/>
      <c r="EBW45" s="167"/>
      <c r="EBX45" s="167"/>
      <c r="EBY45" s="167"/>
      <c r="EBZ45" s="167"/>
      <c r="ECA45" s="167"/>
      <c r="ECB45" s="167"/>
      <c r="ECC45" s="167"/>
      <c r="ECD45" s="167"/>
      <c r="ECE45" s="167"/>
      <c r="ECF45" s="167"/>
      <c r="ECG45" s="167"/>
      <c r="ECH45" s="167"/>
      <c r="ECI45" s="167"/>
      <c r="ECJ45" s="167"/>
      <c r="ECK45" s="167"/>
      <c r="ECL45" s="167"/>
      <c r="ECM45" s="167"/>
      <c r="ECN45" s="167"/>
      <c r="ECO45" s="167"/>
      <c r="ECP45" s="167"/>
      <c r="ECQ45" s="167"/>
      <c r="ECR45" s="167"/>
      <c r="ECS45" s="167"/>
      <c r="ECT45" s="167"/>
      <c r="ECU45" s="167"/>
      <c r="ECV45" s="167"/>
      <c r="ECW45" s="167"/>
      <c r="ECX45" s="167"/>
      <c r="ECY45" s="167"/>
      <c r="ECZ45" s="167"/>
      <c r="EDA45" s="167"/>
      <c r="EDB45" s="167"/>
      <c r="EDC45" s="167"/>
      <c r="EDD45" s="167"/>
      <c r="EDE45" s="167"/>
      <c r="EDF45" s="167"/>
      <c r="EDG45" s="167"/>
      <c r="EDH45" s="167"/>
      <c r="EDI45" s="167"/>
      <c r="EDJ45" s="167"/>
      <c r="EDK45" s="167"/>
      <c r="EDL45" s="167"/>
      <c r="EDM45" s="167"/>
      <c r="EDN45" s="167"/>
      <c r="EDO45" s="167"/>
      <c r="EDP45" s="167"/>
      <c r="EDQ45" s="167"/>
      <c r="EDR45" s="167"/>
      <c r="EDS45" s="167"/>
      <c r="EDT45" s="167"/>
      <c r="EDU45" s="167"/>
      <c r="EDV45" s="167"/>
      <c r="EDW45" s="167"/>
      <c r="EDX45" s="167"/>
      <c r="EDY45" s="167"/>
      <c r="EDZ45" s="167"/>
      <c r="EEA45" s="167"/>
      <c r="EEB45" s="167"/>
      <c r="EEC45" s="167"/>
      <c r="EED45" s="167"/>
      <c r="EEE45" s="167"/>
      <c r="EEF45" s="167"/>
      <c r="EEG45" s="167"/>
      <c r="EEH45" s="167"/>
      <c r="EEI45" s="167"/>
      <c r="EEJ45" s="167"/>
      <c r="EEK45" s="167"/>
      <c r="EEL45" s="167"/>
      <c r="EEM45" s="167"/>
      <c r="EEN45" s="167"/>
      <c r="EEO45" s="167"/>
      <c r="EEP45" s="167"/>
      <c r="EEQ45" s="167"/>
      <c r="EER45" s="167"/>
      <c r="EES45" s="167"/>
      <c r="EET45" s="167"/>
      <c r="EEU45" s="167"/>
      <c r="EEV45" s="167"/>
      <c r="EEW45" s="167"/>
      <c r="EEX45" s="167"/>
      <c r="EEY45" s="167"/>
      <c r="EEZ45" s="167"/>
      <c r="EFA45" s="167"/>
      <c r="EFB45" s="167"/>
      <c r="EFC45" s="167"/>
      <c r="EFD45" s="167"/>
      <c r="EFE45" s="167"/>
      <c r="EFF45" s="167"/>
      <c r="EFG45" s="167"/>
      <c r="EFH45" s="167"/>
      <c r="EFI45" s="167"/>
      <c r="EFJ45" s="167"/>
      <c r="EFK45" s="167"/>
      <c r="EFL45" s="167"/>
      <c r="EFM45" s="167"/>
      <c r="EFN45" s="167"/>
      <c r="EFO45" s="167"/>
      <c r="EFP45" s="167"/>
      <c r="EFQ45" s="167"/>
      <c r="EFR45" s="167"/>
      <c r="EFS45" s="167"/>
      <c r="EFT45" s="167"/>
      <c r="EFU45" s="167"/>
      <c r="EFV45" s="167"/>
      <c r="EFW45" s="167"/>
      <c r="EFX45" s="167"/>
      <c r="EFY45" s="167"/>
      <c r="EFZ45" s="167"/>
      <c r="EGA45" s="167"/>
      <c r="EGB45" s="167"/>
      <c r="EGC45" s="167"/>
      <c r="EGD45" s="167"/>
      <c r="EGE45" s="167"/>
      <c r="EGF45" s="167"/>
      <c r="EGG45" s="167"/>
      <c r="EGH45" s="167"/>
      <c r="EGI45" s="167"/>
      <c r="EGJ45" s="167"/>
      <c r="EGK45" s="167"/>
      <c r="EGL45" s="167"/>
      <c r="EGM45" s="167"/>
      <c r="EGN45" s="167"/>
      <c r="EGO45" s="167"/>
      <c r="EGP45" s="167"/>
      <c r="EGQ45" s="167"/>
      <c r="EGR45" s="167"/>
      <c r="EGS45" s="167"/>
      <c r="EGT45" s="167"/>
      <c r="EGU45" s="167"/>
      <c r="EGV45" s="167"/>
      <c r="EGW45" s="167"/>
      <c r="EGX45" s="167"/>
      <c r="EGY45" s="167"/>
      <c r="EGZ45" s="167"/>
      <c r="EHA45" s="167"/>
      <c r="EHB45" s="167"/>
      <c r="EHC45" s="167"/>
      <c r="EHD45" s="167"/>
      <c r="EHE45" s="167"/>
      <c r="EHF45" s="167"/>
      <c r="EHG45" s="167"/>
      <c r="EHH45" s="167"/>
      <c r="EHI45" s="167"/>
      <c r="EHJ45" s="167"/>
      <c r="EHK45" s="167"/>
      <c r="EHL45" s="167"/>
      <c r="EHM45" s="167"/>
      <c r="EHN45" s="167"/>
      <c r="EHO45" s="167"/>
      <c r="EHP45" s="167"/>
      <c r="EHQ45" s="167"/>
      <c r="EHR45" s="167"/>
      <c r="EHS45" s="167"/>
      <c r="EHT45" s="167"/>
      <c r="EHU45" s="167"/>
      <c r="EHV45" s="167"/>
      <c r="EHW45" s="167"/>
      <c r="EHX45" s="167"/>
      <c r="EHY45" s="167"/>
      <c r="EHZ45" s="167"/>
      <c r="EIA45" s="167"/>
      <c r="EIB45" s="167"/>
      <c r="EIC45" s="167"/>
      <c r="EID45" s="167"/>
      <c r="EIE45" s="167"/>
      <c r="EIF45" s="167"/>
      <c r="EIG45" s="167"/>
      <c r="EIH45" s="167"/>
      <c r="EII45" s="167"/>
      <c r="EIJ45" s="167"/>
      <c r="EIK45" s="167"/>
      <c r="EIL45" s="167"/>
      <c r="EIM45" s="167"/>
      <c r="EIN45" s="167"/>
      <c r="EIO45" s="167"/>
      <c r="EIP45" s="167"/>
      <c r="EIQ45" s="167"/>
      <c r="EIR45" s="167"/>
      <c r="EIS45" s="167"/>
      <c r="EIT45" s="167"/>
      <c r="EIU45" s="167"/>
      <c r="EIV45" s="167"/>
      <c r="EIW45" s="167"/>
      <c r="EIX45" s="167"/>
      <c r="EIY45" s="167"/>
      <c r="EIZ45" s="167"/>
      <c r="EJA45" s="167"/>
      <c r="EJB45" s="167"/>
      <c r="EJC45" s="167"/>
      <c r="EJD45" s="167"/>
      <c r="EJE45" s="167"/>
      <c r="EJF45" s="167"/>
      <c r="EJG45" s="167"/>
      <c r="EJH45" s="167"/>
      <c r="EJI45" s="167"/>
      <c r="EJJ45" s="167"/>
      <c r="EJK45" s="167"/>
      <c r="EJL45" s="167"/>
      <c r="EJM45" s="167"/>
      <c r="EJN45" s="167"/>
      <c r="EJO45" s="167"/>
      <c r="EJP45" s="167"/>
      <c r="EJQ45" s="167"/>
      <c r="EJR45" s="167"/>
      <c r="EJS45" s="167"/>
      <c r="EJT45" s="167"/>
      <c r="EJU45" s="167"/>
      <c r="EJV45" s="167"/>
      <c r="EJW45" s="167"/>
      <c r="EJX45" s="167"/>
      <c r="EJY45" s="167"/>
      <c r="EJZ45" s="167"/>
      <c r="EKA45" s="167"/>
      <c r="EKB45" s="167"/>
      <c r="EKC45" s="167"/>
      <c r="EKD45" s="167"/>
      <c r="EKE45" s="167"/>
      <c r="EKF45" s="167"/>
      <c r="EKG45" s="167"/>
      <c r="EKH45" s="167"/>
      <c r="EKI45" s="167"/>
      <c r="EKJ45" s="167"/>
      <c r="EKK45" s="167"/>
      <c r="EKL45" s="167"/>
      <c r="EKM45" s="167"/>
      <c r="EKN45" s="167"/>
      <c r="EKO45" s="167"/>
      <c r="EKP45" s="167"/>
      <c r="EKQ45" s="167"/>
      <c r="EKR45" s="167"/>
      <c r="EKS45" s="167"/>
      <c r="EKT45" s="167"/>
      <c r="EKU45" s="167"/>
      <c r="EKV45" s="167"/>
      <c r="EKW45" s="167"/>
      <c r="EKX45" s="167"/>
      <c r="EKY45" s="167"/>
      <c r="EKZ45" s="167"/>
      <c r="ELA45" s="167"/>
      <c r="ELB45" s="167"/>
      <c r="ELC45" s="167"/>
      <c r="ELD45" s="167"/>
      <c r="ELE45" s="167"/>
      <c r="ELF45" s="167"/>
      <c r="ELG45" s="167"/>
      <c r="ELH45" s="167"/>
      <c r="ELI45" s="167"/>
      <c r="ELJ45" s="167"/>
      <c r="ELK45" s="167"/>
      <c r="ELL45" s="167"/>
      <c r="ELM45" s="167"/>
      <c r="ELN45" s="167"/>
      <c r="ELO45" s="167"/>
      <c r="ELP45" s="167"/>
      <c r="ELQ45" s="167"/>
      <c r="ELR45" s="167"/>
      <c r="ELS45" s="167"/>
      <c r="ELT45" s="167"/>
      <c r="ELU45" s="167"/>
      <c r="ELV45" s="167"/>
      <c r="ELW45" s="167"/>
      <c r="ELX45" s="167"/>
      <c r="ELY45" s="167"/>
      <c r="ELZ45" s="167"/>
      <c r="EMA45" s="167"/>
      <c r="EMB45" s="167"/>
      <c r="EMC45" s="167"/>
      <c r="EMD45" s="167"/>
      <c r="EME45" s="167"/>
      <c r="EMF45" s="167"/>
      <c r="EMG45" s="167"/>
      <c r="EMH45" s="167"/>
      <c r="EMI45" s="167"/>
      <c r="EMJ45" s="167"/>
      <c r="EMK45" s="167"/>
      <c r="EML45" s="167"/>
      <c r="EMM45" s="167"/>
      <c r="EMN45" s="167"/>
      <c r="EMO45" s="167"/>
      <c r="EMP45" s="167"/>
      <c r="EMQ45" s="167"/>
      <c r="EMR45" s="167"/>
      <c r="EMS45" s="167"/>
      <c r="EMT45" s="167"/>
      <c r="EMU45" s="167"/>
      <c r="EMV45" s="167"/>
      <c r="EMW45" s="167"/>
      <c r="EMX45" s="167"/>
      <c r="EMY45" s="167"/>
      <c r="EMZ45" s="167"/>
      <c r="ENA45" s="167"/>
      <c r="ENB45" s="167"/>
      <c r="ENC45" s="167"/>
      <c r="END45" s="167"/>
      <c r="ENE45" s="167"/>
      <c r="ENF45" s="167"/>
      <c r="ENG45" s="167"/>
      <c r="ENH45" s="167"/>
      <c r="ENI45" s="167"/>
      <c r="ENJ45" s="167"/>
      <c r="ENK45" s="167"/>
      <c r="ENL45" s="167"/>
      <c r="ENM45" s="167"/>
      <c r="ENN45" s="167"/>
      <c r="ENO45" s="167"/>
      <c r="ENP45" s="167"/>
      <c r="ENQ45" s="167"/>
      <c r="ENR45" s="167"/>
      <c r="ENS45" s="167"/>
      <c r="ENT45" s="167"/>
      <c r="ENU45" s="167"/>
      <c r="ENV45" s="167"/>
      <c r="ENW45" s="167"/>
      <c r="ENX45" s="167"/>
      <c r="ENY45" s="167"/>
      <c r="ENZ45" s="167"/>
      <c r="EOA45" s="167"/>
      <c r="EOB45" s="167"/>
      <c r="EOC45" s="167"/>
      <c r="EOD45" s="167"/>
      <c r="EOE45" s="167"/>
      <c r="EOF45" s="167"/>
      <c r="EOG45" s="167"/>
      <c r="EOH45" s="167"/>
      <c r="EOI45" s="167"/>
      <c r="EOJ45" s="167"/>
      <c r="EOK45" s="167"/>
      <c r="EOL45" s="167"/>
      <c r="EOM45" s="167"/>
      <c r="EON45" s="167"/>
      <c r="EOO45" s="167"/>
      <c r="EOP45" s="167"/>
      <c r="EOQ45" s="167"/>
      <c r="EOR45" s="167"/>
      <c r="EOS45" s="167"/>
      <c r="EOT45" s="167"/>
      <c r="EOU45" s="167"/>
      <c r="EOV45" s="167"/>
      <c r="EOW45" s="167"/>
      <c r="EOX45" s="167"/>
      <c r="EOY45" s="167"/>
      <c r="EOZ45" s="167"/>
      <c r="EPA45" s="167"/>
      <c r="EPB45" s="167"/>
      <c r="EPC45" s="167"/>
      <c r="EPD45" s="167"/>
      <c r="EPE45" s="167"/>
      <c r="EPF45" s="167"/>
      <c r="EPG45" s="167"/>
      <c r="EPH45" s="167"/>
      <c r="EPI45" s="167"/>
      <c r="EPJ45" s="167"/>
      <c r="EPK45" s="167"/>
      <c r="EPL45" s="167"/>
      <c r="EPM45" s="167"/>
      <c r="EPN45" s="167"/>
      <c r="EPO45" s="167"/>
      <c r="EPP45" s="167"/>
      <c r="EPQ45" s="167"/>
      <c r="EPR45" s="167"/>
      <c r="EPS45" s="167"/>
      <c r="EPT45" s="167"/>
      <c r="EPU45" s="167"/>
      <c r="EPV45" s="167"/>
      <c r="EPW45" s="167"/>
      <c r="EPX45" s="167"/>
      <c r="EPY45" s="167"/>
      <c r="EPZ45" s="167"/>
      <c r="EQA45" s="167"/>
      <c r="EQB45" s="167"/>
      <c r="EQC45" s="167"/>
      <c r="EQD45" s="167"/>
      <c r="EQE45" s="167"/>
      <c r="EQF45" s="167"/>
      <c r="EQG45" s="167"/>
      <c r="EQH45" s="167"/>
      <c r="EQI45" s="167"/>
      <c r="EQJ45" s="167"/>
      <c r="EQK45" s="167"/>
      <c r="EQL45" s="167"/>
      <c r="EQM45" s="167"/>
      <c r="EQN45" s="167"/>
      <c r="EQO45" s="167"/>
      <c r="EQP45" s="167"/>
      <c r="EQQ45" s="167"/>
      <c r="EQR45" s="167"/>
      <c r="EQS45" s="167"/>
      <c r="EQT45" s="167"/>
      <c r="EQU45" s="167"/>
      <c r="EQV45" s="167"/>
      <c r="EQW45" s="167"/>
      <c r="EQX45" s="167"/>
      <c r="EQY45" s="167"/>
      <c r="EQZ45" s="167"/>
      <c r="ERA45" s="167"/>
      <c r="ERB45" s="167"/>
      <c r="ERC45" s="167"/>
      <c r="ERD45" s="167"/>
      <c r="ERE45" s="167"/>
      <c r="ERF45" s="167"/>
      <c r="ERG45" s="167"/>
      <c r="ERH45" s="167"/>
      <c r="ERI45" s="167"/>
      <c r="ERJ45" s="167"/>
      <c r="ERK45" s="167"/>
      <c r="ERL45" s="167"/>
      <c r="ERM45" s="167"/>
      <c r="ERN45" s="167"/>
      <c r="ERO45" s="167"/>
      <c r="ERP45" s="167"/>
      <c r="ERQ45" s="167"/>
      <c r="ERR45" s="167"/>
      <c r="ERS45" s="167"/>
      <c r="ERT45" s="167"/>
      <c r="ERU45" s="167"/>
      <c r="ERV45" s="167"/>
      <c r="ERW45" s="167"/>
      <c r="ERX45" s="167"/>
      <c r="ERY45" s="167"/>
      <c r="ERZ45" s="167"/>
      <c r="ESA45" s="167"/>
      <c r="ESB45" s="167"/>
      <c r="ESC45" s="167"/>
      <c r="ESD45" s="167"/>
      <c r="ESE45" s="167"/>
      <c r="ESF45" s="167"/>
      <c r="ESG45" s="167"/>
      <c r="ESH45" s="167"/>
      <c r="ESI45" s="167"/>
      <c r="ESJ45" s="167"/>
      <c r="ESK45" s="167"/>
      <c r="ESL45" s="167"/>
      <c r="ESM45" s="167"/>
      <c r="ESN45" s="167"/>
      <c r="ESO45" s="167"/>
      <c r="ESP45" s="167"/>
      <c r="ESQ45" s="167"/>
      <c r="ESR45" s="167"/>
      <c r="ESS45" s="167"/>
      <c r="EST45" s="167"/>
      <c r="ESU45" s="167"/>
      <c r="ESV45" s="167"/>
      <c r="ESW45" s="167"/>
      <c r="ESX45" s="167"/>
      <c r="ESY45" s="167"/>
      <c r="ESZ45" s="167"/>
      <c r="ETA45" s="167"/>
      <c r="ETB45" s="167"/>
      <c r="ETC45" s="167"/>
      <c r="ETD45" s="167"/>
      <c r="ETE45" s="167"/>
      <c r="ETF45" s="167"/>
      <c r="ETG45" s="167"/>
      <c r="ETH45" s="167"/>
      <c r="ETI45" s="167"/>
      <c r="ETJ45" s="167"/>
      <c r="ETK45" s="167"/>
      <c r="ETL45" s="167"/>
      <c r="ETM45" s="167"/>
      <c r="ETN45" s="167"/>
      <c r="ETO45" s="167"/>
      <c r="ETP45" s="167"/>
      <c r="ETQ45" s="167"/>
      <c r="ETR45" s="167"/>
      <c r="ETS45" s="167"/>
      <c r="ETT45" s="167"/>
      <c r="ETU45" s="167"/>
      <c r="ETV45" s="167"/>
      <c r="ETW45" s="167"/>
      <c r="ETX45" s="167"/>
      <c r="ETY45" s="167"/>
      <c r="ETZ45" s="167"/>
      <c r="EUA45" s="167"/>
      <c r="EUB45" s="167"/>
      <c r="EUC45" s="167"/>
      <c r="EUD45" s="167"/>
      <c r="EUE45" s="167"/>
      <c r="EUF45" s="167"/>
      <c r="EUG45" s="167"/>
      <c r="EUH45" s="167"/>
      <c r="EUI45" s="167"/>
      <c r="EUJ45" s="167"/>
      <c r="EUK45" s="167"/>
      <c r="EUL45" s="167"/>
      <c r="EUM45" s="167"/>
      <c r="EUN45" s="167"/>
      <c r="EUO45" s="167"/>
      <c r="EUP45" s="167"/>
      <c r="EUQ45" s="167"/>
      <c r="EUR45" s="167"/>
      <c r="EUS45" s="167"/>
      <c r="EUT45" s="167"/>
      <c r="EUU45" s="167"/>
      <c r="EUV45" s="167"/>
      <c r="EUW45" s="167"/>
      <c r="EUX45" s="167"/>
      <c r="EUY45" s="167"/>
      <c r="EUZ45" s="167"/>
      <c r="EVA45" s="167"/>
      <c r="EVB45" s="167"/>
      <c r="EVC45" s="167"/>
      <c r="EVD45" s="167"/>
      <c r="EVE45" s="167"/>
      <c r="EVF45" s="167"/>
      <c r="EVG45" s="167"/>
      <c r="EVH45" s="167"/>
      <c r="EVI45" s="167"/>
      <c r="EVJ45" s="167"/>
      <c r="EVK45" s="167"/>
      <c r="EVL45" s="167"/>
      <c r="EVM45" s="167"/>
      <c r="EVN45" s="167"/>
      <c r="EVO45" s="167"/>
      <c r="EVP45" s="167"/>
      <c r="EVQ45" s="167"/>
      <c r="EVR45" s="167"/>
      <c r="EVS45" s="167"/>
      <c r="EVT45" s="167"/>
      <c r="EVU45" s="167"/>
      <c r="EVV45" s="167"/>
      <c r="EVW45" s="167"/>
      <c r="EVX45" s="167"/>
      <c r="EVY45" s="167"/>
      <c r="EVZ45" s="167"/>
      <c r="EWA45" s="167"/>
      <c r="EWB45" s="167"/>
      <c r="EWC45" s="167"/>
      <c r="EWD45" s="167"/>
      <c r="EWE45" s="167"/>
      <c r="EWF45" s="167"/>
      <c r="EWG45" s="167"/>
      <c r="EWH45" s="167"/>
      <c r="EWI45" s="167"/>
      <c r="EWJ45" s="167"/>
      <c r="EWK45" s="167"/>
      <c r="EWL45" s="167"/>
      <c r="EWM45" s="167"/>
      <c r="EWN45" s="167"/>
      <c r="EWO45" s="167"/>
      <c r="EWP45" s="167"/>
      <c r="EWQ45" s="167"/>
      <c r="EWR45" s="167"/>
      <c r="EWS45" s="167"/>
      <c r="EWT45" s="167"/>
      <c r="EWU45" s="167"/>
      <c r="EWV45" s="167"/>
      <c r="EWW45" s="167"/>
      <c r="EWX45" s="167"/>
      <c r="EWY45" s="167"/>
      <c r="EWZ45" s="167"/>
      <c r="EXA45" s="167"/>
      <c r="EXB45" s="167"/>
      <c r="EXC45" s="167"/>
      <c r="EXD45" s="167"/>
      <c r="EXE45" s="167"/>
      <c r="EXF45" s="167"/>
      <c r="EXG45" s="167"/>
      <c r="EXH45" s="167"/>
      <c r="EXI45" s="167"/>
      <c r="EXJ45" s="167"/>
      <c r="EXK45" s="167"/>
      <c r="EXL45" s="167"/>
      <c r="EXM45" s="167"/>
      <c r="EXN45" s="167"/>
      <c r="EXO45" s="167"/>
      <c r="EXP45" s="167"/>
      <c r="EXQ45" s="167"/>
      <c r="EXR45" s="167"/>
      <c r="EXS45" s="167"/>
      <c r="EXT45" s="167"/>
      <c r="EXU45" s="167"/>
      <c r="EXV45" s="167"/>
      <c r="EXW45" s="167"/>
      <c r="EXX45" s="167"/>
      <c r="EXY45" s="167"/>
      <c r="EXZ45" s="167"/>
      <c r="EYA45" s="167"/>
      <c r="EYB45" s="167"/>
      <c r="EYC45" s="167"/>
      <c r="EYD45" s="167"/>
      <c r="EYE45" s="167"/>
      <c r="EYF45" s="167"/>
      <c r="EYG45" s="167"/>
      <c r="EYH45" s="167"/>
      <c r="EYI45" s="167"/>
      <c r="EYJ45" s="167"/>
      <c r="EYK45" s="167"/>
      <c r="EYL45" s="167"/>
      <c r="EYM45" s="167"/>
      <c r="EYN45" s="167"/>
      <c r="EYO45" s="167"/>
      <c r="EYP45" s="167"/>
      <c r="EYQ45" s="167"/>
      <c r="EYR45" s="167"/>
      <c r="EYS45" s="167"/>
      <c r="EYT45" s="167"/>
      <c r="EYU45" s="167"/>
      <c r="EYV45" s="167"/>
      <c r="EYW45" s="167"/>
      <c r="EYX45" s="167"/>
      <c r="EYY45" s="167"/>
      <c r="EYZ45" s="167"/>
      <c r="EZA45" s="167"/>
      <c r="EZB45" s="167"/>
      <c r="EZC45" s="167"/>
      <c r="EZD45" s="167"/>
      <c r="EZE45" s="167"/>
      <c r="EZF45" s="167"/>
      <c r="EZG45" s="167"/>
      <c r="EZH45" s="167"/>
      <c r="EZI45" s="167"/>
      <c r="EZJ45" s="167"/>
      <c r="EZK45" s="167"/>
      <c r="EZL45" s="167"/>
      <c r="EZM45" s="167"/>
      <c r="EZN45" s="167"/>
      <c r="EZO45" s="167"/>
      <c r="EZP45" s="167"/>
      <c r="EZQ45" s="167"/>
      <c r="EZR45" s="167"/>
      <c r="EZS45" s="167"/>
      <c r="EZT45" s="167"/>
      <c r="EZU45" s="167"/>
      <c r="EZV45" s="167"/>
      <c r="EZW45" s="167"/>
      <c r="EZX45" s="167"/>
      <c r="EZY45" s="167"/>
      <c r="EZZ45" s="167"/>
      <c r="FAA45" s="167"/>
      <c r="FAB45" s="167"/>
      <c r="FAC45" s="167"/>
      <c r="FAD45" s="167"/>
      <c r="FAE45" s="167"/>
      <c r="FAF45" s="167"/>
      <c r="FAG45" s="167"/>
      <c r="FAH45" s="167"/>
      <c r="FAI45" s="167"/>
      <c r="FAJ45" s="167"/>
      <c r="FAK45" s="167"/>
      <c r="FAL45" s="167"/>
      <c r="FAM45" s="167"/>
      <c r="FAN45" s="167"/>
      <c r="FAO45" s="167"/>
      <c r="FAP45" s="167"/>
      <c r="FAQ45" s="167"/>
      <c r="FAR45" s="167"/>
      <c r="FAS45" s="167"/>
      <c r="FAT45" s="167"/>
      <c r="FAU45" s="167"/>
      <c r="FAV45" s="167"/>
      <c r="FAW45" s="167"/>
      <c r="FAX45" s="167"/>
      <c r="FAY45" s="167"/>
      <c r="FAZ45" s="167"/>
      <c r="FBA45" s="167"/>
      <c r="FBB45" s="167"/>
      <c r="FBC45" s="167"/>
      <c r="FBD45" s="167"/>
      <c r="FBE45" s="167"/>
      <c r="FBF45" s="167"/>
      <c r="FBG45" s="167"/>
      <c r="FBH45" s="167"/>
      <c r="FBI45" s="167"/>
      <c r="FBJ45" s="167"/>
      <c r="FBK45" s="167"/>
      <c r="FBL45" s="167"/>
      <c r="FBM45" s="167"/>
      <c r="FBN45" s="167"/>
      <c r="FBO45" s="167"/>
      <c r="FBP45" s="167"/>
      <c r="FBQ45" s="167"/>
      <c r="FBR45" s="167"/>
      <c r="FBS45" s="167"/>
      <c r="FBT45" s="167"/>
      <c r="FBU45" s="167"/>
      <c r="FBV45" s="167"/>
      <c r="FBW45" s="167"/>
      <c r="FBX45" s="167"/>
      <c r="FBY45" s="167"/>
      <c r="FBZ45" s="167"/>
      <c r="FCA45" s="167"/>
      <c r="FCB45" s="167"/>
      <c r="FCC45" s="167"/>
      <c r="FCD45" s="167"/>
      <c r="FCE45" s="167"/>
      <c r="FCF45" s="167"/>
      <c r="FCG45" s="167"/>
      <c r="FCH45" s="167"/>
      <c r="FCI45" s="167"/>
      <c r="FCJ45" s="167"/>
      <c r="FCK45" s="167"/>
      <c r="FCL45" s="167"/>
      <c r="FCM45" s="167"/>
      <c r="FCN45" s="167"/>
      <c r="FCO45" s="167"/>
      <c r="FCP45" s="167"/>
      <c r="FCQ45" s="167"/>
      <c r="FCR45" s="167"/>
      <c r="FCS45" s="167"/>
      <c r="FCT45" s="167"/>
      <c r="FCU45" s="167"/>
      <c r="FCV45" s="167"/>
      <c r="FCW45" s="167"/>
      <c r="FCX45" s="167"/>
      <c r="FCY45" s="167"/>
      <c r="FCZ45" s="167"/>
      <c r="FDA45" s="167"/>
      <c r="FDB45" s="167"/>
      <c r="FDC45" s="167"/>
      <c r="FDD45" s="167"/>
      <c r="FDE45" s="167"/>
      <c r="FDF45" s="167"/>
      <c r="FDG45" s="167"/>
      <c r="FDH45" s="167"/>
      <c r="FDI45" s="167"/>
      <c r="FDJ45" s="167"/>
      <c r="FDK45" s="167"/>
      <c r="FDL45" s="167"/>
      <c r="FDM45" s="167"/>
      <c r="FDN45" s="167"/>
      <c r="FDO45" s="167"/>
      <c r="FDP45" s="167"/>
      <c r="FDQ45" s="167"/>
      <c r="FDR45" s="167"/>
      <c r="FDS45" s="167"/>
      <c r="FDT45" s="167"/>
      <c r="FDU45" s="167"/>
      <c r="FDV45" s="167"/>
      <c r="FDW45" s="167"/>
      <c r="FDX45" s="167"/>
      <c r="FDY45" s="167"/>
      <c r="FDZ45" s="167"/>
      <c r="FEA45" s="167"/>
      <c r="FEB45" s="167"/>
      <c r="FEC45" s="167"/>
      <c r="FED45" s="167"/>
      <c r="FEE45" s="167"/>
      <c r="FEF45" s="167"/>
      <c r="FEG45" s="167"/>
      <c r="FEH45" s="167"/>
      <c r="FEI45" s="167"/>
      <c r="FEJ45" s="167"/>
      <c r="FEK45" s="167"/>
      <c r="FEL45" s="167"/>
      <c r="FEM45" s="167"/>
      <c r="FEN45" s="167"/>
      <c r="FEO45" s="167"/>
      <c r="FEP45" s="167"/>
      <c r="FEQ45" s="167"/>
      <c r="FER45" s="167"/>
      <c r="FES45" s="167"/>
      <c r="FET45" s="167"/>
      <c r="FEU45" s="167"/>
      <c r="FEV45" s="167"/>
      <c r="FEW45" s="167"/>
      <c r="FEX45" s="167"/>
      <c r="FEY45" s="167"/>
      <c r="FEZ45" s="167"/>
      <c r="FFA45" s="167"/>
      <c r="FFB45" s="167"/>
      <c r="FFC45" s="167"/>
      <c r="FFD45" s="167"/>
      <c r="FFE45" s="167"/>
      <c r="FFF45" s="167"/>
      <c r="FFG45" s="167"/>
      <c r="FFH45" s="167"/>
      <c r="FFI45" s="167"/>
      <c r="FFJ45" s="167"/>
      <c r="FFK45" s="167"/>
      <c r="FFL45" s="167"/>
      <c r="FFM45" s="167"/>
      <c r="FFN45" s="167"/>
      <c r="FFO45" s="167"/>
      <c r="FFP45" s="167"/>
      <c r="FFQ45" s="167"/>
      <c r="FFR45" s="167"/>
      <c r="FFS45" s="167"/>
      <c r="FFT45" s="167"/>
      <c r="FFU45" s="167"/>
      <c r="FFV45" s="167"/>
      <c r="FFW45" s="167"/>
      <c r="FFX45" s="167"/>
      <c r="FFY45" s="167"/>
      <c r="FFZ45" s="167"/>
      <c r="FGA45" s="167"/>
      <c r="FGB45" s="167"/>
      <c r="FGC45" s="167"/>
      <c r="FGD45" s="167"/>
      <c r="FGE45" s="167"/>
      <c r="FGF45" s="167"/>
      <c r="FGG45" s="167"/>
      <c r="FGH45" s="167"/>
      <c r="FGI45" s="167"/>
      <c r="FGJ45" s="167"/>
      <c r="FGK45" s="167"/>
      <c r="FGL45" s="167"/>
      <c r="FGM45" s="167"/>
      <c r="FGN45" s="167"/>
      <c r="FGO45" s="167"/>
      <c r="FGP45" s="167"/>
      <c r="FGQ45" s="167"/>
      <c r="FGR45" s="167"/>
      <c r="FGS45" s="167"/>
      <c r="FGT45" s="167"/>
      <c r="FGU45" s="167"/>
      <c r="FGV45" s="167"/>
      <c r="FGW45" s="167"/>
      <c r="FGX45" s="167"/>
      <c r="FGY45" s="167"/>
      <c r="FGZ45" s="167"/>
      <c r="FHA45" s="167"/>
      <c r="FHB45" s="167"/>
      <c r="FHC45" s="167"/>
      <c r="FHD45" s="167"/>
      <c r="FHE45" s="167"/>
      <c r="FHF45" s="167"/>
      <c r="FHG45" s="167"/>
      <c r="FHH45" s="167"/>
      <c r="FHI45" s="167"/>
      <c r="FHJ45" s="167"/>
      <c r="FHK45" s="167"/>
      <c r="FHL45" s="167"/>
      <c r="FHM45" s="167"/>
      <c r="FHN45" s="167"/>
      <c r="FHO45" s="167"/>
      <c r="FHP45" s="167"/>
      <c r="FHQ45" s="167"/>
      <c r="FHR45" s="167"/>
      <c r="FHS45" s="167"/>
      <c r="FHT45" s="167"/>
      <c r="FHU45" s="167"/>
      <c r="FHV45" s="167"/>
      <c r="FHW45" s="167"/>
      <c r="FHX45" s="167"/>
      <c r="FHY45" s="167"/>
      <c r="FHZ45" s="167"/>
      <c r="FIA45" s="167"/>
      <c r="FIB45" s="167"/>
      <c r="FIC45" s="167"/>
      <c r="FID45" s="167"/>
      <c r="FIE45" s="167"/>
      <c r="FIF45" s="167"/>
      <c r="FIG45" s="167"/>
      <c r="FIH45" s="167"/>
      <c r="FII45" s="167"/>
      <c r="FIJ45" s="167"/>
      <c r="FIK45" s="167"/>
      <c r="FIL45" s="167"/>
      <c r="FIM45" s="167"/>
      <c r="FIN45" s="167"/>
      <c r="FIO45" s="167"/>
      <c r="FIP45" s="167"/>
      <c r="FIQ45" s="167"/>
      <c r="FIR45" s="167"/>
      <c r="FIS45" s="167"/>
      <c r="FIT45" s="167"/>
      <c r="FIU45" s="167"/>
      <c r="FIV45" s="167"/>
      <c r="FIW45" s="167"/>
      <c r="FIX45" s="167"/>
      <c r="FIY45" s="167"/>
      <c r="FIZ45" s="167"/>
      <c r="FJA45" s="167"/>
      <c r="FJB45" s="167"/>
      <c r="FJC45" s="167"/>
      <c r="FJD45" s="167"/>
      <c r="FJE45" s="167"/>
      <c r="FJF45" s="167"/>
      <c r="FJG45" s="167"/>
      <c r="FJH45" s="167"/>
      <c r="FJI45" s="167"/>
      <c r="FJJ45" s="167"/>
      <c r="FJK45" s="167"/>
      <c r="FJL45" s="167"/>
      <c r="FJM45" s="167"/>
      <c r="FJN45" s="167"/>
      <c r="FJO45" s="167"/>
      <c r="FJP45" s="167"/>
      <c r="FJQ45" s="167"/>
      <c r="FJR45" s="167"/>
      <c r="FJS45" s="167"/>
      <c r="FJT45" s="167"/>
      <c r="FJU45" s="167"/>
      <c r="FJV45" s="167"/>
      <c r="FJW45" s="167"/>
      <c r="FJX45" s="167"/>
      <c r="FJY45" s="167"/>
      <c r="FJZ45" s="167"/>
      <c r="FKA45" s="167"/>
      <c r="FKB45" s="167"/>
      <c r="FKC45" s="167"/>
      <c r="FKD45" s="167"/>
      <c r="FKE45" s="167"/>
      <c r="FKF45" s="167"/>
      <c r="FKG45" s="167"/>
      <c r="FKH45" s="167"/>
      <c r="FKI45" s="167"/>
      <c r="FKJ45" s="167"/>
      <c r="FKK45" s="167"/>
      <c r="FKL45" s="167"/>
      <c r="FKM45" s="167"/>
      <c r="FKN45" s="167"/>
      <c r="FKO45" s="167"/>
      <c r="FKP45" s="167"/>
      <c r="FKQ45" s="167"/>
      <c r="FKR45" s="167"/>
      <c r="FKS45" s="167"/>
      <c r="FKT45" s="167"/>
      <c r="FKU45" s="167"/>
      <c r="FKV45" s="167"/>
      <c r="FKW45" s="167"/>
      <c r="FKX45" s="167"/>
      <c r="FKY45" s="167"/>
      <c r="FKZ45" s="167"/>
      <c r="FLA45" s="167"/>
      <c r="FLB45" s="167"/>
      <c r="FLC45" s="167"/>
      <c r="FLD45" s="167"/>
      <c r="FLE45" s="167"/>
      <c r="FLF45" s="167"/>
      <c r="FLG45" s="167"/>
      <c r="FLH45" s="167"/>
      <c r="FLI45" s="167"/>
      <c r="FLJ45" s="167"/>
      <c r="FLK45" s="167"/>
      <c r="FLL45" s="167"/>
      <c r="FLM45" s="167"/>
      <c r="FLN45" s="167"/>
      <c r="FLO45" s="167"/>
      <c r="FLP45" s="167"/>
      <c r="FLQ45" s="167"/>
      <c r="FLR45" s="167"/>
      <c r="FLS45" s="167"/>
      <c r="FLT45" s="167"/>
      <c r="FLU45" s="167"/>
      <c r="FLV45" s="167"/>
      <c r="FLW45" s="167"/>
      <c r="FLX45" s="167"/>
      <c r="FLY45" s="167"/>
      <c r="FLZ45" s="167"/>
      <c r="FMA45" s="167"/>
      <c r="FMB45" s="167"/>
      <c r="FMC45" s="167"/>
      <c r="FMD45" s="167"/>
      <c r="FME45" s="167"/>
      <c r="FMF45" s="167"/>
      <c r="FMG45" s="167"/>
      <c r="FMH45" s="167"/>
      <c r="FMI45" s="167"/>
      <c r="FMJ45" s="167"/>
      <c r="FMK45" s="167"/>
      <c r="FML45" s="167"/>
      <c r="FMM45" s="167"/>
      <c r="FMN45" s="167"/>
      <c r="FMO45" s="167"/>
      <c r="FMP45" s="167"/>
      <c r="FMQ45" s="167"/>
      <c r="FMR45" s="167"/>
      <c r="FMS45" s="167"/>
      <c r="FMT45" s="167"/>
      <c r="FMU45" s="167"/>
      <c r="FMV45" s="167"/>
      <c r="FMW45" s="167"/>
      <c r="FMX45" s="167"/>
      <c r="FMY45" s="167"/>
      <c r="FMZ45" s="167"/>
      <c r="FNA45" s="167"/>
      <c r="FNB45" s="167"/>
      <c r="FNC45" s="167"/>
      <c r="FND45" s="167"/>
      <c r="FNE45" s="167"/>
      <c r="FNF45" s="167"/>
      <c r="FNG45" s="167"/>
      <c r="FNH45" s="167"/>
      <c r="FNI45" s="167"/>
      <c r="FNJ45" s="167"/>
      <c r="FNK45" s="167"/>
      <c r="FNL45" s="167"/>
      <c r="FNM45" s="167"/>
      <c r="FNN45" s="167"/>
      <c r="FNO45" s="167"/>
      <c r="FNP45" s="167"/>
      <c r="FNQ45" s="167"/>
      <c r="FNR45" s="167"/>
      <c r="FNS45" s="167"/>
      <c r="FNT45" s="167"/>
      <c r="FNU45" s="167"/>
      <c r="FNV45" s="167"/>
      <c r="FNW45" s="167"/>
      <c r="FNX45" s="167"/>
      <c r="FNY45" s="167"/>
      <c r="FNZ45" s="167"/>
      <c r="FOA45" s="167"/>
      <c r="FOB45" s="167"/>
      <c r="FOC45" s="167"/>
      <c r="FOD45" s="167"/>
      <c r="FOE45" s="167"/>
      <c r="FOF45" s="167"/>
      <c r="FOG45" s="167"/>
      <c r="FOH45" s="167"/>
      <c r="FOI45" s="167"/>
      <c r="FOJ45" s="167"/>
      <c r="FOK45" s="167"/>
      <c r="FOL45" s="167"/>
      <c r="FOM45" s="167"/>
      <c r="FON45" s="167"/>
      <c r="FOO45" s="167"/>
      <c r="FOP45" s="167"/>
      <c r="FOQ45" s="167"/>
      <c r="FOR45" s="167"/>
      <c r="FOS45" s="167"/>
      <c r="FOT45" s="167"/>
      <c r="FOU45" s="167"/>
      <c r="FOV45" s="167"/>
      <c r="FOW45" s="167"/>
      <c r="FOX45" s="167"/>
      <c r="FOY45" s="167"/>
      <c r="FOZ45" s="167"/>
      <c r="FPA45" s="167"/>
      <c r="FPB45" s="167"/>
      <c r="FPC45" s="167"/>
      <c r="FPD45" s="167"/>
      <c r="FPE45" s="167"/>
      <c r="FPF45" s="167"/>
      <c r="FPG45" s="167"/>
      <c r="FPH45" s="167"/>
      <c r="FPI45" s="167"/>
      <c r="FPJ45" s="167"/>
      <c r="FPK45" s="167"/>
      <c r="FPL45" s="167"/>
      <c r="FPM45" s="167"/>
      <c r="FPN45" s="167"/>
      <c r="FPO45" s="167"/>
      <c r="FPP45" s="167"/>
      <c r="FPQ45" s="167"/>
      <c r="FPR45" s="167"/>
      <c r="FPS45" s="167"/>
      <c r="FPT45" s="167"/>
      <c r="FPU45" s="167"/>
      <c r="FPV45" s="167"/>
      <c r="FPW45" s="167"/>
      <c r="FPX45" s="167"/>
      <c r="FPY45" s="167"/>
      <c r="FPZ45" s="167"/>
      <c r="FQA45" s="167"/>
      <c r="FQB45" s="167"/>
      <c r="FQC45" s="167"/>
      <c r="FQD45" s="167"/>
      <c r="FQE45" s="167"/>
      <c r="FQF45" s="167"/>
      <c r="FQG45" s="167"/>
      <c r="FQH45" s="167"/>
      <c r="FQI45" s="167"/>
      <c r="FQJ45" s="167"/>
      <c r="FQK45" s="167"/>
      <c r="FQL45" s="167"/>
      <c r="FQM45" s="167"/>
      <c r="FQN45" s="167"/>
      <c r="FQO45" s="167"/>
      <c r="FQP45" s="167"/>
      <c r="FQQ45" s="167"/>
      <c r="FQR45" s="167"/>
      <c r="FQS45" s="167"/>
      <c r="FQT45" s="167"/>
      <c r="FQU45" s="167"/>
      <c r="FQV45" s="167"/>
      <c r="FQW45" s="167"/>
      <c r="FQX45" s="167"/>
      <c r="FQY45" s="167"/>
      <c r="FQZ45" s="167"/>
      <c r="FRA45" s="167"/>
      <c r="FRB45" s="167"/>
      <c r="FRC45" s="167"/>
      <c r="FRD45" s="167"/>
      <c r="FRE45" s="167"/>
      <c r="FRF45" s="167"/>
      <c r="FRG45" s="167"/>
      <c r="FRH45" s="167"/>
      <c r="FRI45" s="167"/>
      <c r="FRJ45" s="167"/>
      <c r="FRK45" s="167"/>
      <c r="FRL45" s="167"/>
      <c r="FRM45" s="167"/>
      <c r="FRN45" s="167"/>
      <c r="FRO45" s="167"/>
      <c r="FRP45" s="167"/>
      <c r="FRQ45" s="167"/>
      <c r="FRR45" s="167"/>
      <c r="FRS45" s="167"/>
      <c r="FRT45" s="167"/>
      <c r="FRU45" s="167"/>
      <c r="FRV45" s="167"/>
      <c r="FRW45" s="167"/>
      <c r="FRX45" s="167"/>
      <c r="FRY45" s="167"/>
      <c r="FRZ45" s="167"/>
      <c r="FSA45" s="167"/>
      <c r="FSB45" s="167"/>
      <c r="FSC45" s="167"/>
      <c r="FSD45" s="167"/>
      <c r="FSE45" s="167"/>
      <c r="FSF45" s="167"/>
      <c r="FSG45" s="167"/>
      <c r="FSH45" s="167"/>
      <c r="FSI45" s="167"/>
      <c r="FSJ45" s="167"/>
      <c r="FSK45" s="167"/>
      <c r="FSL45" s="167"/>
      <c r="FSM45" s="167"/>
      <c r="FSN45" s="167"/>
      <c r="FSO45" s="167"/>
      <c r="FSP45" s="167"/>
      <c r="FSQ45" s="167"/>
      <c r="FSR45" s="167"/>
      <c r="FSS45" s="167"/>
      <c r="FST45" s="167"/>
      <c r="FSU45" s="167"/>
      <c r="FSV45" s="167"/>
      <c r="FSW45" s="167"/>
      <c r="FSX45" s="167"/>
      <c r="FSY45" s="167"/>
      <c r="FSZ45" s="167"/>
      <c r="FTA45" s="167"/>
      <c r="FTB45" s="167"/>
      <c r="FTC45" s="167"/>
      <c r="FTD45" s="167"/>
      <c r="FTE45" s="167"/>
      <c r="FTF45" s="167"/>
      <c r="FTG45" s="167"/>
      <c r="FTH45" s="167"/>
      <c r="FTI45" s="167"/>
      <c r="FTJ45" s="167"/>
      <c r="FTK45" s="167"/>
      <c r="FTL45" s="167"/>
      <c r="FTM45" s="167"/>
      <c r="FTN45" s="167"/>
      <c r="FTO45" s="167"/>
      <c r="FTP45" s="167"/>
      <c r="FTQ45" s="167"/>
      <c r="FTR45" s="167"/>
      <c r="FTS45" s="167"/>
      <c r="FTT45" s="167"/>
      <c r="FTU45" s="167"/>
      <c r="FTV45" s="167"/>
      <c r="FTW45" s="167"/>
      <c r="FTX45" s="167"/>
      <c r="FTY45" s="167"/>
      <c r="FTZ45" s="167"/>
      <c r="FUA45" s="167"/>
      <c r="FUB45" s="167"/>
      <c r="FUC45" s="167"/>
      <c r="FUD45" s="167"/>
      <c r="FUE45" s="167"/>
      <c r="FUF45" s="167"/>
      <c r="FUG45" s="167"/>
      <c r="FUH45" s="167"/>
      <c r="FUI45" s="167"/>
      <c r="FUJ45" s="167"/>
      <c r="FUK45" s="167"/>
      <c r="FUL45" s="167"/>
      <c r="FUM45" s="167"/>
      <c r="FUN45" s="167"/>
      <c r="FUO45" s="167"/>
      <c r="FUP45" s="167"/>
      <c r="FUQ45" s="167"/>
      <c r="FUR45" s="167"/>
      <c r="FUS45" s="167"/>
      <c r="FUT45" s="167"/>
      <c r="FUU45" s="167"/>
      <c r="FUV45" s="167"/>
      <c r="FUW45" s="167"/>
      <c r="FUX45" s="167"/>
      <c r="FUY45" s="167"/>
      <c r="FUZ45" s="167"/>
      <c r="FVA45" s="167"/>
      <c r="FVB45" s="167"/>
      <c r="FVC45" s="167"/>
      <c r="FVD45" s="167"/>
      <c r="FVE45" s="167"/>
      <c r="FVF45" s="167"/>
      <c r="FVG45" s="167"/>
      <c r="FVH45" s="167"/>
      <c r="FVI45" s="167"/>
      <c r="FVJ45" s="167"/>
      <c r="FVK45" s="167"/>
      <c r="FVL45" s="167"/>
      <c r="FVM45" s="167"/>
      <c r="FVN45" s="167"/>
      <c r="FVO45" s="167"/>
      <c r="FVP45" s="167"/>
      <c r="FVQ45" s="167"/>
      <c r="FVR45" s="167"/>
      <c r="FVS45" s="167"/>
      <c r="FVT45" s="167"/>
      <c r="FVU45" s="167"/>
      <c r="FVV45" s="167"/>
      <c r="FVW45" s="167"/>
      <c r="FVX45" s="167"/>
      <c r="FVY45" s="167"/>
      <c r="FVZ45" s="167"/>
      <c r="FWA45" s="167"/>
      <c r="FWB45" s="167"/>
      <c r="FWC45" s="167"/>
      <c r="FWD45" s="167"/>
      <c r="FWE45" s="167"/>
      <c r="FWF45" s="167"/>
      <c r="FWG45" s="167"/>
      <c r="FWH45" s="167"/>
      <c r="FWI45" s="167"/>
      <c r="FWJ45" s="167"/>
      <c r="FWK45" s="167"/>
      <c r="FWL45" s="167"/>
      <c r="FWM45" s="167"/>
      <c r="FWN45" s="167"/>
      <c r="FWO45" s="167"/>
      <c r="FWP45" s="167"/>
      <c r="FWQ45" s="167"/>
      <c r="FWR45" s="167"/>
      <c r="FWS45" s="167"/>
      <c r="FWT45" s="167"/>
      <c r="FWU45" s="167"/>
      <c r="FWV45" s="167"/>
      <c r="FWW45" s="167"/>
      <c r="FWX45" s="167"/>
      <c r="FWY45" s="167"/>
      <c r="FWZ45" s="167"/>
      <c r="FXA45" s="167"/>
      <c r="FXB45" s="167"/>
      <c r="FXC45" s="167"/>
      <c r="FXD45" s="167"/>
      <c r="FXE45" s="167"/>
      <c r="FXF45" s="167"/>
      <c r="FXG45" s="167"/>
      <c r="FXH45" s="167"/>
      <c r="FXI45" s="167"/>
      <c r="FXJ45" s="167"/>
      <c r="FXK45" s="167"/>
      <c r="FXL45" s="167"/>
      <c r="FXM45" s="167"/>
      <c r="FXN45" s="167"/>
      <c r="FXO45" s="167"/>
      <c r="FXP45" s="167"/>
      <c r="FXQ45" s="167"/>
      <c r="FXR45" s="167"/>
      <c r="FXS45" s="167"/>
      <c r="FXT45" s="167"/>
      <c r="FXU45" s="167"/>
      <c r="FXV45" s="167"/>
      <c r="FXW45" s="167"/>
      <c r="FXX45" s="167"/>
      <c r="FXY45" s="167"/>
      <c r="FXZ45" s="167"/>
      <c r="FYA45" s="167"/>
      <c r="FYB45" s="167"/>
      <c r="FYC45" s="167"/>
      <c r="FYD45" s="167"/>
      <c r="FYE45" s="167"/>
      <c r="FYF45" s="167"/>
      <c r="FYG45" s="167"/>
      <c r="FYH45" s="167"/>
      <c r="FYI45" s="167"/>
      <c r="FYJ45" s="167"/>
      <c r="FYK45" s="167"/>
      <c r="FYL45" s="167"/>
      <c r="FYM45" s="167"/>
      <c r="FYN45" s="167"/>
      <c r="FYO45" s="167"/>
      <c r="FYP45" s="167"/>
      <c r="FYQ45" s="167"/>
      <c r="FYR45" s="167"/>
      <c r="FYS45" s="167"/>
      <c r="FYT45" s="167"/>
      <c r="FYU45" s="167"/>
      <c r="FYV45" s="167"/>
      <c r="FYW45" s="167"/>
      <c r="FYX45" s="167"/>
      <c r="FYY45" s="167"/>
      <c r="FYZ45" s="167"/>
      <c r="FZA45" s="167"/>
      <c r="FZB45" s="167"/>
      <c r="FZC45" s="167"/>
      <c r="FZD45" s="167"/>
      <c r="FZE45" s="167"/>
      <c r="FZF45" s="167"/>
      <c r="FZG45" s="167"/>
      <c r="FZH45" s="167"/>
      <c r="FZI45" s="167"/>
      <c r="FZJ45" s="167"/>
      <c r="FZK45" s="167"/>
      <c r="FZL45" s="167"/>
      <c r="FZM45" s="167"/>
      <c r="FZN45" s="167"/>
      <c r="FZO45" s="167"/>
      <c r="FZP45" s="167"/>
      <c r="FZQ45" s="167"/>
      <c r="FZR45" s="167"/>
      <c r="FZS45" s="167"/>
      <c r="FZT45" s="167"/>
      <c r="FZU45" s="167"/>
      <c r="FZV45" s="167"/>
      <c r="FZW45" s="167"/>
      <c r="FZX45" s="167"/>
      <c r="FZY45" s="167"/>
      <c r="FZZ45" s="167"/>
      <c r="GAA45" s="167"/>
      <c r="GAB45" s="167"/>
      <c r="GAC45" s="167"/>
      <c r="GAD45" s="167"/>
      <c r="GAE45" s="167"/>
      <c r="GAF45" s="167"/>
      <c r="GAG45" s="167"/>
      <c r="GAH45" s="167"/>
      <c r="GAI45" s="167"/>
      <c r="GAJ45" s="167"/>
      <c r="GAK45" s="167"/>
      <c r="GAL45" s="167"/>
      <c r="GAM45" s="167"/>
      <c r="GAN45" s="167"/>
      <c r="GAO45" s="167"/>
      <c r="GAP45" s="167"/>
      <c r="GAQ45" s="167"/>
      <c r="GAR45" s="167"/>
      <c r="GAS45" s="167"/>
      <c r="GAT45" s="167"/>
      <c r="GAU45" s="167"/>
      <c r="GAV45" s="167"/>
      <c r="GAW45" s="167"/>
      <c r="GAX45" s="167"/>
      <c r="GAY45" s="167"/>
      <c r="GAZ45" s="167"/>
      <c r="GBA45" s="167"/>
      <c r="GBB45" s="167"/>
      <c r="GBC45" s="167"/>
      <c r="GBD45" s="167"/>
      <c r="GBE45" s="167"/>
      <c r="GBF45" s="167"/>
      <c r="GBG45" s="167"/>
      <c r="GBH45" s="167"/>
      <c r="GBI45" s="167"/>
      <c r="GBJ45" s="167"/>
      <c r="GBK45" s="167"/>
      <c r="GBL45" s="167"/>
      <c r="GBM45" s="167"/>
      <c r="GBN45" s="167"/>
      <c r="GBO45" s="167"/>
      <c r="GBP45" s="167"/>
      <c r="GBQ45" s="167"/>
      <c r="GBR45" s="167"/>
      <c r="GBS45" s="167"/>
      <c r="GBT45" s="167"/>
      <c r="GBU45" s="167"/>
      <c r="GBV45" s="167"/>
      <c r="GBW45" s="167"/>
      <c r="GBX45" s="167"/>
      <c r="GBY45" s="167"/>
      <c r="GBZ45" s="167"/>
      <c r="GCA45" s="167"/>
      <c r="GCB45" s="167"/>
      <c r="GCC45" s="167"/>
      <c r="GCD45" s="167"/>
      <c r="GCE45" s="167"/>
      <c r="GCF45" s="167"/>
      <c r="GCG45" s="167"/>
      <c r="GCH45" s="167"/>
      <c r="GCI45" s="167"/>
      <c r="GCJ45" s="167"/>
      <c r="GCK45" s="167"/>
      <c r="GCL45" s="167"/>
      <c r="GCM45" s="167"/>
      <c r="GCN45" s="167"/>
      <c r="GCO45" s="167"/>
      <c r="GCP45" s="167"/>
      <c r="GCQ45" s="167"/>
      <c r="GCR45" s="167"/>
      <c r="GCS45" s="167"/>
      <c r="GCT45" s="167"/>
      <c r="GCU45" s="167"/>
      <c r="GCV45" s="167"/>
      <c r="GCW45" s="167"/>
      <c r="GCX45" s="167"/>
      <c r="GCY45" s="167"/>
      <c r="GCZ45" s="167"/>
      <c r="GDA45" s="167"/>
      <c r="GDB45" s="167"/>
      <c r="GDC45" s="167"/>
      <c r="GDD45" s="167"/>
      <c r="GDE45" s="167"/>
      <c r="GDF45" s="167"/>
      <c r="GDG45" s="167"/>
      <c r="GDH45" s="167"/>
      <c r="GDI45" s="167"/>
      <c r="GDJ45" s="167"/>
      <c r="GDK45" s="167"/>
      <c r="GDL45" s="167"/>
      <c r="GDM45" s="167"/>
      <c r="GDN45" s="167"/>
      <c r="GDO45" s="167"/>
      <c r="GDP45" s="167"/>
      <c r="GDQ45" s="167"/>
      <c r="GDR45" s="167"/>
      <c r="GDS45" s="167"/>
      <c r="GDT45" s="167"/>
      <c r="GDU45" s="167"/>
      <c r="GDV45" s="167"/>
      <c r="GDW45" s="167"/>
      <c r="GDX45" s="167"/>
      <c r="GDY45" s="167"/>
      <c r="GDZ45" s="167"/>
      <c r="GEA45" s="167"/>
      <c r="GEB45" s="167"/>
      <c r="GEC45" s="167"/>
      <c r="GED45" s="167"/>
      <c r="GEE45" s="167"/>
      <c r="GEF45" s="167"/>
      <c r="GEG45" s="167"/>
      <c r="GEH45" s="167"/>
      <c r="GEI45" s="167"/>
      <c r="GEJ45" s="167"/>
      <c r="GEK45" s="167"/>
      <c r="GEL45" s="167"/>
      <c r="GEM45" s="167"/>
      <c r="GEN45" s="167"/>
      <c r="GEO45" s="167"/>
      <c r="GEP45" s="167"/>
      <c r="GEQ45" s="167"/>
      <c r="GER45" s="167"/>
      <c r="GES45" s="167"/>
      <c r="GET45" s="167"/>
      <c r="GEU45" s="167"/>
      <c r="GEV45" s="167"/>
      <c r="GEW45" s="167"/>
      <c r="GEX45" s="167"/>
      <c r="GEY45" s="167"/>
      <c r="GEZ45" s="167"/>
      <c r="GFA45" s="167"/>
      <c r="GFB45" s="167"/>
      <c r="GFC45" s="167"/>
      <c r="GFD45" s="167"/>
      <c r="GFE45" s="167"/>
      <c r="GFF45" s="167"/>
      <c r="GFG45" s="167"/>
      <c r="GFH45" s="167"/>
      <c r="GFI45" s="167"/>
      <c r="GFJ45" s="167"/>
      <c r="GFK45" s="167"/>
      <c r="GFL45" s="167"/>
      <c r="GFM45" s="167"/>
      <c r="GFN45" s="167"/>
      <c r="GFO45" s="167"/>
      <c r="GFP45" s="167"/>
      <c r="GFQ45" s="167"/>
      <c r="GFR45" s="167"/>
      <c r="GFS45" s="167"/>
      <c r="GFT45" s="167"/>
      <c r="GFU45" s="167"/>
      <c r="GFV45" s="167"/>
      <c r="GFW45" s="167"/>
      <c r="GFX45" s="167"/>
      <c r="GFY45" s="167"/>
      <c r="GFZ45" s="167"/>
      <c r="GGA45" s="167"/>
      <c r="GGB45" s="167"/>
      <c r="GGC45" s="167"/>
      <c r="GGD45" s="167"/>
      <c r="GGE45" s="167"/>
      <c r="GGF45" s="167"/>
      <c r="GGG45" s="167"/>
      <c r="GGH45" s="167"/>
      <c r="GGI45" s="167"/>
      <c r="GGJ45" s="167"/>
      <c r="GGK45" s="167"/>
      <c r="GGL45" s="167"/>
      <c r="GGM45" s="167"/>
      <c r="GGN45" s="167"/>
      <c r="GGO45" s="167"/>
      <c r="GGP45" s="167"/>
      <c r="GGQ45" s="167"/>
      <c r="GGR45" s="167"/>
      <c r="GGS45" s="167"/>
      <c r="GGT45" s="167"/>
      <c r="GGU45" s="167"/>
      <c r="GGV45" s="167"/>
      <c r="GGW45" s="167"/>
      <c r="GGX45" s="167"/>
      <c r="GGY45" s="167"/>
      <c r="GGZ45" s="167"/>
      <c r="GHA45" s="167"/>
      <c r="GHB45" s="167"/>
      <c r="GHC45" s="167"/>
      <c r="GHD45" s="167"/>
      <c r="GHE45" s="167"/>
      <c r="GHF45" s="167"/>
      <c r="GHG45" s="167"/>
      <c r="GHH45" s="167"/>
      <c r="GHI45" s="167"/>
      <c r="GHJ45" s="167"/>
      <c r="GHK45" s="167"/>
      <c r="GHL45" s="167"/>
      <c r="GHM45" s="167"/>
      <c r="GHN45" s="167"/>
      <c r="GHO45" s="167"/>
      <c r="GHP45" s="167"/>
      <c r="GHQ45" s="167"/>
      <c r="GHR45" s="167"/>
      <c r="GHS45" s="167"/>
      <c r="GHT45" s="167"/>
      <c r="GHU45" s="167"/>
      <c r="GHV45" s="167"/>
      <c r="GHW45" s="167"/>
      <c r="GHX45" s="167"/>
      <c r="GHY45" s="167"/>
      <c r="GHZ45" s="167"/>
      <c r="GIA45" s="167"/>
      <c r="GIB45" s="167"/>
      <c r="GIC45" s="167"/>
      <c r="GID45" s="167"/>
      <c r="GIE45" s="167"/>
      <c r="GIF45" s="167"/>
      <c r="GIG45" s="167"/>
      <c r="GIH45" s="167"/>
      <c r="GII45" s="167"/>
      <c r="GIJ45" s="167"/>
      <c r="GIK45" s="167"/>
      <c r="GIL45" s="167"/>
      <c r="GIM45" s="167"/>
      <c r="GIN45" s="167"/>
      <c r="GIO45" s="167"/>
      <c r="GIP45" s="167"/>
      <c r="GIQ45" s="167"/>
      <c r="GIR45" s="167"/>
      <c r="GIS45" s="167"/>
      <c r="GIT45" s="167"/>
      <c r="GIU45" s="167"/>
      <c r="GIV45" s="167"/>
      <c r="GIW45" s="167"/>
      <c r="GIX45" s="167"/>
      <c r="GIY45" s="167"/>
      <c r="GIZ45" s="167"/>
      <c r="GJA45" s="167"/>
      <c r="GJB45" s="167"/>
      <c r="GJC45" s="167"/>
      <c r="GJD45" s="167"/>
      <c r="GJE45" s="167"/>
      <c r="GJF45" s="167"/>
      <c r="GJG45" s="167"/>
      <c r="GJH45" s="167"/>
      <c r="GJI45" s="167"/>
      <c r="GJJ45" s="167"/>
      <c r="GJK45" s="167"/>
      <c r="GJL45" s="167"/>
      <c r="GJM45" s="167"/>
      <c r="GJN45" s="167"/>
      <c r="GJO45" s="167"/>
      <c r="GJP45" s="167"/>
      <c r="GJQ45" s="167"/>
      <c r="GJR45" s="167"/>
      <c r="GJS45" s="167"/>
      <c r="GJT45" s="167"/>
      <c r="GJU45" s="167"/>
      <c r="GJV45" s="167"/>
      <c r="GJW45" s="167"/>
      <c r="GJX45" s="167"/>
      <c r="GJY45" s="167"/>
      <c r="GJZ45" s="167"/>
      <c r="GKA45" s="167"/>
      <c r="GKB45" s="167"/>
      <c r="GKC45" s="167"/>
      <c r="GKD45" s="167"/>
      <c r="GKE45" s="167"/>
      <c r="GKF45" s="167"/>
      <c r="GKG45" s="167"/>
      <c r="GKH45" s="167"/>
      <c r="GKI45" s="167"/>
      <c r="GKJ45" s="167"/>
      <c r="GKK45" s="167"/>
      <c r="GKL45" s="167"/>
      <c r="GKM45" s="167"/>
      <c r="GKN45" s="167"/>
      <c r="GKO45" s="167"/>
      <c r="GKP45" s="167"/>
      <c r="GKQ45" s="167"/>
      <c r="GKR45" s="167"/>
      <c r="GKS45" s="167"/>
      <c r="GKT45" s="167"/>
      <c r="GKU45" s="167"/>
      <c r="GKV45" s="167"/>
      <c r="GKW45" s="167"/>
      <c r="GKX45" s="167"/>
      <c r="GKY45" s="167"/>
      <c r="GKZ45" s="167"/>
      <c r="GLA45" s="167"/>
      <c r="GLB45" s="167"/>
      <c r="GLC45" s="167"/>
      <c r="GLD45" s="167"/>
      <c r="GLE45" s="167"/>
      <c r="GLF45" s="167"/>
      <c r="GLG45" s="167"/>
      <c r="GLH45" s="167"/>
      <c r="GLI45" s="167"/>
      <c r="GLJ45" s="167"/>
      <c r="GLK45" s="167"/>
      <c r="GLL45" s="167"/>
      <c r="GLM45" s="167"/>
      <c r="GLN45" s="167"/>
      <c r="GLO45" s="167"/>
      <c r="GLP45" s="167"/>
      <c r="GLQ45" s="167"/>
      <c r="GLR45" s="167"/>
      <c r="GLS45" s="167"/>
      <c r="GLT45" s="167"/>
      <c r="GLU45" s="167"/>
      <c r="GLV45" s="167"/>
      <c r="GLW45" s="167"/>
      <c r="GLX45" s="167"/>
      <c r="GLY45" s="167"/>
      <c r="GLZ45" s="167"/>
      <c r="GMA45" s="167"/>
      <c r="GMB45" s="167"/>
      <c r="GMC45" s="167"/>
      <c r="GMD45" s="167"/>
      <c r="GME45" s="167"/>
      <c r="GMF45" s="167"/>
      <c r="GMG45" s="167"/>
      <c r="GMH45" s="167"/>
      <c r="GMI45" s="167"/>
      <c r="GMJ45" s="167"/>
      <c r="GMK45" s="167"/>
      <c r="GML45" s="167"/>
      <c r="GMM45" s="167"/>
      <c r="GMN45" s="167"/>
      <c r="GMO45" s="167"/>
      <c r="GMP45" s="167"/>
      <c r="GMQ45" s="167"/>
      <c r="GMR45" s="167"/>
      <c r="GMS45" s="167"/>
      <c r="GMT45" s="167"/>
      <c r="GMU45" s="167"/>
      <c r="GMV45" s="167"/>
      <c r="GMW45" s="167"/>
      <c r="GMX45" s="167"/>
      <c r="GMY45" s="167"/>
      <c r="GMZ45" s="167"/>
      <c r="GNA45" s="167"/>
      <c r="GNB45" s="167"/>
      <c r="GNC45" s="167"/>
      <c r="GND45" s="167"/>
      <c r="GNE45" s="167"/>
      <c r="GNF45" s="167"/>
      <c r="GNG45" s="167"/>
      <c r="GNH45" s="167"/>
      <c r="GNI45" s="167"/>
      <c r="GNJ45" s="167"/>
      <c r="GNK45" s="167"/>
      <c r="GNL45" s="167"/>
      <c r="GNM45" s="167"/>
      <c r="GNN45" s="167"/>
      <c r="GNO45" s="167"/>
      <c r="GNP45" s="167"/>
      <c r="GNQ45" s="167"/>
      <c r="GNR45" s="167"/>
      <c r="GNS45" s="167"/>
      <c r="GNT45" s="167"/>
      <c r="GNU45" s="167"/>
      <c r="GNV45" s="167"/>
      <c r="GNW45" s="167"/>
      <c r="GNX45" s="167"/>
      <c r="GNY45" s="167"/>
      <c r="GNZ45" s="167"/>
      <c r="GOA45" s="167"/>
      <c r="GOB45" s="167"/>
      <c r="GOC45" s="167"/>
      <c r="GOD45" s="167"/>
      <c r="GOE45" s="167"/>
      <c r="GOF45" s="167"/>
      <c r="GOG45" s="167"/>
      <c r="GOH45" s="167"/>
      <c r="GOI45" s="167"/>
      <c r="GOJ45" s="167"/>
      <c r="GOK45" s="167"/>
      <c r="GOL45" s="167"/>
      <c r="GOM45" s="167"/>
      <c r="GON45" s="167"/>
      <c r="GOO45" s="167"/>
      <c r="GOP45" s="167"/>
      <c r="GOQ45" s="167"/>
      <c r="GOR45" s="167"/>
      <c r="GOS45" s="167"/>
      <c r="GOT45" s="167"/>
      <c r="GOU45" s="167"/>
      <c r="GOV45" s="167"/>
      <c r="GOW45" s="167"/>
      <c r="GOX45" s="167"/>
      <c r="GOY45" s="167"/>
      <c r="GOZ45" s="167"/>
      <c r="GPA45" s="167"/>
      <c r="GPB45" s="167"/>
      <c r="GPC45" s="167"/>
      <c r="GPD45" s="167"/>
      <c r="GPE45" s="167"/>
      <c r="GPF45" s="167"/>
      <c r="GPG45" s="167"/>
      <c r="GPH45" s="167"/>
      <c r="GPI45" s="167"/>
      <c r="GPJ45" s="167"/>
      <c r="GPK45" s="167"/>
      <c r="GPL45" s="167"/>
      <c r="GPM45" s="167"/>
      <c r="GPN45" s="167"/>
      <c r="GPO45" s="167"/>
      <c r="GPP45" s="167"/>
      <c r="GPQ45" s="167"/>
      <c r="GPR45" s="167"/>
      <c r="GPS45" s="167"/>
      <c r="GPT45" s="167"/>
      <c r="GPU45" s="167"/>
      <c r="GPV45" s="167"/>
      <c r="GPW45" s="167"/>
      <c r="GPX45" s="167"/>
      <c r="GPY45" s="167"/>
      <c r="GPZ45" s="167"/>
      <c r="GQA45" s="167"/>
      <c r="GQB45" s="167"/>
      <c r="GQC45" s="167"/>
      <c r="GQD45" s="167"/>
      <c r="GQE45" s="167"/>
      <c r="GQF45" s="167"/>
      <c r="GQG45" s="167"/>
      <c r="GQH45" s="167"/>
      <c r="GQI45" s="167"/>
      <c r="GQJ45" s="167"/>
      <c r="GQK45" s="167"/>
      <c r="GQL45" s="167"/>
      <c r="GQM45" s="167"/>
      <c r="GQN45" s="167"/>
      <c r="GQO45" s="167"/>
      <c r="GQP45" s="167"/>
      <c r="GQQ45" s="167"/>
      <c r="GQR45" s="167"/>
      <c r="GQS45" s="167"/>
      <c r="GQT45" s="167"/>
      <c r="GQU45" s="167"/>
      <c r="GQV45" s="167"/>
      <c r="GQW45" s="167"/>
      <c r="GQX45" s="167"/>
      <c r="GQY45" s="167"/>
      <c r="GQZ45" s="167"/>
      <c r="GRA45" s="167"/>
      <c r="GRB45" s="167"/>
      <c r="GRC45" s="167"/>
      <c r="GRD45" s="167"/>
      <c r="GRE45" s="167"/>
      <c r="GRF45" s="167"/>
      <c r="GRG45" s="167"/>
      <c r="GRH45" s="167"/>
      <c r="GRI45" s="167"/>
      <c r="GRJ45" s="167"/>
      <c r="GRK45" s="167"/>
      <c r="GRL45" s="167"/>
      <c r="GRM45" s="167"/>
      <c r="GRN45" s="167"/>
      <c r="GRO45" s="167"/>
      <c r="GRP45" s="167"/>
      <c r="GRQ45" s="167"/>
      <c r="GRR45" s="167"/>
      <c r="GRS45" s="167"/>
      <c r="GRT45" s="167"/>
      <c r="GRU45" s="167"/>
      <c r="GRV45" s="167"/>
      <c r="GRW45" s="167"/>
      <c r="GRX45" s="167"/>
      <c r="GRY45" s="167"/>
      <c r="GRZ45" s="167"/>
      <c r="GSA45" s="167"/>
      <c r="GSB45" s="167"/>
      <c r="GSC45" s="167"/>
      <c r="GSD45" s="167"/>
      <c r="GSE45" s="167"/>
      <c r="GSF45" s="167"/>
      <c r="GSG45" s="167"/>
      <c r="GSH45" s="167"/>
      <c r="GSI45" s="167"/>
      <c r="GSJ45" s="167"/>
      <c r="GSK45" s="167"/>
      <c r="GSL45" s="167"/>
      <c r="GSM45" s="167"/>
      <c r="GSN45" s="167"/>
      <c r="GSO45" s="167"/>
      <c r="GSP45" s="167"/>
      <c r="GSQ45" s="167"/>
      <c r="GSR45" s="167"/>
      <c r="GSS45" s="167"/>
      <c r="GST45" s="167"/>
      <c r="GSU45" s="167"/>
      <c r="GSV45" s="167"/>
      <c r="GSW45" s="167"/>
      <c r="GSX45" s="167"/>
      <c r="GSY45" s="167"/>
      <c r="GSZ45" s="167"/>
      <c r="GTA45" s="167"/>
      <c r="GTB45" s="167"/>
      <c r="GTC45" s="167"/>
      <c r="GTD45" s="167"/>
      <c r="GTE45" s="167"/>
      <c r="GTF45" s="167"/>
      <c r="GTG45" s="167"/>
      <c r="GTH45" s="167"/>
      <c r="GTI45" s="167"/>
      <c r="GTJ45" s="167"/>
      <c r="GTK45" s="167"/>
      <c r="GTL45" s="167"/>
      <c r="GTM45" s="167"/>
      <c r="GTN45" s="167"/>
      <c r="GTO45" s="167"/>
      <c r="GTP45" s="167"/>
      <c r="GTQ45" s="167"/>
      <c r="GTR45" s="167"/>
      <c r="GTS45" s="167"/>
      <c r="GTT45" s="167"/>
      <c r="GTU45" s="167"/>
      <c r="GTV45" s="167"/>
      <c r="GTW45" s="167"/>
      <c r="GTX45" s="167"/>
      <c r="GTY45" s="167"/>
      <c r="GTZ45" s="167"/>
      <c r="GUA45" s="167"/>
      <c r="GUB45" s="167"/>
      <c r="GUC45" s="167"/>
      <c r="GUD45" s="167"/>
      <c r="GUE45" s="167"/>
      <c r="GUF45" s="167"/>
      <c r="GUG45" s="167"/>
      <c r="GUH45" s="167"/>
      <c r="GUI45" s="167"/>
      <c r="GUJ45" s="167"/>
      <c r="GUK45" s="167"/>
      <c r="GUL45" s="167"/>
      <c r="GUM45" s="167"/>
      <c r="GUN45" s="167"/>
      <c r="GUO45" s="167"/>
      <c r="GUP45" s="167"/>
      <c r="GUQ45" s="167"/>
      <c r="GUR45" s="167"/>
      <c r="GUS45" s="167"/>
      <c r="GUT45" s="167"/>
      <c r="GUU45" s="167"/>
      <c r="GUV45" s="167"/>
      <c r="GUW45" s="167"/>
      <c r="GUX45" s="167"/>
      <c r="GUY45" s="167"/>
      <c r="GUZ45" s="167"/>
      <c r="GVA45" s="167"/>
      <c r="GVB45" s="167"/>
      <c r="GVC45" s="167"/>
      <c r="GVD45" s="167"/>
      <c r="GVE45" s="167"/>
      <c r="GVF45" s="167"/>
      <c r="GVG45" s="167"/>
      <c r="GVH45" s="167"/>
      <c r="GVI45" s="167"/>
      <c r="GVJ45" s="167"/>
      <c r="GVK45" s="167"/>
      <c r="GVL45" s="167"/>
      <c r="GVM45" s="167"/>
      <c r="GVN45" s="167"/>
      <c r="GVO45" s="167"/>
      <c r="GVP45" s="167"/>
      <c r="GVQ45" s="167"/>
      <c r="GVR45" s="167"/>
      <c r="GVS45" s="167"/>
      <c r="GVT45" s="167"/>
      <c r="GVU45" s="167"/>
      <c r="GVV45" s="167"/>
      <c r="GVW45" s="167"/>
      <c r="GVX45" s="167"/>
      <c r="GVY45" s="167"/>
      <c r="GVZ45" s="167"/>
      <c r="GWA45" s="167"/>
      <c r="GWB45" s="167"/>
      <c r="GWC45" s="167"/>
      <c r="GWD45" s="167"/>
      <c r="GWE45" s="167"/>
      <c r="GWF45" s="167"/>
      <c r="GWG45" s="167"/>
      <c r="GWH45" s="167"/>
      <c r="GWI45" s="167"/>
      <c r="GWJ45" s="167"/>
      <c r="GWK45" s="167"/>
      <c r="GWL45" s="167"/>
      <c r="GWM45" s="167"/>
      <c r="GWN45" s="167"/>
      <c r="GWO45" s="167"/>
      <c r="GWP45" s="167"/>
      <c r="GWQ45" s="167"/>
      <c r="GWR45" s="167"/>
      <c r="GWS45" s="167"/>
      <c r="GWT45" s="167"/>
      <c r="GWU45" s="167"/>
      <c r="GWV45" s="167"/>
      <c r="GWW45" s="167"/>
      <c r="GWX45" s="167"/>
      <c r="GWY45" s="167"/>
      <c r="GWZ45" s="167"/>
      <c r="GXA45" s="167"/>
      <c r="GXB45" s="167"/>
      <c r="GXC45" s="167"/>
      <c r="GXD45" s="167"/>
      <c r="GXE45" s="167"/>
      <c r="GXF45" s="167"/>
      <c r="GXG45" s="167"/>
      <c r="GXH45" s="167"/>
      <c r="GXI45" s="167"/>
      <c r="GXJ45" s="167"/>
      <c r="GXK45" s="167"/>
      <c r="GXL45" s="167"/>
      <c r="GXM45" s="167"/>
      <c r="GXN45" s="167"/>
      <c r="GXO45" s="167"/>
      <c r="GXP45" s="167"/>
      <c r="GXQ45" s="167"/>
      <c r="GXR45" s="167"/>
      <c r="GXS45" s="167"/>
      <c r="GXT45" s="167"/>
      <c r="GXU45" s="167"/>
      <c r="GXV45" s="167"/>
      <c r="GXW45" s="167"/>
      <c r="GXX45" s="167"/>
      <c r="GXY45" s="167"/>
      <c r="GXZ45" s="167"/>
      <c r="GYA45" s="167"/>
      <c r="GYB45" s="167"/>
      <c r="GYC45" s="167"/>
      <c r="GYD45" s="167"/>
      <c r="GYE45" s="167"/>
      <c r="GYF45" s="167"/>
      <c r="GYG45" s="167"/>
      <c r="GYH45" s="167"/>
      <c r="GYI45" s="167"/>
      <c r="GYJ45" s="167"/>
      <c r="GYK45" s="167"/>
      <c r="GYL45" s="167"/>
      <c r="GYM45" s="167"/>
      <c r="GYN45" s="167"/>
      <c r="GYO45" s="167"/>
      <c r="GYP45" s="167"/>
      <c r="GYQ45" s="167"/>
      <c r="GYR45" s="167"/>
      <c r="GYS45" s="167"/>
      <c r="GYT45" s="167"/>
      <c r="GYU45" s="167"/>
      <c r="GYV45" s="167"/>
      <c r="GYW45" s="167"/>
      <c r="GYX45" s="167"/>
      <c r="GYY45" s="167"/>
      <c r="GYZ45" s="167"/>
      <c r="GZA45" s="167"/>
      <c r="GZB45" s="167"/>
      <c r="GZC45" s="167"/>
      <c r="GZD45" s="167"/>
      <c r="GZE45" s="167"/>
      <c r="GZF45" s="167"/>
      <c r="GZG45" s="167"/>
      <c r="GZH45" s="167"/>
      <c r="GZI45" s="167"/>
      <c r="GZJ45" s="167"/>
      <c r="GZK45" s="167"/>
      <c r="GZL45" s="167"/>
      <c r="GZM45" s="167"/>
      <c r="GZN45" s="167"/>
      <c r="GZO45" s="167"/>
      <c r="GZP45" s="167"/>
      <c r="GZQ45" s="167"/>
      <c r="GZR45" s="167"/>
      <c r="GZS45" s="167"/>
      <c r="GZT45" s="167"/>
      <c r="GZU45" s="167"/>
      <c r="GZV45" s="167"/>
      <c r="GZW45" s="167"/>
      <c r="GZX45" s="167"/>
      <c r="GZY45" s="167"/>
      <c r="GZZ45" s="167"/>
      <c r="HAA45" s="167"/>
      <c r="HAB45" s="167"/>
      <c r="HAC45" s="167"/>
      <c r="HAD45" s="167"/>
      <c r="HAE45" s="167"/>
      <c r="HAF45" s="167"/>
      <c r="HAG45" s="167"/>
      <c r="HAH45" s="167"/>
      <c r="HAI45" s="167"/>
      <c r="HAJ45" s="167"/>
      <c r="HAK45" s="167"/>
      <c r="HAL45" s="167"/>
      <c r="HAM45" s="167"/>
      <c r="HAN45" s="167"/>
      <c r="HAO45" s="167"/>
      <c r="HAP45" s="167"/>
      <c r="HAQ45" s="167"/>
      <c r="HAR45" s="167"/>
      <c r="HAS45" s="167"/>
      <c r="HAT45" s="167"/>
      <c r="HAU45" s="167"/>
      <c r="HAV45" s="167"/>
      <c r="HAW45" s="167"/>
      <c r="HAX45" s="167"/>
      <c r="HAY45" s="167"/>
      <c r="HAZ45" s="167"/>
      <c r="HBA45" s="167"/>
      <c r="HBB45" s="167"/>
      <c r="HBC45" s="167"/>
      <c r="HBD45" s="167"/>
      <c r="HBE45" s="167"/>
      <c r="HBF45" s="167"/>
      <c r="HBG45" s="167"/>
      <c r="HBH45" s="167"/>
      <c r="HBI45" s="167"/>
      <c r="HBJ45" s="167"/>
      <c r="HBK45" s="167"/>
      <c r="HBL45" s="167"/>
      <c r="HBM45" s="167"/>
      <c r="HBN45" s="167"/>
      <c r="HBO45" s="167"/>
      <c r="HBP45" s="167"/>
      <c r="HBQ45" s="167"/>
      <c r="HBR45" s="167"/>
      <c r="HBS45" s="167"/>
      <c r="HBT45" s="167"/>
      <c r="HBU45" s="167"/>
      <c r="HBV45" s="167"/>
      <c r="HBW45" s="167"/>
      <c r="HBX45" s="167"/>
      <c r="HBY45" s="167"/>
      <c r="HBZ45" s="167"/>
      <c r="HCA45" s="167"/>
      <c r="HCB45" s="167"/>
      <c r="HCC45" s="167"/>
      <c r="HCD45" s="167"/>
      <c r="HCE45" s="167"/>
      <c r="HCF45" s="167"/>
      <c r="HCG45" s="167"/>
      <c r="HCH45" s="167"/>
      <c r="HCI45" s="167"/>
      <c r="HCJ45" s="167"/>
      <c r="HCK45" s="167"/>
      <c r="HCL45" s="167"/>
      <c r="HCM45" s="167"/>
      <c r="HCN45" s="167"/>
      <c r="HCO45" s="167"/>
      <c r="HCP45" s="167"/>
      <c r="HCQ45" s="167"/>
      <c r="HCR45" s="167"/>
      <c r="HCS45" s="167"/>
      <c r="HCT45" s="167"/>
      <c r="HCU45" s="167"/>
      <c r="HCV45" s="167"/>
      <c r="HCW45" s="167"/>
      <c r="HCX45" s="167"/>
      <c r="HCY45" s="167"/>
      <c r="HCZ45" s="167"/>
      <c r="HDA45" s="167"/>
      <c r="HDB45" s="167"/>
      <c r="HDC45" s="167"/>
      <c r="HDD45" s="167"/>
      <c r="HDE45" s="167"/>
      <c r="HDF45" s="167"/>
      <c r="HDG45" s="167"/>
      <c r="HDH45" s="167"/>
      <c r="HDI45" s="167"/>
      <c r="HDJ45" s="167"/>
      <c r="HDK45" s="167"/>
      <c r="HDL45" s="167"/>
      <c r="HDM45" s="167"/>
      <c r="HDN45" s="167"/>
      <c r="HDO45" s="167"/>
      <c r="HDP45" s="167"/>
      <c r="HDQ45" s="167"/>
      <c r="HDR45" s="167"/>
      <c r="HDS45" s="167"/>
      <c r="HDT45" s="167"/>
      <c r="HDU45" s="167"/>
      <c r="HDV45" s="167"/>
      <c r="HDW45" s="167"/>
      <c r="HDX45" s="167"/>
      <c r="HDY45" s="167"/>
      <c r="HDZ45" s="167"/>
      <c r="HEA45" s="167"/>
      <c r="HEB45" s="167"/>
      <c r="HEC45" s="167"/>
      <c r="HED45" s="167"/>
      <c r="HEE45" s="167"/>
      <c r="HEF45" s="167"/>
      <c r="HEG45" s="167"/>
      <c r="HEH45" s="167"/>
      <c r="HEI45" s="167"/>
      <c r="HEJ45" s="167"/>
      <c r="HEK45" s="167"/>
      <c r="HEL45" s="167"/>
      <c r="HEM45" s="167"/>
      <c r="HEN45" s="167"/>
      <c r="HEO45" s="167"/>
      <c r="HEP45" s="167"/>
      <c r="HEQ45" s="167"/>
      <c r="HER45" s="167"/>
      <c r="HES45" s="167"/>
      <c r="HET45" s="167"/>
      <c r="HEU45" s="167"/>
      <c r="HEV45" s="167"/>
      <c r="HEW45" s="167"/>
      <c r="HEX45" s="167"/>
      <c r="HEY45" s="167"/>
      <c r="HEZ45" s="167"/>
      <c r="HFA45" s="167"/>
      <c r="HFB45" s="167"/>
      <c r="HFC45" s="167"/>
      <c r="HFD45" s="167"/>
      <c r="HFE45" s="167"/>
      <c r="HFF45" s="167"/>
      <c r="HFG45" s="167"/>
      <c r="HFH45" s="167"/>
      <c r="HFI45" s="167"/>
      <c r="HFJ45" s="167"/>
      <c r="HFK45" s="167"/>
      <c r="HFL45" s="167"/>
      <c r="HFM45" s="167"/>
      <c r="HFN45" s="167"/>
      <c r="HFO45" s="167"/>
      <c r="HFP45" s="167"/>
      <c r="HFQ45" s="167"/>
      <c r="HFR45" s="167"/>
      <c r="HFS45" s="167"/>
      <c r="HFT45" s="167"/>
      <c r="HFU45" s="167"/>
      <c r="HFV45" s="167"/>
      <c r="HFW45" s="167"/>
      <c r="HFX45" s="167"/>
      <c r="HFY45" s="167"/>
      <c r="HFZ45" s="167"/>
      <c r="HGA45" s="167"/>
      <c r="HGB45" s="167"/>
      <c r="HGC45" s="167"/>
      <c r="HGD45" s="167"/>
      <c r="HGE45" s="167"/>
      <c r="HGF45" s="167"/>
      <c r="HGG45" s="167"/>
      <c r="HGH45" s="167"/>
      <c r="HGI45" s="167"/>
      <c r="HGJ45" s="167"/>
      <c r="HGK45" s="167"/>
      <c r="HGL45" s="167"/>
      <c r="HGM45" s="167"/>
      <c r="HGN45" s="167"/>
      <c r="HGO45" s="167"/>
      <c r="HGP45" s="167"/>
      <c r="HGQ45" s="167"/>
      <c r="HGR45" s="167"/>
      <c r="HGS45" s="167"/>
      <c r="HGT45" s="167"/>
      <c r="HGU45" s="167"/>
      <c r="HGV45" s="167"/>
      <c r="HGW45" s="167"/>
      <c r="HGX45" s="167"/>
      <c r="HGY45" s="167"/>
      <c r="HGZ45" s="167"/>
      <c r="HHA45" s="167"/>
      <c r="HHB45" s="167"/>
      <c r="HHC45" s="167"/>
      <c r="HHD45" s="167"/>
      <c r="HHE45" s="167"/>
      <c r="HHF45" s="167"/>
      <c r="HHG45" s="167"/>
      <c r="HHH45" s="167"/>
      <c r="HHI45" s="167"/>
      <c r="HHJ45" s="167"/>
      <c r="HHK45" s="167"/>
      <c r="HHL45" s="167"/>
      <c r="HHM45" s="167"/>
      <c r="HHN45" s="167"/>
      <c r="HHO45" s="167"/>
      <c r="HHP45" s="167"/>
      <c r="HHQ45" s="167"/>
      <c r="HHR45" s="167"/>
      <c r="HHS45" s="167"/>
      <c r="HHT45" s="167"/>
      <c r="HHU45" s="167"/>
      <c r="HHV45" s="167"/>
      <c r="HHW45" s="167"/>
      <c r="HHX45" s="167"/>
      <c r="HHY45" s="167"/>
      <c r="HHZ45" s="167"/>
      <c r="HIA45" s="167"/>
      <c r="HIB45" s="167"/>
      <c r="HIC45" s="167"/>
      <c r="HID45" s="167"/>
      <c r="HIE45" s="167"/>
      <c r="HIF45" s="167"/>
      <c r="HIG45" s="167"/>
      <c r="HIH45" s="167"/>
      <c r="HII45" s="167"/>
      <c r="HIJ45" s="167"/>
      <c r="HIK45" s="167"/>
      <c r="HIL45" s="167"/>
      <c r="HIM45" s="167"/>
      <c r="HIN45" s="167"/>
      <c r="HIO45" s="167"/>
      <c r="HIP45" s="167"/>
      <c r="HIQ45" s="167"/>
      <c r="HIR45" s="167"/>
      <c r="HIS45" s="167"/>
      <c r="HIT45" s="167"/>
      <c r="HIU45" s="167"/>
      <c r="HIV45" s="167"/>
      <c r="HIW45" s="167"/>
      <c r="HIX45" s="167"/>
      <c r="HIY45" s="167"/>
      <c r="HIZ45" s="167"/>
      <c r="HJA45" s="167"/>
      <c r="HJB45" s="167"/>
      <c r="HJC45" s="167"/>
      <c r="HJD45" s="167"/>
      <c r="HJE45" s="167"/>
      <c r="HJF45" s="167"/>
      <c r="HJG45" s="167"/>
      <c r="HJH45" s="167"/>
      <c r="HJI45" s="167"/>
      <c r="HJJ45" s="167"/>
      <c r="HJK45" s="167"/>
      <c r="HJL45" s="167"/>
      <c r="HJM45" s="167"/>
      <c r="HJN45" s="167"/>
      <c r="HJO45" s="167"/>
      <c r="HJP45" s="167"/>
      <c r="HJQ45" s="167"/>
      <c r="HJR45" s="167"/>
      <c r="HJS45" s="167"/>
      <c r="HJT45" s="167"/>
      <c r="HJU45" s="167"/>
      <c r="HJV45" s="167"/>
      <c r="HJW45" s="167"/>
      <c r="HJX45" s="167"/>
      <c r="HJY45" s="167"/>
      <c r="HJZ45" s="167"/>
      <c r="HKA45" s="167"/>
      <c r="HKB45" s="167"/>
      <c r="HKC45" s="167"/>
      <c r="HKD45" s="167"/>
      <c r="HKE45" s="167"/>
      <c r="HKF45" s="167"/>
      <c r="HKG45" s="167"/>
      <c r="HKH45" s="167"/>
      <c r="HKI45" s="167"/>
      <c r="HKJ45" s="167"/>
      <c r="HKK45" s="167"/>
      <c r="HKL45" s="167"/>
      <c r="HKM45" s="167"/>
      <c r="HKN45" s="167"/>
      <c r="HKO45" s="167"/>
      <c r="HKP45" s="167"/>
      <c r="HKQ45" s="167"/>
      <c r="HKR45" s="167"/>
      <c r="HKS45" s="167"/>
      <c r="HKT45" s="167"/>
      <c r="HKU45" s="167"/>
      <c r="HKV45" s="167"/>
      <c r="HKW45" s="167"/>
      <c r="HKX45" s="167"/>
      <c r="HKY45" s="167"/>
      <c r="HKZ45" s="167"/>
      <c r="HLA45" s="167"/>
      <c r="HLB45" s="167"/>
      <c r="HLC45" s="167"/>
      <c r="HLD45" s="167"/>
      <c r="HLE45" s="167"/>
      <c r="HLF45" s="167"/>
      <c r="HLG45" s="167"/>
      <c r="HLH45" s="167"/>
      <c r="HLI45" s="167"/>
      <c r="HLJ45" s="167"/>
      <c r="HLK45" s="167"/>
      <c r="HLL45" s="167"/>
      <c r="HLM45" s="167"/>
      <c r="HLN45" s="167"/>
      <c r="HLO45" s="167"/>
      <c r="HLP45" s="167"/>
      <c r="HLQ45" s="167"/>
      <c r="HLR45" s="167"/>
      <c r="HLS45" s="167"/>
      <c r="HLT45" s="167"/>
      <c r="HLU45" s="167"/>
      <c r="HLV45" s="167"/>
      <c r="HLW45" s="167"/>
      <c r="HLX45" s="167"/>
      <c r="HLY45" s="167"/>
      <c r="HLZ45" s="167"/>
      <c r="HMA45" s="167"/>
      <c r="HMB45" s="167"/>
      <c r="HMC45" s="167"/>
      <c r="HMD45" s="167"/>
      <c r="HME45" s="167"/>
      <c r="HMF45" s="167"/>
      <c r="HMG45" s="167"/>
      <c r="HMH45" s="167"/>
      <c r="HMI45" s="167"/>
      <c r="HMJ45" s="167"/>
      <c r="HMK45" s="167"/>
      <c r="HML45" s="167"/>
      <c r="HMM45" s="167"/>
      <c r="HMN45" s="167"/>
      <c r="HMO45" s="167"/>
      <c r="HMP45" s="167"/>
      <c r="HMQ45" s="167"/>
      <c r="HMR45" s="167"/>
      <c r="HMS45" s="167"/>
      <c r="HMT45" s="167"/>
      <c r="HMU45" s="167"/>
      <c r="HMV45" s="167"/>
      <c r="HMW45" s="167"/>
      <c r="HMX45" s="167"/>
      <c r="HMY45" s="167"/>
      <c r="HMZ45" s="167"/>
      <c r="HNA45" s="167"/>
      <c r="HNB45" s="167"/>
      <c r="HNC45" s="167"/>
      <c r="HND45" s="167"/>
      <c r="HNE45" s="167"/>
      <c r="HNF45" s="167"/>
      <c r="HNG45" s="167"/>
      <c r="HNH45" s="167"/>
      <c r="HNI45" s="167"/>
      <c r="HNJ45" s="167"/>
      <c r="HNK45" s="167"/>
      <c r="HNL45" s="167"/>
      <c r="HNM45" s="167"/>
      <c r="HNN45" s="167"/>
      <c r="HNO45" s="167"/>
      <c r="HNP45" s="167"/>
      <c r="HNQ45" s="167"/>
      <c r="HNR45" s="167"/>
      <c r="HNS45" s="167"/>
      <c r="HNT45" s="167"/>
      <c r="HNU45" s="167"/>
      <c r="HNV45" s="167"/>
      <c r="HNW45" s="167"/>
      <c r="HNX45" s="167"/>
      <c r="HNY45" s="167"/>
      <c r="HNZ45" s="167"/>
      <c r="HOA45" s="167"/>
      <c r="HOB45" s="167"/>
      <c r="HOC45" s="167"/>
      <c r="HOD45" s="167"/>
      <c r="HOE45" s="167"/>
      <c r="HOF45" s="167"/>
      <c r="HOG45" s="167"/>
      <c r="HOH45" s="167"/>
      <c r="HOI45" s="167"/>
      <c r="HOJ45" s="167"/>
      <c r="HOK45" s="167"/>
      <c r="HOL45" s="167"/>
      <c r="HOM45" s="167"/>
      <c r="HON45" s="167"/>
      <c r="HOO45" s="167"/>
      <c r="HOP45" s="167"/>
      <c r="HOQ45" s="167"/>
      <c r="HOR45" s="167"/>
      <c r="HOS45" s="167"/>
      <c r="HOT45" s="167"/>
      <c r="HOU45" s="167"/>
      <c r="HOV45" s="167"/>
      <c r="HOW45" s="167"/>
      <c r="HOX45" s="167"/>
      <c r="HOY45" s="167"/>
      <c r="HOZ45" s="167"/>
      <c r="HPA45" s="167"/>
      <c r="HPB45" s="167"/>
      <c r="HPC45" s="167"/>
      <c r="HPD45" s="167"/>
      <c r="HPE45" s="167"/>
      <c r="HPF45" s="167"/>
      <c r="HPG45" s="167"/>
      <c r="HPH45" s="167"/>
      <c r="HPI45" s="167"/>
      <c r="HPJ45" s="167"/>
      <c r="HPK45" s="167"/>
      <c r="HPL45" s="167"/>
      <c r="HPM45" s="167"/>
      <c r="HPN45" s="167"/>
      <c r="HPO45" s="167"/>
      <c r="HPP45" s="167"/>
      <c r="HPQ45" s="167"/>
      <c r="HPR45" s="167"/>
      <c r="HPS45" s="167"/>
      <c r="HPT45" s="167"/>
      <c r="HPU45" s="167"/>
      <c r="HPV45" s="167"/>
      <c r="HPW45" s="167"/>
      <c r="HPX45" s="167"/>
      <c r="HPY45" s="167"/>
      <c r="HPZ45" s="167"/>
      <c r="HQA45" s="167"/>
      <c r="HQB45" s="167"/>
      <c r="HQC45" s="167"/>
      <c r="HQD45" s="167"/>
      <c r="HQE45" s="167"/>
      <c r="HQF45" s="167"/>
      <c r="HQG45" s="167"/>
      <c r="HQH45" s="167"/>
      <c r="HQI45" s="167"/>
      <c r="HQJ45" s="167"/>
      <c r="HQK45" s="167"/>
      <c r="HQL45" s="167"/>
      <c r="HQM45" s="167"/>
      <c r="HQN45" s="167"/>
      <c r="HQO45" s="167"/>
      <c r="HQP45" s="167"/>
      <c r="HQQ45" s="167"/>
      <c r="HQR45" s="167"/>
      <c r="HQS45" s="167"/>
      <c r="HQT45" s="167"/>
      <c r="HQU45" s="167"/>
      <c r="HQV45" s="167"/>
      <c r="HQW45" s="167"/>
      <c r="HQX45" s="167"/>
      <c r="HQY45" s="167"/>
      <c r="HQZ45" s="167"/>
      <c r="HRA45" s="167"/>
      <c r="HRB45" s="167"/>
      <c r="HRC45" s="167"/>
      <c r="HRD45" s="167"/>
      <c r="HRE45" s="167"/>
      <c r="HRF45" s="167"/>
      <c r="HRG45" s="167"/>
      <c r="HRH45" s="167"/>
      <c r="HRI45" s="167"/>
      <c r="HRJ45" s="167"/>
      <c r="HRK45" s="167"/>
      <c r="HRL45" s="167"/>
      <c r="HRM45" s="167"/>
      <c r="HRN45" s="167"/>
      <c r="HRO45" s="167"/>
      <c r="HRP45" s="167"/>
      <c r="HRQ45" s="167"/>
      <c r="HRR45" s="167"/>
      <c r="HRS45" s="167"/>
      <c r="HRT45" s="167"/>
      <c r="HRU45" s="167"/>
      <c r="HRV45" s="167"/>
      <c r="HRW45" s="167"/>
      <c r="HRX45" s="167"/>
      <c r="HRY45" s="167"/>
      <c r="HRZ45" s="167"/>
      <c r="HSA45" s="167"/>
      <c r="HSB45" s="167"/>
      <c r="HSC45" s="167"/>
      <c r="HSD45" s="167"/>
      <c r="HSE45" s="167"/>
      <c r="HSF45" s="167"/>
      <c r="HSG45" s="167"/>
      <c r="HSH45" s="167"/>
      <c r="HSI45" s="167"/>
      <c r="HSJ45" s="167"/>
      <c r="HSK45" s="167"/>
      <c r="HSL45" s="167"/>
      <c r="HSM45" s="167"/>
      <c r="HSN45" s="167"/>
      <c r="HSO45" s="167"/>
      <c r="HSP45" s="167"/>
      <c r="HSQ45" s="167"/>
      <c r="HSR45" s="167"/>
      <c r="HSS45" s="167"/>
      <c r="HST45" s="167"/>
      <c r="HSU45" s="167"/>
      <c r="HSV45" s="167"/>
      <c r="HSW45" s="167"/>
      <c r="HSX45" s="167"/>
      <c r="HSY45" s="167"/>
      <c r="HSZ45" s="167"/>
      <c r="HTA45" s="167"/>
      <c r="HTB45" s="167"/>
      <c r="HTC45" s="167"/>
      <c r="HTD45" s="167"/>
      <c r="HTE45" s="167"/>
      <c r="HTF45" s="167"/>
      <c r="HTG45" s="167"/>
      <c r="HTH45" s="167"/>
      <c r="HTI45" s="167"/>
      <c r="HTJ45" s="167"/>
      <c r="HTK45" s="167"/>
      <c r="HTL45" s="167"/>
      <c r="HTM45" s="167"/>
      <c r="HTN45" s="167"/>
      <c r="HTO45" s="167"/>
      <c r="HTP45" s="167"/>
      <c r="HTQ45" s="167"/>
      <c r="HTR45" s="167"/>
      <c r="HTS45" s="167"/>
      <c r="HTT45" s="167"/>
      <c r="HTU45" s="167"/>
      <c r="HTV45" s="167"/>
      <c r="HTW45" s="167"/>
      <c r="HTX45" s="167"/>
      <c r="HTY45" s="167"/>
      <c r="HTZ45" s="167"/>
      <c r="HUA45" s="167"/>
      <c r="HUB45" s="167"/>
      <c r="HUC45" s="167"/>
      <c r="HUD45" s="167"/>
      <c r="HUE45" s="167"/>
      <c r="HUF45" s="167"/>
      <c r="HUG45" s="167"/>
      <c r="HUH45" s="167"/>
      <c r="HUI45" s="167"/>
      <c r="HUJ45" s="167"/>
      <c r="HUK45" s="167"/>
      <c r="HUL45" s="167"/>
      <c r="HUM45" s="167"/>
      <c r="HUN45" s="167"/>
      <c r="HUO45" s="167"/>
      <c r="HUP45" s="167"/>
      <c r="HUQ45" s="167"/>
      <c r="HUR45" s="167"/>
      <c r="HUS45" s="167"/>
      <c r="HUT45" s="167"/>
      <c r="HUU45" s="167"/>
      <c r="HUV45" s="167"/>
      <c r="HUW45" s="167"/>
      <c r="HUX45" s="167"/>
      <c r="HUY45" s="167"/>
      <c r="HUZ45" s="167"/>
      <c r="HVA45" s="167"/>
      <c r="HVB45" s="167"/>
      <c r="HVC45" s="167"/>
      <c r="HVD45" s="167"/>
      <c r="HVE45" s="167"/>
      <c r="HVF45" s="167"/>
      <c r="HVG45" s="167"/>
      <c r="HVH45" s="167"/>
      <c r="HVI45" s="167"/>
      <c r="HVJ45" s="167"/>
      <c r="HVK45" s="167"/>
      <c r="HVL45" s="167"/>
      <c r="HVM45" s="167"/>
      <c r="HVN45" s="167"/>
      <c r="HVO45" s="167"/>
      <c r="HVP45" s="167"/>
      <c r="HVQ45" s="167"/>
      <c r="HVR45" s="167"/>
      <c r="HVS45" s="167"/>
      <c r="HVT45" s="167"/>
      <c r="HVU45" s="167"/>
      <c r="HVV45" s="167"/>
      <c r="HVW45" s="167"/>
      <c r="HVX45" s="167"/>
      <c r="HVY45" s="167"/>
      <c r="HVZ45" s="167"/>
      <c r="HWA45" s="167"/>
      <c r="HWB45" s="167"/>
      <c r="HWC45" s="167"/>
      <c r="HWD45" s="167"/>
      <c r="HWE45" s="167"/>
      <c r="HWF45" s="167"/>
      <c r="HWG45" s="167"/>
      <c r="HWH45" s="167"/>
      <c r="HWI45" s="167"/>
      <c r="HWJ45" s="167"/>
      <c r="HWK45" s="167"/>
      <c r="HWL45" s="167"/>
      <c r="HWM45" s="167"/>
      <c r="HWN45" s="167"/>
      <c r="HWO45" s="167"/>
      <c r="HWP45" s="167"/>
      <c r="HWQ45" s="167"/>
      <c r="HWR45" s="167"/>
      <c r="HWS45" s="167"/>
      <c r="HWT45" s="167"/>
      <c r="HWU45" s="167"/>
      <c r="HWV45" s="167"/>
      <c r="HWW45" s="167"/>
      <c r="HWX45" s="167"/>
      <c r="HWY45" s="167"/>
      <c r="HWZ45" s="167"/>
      <c r="HXA45" s="167"/>
      <c r="HXB45" s="167"/>
      <c r="HXC45" s="167"/>
      <c r="HXD45" s="167"/>
      <c r="HXE45" s="167"/>
      <c r="HXF45" s="167"/>
      <c r="HXG45" s="167"/>
      <c r="HXH45" s="167"/>
      <c r="HXI45" s="167"/>
      <c r="HXJ45" s="167"/>
      <c r="HXK45" s="167"/>
      <c r="HXL45" s="167"/>
      <c r="HXM45" s="167"/>
      <c r="HXN45" s="167"/>
      <c r="HXO45" s="167"/>
      <c r="HXP45" s="167"/>
      <c r="HXQ45" s="167"/>
      <c r="HXR45" s="167"/>
      <c r="HXS45" s="167"/>
      <c r="HXT45" s="167"/>
      <c r="HXU45" s="167"/>
      <c r="HXV45" s="167"/>
      <c r="HXW45" s="167"/>
      <c r="HXX45" s="167"/>
      <c r="HXY45" s="167"/>
      <c r="HXZ45" s="167"/>
      <c r="HYA45" s="167"/>
      <c r="HYB45" s="167"/>
      <c r="HYC45" s="167"/>
      <c r="HYD45" s="167"/>
      <c r="HYE45" s="167"/>
      <c r="HYF45" s="167"/>
      <c r="HYG45" s="167"/>
      <c r="HYH45" s="167"/>
      <c r="HYI45" s="167"/>
      <c r="HYJ45" s="167"/>
      <c r="HYK45" s="167"/>
      <c r="HYL45" s="167"/>
      <c r="HYM45" s="167"/>
      <c r="HYN45" s="167"/>
      <c r="HYO45" s="167"/>
      <c r="HYP45" s="167"/>
      <c r="HYQ45" s="167"/>
      <c r="HYR45" s="167"/>
      <c r="HYS45" s="167"/>
      <c r="HYT45" s="167"/>
      <c r="HYU45" s="167"/>
      <c r="HYV45" s="167"/>
      <c r="HYW45" s="167"/>
      <c r="HYX45" s="167"/>
      <c r="HYY45" s="167"/>
      <c r="HYZ45" s="167"/>
      <c r="HZA45" s="167"/>
      <c r="HZB45" s="167"/>
      <c r="HZC45" s="167"/>
      <c r="HZD45" s="167"/>
      <c r="HZE45" s="167"/>
      <c r="HZF45" s="167"/>
      <c r="HZG45" s="167"/>
      <c r="HZH45" s="167"/>
      <c r="HZI45" s="167"/>
      <c r="HZJ45" s="167"/>
      <c r="HZK45" s="167"/>
      <c r="HZL45" s="167"/>
      <c r="HZM45" s="167"/>
      <c r="HZN45" s="167"/>
      <c r="HZO45" s="167"/>
      <c r="HZP45" s="167"/>
      <c r="HZQ45" s="167"/>
      <c r="HZR45" s="167"/>
      <c r="HZS45" s="167"/>
      <c r="HZT45" s="167"/>
      <c r="HZU45" s="167"/>
      <c r="HZV45" s="167"/>
      <c r="HZW45" s="167"/>
      <c r="HZX45" s="167"/>
      <c r="HZY45" s="167"/>
      <c r="HZZ45" s="167"/>
      <c r="IAA45" s="167"/>
      <c r="IAB45" s="167"/>
      <c r="IAC45" s="167"/>
      <c r="IAD45" s="167"/>
      <c r="IAE45" s="167"/>
      <c r="IAF45" s="167"/>
      <c r="IAG45" s="167"/>
      <c r="IAH45" s="167"/>
      <c r="IAI45" s="167"/>
      <c r="IAJ45" s="167"/>
      <c r="IAK45" s="167"/>
      <c r="IAL45" s="167"/>
      <c r="IAM45" s="167"/>
      <c r="IAN45" s="167"/>
      <c r="IAO45" s="167"/>
      <c r="IAP45" s="167"/>
      <c r="IAQ45" s="167"/>
      <c r="IAR45" s="167"/>
      <c r="IAS45" s="167"/>
      <c r="IAT45" s="167"/>
      <c r="IAU45" s="167"/>
      <c r="IAV45" s="167"/>
      <c r="IAW45" s="167"/>
      <c r="IAX45" s="167"/>
      <c r="IAY45" s="167"/>
      <c r="IAZ45" s="167"/>
      <c r="IBA45" s="167"/>
      <c r="IBB45" s="167"/>
      <c r="IBC45" s="167"/>
      <c r="IBD45" s="167"/>
      <c r="IBE45" s="167"/>
      <c r="IBF45" s="167"/>
      <c r="IBG45" s="167"/>
      <c r="IBH45" s="167"/>
      <c r="IBI45" s="167"/>
      <c r="IBJ45" s="167"/>
      <c r="IBK45" s="167"/>
      <c r="IBL45" s="167"/>
      <c r="IBM45" s="167"/>
      <c r="IBN45" s="167"/>
      <c r="IBO45" s="167"/>
      <c r="IBP45" s="167"/>
      <c r="IBQ45" s="167"/>
      <c r="IBR45" s="167"/>
      <c r="IBS45" s="167"/>
      <c r="IBT45" s="167"/>
      <c r="IBU45" s="167"/>
      <c r="IBV45" s="167"/>
      <c r="IBW45" s="167"/>
      <c r="IBX45" s="167"/>
      <c r="IBY45" s="167"/>
      <c r="IBZ45" s="167"/>
      <c r="ICA45" s="167"/>
      <c r="ICB45" s="167"/>
      <c r="ICC45" s="167"/>
      <c r="ICD45" s="167"/>
      <c r="ICE45" s="167"/>
      <c r="ICF45" s="167"/>
      <c r="ICG45" s="167"/>
      <c r="ICH45" s="167"/>
      <c r="ICI45" s="167"/>
      <c r="ICJ45" s="167"/>
      <c r="ICK45" s="167"/>
      <c r="ICL45" s="167"/>
      <c r="ICM45" s="167"/>
      <c r="ICN45" s="167"/>
      <c r="ICO45" s="167"/>
      <c r="ICP45" s="167"/>
      <c r="ICQ45" s="167"/>
      <c r="ICR45" s="167"/>
      <c r="ICS45" s="167"/>
      <c r="ICT45" s="167"/>
      <c r="ICU45" s="167"/>
      <c r="ICV45" s="167"/>
      <c r="ICW45" s="167"/>
      <c r="ICX45" s="167"/>
      <c r="ICY45" s="167"/>
      <c r="ICZ45" s="167"/>
      <c r="IDA45" s="167"/>
      <c r="IDB45" s="167"/>
      <c r="IDC45" s="167"/>
      <c r="IDD45" s="167"/>
      <c r="IDE45" s="167"/>
      <c r="IDF45" s="167"/>
      <c r="IDG45" s="167"/>
      <c r="IDH45" s="167"/>
      <c r="IDI45" s="167"/>
      <c r="IDJ45" s="167"/>
      <c r="IDK45" s="167"/>
      <c r="IDL45" s="167"/>
      <c r="IDM45" s="167"/>
      <c r="IDN45" s="167"/>
      <c r="IDO45" s="167"/>
      <c r="IDP45" s="167"/>
      <c r="IDQ45" s="167"/>
      <c r="IDR45" s="167"/>
      <c r="IDS45" s="167"/>
      <c r="IDT45" s="167"/>
      <c r="IDU45" s="167"/>
      <c r="IDV45" s="167"/>
      <c r="IDW45" s="167"/>
      <c r="IDX45" s="167"/>
      <c r="IDY45" s="167"/>
      <c r="IDZ45" s="167"/>
      <c r="IEA45" s="167"/>
      <c r="IEB45" s="167"/>
      <c r="IEC45" s="167"/>
      <c r="IED45" s="167"/>
      <c r="IEE45" s="167"/>
      <c r="IEF45" s="167"/>
      <c r="IEG45" s="167"/>
      <c r="IEH45" s="167"/>
      <c r="IEI45" s="167"/>
      <c r="IEJ45" s="167"/>
      <c r="IEK45" s="167"/>
      <c r="IEL45" s="167"/>
      <c r="IEM45" s="167"/>
      <c r="IEN45" s="167"/>
      <c r="IEO45" s="167"/>
      <c r="IEP45" s="167"/>
      <c r="IEQ45" s="167"/>
      <c r="IER45" s="167"/>
      <c r="IES45" s="167"/>
      <c r="IET45" s="167"/>
      <c r="IEU45" s="167"/>
      <c r="IEV45" s="167"/>
      <c r="IEW45" s="167"/>
      <c r="IEX45" s="167"/>
      <c r="IEY45" s="167"/>
      <c r="IEZ45" s="167"/>
      <c r="IFA45" s="167"/>
      <c r="IFB45" s="167"/>
      <c r="IFC45" s="167"/>
      <c r="IFD45" s="167"/>
      <c r="IFE45" s="167"/>
      <c r="IFF45" s="167"/>
      <c r="IFG45" s="167"/>
      <c r="IFH45" s="167"/>
      <c r="IFI45" s="167"/>
      <c r="IFJ45" s="167"/>
      <c r="IFK45" s="167"/>
      <c r="IFL45" s="167"/>
      <c r="IFM45" s="167"/>
      <c r="IFN45" s="167"/>
      <c r="IFO45" s="167"/>
      <c r="IFP45" s="167"/>
      <c r="IFQ45" s="167"/>
      <c r="IFR45" s="167"/>
      <c r="IFS45" s="167"/>
      <c r="IFT45" s="167"/>
      <c r="IFU45" s="167"/>
      <c r="IFV45" s="167"/>
      <c r="IFW45" s="167"/>
      <c r="IFX45" s="167"/>
      <c r="IFY45" s="167"/>
      <c r="IFZ45" s="167"/>
      <c r="IGA45" s="167"/>
      <c r="IGB45" s="167"/>
      <c r="IGC45" s="167"/>
      <c r="IGD45" s="167"/>
      <c r="IGE45" s="167"/>
      <c r="IGF45" s="167"/>
      <c r="IGG45" s="167"/>
      <c r="IGH45" s="167"/>
      <c r="IGI45" s="167"/>
      <c r="IGJ45" s="167"/>
      <c r="IGK45" s="167"/>
      <c r="IGL45" s="167"/>
      <c r="IGM45" s="167"/>
      <c r="IGN45" s="167"/>
      <c r="IGO45" s="167"/>
      <c r="IGP45" s="167"/>
      <c r="IGQ45" s="167"/>
      <c r="IGR45" s="167"/>
      <c r="IGS45" s="167"/>
      <c r="IGT45" s="167"/>
      <c r="IGU45" s="167"/>
      <c r="IGV45" s="167"/>
      <c r="IGW45" s="167"/>
      <c r="IGX45" s="167"/>
      <c r="IGY45" s="167"/>
      <c r="IGZ45" s="167"/>
      <c r="IHA45" s="167"/>
      <c r="IHB45" s="167"/>
      <c r="IHC45" s="167"/>
      <c r="IHD45" s="167"/>
      <c r="IHE45" s="167"/>
      <c r="IHF45" s="167"/>
      <c r="IHG45" s="167"/>
      <c r="IHH45" s="167"/>
      <c r="IHI45" s="167"/>
      <c r="IHJ45" s="167"/>
      <c r="IHK45" s="167"/>
      <c r="IHL45" s="167"/>
      <c r="IHM45" s="167"/>
      <c r="IHN45" s="167"/>
      <c r="IHO45" s="167"/>
      <c r="IHP45" s="167"/>
      <c r="IHQ45" s="167"/>
      <c r="IHR45" s="167"/>
      <c r="IHS45" s="167"/>
      <c r="IHT45" s="167"/>
      <c r="IHU45" s="167"/>
      <c r="IHV45" s="167"/>
      <c r="IHW45" s="167"/>
      <c r="IHX45" s="167"/>
      <c r="IHY45" s="167"/>
      <c r="IHZ45" s="167"/>
      <c r="IIA45" s="167"/>
      <c r="IIB45" s="167"/>
      <c r="IIC45" s="167"/>
      <c r="IID45" s="167"/>
      <c r="IIE45" s="167"/>
      <c r="IIF45" s="167"/>
      <c r="IIG45" s="167"/>
      <c r="IIH45" s="167"/>
      <c r="III45" s="167"/>
      <c r="IIJ45" s="167"/>
      <c r="IIK45" s="167"/>
      <c r="IIL45" s="167"/>
      <c r="IIM45" s="167"/>
      <c r="IIN45" s="167"/>
      <c r="IIO45" s="167"/>
      <c r="IIP45" s="167"/>
      <c r="IIQ45" s="167"/>
      <c r="IIR45" s="167"/>
      <c r="IIS45" s="167"/>
      <c r="IIT45" s="167"/>
      <c r="IIU45" s="167"/>
      <c r="IIV45" s="167"/>
      <c r="IIW45" s="167"/>
      <c r="IIX45" s="167"/>
      <c r="IIY45" s="167"/>
      <c r="IIZ45" s="167"/>
      <c r="IJA45" s="167"/>
      <c r="IJB45" s="167"/>
      <c r="IJC45" s="167"/>
      <c r="IJD45" s="167"/>
      <c r="IJE45" s="167"/>
      <c r="IJF45" s="167"/>
      <c r="IJG45" s="167"/>
      <c r="IJH45" s="167"/>
      <c r="IJI45" s="167"/>
      <c r="IJJ45" s="167"/>
      <c r="IJK45" s="167"/>
      <c r="IJL45" s="167"/>
      <c r="IJM45" s="167"/>
      <c r="IJN45" s="167"/>
      <c r="IJO45" s="167"/>
      <c r="IJP45" s="167"/>
      <c r="IJQ45" s="167"/>
      <c r="IJR45" s="167"/>
      <c r="IJS45" s="167"/>
      <c r="IJT45" s="167"/>
      <c r="IJU45" s="167"/>
      <c r="IJV45" s="167"/>
      <c r="IJW45" s="167"/>
      <c r="IJX45" s="167"/>
      <c r="IJY45" s="167"/>
      <c r="IJZ45" s="167"/>
      <c r="IKA45" s="167"/>
      <c r="IKB45" s="167"/>
      <c r="IKC45" s="167"/>
      <c r="IKD45" s="167"/>
      <c r="IKE45" s="167"/>
      <c r="IKF45" s="167"/>
      <c r="IKG45" s="167"/>
      <c r="IKH45" s="167"/>
      <c r="IKI45" s="167"/>
      <c r="IKJ45" s="167"/>
      <c r="IKK45" s="167"/>
      <c r="IKL45" s="167"/>
      <c r="IKM45" s="167"/>
      <c r="IKN45" s="167"/>
      <c r="IKO45" s="167"/>
      <c r="IKP45" s="167"/>
      <c r="IKQ45" s="167"/>
      <c r="IKR45" s="167"/>
      <c r="IKS45" s="167"/>
      <c r="IKT45" s="167"/>
      <c r="IKU45" s="167"/>
      <c r="IKV45" s="167"/>
      <c r="IKW45" s="167"/>
      <c r="IKX45" s="167"/>
      <c r="IKY45" s="167"/>
      <c r="IKZ45" s="167"/>
      <c r="ILA45" s="167"/>
      <c r="ILB45" s="167"/>
      <c r="ILC45" s="167"/>
      <c r="ILD45" s="167"/>
      <c r="ILE45" s="167"/>
      <c r="ILF45" s="167"/>
      <c r="ILG45" s="167"/>
      <c r="ILH45" s="167"/>
      <c r="ILI45" s="167"/>
      <c r="ILJ45" s="167"/>
      <c r="ILK45" s="167"/>
      <c r="ILL45" s="167"/>
      <c r="ILM45" s="167"/>
      <c r="ILN45" s="167"/>
      <c r="ILO45" s="167"/>
      <c r="ILP45" s="167"/>
      <c r="ILQ45" s="167"/>
      <c r="ILR45" s="167"/>
      <c r="ILS45" s="167"/>
      <c r="ILT45" s="167"/>
      <c r="ILU45" s="167"/>
      <c r="ILV45" s="167"/>
      <c r="ILW45" s="167"/>
      <c r="ILX45" s="167"/>
      <c r="ILY45" s="167"/>
      <c r="ILZ45" s="167"/>
      <c r="IMA45" s="167"/>
      <c r="IMB45" s="167"/>
      <c r="IMC45" s="167"/>
      <c r="IMD45" s="167"/>
      <c r="IME45" s="167"/>
      <c r="IMF45" s="167"/>
      <c r="IMG45" s="167"/>
      <c r="IMH45" s="167"/>
      <c r="IMI45" s="167"/>
      <c r="IMJ45" s="167"/>
      <c r="IMK45" s="167"/>
      <c r="IML45" s="167"/>
      <c r="IMM45" s="167"/>
      <c r="IMN45" s="167"/>
      <c r="IMO45" s="167"/>
      <c r="IMP45" s="167"/>
      <c r="IMQ45" s="167"/>
      <c r="IMR45" s="167"/>
      <c r="IMS45" s="167"/>
      <c r="IMT45" s="167"/>
      <c r="IMU45" s="167"/>
      <c r="IMV45" s="167"/>
      <c r="IMW45" s="167"/>
      <c r="IMX45" s="167"/>
      <c r="IMY45" s="167"/>
      <c r="IMZ45" s="167"/>
      <c r="INA45" s="167"/>
      <c r="INB45" s="167"/>
      <c r="INC45" s="167"/>
      <c r="IND45" s="167"/>
      <c r="INE45" s="167"/>
      <c r="INF45" s="167"/>
      <c r="ING45" s="167"/>
      <c r="INH45" s="167"/>
      <c r="INI45" s="167"/>
      <c r="INJ45" s="167"/>
      <c r="INK45" s="167"/>
      <c r="INL45" s="167"/>
      <c r="INM45" s="167"/>
      <c r="INN45" s="167"/>
      <c r="INO45" s="167"/>
      <c r="INP45" s="167"/>
      <c r="INQ45" s="167"/>
      <c r="INR45" s="167"/>
      <c r="INS45" s="167"/>
      <c r="INT45" s="167"/>
      <c r="INU45" s="167"/>
      <c r="INV45" s="167"/>
      <c r="INW45" s="167"/>
      <c r="INX45" s="167"/>
      <c r="INY45" s="167"/>
      <c r="INZ45" s="167"/>
      <c r="IOA45" s="167"/>
      <c r="IOB45" s="167"/>
      <c r="IOC45" s="167"/>
      <c r="IOD45" s="167"/>
      <c r="IOE45" s="167"/>
      <c r="IOF45" s="167"/>
      <c r="IOG45" s="167"/>
      <c r="IOH45" s="167"/>
      <c r="IOI45" s="167"/>
      <c r="IOJ45" s="167"/>
      <c r="IOK45" s="167"/>
      <c r="IOL45" s="167"/>
      <c r="IOM45" s="167"/>
      <c r="ION45" s="167"/>
      <c r="IOO45" s="167"/>
      <c r="IOP45" s="167"/>
      <c r="IOQ45" s="167"/>
      <c r="IOR45" s="167"/>
      <c r="IOS45" s="167"/>
      <c r="IOT45" s="167"/>
      <c r="IOU45" s="167"/>
      <c r="IOV45" s="167"/>
      <c r="IOW45" s="167"/>
      <c r="IOX45" s="167"/>
      <c r="IOY45" s="167"/>
      <c r="IOZ45" s="167"/>
      <c r="IPA45" s="167"/>
      <c r="IPB45" s="167"/>
      <c r="IPC45" s="167"/>
      <c r="IPD45" s="167"/>
      <c r="IPE45" s="167"/>
      <c r="IPF45" s="167"/>
      <c r="IPG45" s="167"/>
      <c r="IPH45" s="167"/>
      <c r="IPI45" s="167"/>
      <c r="IPJ45" s="167"/>
      <c r="IPK45" s="167"/>
      <c r="IPL45" s="167"/>
      <c r="IPM45" s="167"/>
      <c r="IPN45" s="167"/>
      <c r="IPO45" s="167"/>
      <c r="IPP45" s="167"/>
      <c r="IPQ45" s="167"/>
      <c r="IPR45" s="167"/>
      <c r="IPS45" s="167"/>
      <c r="IPT45" s="167"/>
      <c r="IPU45" s="167"/>
      <c r="IPV45" s="167"/>
      <c r="IPW45" s="167"/>
      <c r="IPX45" s="167"/>
      <c r="IPY45" s="167"/>
      <c r="IPZ45" s="167"/>
      <c r="IQA45" s="167"/>
      <c r="IQB45" s="167"/>
      <c r="IQC45" s="167"/>
      <c r="IQD45" s="167"/>
      <c r="IQE45" s="167"/>
      <c r="IQF45" s="167"/>
      <c r="IQG45" s="167"/>
      <c r="IQH45" s="167"/>
      <c r="IQI45" s="167"/>
      <c r="IQJ45" s="167"/>
      <c r="IQK45" s="167"/>
      <c r="IQL45" s="167"/>
      <c r="IQM45" s="167"/>
      <c r="IQN45" s="167"/>
      <c r="IQO45" s="167"/>
      <c r="IQP45" s="167"/>
      <c r="IQQ45" s="167"/>
      <c r="IQR45" s="167"/>
      <c r="IQS45" s="167"/>
      <c r="IQT45" s="167"/>
      <c r="IQU45" s="167"/>
      <c r="IQV45" s="167"/>
      <c r="IQW45" s="167"/>
      <c r="IQX45" s="167"/>
      <c r="IQY45" s="167"/>
      <c r="IQZ45" s="167"/>
      <c r="IRA45" s="167"/>
      <c r="IRB45" s="167"/>
      <c r="IRC45" s="167"/>
      <c r="IRD45" s="167"/>
      <c r="IRE45" s="167"/>
      <c r="IRF45" s="167"/>
      <c r="IRG45" s="167"/>
      <c r="IRH45" s="167"/>
      <c r="IRI45" s="167"/>
      <c r="IRJ45" s="167"/>
      <c r="IRK45" s="167"/>
      <c r="IRL45" s="167"/>
      <c r="IRM45" s="167"/>
      <c r="IRN45" s="167"/>
      <c r="IRO45" s="167"/>
      <c r="IRP45" s="167"/>
      <c r="IRQ45" s="167"/>
      <c r="IRR45" s="167"/>
      <c r="IRS45" s="167"/>
      <c r="IRT45" s="167"/>
      <c r="IRU45" s="167"/>
      <c r="IRV45" s="167"/>
      <c r="IRW45" s="167"/>
      <c r="IRX45" s="167"/>
      <c r="IRY45" s="167"/>
      <c r="IRZ45" s="167"/>
      <c r="ISA45" s="167"/>
      <c r="ISB45" s="167"/>
      <c r="ISC45" s="167"/>
      <c r="ISD45" s="167"/>
      <c r="ISE45" s="167"/>
      <c r="ISF45" s="167"/>
      <c r="ISG45" s="167"/>
      <c r="ISH45" s="167"/>
      <c r="ISI45" s="167"/>
      <c r="ISJ45" s="167"/>
      <c r="ISK45" s="167"/>
      <c r="ISL45" s="167"/>
      <c r="ISM45" s="167"/>
      <c r="ISN45" s="167"/>
      <c r="ISO45" s="167"/>
      <c r="ISP45" s="167"/>
      <c r="ISQ45" s="167"/>
      <c r="ISR45" s="167"/>
      <c r="ISS45" s="167"/>
      <c r="IST45" s="167"/>
      <c r="ISU45" s="167"/>
      <c r="ISV45" s="167"/>
      <c r="ISW45" s="167"/>
      <c r="ISX45" s="167"/>
      <c r="ISY45" s="167"/>
      <c r="ISZ45" s="167"/>
      <c r="ITA45" s="167"/>
      <c r="ITB45" s="167"/>
      <c r="ITC45" s="167"/>
      <c r="ITD45" s="167"/>
      <c r="ITE45" s="167"/>
      <c r="ITF45" s="167"/>
      <c r="ITG45" s="167"/>
      <c r="ITH45" s="167"/>
      <c r="ITI45" s="167"/>
      <c r="ITJ45" s="167"/>
      <c r="ITK45" s="167"/>
      <c r="ITL45" s="167"/>
      <c r="ITM45" s="167"/>
      <c r="ITN45" s="167"/>
      <c r="ITO45" s="167"/>
      <c r="ITP45" s="167"/>
      <c r="ITQ45" s="167"/>
      <c r="ITR45" s="167"/>
      <c r="ITS45" s="167"/>
      <c r="ITT45" s="167"/>
      <c r="ITU45" s="167"/>
      <c r="ITV45" s="167"/>
      <c r="ITW45" s="167"/>
      <c r="ITX45" s="167"/>
      <c r="ITY45" s="167"/>
      <c r="ITZ45" s="167"/>
      <c r="IUA45" s="167"/>
      <c r="IUB45" s="167"/>
      <c r="IUC45" s="167"/>
      <c r="IUD45" s="167"/>
      <c r="IUE45" s="167"/>
      <c r="IUF45" s="167"/>
      <c r="IUG45" s="167"/>
      <c r="IUH45" s="167"/>
      <c r="IUI45" s="167"/>
      <c r="IUJ45" s="167"/>
      <c r="IUK45" s="167"/>
      <c r="IUL45" s="167"/>
      <c r="IUM45" s="167"/>
      <c r="IUN45" s="167"/>
      <c r="IUO45" s="167"/>
      <c r="IUP45" s="167"/>
      <c r="IUQ45" s="167"/>
      <c r="IUR45" s="167"/>
      <c r="IUS45" s="167"/>
      <c r="IUT45" s="167"/>
      <c r="IUU45" s="167"/>
      <c r="IUV45" s="167"/>
      <c r="IUW45" s="167"/>
      <c r="IUX45" s="167"/>
      <c r="IUY45" s="167"/>
      <c r="IUZ45" s="167"/>
      <c r="IVA45" s="167"/>
      <c r="IVB45" s="167"/>
      <c r="IVC45" s="167"/>
      <c r="IVD45" s="167"/>
      <c r="IVE45" s="167"/>
      <c r="IVF45" s="167"/>
      <c r="IVG45" s="167"/>
      <c r="IVH45" s="167"/>
      <c r="IVI45" s="167"/>
      <c r="IVJ45" s="167"/>
      <c r="IVK45" s="167"/>
      <c r="IVL45" s="167"/>
      <c r="IVM45" s="167"/>
      <c r="IVN45" s="167"/>
      <c r="IVO45" s="167"/>
      <c r="IVP45" s="167"/>
      <c r="IVQ45" s="167"/>
      <c r="IVR45" s="167"/>
      <c r="IVS45" s="167"/>
      <c r="IVT45" s="167"/>
      <c r="IVU45" s="167"/>
      <c r="IVV45" s="167"/>
      <c r="IVW45" s="167"/>
      <c r="IVX45" s="167"/>
      <c r="IVY45" s="167"/>
      <c r="IVZ45" s="167"/>
      <c r="IWA45" s="167"/>
      <c r="IWB45" s="167"/>
      <c r="IWC45" s="167"/>
      <c r="IWD45" s="167"/>
      <c r="IWE45" s="167"/>
      <c r="IWF45" s="167"/>
      <c r="IWG45" s="167"/>
      <c r="IWH45" s="167"/>
      <c r="IWI45" s="167"/>
      <c r="IWJ45" s="167"/>
      <c r="IWK45" s="167"/>
      <c r="IWL45" s="167"/>
      <c r="IWM45" s="167"/>
      <c r="IWN45" s="167"/>
      <c r="IWO45" s="167"/>
      <c r="IWP45" s="167"/>
      <c r="IWQ45" s="167"/>
      <c r="IWR45" s="167"/>
      <c r="IWS45" s="167"/>
      <c r="IWT45" s="167"/>
      <c r="IWU45" s="167"/>
      <c r="IWV45" s="167"/>
      <c r="IWW45" s="167"/>
      <c r="IWX45" s="167"/>
      <c r="IWY45" s="167"/>
      <c r="IWZ45" s="167"/>
      <c r="IXA45" s="167"/>
      <c r="IXB45" s="167"/>
      <c r="IXC45" s="167"/>
      <c r="IXD45" s="167"/>
      <c r="IXE45" s="167"/>
      <c r="IXF45" s="167"/>
      <c r="IXG45" s="167"/>
      <c r="IXH45" s="167"/>
      <c r="IXI45" s="167"/>
      <c r="IXJ45" s="167"/>
      <c r="IXK45" s="167"/>
      <c r="IXL45" s="167"/>
      <c r="IXM45" s="167"/>
      <c r="IXN45" s="167"/>
      <c r="IXO45" s="167"/>
      <c r="IXP45" s="167"/>
      <c r="IXQ45" s="167"/>
      <c r="IXR45" s="167"/>
      <c r="IXS45" s="167"/>
      <c r="IXT45" s="167"/>
      <c r="IXU45" s="167"/>
      <c r="IXV45" s="167"/>
      <c r="IXW45" s="167"/>
      <c r="IXX45" s="167"/>
      <c r="IXY45" s="167"/>
      <c r="IXZ45" s="167"/>
      <c r="IYA45" s="167"/>
      <c r="IYB45" s="167"/>
      <c r="IYC45" s="167"/>
      <c r="IYD45" s="167"/>
      <c r="IYE45" s="167"/>
      <c r="IYF45" s="167"/>
      <c r="IYG45" s="167"/>
      <c r="IYH45" s="167"/>
      <c r="IYI45" s="167"/>
      <c r="IYJ45" s="167"/>
      <c r="IYK45" s="167"/>
      <c r="IYL45" s="167"/>
      <c r="IYM45" s="167"/>
      <c r="IYN45" s="167"/>
      <c r="IYO45" s="167"/>
      <c r="IYP45" s="167"/>
      <c r="IYQ45" s="167"/>
      <c r="IYR45" s="167"/>
      <c r="IYS45" s="167"/>
      <c r="IYT45" s="167"/>
      <c r="IYU45" s="167"/>
      <c r="IYV45" s="167"/>
      <c r="IYW45" s="167"/>
      <c r="IYX45" s="167"/>
      <c r="IYY45" s="167"/>
      <c r="IYZ45" s="167"/>
      <c r="IZA45" s="167"/>
      <c r="IZB45" s="167"/>
      <c r="IZC45" s="167"/>
      <c r="IZD45" s="167"/>
      <c r="IZE45" s="167"/>
      <c r="IZF45" s="167"/>
      <c r="IZG45" s="167"/>
      <c r="IZH45" s="167"/>
      <c r="IZI45" s="167"/>
      <c r="IZJ45" s="167"/>
      <c r="IZK45" s="167"/>
      <c r="IZL45" s="167"/>
      <c r="IZM45" s="167"/>
      <c r="IZN45" s="167"/>
      <c r="IZO45" s="167"/>
      <c r="IZP45" s="167"/>
      <c r="IZQ45" s="167"/>
      <c r="IZR45" s="167"/>
      <c r="IZS45" s="167"/>
      <c r="IZT45" s="167"/>
      <c r="IZU45" s="167"/>
      <c r="IZV45" s="167"/>
      <c r="IZW45" s="167"/>
      <c r="IZX45" s="167"/>
      <c r="IZY45" s="167"/>
      <c r="IZZ45" s="167"/>
      <c r="JAA45" s="167"/>
      <c r="JAB45" s="167"/>
      <c r="JAC45" s="167"/>
      <c r="JAD45" s="167"/>
      <c r="JAE45" s="167"/>
      <c r="JAF45" s="167"/>
      <c r="JAG45" s="167"/>
      <c r="JAH45" s="167"/>
      <c r="JAI45" s="167"/>
      <c r="JAJ45" s="167"/>
      <c r="JAK45" s="167"/>
      <c r="JAL45" s="167"/>
      <c r="JAM45" s="167"/>
      <c r="JAN45" s="167"/>
      <c r="JAO45" s="167"/>
      <c r="JAP45" s="167"/>
      <c r="JAQ45" s="167"/>
      <c r="JAR45" s="167"/>
      <c r="JAS45" s="167"/>
      <c r="JAT45" s="167"/>
      <c r="JAU45" s="167"/>
      <c r="JAV45" s="167"/>
      <c r="JAW45" s="167"/>
      <c r="JAX45" s="167"/>
      <c r="JAY45" s="167"/>
      <c r="JAZ45" s="167"/>
      <c r="JBA45" s="167"/>
      <c r="JBB45" s="167"/>
      <c r="JBC45" s="167"/>
      <c r="JBD45" s="167"/>
      <c r="JBE45" s="167"/>
      <c r="JBF45" s="167"/>
      <c r="JBG45" s="167"/>
      <c r="JBH45" s="167"/>
      <c r="JBI45" s="167"/>
      <c r="JBJ45" s="167"/>
      <c r="JBK45" s="167"/>
      <c r="JBL45" s="167"/>
      <c r="JBM45" s="167"/>
      <c r="JBN45" s="167"/>
      <c r="JBO45" s="167"/>
      <c r="JBP45" s="167"/>
      <c r="JBQ45" s="167"/>
      <c r="JBR45" s="167"/>
      <c r="JBS45" s="167"/>
      <c r="JBT45" s="167"/>
      <c r="JBU45" s="167"/>
      <c r="JBV45" s="167"/>
      <c r="JBW45" s="167"/>
      <c r="JBX45" s="167"/>
      <c r="JBY45" s="167"/>
      <c r="JBZ45" s="167"/>
      <c r="JCA45" s="167"/>
      <c r="JCB45" s="167"/>
      <c r="JCC45" s="167"/>
      <c r="JCD45" s="167"/>
      <c r="JCE45" s="167"/>
      <c r="JCF45" s="167"/>
      <c r="JCG45" s="167"/>
      <c r="JCH45" s="167"/>
      <c r="JCI45" s="167"/>
      <c r="JCJ45" s="167"/>
      <c r="JCK45" s="167"/>
      <c r="JCL45" s="167"/>
      <c r="JCM45" s="167"/>
      <c r="JCN45" s="167"/>
      <c r="JCO45" s="167"/>
      <c r="JCP45" s="167"/>
      <c r="JCQ45" s="167"/>
      <c r="JCR45" s="167"/>
      <c r="JCS45" s="167"/>
      <c r="JCT45" s="167"/>
      <c r="JCU45" s="167"/>
      <c r="JCV45" s="167"/>
      <c r="JCW45" s="167"/>
      <c r="JCX45" s="167"/>
      <c r="JCY45" s="167"/>
      <c r="JCZ45" s="167"/>
      <c r="JDA45" s="167"/>
      <c r="JDB45" s="167"/>
      <c r="JDC45" s="167"/>
      <c r="JDD45" s="167"/>
      <c r="JDE45" s="167"/>
      <c r="JDF45" s="167"/>
      <c r="JDG45" s="167"/>
      <c r="JDH45" s="167"/>
      <c r="JDI45" s="167"/>
      <c r="JDJ45" s="167"/>
      <c r="JDK45" s="167"/>
      <c r="JDL45" s="167"/>
      <c r="JDM45" s="167"/>
      <c r="JDN45" s="167"/>
      <c r="JDO45" s="167"/>
      <c r="JDP45" s="167"/>
      <c r="JDQ45" s="167"/>
      <c r="JDR45" s="167"/>
      <c r="JDS45" s="167"/>
      <c r="JDT45" s="167"/>
      <c r="JDU45" s="167"/>
      <c r="JDV45" s="167"/>
      <c r="JDW45" s="167"/>
      <c r="JDX45" s="167"/>
      <c r="JDY45" s="167"/>
      <c r="JDZ45" s="167"/>
      <c r="JEA45" s="167"/>
      <c r="JEB45" s="167"/>
      <c r="JEC45" s="167"/>
      <c r="JED45" s="167"/>
      <c r="JEE45" s="167"/>
      <c r="JEF45" s="167"/>
      <c r="JEG45" s="167"/>
      <c r="JEH45" s="167"/>
      <c r="JEI45" s="167"/>
      <c r="JEJ45" s="167"/>
      <c r="JEK45" s="167"/>
      <c r="JEL45" s="167"/>
      <c r="JEM45" s="167"/>
      <c r="JEN45" s="167"/>
      <c r="JEO45" s="167"/>
      <c r="JEP45" s="167"/>
      <c r="JEQ45" s="167"/>
      <c r="JER45" s="167"/>
      <c r="JES45" s="167"/>
      <c r="JET45" s="167"/>
      <c r="JEU45" s="167"/>
      <c r="JEV45" s="167"/>
      <c r="JEW45" s="167"/>
      <c r="JEX45" s="167"/>
      <c r="JEY45" s="167"/>
      <c r="JEZ45" s="167"/>
      <c r="JFA45" s="167"/>
      <c r="JFB45" s="167"/>
      <c r="JFC45" s="167"/>
      <c r="JFD45" s="167"/>
      <c r="JFE45" s="167"/>
      <c r="JFF45" s="167"/>
      <c r="JFG45" s="167"/>
      <c r="JFH45" s="167"/>
      <c r="JFI45" s="167"/>
      <c r="JFJ45" s="167"/>
      <c r="JFK45" s="167"/>
      <c r="JFL45" s="167"/>
      <c r="JFM45" s="167"/>
      <c r="JFN45" s="167"/>
      <c r="JFO45" s="167"/>
      <c r="JFP45" s="167"/>
      <c r="JFQ45" s="167"/>
      <c r="JFR45" s="167"/>
      <c r="JFS45" s="167"/>
      <c r="JFT45" s="167"/>
      <c r="JFU45" s="167"/>
      <c r="JFV45" s="167"/>
      <c r="JFW45" s="167"/>
      <c r="JFX45" s="167"/>
      <c r="JFY45" s="167"/>
      <c r="JFZ45" s="167"/>
      <c r="JGA45" s="167"/>
      <c r="JGB45" s="167"/>
      <c r="JGC45" s="167"/>
      <c r="JGD45" s="167"/>
      <c r="JGE45" s="167"/>
      <c r="JGF45" s="167"/>
      <c r="JGG45" s="167"/>
      <c r="JGH45" s="167"/>
      <c r="JGI45" s="167"/>
      <c r="JGJ45" s="167"/>
      <c r="JGK45" s="167"/>
      <c r="JGL45" s="167"/>
      <c r="JGM45" s="167"/>
      <c r="JGN45" s="167"/>
      <c r="JGO45" s="167"/>
      <c r="JGP45" s="167"/>
      <c r="JGQ45" s="167"/>
      <c r="JGR45" s="167"/>
      <c r="JGS45" s="167"/>
      <c r="JGT45" s="167"/>
      <c r="JGU45" s="167"/>
      <c r="JGV45" s="167"/>
      <c r="JGW45" s="167"/>
      <c r="JGX45" s="167"/>
      <c r="JGY45" s="167"/>
      <c r="JGZ45" s="167"/>
      <c r="JHA45" s="167"/>
      <c r="JHB45" s="167"/>
      <c r="JHC45" s="167"/>
      <c r="JHD45" s="167"/>
      <c r="JHE45" s="167"/>
      <c r="JHF45" s="167"/>
      <c r="JHG45" s="167"/>
      <c r="JHH45" s="167"/>
      <c r="JHI45" s="167"/>
      <c r="JHJ45" s="167"/>
      <c r="JHK45" s="167"/>
      <c r="JHL45" s="167"/>
      <c r="JHM45" s="167"/>
      <c r="JHN45" s="167"/>
      <c r="JHO45" s="167"/>
      <c r="JHP45" s="167"/>
      <c r="JHQ45" s="167"/>
      <c r="JHR45" s="167"/>
      <c r="JHS45" s="167"/>
      <c r="JHT45" s="167"/>
      <c r="JHU45" s="167"/>
      <c r="JHV45" s="167"/>
      <c r="JHW45" s="167"/>
      <c r="JHX45" s="167"/>
      <c r="JHY45" s="167"/>
      <c r="JHZ45" s="167"/>
      <c r="JIA45" s="167"/>
      <c r="JIB45" s="167"/>
      <c r="JIC45" s="167"/>
      <c r="JID45" s="167"/>
      <c r="JIE45" s="167"/>
      <c r="JIF45" s="167"/>
      <c r="JIG45" s="167"/>
      <c r="JIH45" s="167"/>
      <c r="JII45" s="167"/>
      <c r="JIJ45" s="167"/>
      <c r="JIK45" s="167"/>
      <c r="JIL45" s="167"/>
      <c r="JIM45" s="167"/>
      <c r="JIN45" s="167"/>
      <c r="JIO45" s="167"/>
      <c r="JIP45" s="167"/>
      <c r="JIQ45" s="167"/>
      <c r="JIR45" s="167"/>
      <c r="JIS45" s="167"/>
      <c r="JIT45" s="167"/>
      <c r="JIU45" s="167"/>
      <c r="JIV45" s="167"/>
      <c r="JIW45" s="167"/>
      <c r="JIX45" s="167"/>
      <c r="JIY45" s="167"/>
      <c r="JIZ45" s="167"/>
      <c r="JJA45" s="167"/>
      <c r="JJB45" s="167"/>
      <c r="JJC45" s="167"/>
      <c r="JJD45" s="167"/>
      <c r="JJE45" s="167"/>
      <c r="JJF45" s="167"/>
      <c r="JJG45" s="167"/>
      <c r="JJH45" s="167"/>
      <c r="JJI45" s="167"/>
      <c r="JJJ45" s="167"/>
      <c r="JJK45" s="167"/>
      <c r="JJL45" s="167"/>
      <c r="JJM45" s="167"/>
      <c r="JJN45" s="167"/>
      <c r="JJO45" s="167"/>
      <c r="JJP45" s="167"/>
      <c r="JJQ45" s="167"/>
      <c r="JJR45" s="167"/>
      <c r="JJS45" s="167"/>
      <c r="JJT45" s="167"/>
      <c r="JJU45" s="167"/>
      <c r="JJV45" s="167"/>
      <c r="JJW45" s="167"/>
      <c r="JJX45" s="167"/>
      <c r="JJY45" s="167"/>
      <c r="JJZ45" s="167"/>
      <c r="JKA45" s="167"/>
      <c r="JKB45" s="167"/>
      <c r="JKC45" s="167"/>
      <c r="JKD45" s="167"/>
      <c r="JKE45" s="167"/>
      <c r="JKF45" s="167"/>
      <c r="JKG45" s="167"/>
      <c r="JKH45" s="167"/>
      <c r="JKI45" s="167"/>
      <c r="JKJ45" s="167"/>
      <c r="JKK45" s="167"/>
      <c r="JKL45" s="167"/>
      <c r="JKM45" s="167"/>
      <c r="JKN45" s="167"/>
      <c r="JKO45" s="167"/>
      <c r="JKP45" s="167"/>
      <c r="JKQ45" s="167"/>
      <c r="JKR45" s="167"/>
      <c r="JKS45" s="167"/>
      <c r="JKT45" s="167"/>
      <c r="JKU45" s="167"/>
      <c r="JKV45" s="167"/>
      <c r="JKW45" s="167"/>
      <c r="JKX45" s="167"/>
      <c r="JKY45" s="167"/>
      <c r="JKZ45" s="167"/>
      <c r="JLA45" s="167"/>
      <c r="JLB45" s="167"/>
      <c r="JLC45" s="167"/>
      <c r="JLD45" s="167"/>
      <c r="JLE45" s="167"/>
      <c r="JLF45" s="167"/>
      <c r="JLG45" s="167"/>
      <c r="JLH45" s="167"/>
      <c r="JLI45" s="167"/>
      <c r="JLJ45" s="167"/>
      <c r="JLK45" s="167"/>
      <c r="JLL45" s="167"/>
      <c r="JLM45" s="167"/>
      <c r="JLN45" s="167"/>
      <c r="JLO45" s="167"/>
      <c r="JLP45" s="167"/>
      <c r="JLQ45" s="167"/>
      <c r="JLR45" s="167"/>
      <c r="JLS45" s="167"/>
      <c r="JLT45" s="167"/>
      <c r="JLU45" s="167"/>
      <c r="JLV45" s="167"/>
      <c r="JLW45" s="167"/>
      <c r="JLX45" s="167"/>
      <c r="JLY45" s="167"/>
      <c r="JLZ45" s="167"/>
      <c r="JMA45" s="167"/>
      <c r="JMB45" s="167"/>
      <c r="JMC45" s="167"/>
      <c r="JMD45" s="167"/>
      <c r="JME45" s="167"/>
      <c r="JMF45" s="167"/>
      <c r="JMG45" s="167"/>
      <c r="JMH45" s="167"/>
      <c r="JMI45" s="167"/>
      <c r="JMJ45" s="167"/>
      <c r="JMK45" s="167"/>
      <c r="JML45" s="167"/>
      <c r="JMM45" s="167"/>
      <c r="JMN45" s="167"/>
      <c r="JMO45" s="167"/>
      <c r="JMP45" s="167"/>
      <c r="JMQ45" s="167"/>
      <c r="JMR45" s="167"/>
      <c r="JMS45" s="167"/>
      <c r="JMT45" s="167"/>
      <c r="JMU45" s="167"/>
      <c r="JMV45" s="167"/>
      <c r="JMW45" s="167"/>
      <c r="JMX45" s="167"/>
      <c r="JMY45" s="167"/>
      <c r="JMZ45" s="167"/>
      <c r="JNA45" s="167"/>
      <c r="JNB45" s="167"/>
      <c r="JNC45" s="167"/>
      <c r="JND45" s="167"/>
      <c r="JNE45" s="167"/>
      <c r="JNF45" s="167"/>
      <c r="JNG45" s="167"/>
      <c r="JNH45" s="167"/>
      <c r="JNI45" s="167"/>
      <c r="JNJ45" s="167"/>
      <c r="JNK45" s="167"/>
      <c r="JNL45" s="167"/>
      <c r="JNM45" s="167"/>
      <c r="JNN45" s="167"/>
      <c r="JNO45" s="167"/>
      <c r="JNP45" s="167"/>
      <c r="JNQ45" s="167"/>
      <c r="JNR45" s="167"/>
      <c r="JNS45" s="167"/>
      <c r="JNT45" s="167"/>
      <c r="JNU45" s="167"/>
      <c r="JNV45" s="167"/>
      <c r="JNW45" s="167"/>
      <c r="JNX45" s="167"/>
      <c r="JNY45" s="167"/>
      <c r="JNZ45" s="167"/>
      <c r="JOA45" s="167"/>
      <c r="JOB45" s="167"/>
      <c r="JOC45" s="167"/>
      <c r="JOD45" s="167"/>
      <c r="JOE45" s="167"/>
      <c r="JOF45" s="167"/>
      <c r="JOG45" s="167"/>
      <c r="JOH45" s="167"/>
      <c r="JOI45" s="167"/>
      <c r="JOJ45" s="167"/>
      <c r="JOK45" s="167"/>
      <c r="JOL45" s="167"/>
      <c r="JOM45" s="167"/>
      <c r="JON45" s="167"/>
      <c r="JOO45" s="167"/>
      <c r="JOP45" s="167"/>
      <c r="JOQ45" s="167"/>
      <c r="JOR45" s="167"/>
      <c r="JOS45" s="167"/>
      <c r="JOT45" s="167"/>
      <c r="JOU45" s="167"/>
      <c r="JOV45" s="167"/>
      <c r="JOW45" s="167"/>
      <c r="JOX45" s="167"/>
      <c r="JOY45" s="167"/>
      <c r="JOZ45" s="167"/>
      <c r="JPA45" s="167"/>
      <c r="JPB45" s="167"/>
      <c r="JPC45" s="167"/>
      <c r="JPD45" s="167"/>
      <c r="JPE45" s="167"/>
      <c r="JPF45" s="167"/>
      <c r="JPG45" s="167"/>
      <c r="JPH45" s="167"/>
      <c r="JPI45" s="167"/>
      <c r="JPJ45" s="167"/>
      <c r="JPK45" s="167"/>
      <c r="JPL45" s="167"/>
      <c r="JPM45" s="167"/>
      <c r="JPN45" s="167"/>
      <c r="JPO45" s="167"/>
      <c r="JPP45" s="167"/>
      <c r="JPQ45" s="167"/>
      <c r="JPR45" s="167"/>
      <c r="JPS45" s="167"/>
      <c r="JPT45" s="167"/>
      <c r="JPU45" s="167"/>
      <c r="JPV45" s="167"/>
      <c r="JPW45" s="167"/>
      <c r="JPX45" s="167"/>
      <c r="JPY45" s="167"/>
      <c r="JPZ45" s="167"/>
      <c r="JQA45" s="167"/>
      <c r="JQB45" s="167"/>
      <c r="JQC45" s="167"/>
      <c r="JQD45" s="167"/>
      <c r="JQE45" s="167"/>
      <c r="JQF45" s="167"/>
      <c r="JQG45" s="167"/>
      <c r="JQH45" s="167"/>
      <c r="JQI45" s="167"/>
      <c r="JQJ45" s="167"/>
      <c r="JQK45" s="167"/>
      <c r="JQL45" s="167"/>
      <c r="JQM45" s="167"/>
      <c r="JQN45" s="167"/>
      <c r="JQO45" s="167"/>
      <c r="JQP45" s="167"/>
      <c r="JQQ45" s="167"/>
      <c r="JQR45" s="167"/>
      <c r="JQS45" s="167"/>
      <c r="JQT45" s="167"/>
      <c r="JQU45" s="167"/>
      <c r="JQV45" s="167"/>
      <c r="JQW45" s="167"/>
      <c r="JQX45" s="167"/>
      <c r="JQY45" s="167"/>
      <c r="JQZ45" s="167"/>
      <c r="JRA45" s="167"/>
      <c r="JRB45" s="167"/>
      <c r="JRC45" s="167"/>
      <c r="JRD45" s="167"/>
      <c r="JRE45" s="167"/>
      <c r="JRF45" s="167"/>
      <c r="JRG45" s="167"/>
      <c r="JRH45" s="167"/>
      <c r="JRI45" s="167"/>
      <c r="JRJ45" s="167"/>
      <c r="JRK45" s="167"/>
      <c r="JRL45" s="167"/>
      <c r="JRM45" s="167"/>
      <c r="JRN45" s="167"/>
      <c r="JRO45" s="167"/>
      <c r="JRP45" s="167"/>
      <c r="JRQ45" s="167"/>
      <c r="JRR45" s="167"/>
      <c r="JRS45" s="167"/>
      <c r="JRT45" s="167"/>
      <c r="JRU45" s="167"/>
      <c r="JRV45" s="167"/>
      <c r="JRW45" s="167"/>
      <c r="JRX45" s="167"/>
      <c r="JRY45" s="167"/>
      <c r="JRZ45" s="167"/>
      <c r="JSA45" s="167"/>
      <c r="JSB45" s="167"/>
      <c r="JSC45" s="167"/>
      <c r="JSD45" s="167"/>
      <c r="JSE45" s="167"/>
      <c r="JSF45" s="167"/>
      <c r="JSG45" s="167"/>
      <c r="JSH45" s="167"/>
      <c r="JSI45" s="167"/>
      <c r="JSJ45" s="167"/>
      <c r="JSK45" s="167"/>
      <c r="JSL45" s="167"/>
      <c r="JSM45" s="167"/>
      <c r="JSN45" s="167"/>
      <c r="JSO45" s="167"/>
      <c r="JSP45" s="167"/>
      <c r="JSQ45" s="167"/>
      <c r="JSR45" s="167"/>
      <c r="JSS45" s="167"/>
      <c r="JST45" s="167"/>
      <c r="JSU45" s="167"/>
      <c r="JSV45" s="167"/>
      <c r="JSW45" s="167"/>
      <c r="JSX45" s="167"/>
      <c r="JSY45" s="167"/>
      <c r="JSZ45" s="167"/>
      <c r="JTA45" s="167"/>
      <c r="JTB45" s="167"/>
      <c r="JTC45" s="167"/>
      <c r="JTD45" s="167"/>
      <c r="JTE45" s="167"/>
      <c r="JTF45" s="167"/>
      <c r="JTG45" s="167"/>
      <c r="JTH45" s="167"/>
      <c r="JTI45" s="167"/>
      <c r="JTJ45" s="167"/>
      <c r="JTK45" s="167"/>
      <c r="JTL45" s="167"/>
      <c r="JTM45" s="167"/>
      <c r="JTN45" s="167"/>
      <c r="JTO45" s="167"/>
      <c r="JTP45" s="167"/>
      <c r="JTQ45" s="167"/>
      <c r="JTR45" s="167"/>
      <c r="JTS45" s="167"/>
      <c r="JTT45" s="167"/>
      <c r="JTU45" s="167"/>
      <c r="JTV45" s="167"/>
      <c r="JTW45" s="167"/>
      <c r="JTX45" s="167"/>
      <c r="JTY45" s="167"/>
      <c r="JTZ45" s="167"/>
      <c r="JUA45" s="167"/>
      <c r="JUB45" s="167"/>
      <c r="JUC45" s="167"/>
      <c r="JUD45" s="167"/>
      <c r="JUE45" s="167"/>
      <c r="JUF45" s="167"/>
      <c r="JUG45" s="167"/>
      <c r="JUH45" s="167"/>
      <c r="JUI45" s="167"/>
      <c r="JUJ45" s="167"/>
      <c r="JUK45" s="167"/>
      <c r="JUL45" s="167"/>
      <c r="JUM45" s="167"/>
      <c r="JUN45" s="167"/>
      <c r="JUO45" s="167"/>
      <c r="JUP45" s="167"/>
      <c r="JUQ45" s="167"/>
      <c r="JUR45" s="167"/>
      <c r="JUS45" s="167"/>
      <c r="JUT45" s="167"/>
      <c r="JUU45" s="167"/>
      <c r="JUV45" s="167"/>
      <c r="JUW45" s="167"/>
      <c r="JUX45" s="167"/>
      <c r="JUY45" s="167"/>
      <c r="JUZ45" s="167"/>
      <c r="JVA45" s="167"/>
      <c r="JVB45" s="167"/>
      <c r="JVC45" s="167"/>
      <c r="JVD45" s="167"/>
      <c r="JVE45" s="167"/>
      <c r="JVF45" s="167"/>
      <c r="JVG45" s="167"/>
      <c r="JVH45" s="167"/>
      <c r="JVI45" s="167"/>
      <c r="JVJ45" s="167"/>
      <c r="JVK45" s="167"/>
      <c r="JVL45" s="167"/>
      <c r="JVM45" s="167"/>
      <c r="JVN45" s="167"/>
      <c r="JVO45" s="167"/>
      <c r="JVP45" s="167"/>
      <c r="JVQ45" s="167"/>
      <c r="JVR45" s="167"/>
      <c r="JVS45" s="167"/>
      <c r="JVT45" s="167"/>
      <c r="JVU45" s="167"/>
      <c r="JVV45" s="167"/>
      <c r="JVW45" s="167"/>
      <c r="JVX45" s="167"/>
      <c r="JVY45" s="167"/>
      <c r="JVZ45" s="167"/>
      <c r="JWA45" s="167"/>
      <c r="JWB45" s="167"/>
      <c r="JWC45" s="167"/>
      <c r="JWD45" s="167"/>
      <c r="JWE45" s="167"/>
      <c r="JWF45" s="167"/>
      <c r="JWG45" s="167"/>
      <c r="JWH45" s="167"/>
      <c r="JWI45" s="167"/>
      <c r="JWJ45" s="167"/>
      <c r="JWK45" s="167"/>
      <c r="JWL45" s="167"/>
      <c r="JWM45" s="167"/>
      <c r="JWN45" s="167"/>
      <c r="JWO45" s="167"/>
      <c r="JWP45" s="167"/>
      <c r="JWQ45" s="167"/>
      <c r="JWR45" s="167"/>
      <c r="JWS45" s="167"/>
      <c r="JWT45" s="167"/>
      <c r="JWU45" s="167"/>
      <c r="JWV45" s="167"/>
      <c r="JWW45" s="167"/>
      <c r="JWX45" s="167"/>
      <c r="JWY45" s="167"/>
      <c r="JWZ45" s="167"/>
      <c r="JXA45" s="167"/>
      <c r="JXB45" s="167"/>
      <c r="JXC45" s="167"/>
      <c r="JXD45" s="167"/>
      <c r="JXE45" s="167"/>
      <c r="JXF45" s="167"/>
      <c r="JXG45" s="167"/>
      <c r="JXH45" s="167"/>
      <c r="JXI45" s="167"/>
      <c r="JXJ45" s="167"/>
      <c r="JXK45" s="167"/>
      <c r="JXL45" s="167"/>
      <c r="JXM45" s="167"/>
      <c r="JXN45" s="167"/>
      <c r="JXO45" s="167"/>
      <c r="JXP45" s="167"/>
      <c r="JXQ45" s="167"/>
      <c r="JXR45" s="167"/>
      <c r="JXS45" s="167"/>
      <c r="JXT45" s="167"/>
      <c r="JXU45" s="167"/>
      <c r="JXV45" s="167"/>
      <c r="JXW45" s="167"/>
      <c r="JXX45" s="167"/>
      <c r="JXY45" s="167"/>
      <c r="JXZ45" s="167"/>
      <c r="JYA45" s="167"/>
      <c r="JYB45" s="167"/>
      <c r="JYC45" s="167"/>
      <c r="JYD45" s="167"/>
      <c r="JYE45" s="167"/>
      <c r="JYF45" s="167"/>
      <c r="JYG45" s="167"/>
      <c r="JYH45" s="167"/>
      <c r="JYI45" s="167"/>
      <c r="JYJ45" s="167"/>
      <c r="JYK45" s="167"/>
      <c r="JYL45" s="167"/>
      <c r="JYM45" s="167"/>
      <c r="JYN45" s="167"/>
      <c r="JYO45" s="167"/>
      <c r="JYP45" s="167"/>
      <c r="JYQ45" s="167"/>
      <c r="JYR45" s="167"/>
      <c r="JYS45" s="167"/>
      <c r="JYT45" s="167"/>
      <c r="JYU45" s="167"/>
      <c r="JYV45" s="167"/>
      <c r="JYW45" s="167"/>
      <c r="JYX45" s="167"/>
      <c r="JYY45" s="167"/>
      <c r="JYZ45" s="167"/>
      <c r="JZA45" s="167"/>
      <c r="JZB45" s="167"/>
      <c r="JZC45" s="167"/>
      <c r="JZD45" s="167"/>
      <c r="JZE45" s="167"/>
      <c r="JZF45" s="167"/>
      <c r="JZG45" s="167"/>
      <c r="JZH45" s="167"/>
      <c r="JZI45" s="167"/>
      <c r="JZJ45" s="167"/>
      <c r="JZK45" s="167"/>
      <c r="JZL45" s="167"/>
      <c r="JZM45" s="167"/>
      <c r="JZN45" s="167"/>
      <c r="JZO45" s="167"/>
      <c r="JZP45" s="167"/>
      <c r="JZQ45" s="167"/>
      <c r="JZR45" s="167"/>
      <c r="JZS45" s="167"/>
      <c r="JZT45" s="167"/>
      <c r="JZU45" s="167"/>
      <c r="JZV45" s="167"/>
      <c r="JZW45" s="167"/>
      <c r="JZX45" s="167"/>
      <c r="JZY45" s="167"/>
      <c r="JZZ45" s="167"/>
      <c r="KAA45" s="167"/>
      <c r="KAB45" s="167"/>
      <c r="KAC45" s="167"/>
      <c r="KAD45" s="167"/>
      <c r="KAE45" s="167"/>
      <c r="KAF45" s="167"/>
      <c r="KAG45" s="167"/>
      <c r="KAH45" s="167"/>
      <c r="KAI45" s="167"/>
      <c r="KAJ45" s="167"/>
      <c r="KAK45" s="167"/>
      <c r="KAL45" s="167"/>
      <c r="KAM45" s="167"/>
      <c r="KAN45" s="167"/>
      <c r="KAO45" s="167"/>
      <c r="KAP45" s="167"/>
      <c r="KAQ45" s="167"/>
      <c r="KAR45" s="167"/>
      <c r="KAS45" s="167"/>
      <c r="KAT45" s="167"/>
      <c r="KAU45" s="167"/>
      <c r="KAV45" s="167"/>
      <c r="KAW45" s="167"/>
      <c r="KAX45" s="167"/>
      <c r="KAY45" s="167"/>
      <c r="KAZ45" s="167"/>
      <c r="KBA45" s="167"/>
      <c r="KBB45" s="167"/>
      <c r="KBC45" s="167"/>
      <c r="KBD45" s="167"/>
      <c r="KBE45" s="167"/>
      <c r="KBF45" s="167"/>
      <c r="KBG45" s="167"/>
      <c r="KBH45" s="167"/>
      <c r="KBI45" s="167"/>
      <c r="KBJ45" s="167"/>
      <c r="KBK45" s="167"/>
      <c r="KBL45" s="167"/>
      <c r="KBM45" s="167"/>
      <c r="KBN45" s="167"/>
      <c r="KBO45" s="167"/>
      <c r="KBP45" s="167"/>
      <c r="KBQ45" s="167"/>
      <c r="KBR45" s="167"/>
      <c r="KBS45" s="167"/>
      <c r="KBT45" s="167"/>
      <c r="KBU45" s="167"/>
      <c r="KBV45" s="167"/>
      <c r="KBW45" s="167"/>
      <c r="KBX45" s="167"/>
      <c r="KBY45" s="167"/>
      <c r="KBZ45" s="167"/>
      <c r="KCA45" s="167"/>
      <c r="KCB45" s="167"/>
      <c r="KCC45" s="167"/>
      <c r="KCD45" s="167"/>
      <c r="KCE45" s="167"/>
      <c r="KCF45" s="167"/>
      <c r="KCG45" s="167"/>
      <c r="KCH45" s="167"/>
      <c r="KCI45" s="167"/>
      <c r="KCJ45" s="167"/>
      <c r="KCK45" s="167"/>
      <c r="KCL45" s="167"/>
      <c r="KCM45" s="167"/>
      <c r="KCN45" s="167"/>
      <c r="KCO45" s="167"/>
      <c r="KCP45" s="167"/>
      <c r="KCQ45" s="167"/>
      <c r="KCR45" s="167"/>
      <c r="KCS45" s="167"/>
      <c r="KCT45" s="167"/>
      <c r="KCU45" s="167"/>
      <c r="KCV45" s="167"/>
      <c r="KCW45" s="167"/>
      <c r="KCX45" s="167"/>
      <c r="KCY45" s="167"/>
      <c r="KCZ45" s="167"/>
      <c r="KDA45" s="167"/>
      <c r="KDB45" s="167"/>
      <c r="KDC45" s="167"/>
      <c r="KDD45" s="167"/>
      <c r="KDE45" s="167"/>
      <c r="KDF45" s="167"/>
      <c r="KDG45" s="167"/>
      <c r="KDH45" s="167"/>
      <c r="KDI45" s="167"/>
      <c r="KDJ45" s="167"/>
      <c r="KDK45" s="167"/>
      <c r="KDL45" s="167"/>
      <c r="KDM45" s="167"/>
      <c r="KDN45" s="167"/>
      <c r="KDO45" s="167"/>
      <c r="KDP45" s="167"/>
      <c r="KDQ45" s="167"/>
      <c r="KDR45" s="167"/>
      <c r="KDS45" s="167"/>
      <c r="KDT45" s="167"/>
      <c r="KDU45" s="167"/>
      <c r="KDV45" s="167"/>
      <c r="KDW45" s="167"/>
      <c r="KDX45" s="167"/>
      <c r="KDY45" s="167"/>
      <c r="KDZ45" s="167"/>
      <c r="KEA45" s="167"/>
      <c r="KEB45" s="167"/>
      <c r="KEC45" s="167"/>
      <c r="KED45" s="167"/>
      <c r="KEE45" s="167"/>
      <c r="KEF45" s="167"/>
      <c r="KEG45" s="167"/>
      <c r="KEH45" s="167"/>
      <c r="KEI45" s="167"/>
      <c r="KEJ45" s="167"/>
      <c r="KEK45" s="167"/>
      <c r="KEL45" s="167"/>
      <c r="KEM45" s="167"/>
      <c r="KEN45" s="167"/>
      <c r="KEO45" s="167"/>
      <c r="KEP45" s="167"/>
      <c r="KEQ45" s="167"/>
      <c r="KER45" s="167"/>
      <c r="KES45" s="167"/>
      <c r="KET45" s="167"/>
      <c r="KEU45" s="167"/>
      <c r="KEV45" s="167"/>
      <c r="KEW45" s="167"/>
      <c r="KEX45" s="167"/>
      <c r="KEY45" s="167"/>
      <c r="KEZ45" s="167"/>
      <c r="KFA45" s="167"/>
      <c r="KFB45" s="167"/>
      <c r="KFC45" s="167"/>
      <c r="KFD45" s="167"/>
      <c r="KFE45" s="167"/>
      <c r="KFF45" s="167"/>
      <c r="KFG45" s="167"/>
      <c r="KFH45" s="167"/>
      <c r="KFI45" s="167"/>
      <c r="KFJ45" s="167"/>
      <c r="KFK45" s="167"/>
      <c r="KFL45" s="167"/>
      <c r="KFM45" s="167"/>
      <c r="KFN45" s="167"/>
      <c r="KFO45" s="167"/>
      <c r="KFP45" s="167"/>
      <c r="KFQ45" s="167"/>
      <c r="KFR45" s="167"/>
      <c r="KFS45" s="167"/>
      <c r="KFT45" s="167"/>
      <c r="KFU45" s="167"/>
      <c r="KFV45" s="167"/>
      <c r="KFW45" s="167"/>
      <c r="KFX45" s="167"/>
      <c r="KFY45" s="167"/>
      <c r="KFZ45" s="167"/>
      <c r="KGA45" s="167"/>
      <c r="KGB45" s="167"/>
      <c r="KGC45" s="167"/>
      <c r="KGD45" s="167"/>
      <c r="KGE45" s="167"/>
      <c r="KGF45" s="167"/>
      <c r="KGG45" s="167"/>
      <c r="KGH45" s="167"/>
      <c r="KGI45" s="167"/>
      <c r="KGJ45" s="167"/>
      <c r="KGK45" s="167"/>
      <c r="KGL45" s="167"/>
      <c r="KGM45" s="167"/>
      <c r="KGN45" s="167"/>
      <c r="KGO45" s="167"/>
      <c r="KGP45" s="167"/>
      <c r="KGQ45" s="167"/>
      <c r="KGR45" s="167"/>
      <c r="KGS45" s="167"/>
      <c r="KGT45" s="167"/>
      <c r="KGU45" s="167"/>
      <c r="KGV45" s="167"/>
      <c r="KGW45" s="167"/>
      <c r="KGX45" s="167"/>
      <c r="KGY45" s="167"/>
      <c r="KGZ45" s="167"/>
      <c r="KHA45" s="167"/>
      <c r="KHB45" s="167"/>
      <c r="KHC45" s="167"/>
      <c r="KHD45" s="167"/>
      <c r="KHE45" s="167"/>
      <c r="KHF45" s="167"/>
      <c r="KHG45" s="167"/>
      <c r="KHH45" s="167"/>
      <c r="KHI45" s="167"/>
      <c r="KHJ45" s="167"/>
      <c r="KHK45" s="167"/>
      <c r="KHL45" s="167"/>
      <c r="KHM45" s="167"/>
      <c r="KHN45" s="167"/>
      <c r="KHO45" s="167"/>
      <c r="KHP45" s="167"/>
      <c r="KHQ45" s="167"/>
      <c r="KHR45" s="167"/>
      <c r="KHS45" s="167"/>
      <c r="KHT45" s="167"/>
      <c r="KHU45" s="167"/>
      <c r="KHV45" s="167"/>
      <c r="KHW45" s="167"/>
      <c r="KHX45" s="167"/>
      <c r="KHY45" s="167"/>
      <c r="KHZ45" s="167"/>
      <c r="KIA45" s="167"/>
      <c r="KIB45" s="167"/>
      <c r="KIC45" s="167"/>
      <c r="KID45" s="167"/>
      <c r="KIE45" s="167"/>
      <c r="KIF45" s="167"/>
      <c r="KIG45" s="167"/>
      <c r="KIH45" s="167"/>
      <c r="KII45" s="167"/>
      <c r="KIJ45" s="167"/>
      <c r="KIK45" s="167"/>
      <c r="KIL45" s="167"/>
      <c r="KIM45" s="167"/>
      <c r="KIN45" s="167"/>
      <c r="KIO45" s="167"/>
      <c r="KIP45" s="167"/>
      <c r="KIQ45" s="167"/>
      <c r="KIR45" s="167"/>
      <c r="KIS45" s="167"/>
      <c r="KIT45" s="167"/>
      <c r="KIU45" s="167"/>
      <c r="KIV45" s="167"/>
      <c r="KIW45" s="167"/>
      <c r="KIX45" s="167"/>
      <c r="KIY45" s="167"/>
      <c r="KIZ45" s="167"/>
      <c r="KJA45" s="167"/>
      <c r="KJB45" s="167"/>
      <c r="KJC45" s="167"/>
      <c r="KJD45" s="167"/>
      <c r="KJE45" s="167"/>
      <c r="KJF45" s="167"/>
      <c r="KJG45" s="167"/>
      <c r="KJH45" s="167"/>
      <c r="KJI45" s="167"/>
      <c r="KJJ45" s="167"/>
      <c r="KJK45" s="167"/>
      <c r="KJL45" s="167"/>
      <c r="KJM45" s="167"/>
      <c r="KJN45" s="167"/>
      <c r="KJO45" s="167"/>
      <c r="KJP45" s="167"/>
      <c r="KJQ45" s="167"/>
      <c r="KJR45" s="167"/>
      <c r="KJS45" s="167"/>
      <c r="KJT45" s="167"/>
      <c r="KJU45" s="167"/>
      <c r="KJV45" s="167"/>
      <c r="KJW45" s="167"/>
      <c r="KJX45" s="167"/>
      <c r="KJY45" s="167"/>
      <c r="KJZ45" s="167"/>
      <c r="KKA45" s="167"/>
      <c r="KKB45" s="167"/>
      <c r="KKC45" s="167"/>
      <c r="KKD45" s="167"/>
      <c r="KKE45" s="167"/>
      <c r="KKF45" s="167"/>
      <c r="KKG45" s="167"/>
      <c r="KKH45" s="167"/>
      <c r="KKI45" s="167"/>
      <c r="KKJ45" s="167"/>
      <c r="KKK45" s="167"/>
      <c r="KKL45" s="167"/>
      <c r="KKM45" s="167"/>
      <c r="KKN45" s="167"/>
      <c r="KKO45" s="167"/>
      <c r="KKP45" s="167"/>
      <c r="KKQ45" s="167"/>
      <c r="KKR45" s="167"/>
      <c r="KKS45" s="167"/>
      <c r="KKT45" s="167"/>
      <c r="KKU45" s="167"/>
      <c r="KKV45" s="167"/>
      <c r="KKW45" s="167"/>
      <c r="KKX45" s="167"/>
      <c r="KKY45" s="167"/>
      <c r="KKZ45" s="167"/>
      <c r="KLA45" s="167"/>
      <c r="KLB45" s="167"/>
      <c r="KLC45" s="167"/>
      <c r="KLD45" s="167"/>
      <c r="KLE45" s="167"/>
      <c r="KLF45" s="167"/>
      <c r="KLG45" s="167"/>
      <c r="KLH45" s="167"/>
      <c r="KLI45" s="167"/>
      <c r="KLJ45" s="167"/>
      <c r="KLK45" s="167"/>
      <c r="KLL45" s="167"/>
      <c r="KLM45" s="167"/>
      <c r="KLN45" s="167"/>
      <c r="KLO45" s="167"/>
      <c r="KLP45" s="167"/>
      <c r="KLQ45" s="167"/>
      <c r="KLR45" s="167"/>
      <c r="KLS45" s="167"/>
      <c r="KLT45" s="167"/>
      <c r="KLU45" s="167"/>
      <c r="KLV45" s="167"/>
      <c r="KLW45" s="167"/>
      <c r="KLX45" s="167"/>
      <c r="KLY45" s="167"/>
      <c r="KLZ45" s="167"/>
      <c r="KMA45" s="167"/>
      <c r="KMB45" s="167"/>
      <c r="KMC45" s="167"/>
      <c r="KMD45" s="167"/>
      <c r="KME45" s="167"/>
      <c r="KMF45" s="167"/>
      <c r="KMG45" s="167"/>
      <c r="KMH45" s="167"/>
      <c r="KMI45" s="167"/>
      <c r="KMJ45" s="167"/>
      <c r="KMK45" s="167"/>
      <c r="KML45" s="167"/>
      <c r="KMM45" s="167"/>
      <c r="KMN45" s="167"/>
      <c r="KMO45" s="167"/>
      <c r="KMP45" s="167"/>
      <c r="KMQ45" s="167"/>
      <c r="KMR45" s="167"/>
      <c r="KMS45" s="167"/>
      <c r="KMT45" s="167"/>
      <c r="KMU45" s="167"/>
      <c r="KMV45" s="167"/>
      <c r="KMW45" s="167"/>
      <c r="KMX45" s="167"/>
      <c r="KMY45" s="167"/>
      <c r="KMZ45" s="167"/>
      <c r="KNA45" s="167"/>
      <c r="KNB45" s="167"/>
      <c r="KNC45" s="167"/>
      <c r="KND45" s="167"/>
      <c r="KNE45" s="167"/>
      <c r="KNF45" s="167"/>
      <c r="KNG45" s="167"/>
      <c r="KNH45" s="167"/>
      <c r="KNI45" s="167"/>
      <c r="KNJ45" s="167"/>
      <c r="KNK45" s="167"/>
      <c r="KNL45" s="167"/>
      <c r="KNM45" s="167"/>
      <c r="KNN45" s="167"/>
      <c r="KNO45" s="167"/>
      <c r="KNP45" s="167"/>
      <c r="KNQ45" s="167"/>
      <c r="KNR45" s="167"/>
      <c r="KNS45" s="167"/>
      <c r="KNT45" s="167"/>
      <c r="KNU45" s="167"/>
      <c r="KNV45" s="167"/>
      <c r="KNW45" s="167"/>
      <c r="KNX45" s="167"/>
      <c r="KNY45" s="167"/>
      <c r="KNZ45" s="167"/>
      <c r="KOA45" s="167"/>
      <c r="KOB45" s="167"/>
      <c r="KOC45" s="167"/>
      <c r="KOD45" s="167"/>
      <c r="KOE45" s="167"/>
      <c r="KOF45" s="167"/>
      <c r="KOG45" s="167"/>
      <c r="KOH45" s="167"/>
      <c r="KOI45" s="167"/>
      <c r="KOJ45" s="167"/>
      <c r="KOK45" s="167"/>
      <c r="KOL45" s="167"/>
      <c r="KOM45" s="167"/>
      <c r="KON45" s="167"/>
      <c r="KOO45" s="167"/>
      <c r="KOP45" s="167"/>
      <c r="KOQ45" s="167"/>
      <c r="KOR45" s="167"/>
      <c r="KOS45" s="167"/>
      <c r="KOT45" s="167"/>
      <c r="KOU45" s="167"/>
      <c r="KOV45" s="167"/>
      <c r="KOW45" s="167"/>
      <c r="KOX45" s="167"/>
      <c r="KOY45" s="167"/>
      <c r="KOZ45" s="167"/>
      <c r="KPA45" s="167"/>
      <c r="KPB45" s="167"/>
      <c r="KPC45" s="167"/>
      <c r="KPD45" s="167"/>
      <c r="KPE45" s="167"/>
      <c r="KPF45" s="167"/>
      <c r="KPG45" s="167"/>
      <c r="KPH45" s="167"/>
      <c r="KPI45" s="167"/>
      <c r="KPJ45" s="167"/>
      <c r="KPK45" s="167"/>
      <c r="KPL45" s="167"/>
      <c r="KPM45" s="167"/>
      <c r="KPN45" s="167"/>
      <c r="KPO45" s="167"/>
      <c r="KPP45" s="167"/>
      <c r="KPQ45" s="167"/>
      <c r="KPR45" s="167"/>
      <c r="KPS45" s="167"/>
      <c r="KPT45" s="167"/>
      <c r="KPU45" s="167"/>
      <c r="KPV45" s="167"/>
      <c r="KPW45" s="167"/>
      <c r="KPX45" s="167"/>
      <c r="KPY45" s="167"/>
      <c r="KPZ45" s="167"/>
      <c r="KQA45" s="167"/>
      <c r="KQB45" s="167"/>
      <c r="KQC45" s="167"/>
      <c r="KQD45" s="167"/>
      <c r="KQE45" s="167"/>
      <c r="KQF45" s="167"/>
      <c r="KQG45" s="167"/>
      <c r="KQH45" s="167"/>
      <c r="KQI45" s="167"/>
      <c r="KQJ45" s="167"/>
      <c r="KQK45" s="167"/>
      <c r="KQL45" s="167"/>
      <c r="KQM45" s="167"/>
      <c r="KQN45" s="167"/>
      <c r="KQO45" s="167"/>
      <c r="KQP45" s="167"/>
      <c r="KQQ45" s="167"/>
      <c r="KQR45" s="167"/>
      <c r="KQS45" s="167"/>
      <c r="KQT45" s="167"/>
      <c r="KQU45" s="167"/>
      <c r="KQV45" s="167"/>
      <c r="KQW45" s="167"/>
      <c r="KQX45" s="167"/>
      <c r="KQY45" s="167"/>
      <c r="KQZ45" s="167"/>
      <c r="KRA45" s="167"/>
      <c r="KRB45" s="167"/>
      <c r="KRC45" s="167"/>
      <c r="KRD45" s="167"/>
      <c r="KRE45" s="167"/>
      <c r="KRF45" s="167"/>
      <c r="KRG45" s="167"/>
      <c r="KRH45" s="167"/>
      <c r="KRI45" s="167"/>
      <c r="KRJ45" s="167"/>
      <c r="KRK45" s="167"/>
      <c r="KRL45" s="167"/>
      <c r="KRM45" s="167"/>
      <c r="KRN45" s="167"/>
      <c r="KRO45" s="167"/>
      <c r="KRP45" s="167"/>
      <c r="KRQ45" s="167"/>
      <c r="KRR45" s="167"/>
      <c r="KRS45" s="167"/>
      <c r="KRT45" s="167"/>
      <c r="KRU45" s="167"/>
      <c r="KRV45" s="167"/>
      <c r="KRW45" s="167"/>
      <c r="KRX45" s="167"/>
      <c r="KRY45" s="167"/>
      <c r="KRZ45" s="167"/>
      <c r="KSA45" s="167"/>
      <c r="KSB45" s="167"/>
      <c r="KSC45" s="167"/>
      <c r="KSD45" s="167"/>
      <c r="KSE45" s="167"/>
      <c r="KSF45" s="167"/>
      <c r="KSG45" s="167"/>
      <c r="KSH45" s="167"/>
      <c r="KSI45" s="167"/>
      <c r="KSJ45" s="167"/>
      <c r="KSK45" s="167"/>
      <c r="KSL45" s="167"/>
      <c r="KSM45" s="167"/>
      <c r="KSN45" s="167"/>
      <c r="KSO45" s="167"/>
      <c r="KSP45" s="167"/>
      <c r="KSQ45" s="167"/>
      <c r="KSR45" s="167"/>
      <c r="KSS45" s="167"/>
      <c r="KST45" s="167"/>
      <c r="KSU45" s="167"/>
      <c r="KSV45" s="167"/>
      <c r="KSW45" s="167"/>
      <c r="KSX45" s="167"/>
      <c r="KSY45" s="167"/>
      <c r="KSZ45" s="167"/>
      <c r="KTA45" s="167"/>
      <c r="KTB45" s="167"/>
      <c r="KTC45" s="167"/>
      <c r="KTD45" s="167"/>
      <c r="KTE45" s="167"/>
      <c r="KTF45" s="167"/>
      <c r="KTG45" s="167"/>
      <c r="KTH45" s="167"/>
      <c r="KTI45" s="167"/>
      <c r="KTJ45" s="167"/>
      <c r="KTK45" s="167"/>
      <c r="KTL45" s="167"/>
      <c r="KTM45" s="167"/>
      <c r="KTN45" s="167"/>
      <c r="KTO45" s="167"/>
      <c r="KTP45" s="167"/>
      <c r="KTQ45" s="167"/>
      <c r="KTR45" s="167"/>
      <c r="KTS45" s="167"/>
      <c r="KTT45" s="167"/>
      <c r="KTU45" s="167"/>
      <c r="KTV45" s="167"/>
      <c r="KTW45" s="167"/>
      <c r="KTX45" s="167"/>
      <c r="KTY45" s="167"/>
      <c r="KTZ45" s="167"/>
      <c r="KUA45" s="167"/>
      <c r="KUB45" s="167"/>
      <c r="KUC45" s="167"/>
      <c r="KUD45" s="167"/>
      <c r="KUE45" s="167"/>
      <c r="KUF45" s="167"/>
      <c r="KUG45" s="167"/>
      <c r="KUH45" s="167"/>
      <c r="KUI45" s="167"/>
      <c r="KUJ45" s="167"/>
      <c r="KUK45" s="167"/>
      <c r="KUL45" s="167"/>
      <c r="KUM45" s="167"/>
      <c r="KUN45" s="167"/>
      <c r="KUO45" s="167"/>
      <c r="KUP45" s="167"/>
      <c r="KUQ45" s="167"/>
      <c r="KUR45" s="167"/>
      <c r="KUS45" s="167"/>
      <c r="KUT45" s="167"/>
      <c r="KUU45" s="167"/>
      <c r="KUV45" s="167"/>
      <c r="KUW45" s="167"/>
      <c r="KUX45" s="167"/>
      <c r="KUY45" s="167"/>
      <c r="KUZ45" s="167"/>
      <c r="KVA45" s="167"/>
      <c r="KVB45" s="167"/>
      <c r="KVC45" s="167"/>
      <c r="KVD45" s="167"/>
      <c r="KVE45" s="167"/>
      <c r="KVF45" s="167"/>
      <c r="KVG45" s="167"/>
      <c r="KVH45" s="167"/>
      <c r="KVI45" s="167"/>
      <c r="KVJ45" s="167"/>
      <c r="KVK45" s="167"/>
      <c r="KVL45" s="167"/>
      <c r="KVM45" s="167"/>
      <c r="KVN45" s="167"/>
      <c r="KVO45" s="167"/>
      <c r="KVP45" s="167"/>
      <c r="KVQ45" s="167"/>
      <c r="KVR45" s="167"/>
      <c r="KVS45" s="167"/>
      <c r="KVT45" s="167"/>
      <c r="KVU45" s="167"/>
      <c r="KVV45" s="167"/>
      <c r="KVW45" s="167"/>
      <c r="KVX45" s="167"/>
      <c r="KVY45" s="167"/>
      <c r="KVZ45" s="167"/>
      <c r="KWA45" s="167"/>
      <c r="KWB45" s="167"/>
      <c r="KWC45" s="167"/>
      <c r="KWD45" s="167"/>
      <c r="KWE45" s="167"/>
      <c r="KWF45" s="167"/>
      <c r="KWG45" s="167"/>
      <c r="KWH45" s="167"/>
      <c r="KWI45" s="167"/>
      <c r="KWJ45" s="167"/>
      <c r="KWK45" s="167"/>
      <c r="KWL45" s="167"/>
      <c r="KWM45" s="167"/>
      <c r="KWN45" s="167"/>
      <c r="KWO45" s="167"/>
      <c r="KWP45" s="167"/>
      <c r="KWQ45" s="167"/>
      <c r="KWR45" s="167"/>
      <c r="KWS45" s="167"/>
      <c r="KWT45" s="167"/>
      <c r="KWU45" s="167"/>
      <c r="KWV45" s="167"/>
      <c r="KWW45" s="167"/>
      <c r="KWX45" s="167"/>
      <c r="KWY45" s="167"/>
      <c r="KWZ45" s="167"/>
      <c r="KXA45" s="167"/>
      <c r="KXB45" s="167"/>
      <c r="KXC45" s="167"/>
      <c r="KXD45" s="167"/>
      <c r="KXE45" s="167"/>
      <c r="KXF45" s="167"/>
      <c r="KXG45" s="167"/>
      <c r="KXH45" s="167"/>
      <c r="KXI45" s="167"/>
      <c r="KXJ45" s="167"/>
      <c r="KXK45" s="167"/>
      <c r="KXL45" s="167"/>
      <c r="KXM45" s="167"/>
      <c r="KXN45" s="167"/>
      <c r="KXO45" s="167"/>
      <c r="KXP45" s="167"/>
      <c r="KXQ45" s="167"/>
      <c r="KXR45" s="167"/>
      <c r="KXS45" s="167"/>
      <c r="KXT45" s="167"/>
      <c r="KXU45" s="167"/>
      <c r="KXV45" s="167"/>
      <c r="KXW45" s="167"/>
      <c r="KXX45" s="167"/>
      <c r="KXY45" s="167"/>
      <c r="KXZ45" s="167"/>
      <c r="KYA45" s="167"/>
      <c r="KYB45" s="167"/>
      <c r="KYC45" s="167"/>
      <c r="KYD45" s="167"/>
      <c r="KYE45" s="167"/>
      <c r="KYF45" s="167"/>
      <c r="KYG45" s="167"/>
      <c r="KYH45" s="167"/>
      <c r="KYI45" s="167"/>
      <c r="KYJ45" s="167"/>
      <c r="KYK45" s="167"/>
      <c r="KYL45" s="167"/>
      <c r="KYM45" s="167"/>
      <c r="KYN45" s="167"/>
      <c r="KYO45" s="167"/>
      <c r="KYP45" s="167"/>
      <c r="KYQ45" s="167"/>
      <c r="KYR45" s="167"/>
      <c r="KYS45" s="167"/>
      <c r="KYT45" s="167"/>
      <c r="KYU45" s="167"/>
      <c r="KYV45" s="167"/>
      <c r="KYW45" s="167"/>
      <c r="KYX45" s="167"/>
      <c r="KYY45" s="167"/>
      <c r="KYZ45" s="167"/>
      <c r="KZA45" s="167"/>
      <c r="KZB45" s="167"/>
      <c r="KZC45" s="167"/>
      <c r="KZD45" s="167"/>
      <c r="KZE45" s="167"/>
      <c r="KZF45" s="167"/>
      <c r="KZG45" s="167"/>
      <c r="KZH45" s="167"/>
      <c r="KZI45" s="167"/>
      <c r="KZJ45" s="167"/>
      <c r="KZK45" s="167"/>
      <c r="KZL45" s="167"/>
      <c r="KZM45" s="167"/>
      <c r="KZN45" s="167"/>
      <c r="KZO45" s="167"/>
      <c r="KZP45" s="167"/>
      <c r="KZQ45" s="167"/>
      <c r="KZR45" s="167"/>
      <c r="KZS45" s="167"/>
      <c r="KZT45" s="167"/>
      <c r="KZU45" s="167"/>
      <c r="KZV45" s="167"/>
      <c r="KZW45" s="167"/>
      <c r="KZX45" s="167"/>
      <c r="KZY45" s="167"/>
      <c r="KZZ45" s="167"/>
      <c r="LAA45" s="167"/>
      <c r="LAB45" s="167"/>
      <c r="LAC45" s="167"/>
      <c r="LAD45" s="167"/>
      <c r="LAE45" s="167"/>
      <c r="LAF45" s="167"/>
      <c r="LAG45" s="167"/>
      <c r="LAH45" s="167"/>
      <c r="LAI45" s="167"/>
      <c r="LAJ45" s="167"/>
      <c r="LAK45" s="167"/>
      <c r="LAL45" s="167"/>
      <c r="LAM45" s="167"/>
      <c r="LAN45" s="167"/>
      <c r="LAO45" s="167"/>
      <c r="LAP45" s="167"/>
      <c r="LAQ45" s="167"/>
      <c r="LAR45" s="167"/>
      <c r="LAS45" s="167"/>
      <c r="LAT45" s="167"/>
      <c r="LAU45" s="167"/>
      <c r="LAV45" s="167"/>
      <c r="LAW45" s="167"/>
      <c r="LAX45" s="167"/>
      <c r="LAY45" s="167"/>
      <c r="LAZ45" s="167"/>
      <c r="LBA45" s="167"/>
      <c r="LBB45" s="167"/>
      <c r="LBC45" s="167"/>
      <c r="LBD45" s="167"/>
      <c r="LBE45" s="167"/>
      <c r="LBF45" s="167"/>
      <c r="LBG45" s="167"/>
      <c r="LBH45" s="167"/>
      <c r="LBI45" s="167"/>
      <c r="LBJ45" s="167"/>
      <c r="LBK45" s="167"/>
      <c r="LBL45" s="167"/>
      <c r="LBM45" s="167"/>
      <c r="LBN45" s="167"/>
      <c r="LBO45" s="167"/>
      <c r="LBP45" s="167"/>
      <c r="LBQ45" s="167"/>
      <c r="LBR45" s="167"/>
      <c r="LBS45" s="167"/>
      <c r="LBT45" s="167"/>
      <c r="LBU45" s="167"/>
      <c r="LBV45" s="167"/>
      <c r="LBW45" s="167"/>
      <c r="LBX45" s="167"/>
      <c r="LBY45" s="167"/>
      <c r="LBZ45" s="167"/>
      <c r="LCA45" s="167"/>
      <c r="LCB45" s="167"/>
      <c r="LCC45" s="167"/>
      <c r="LCD45" s="167"/>
      <c r="LCE45" s="167"/>
      <c r="LCF45" s="167"/>
      <c r="LCG45" s="167"/>
      <c r="LCH45" s="167"/>
      <c r="LCI45" s="167"/>
      <c r="LCJ45" s="167"/>
      <c r="LCK45" s="167"/>
      <c r="LCL45" s="167"/>
      <c r="LCM45" s="167"/>
      <c r="LCN45" s="167"/>
      <c r="LCO45" s="167"/>
      <c r="LCP45" s="167"/>
      <c r="LCQ45" s="167"/>
      <c r="LCR45" s="167"/>
      <c r="LCS45" s="167"/>
      <c r="LCT45" s="167"/>
      <c r="LCU45" s="167"/>
      <c r="LCV45" s="167"/>
      <c r="LCW45" s="167"/>
      <c r="LCX45" s="167"/>
      <c r="LCY45" s="167"/>
      <c r="LCZ45" s="167"/>
      <c r="LDA45" s="167"/>
      <c r="LDB45" s="167"/>
      <c r="LDC45" s="167"/>
      <c r="LDD45" s="167"/>
      <c r="LDE45" s="167"/>
      <c r="LDF45" s="167"/>
      <c r="LDG45" s="167"/>
      <c r="LDH45" s="167"/>
      <c r="LDI45" s="167"/>
      <c r="LDJ45" s="167"/>
      <c r="LDK45" s="167"/>
      <c r="LDL45" s="167"/>
      <c r="LDM45" s="167"/>
      <c r="LDN45" s="167"/>
      <c r="LDO45" s="167"/>
      <c r="LDP45" s="167"/>
      <c r="LDQ45" s="167"/>
      <c r="LDR45" s="167"/>
      <c r="LDS45" s="167"/>
      <c r="LDT45" s="167"/>
      <c r="LDU45" s="167"/>
      <c r="LDV45" s="167"/>
      <c r="LDW45" s="167"/>
      <c r="LDX45" s="167"/>
      <c r="LDY45" s="167"/>
      <c r="LDZ45" s="167"/>
      <c r="LEA45" s="167"/>
      <c r="LEB45" s="167"/>
      <c r="LEC45" s="167"/>
      <c r="LED45" s="167"/>
      <c r="LEE45" s="167"/>
      <c r="LEF45" s="167"/>
      <c r="LEG45" s="167"/>
      <c r="LEH45" s="167"/>
      <c r="LEI45" s="167"/>
      <c r="LEJ45" s="167"/>
      <c r="LEK45" s="167"/>
      <c r="LEL45" s="167"/>
      <c r="LEM45" s="167"/>
      <c r="LEN45" s="167"/>
      <c r="LEO45" s="167"/>
      <c r="LEP45" s="167"/>
      <c r="LEQ45" s="167"/>
      <c r="LER45" s="167"/>
      <c r="LES45" s="167"/>
      <c r="LET45" s="167"/>
      <c r="LEU45" s="167"/>
      <c r="LEV45" s="167"/>
      <c r="LEW45" s="167"/>
      <c r="LEX45" s="167"/>
      <c r="LEY45" s="167"/>
      <c r="LEZ45" s="167"/>
      <c r="LFA45" s="167"/>
      <c r="LFB45" s="167"/>
      <c r="LFC45" s="167"/>
      <c r="LFD45" s="167"/>
      <c r="LFE45" s="167"/>
      <c r="LFF45" s="167"/>
      <c r="LFG45" s="167"/>
      <c r="LFH45" s="167"/>
      <c r="LFI45" s="167"/>
      <c r="LFJ45" s="167"/>
      <c r="LFK45" s="167"/>
      <c r="LFL45" s="167"/>
      <c r="LFM45" s="167"/>
      <c r="LFN45" s="167"/>
      <c r="LFO45" s="167"/>
      <c r="LFP45" s="167"/>
      <c r="LFQ45" s="167"/>
      <c r="LFR45" s="167"/>
      <c r="LFS45" s="167"/>
      <c r="LFT45" s="167"/>
      <c r="LFU45" s="167"/>
      <c r="LFV45" s="167"/>
      <c r="LFW45" s="167"/>
      <c r="LFX45" s="167"/>
      <c r="LFY45" s="167"/>
      <c r="LFZ45" s="167"/>
      <c r="LGA45" s="167"/>
      <c r="LGB45" s="167"/>
      <c r="LGC45" s="167"/>
      <c r="LGD45" s="167"/>
      <c r="LGE45" s="167"/>
      <c r="LGF45" s="167"/>
      <c r="LGG45" s="167"/>
      <c r="LGH45" s="167"/>
      <c r="LGI45" s="167"/>
      <c r="LGJ45" s="167"/>
      <c r="LGK45" s="167"/>
      <c r="LGL45" s="167"/>
      <c r="LGM45" s="167"/>
      <c r="LGN45" s="167"/>
      <c r="LGO45" s="167"/>
      <c r="LGP45" s="167"/>
      <c r="LGQ45" s="167"/>
      <c r="LGR45" s="167"/>
      <c r="LGS45" s="167"/>
      <c r="LGT45" s="167"/>
      <c r="LGU45" s="167"/>
      <c r="LGV45" s="167"/>
      <c r="LGW45" s="167"/>
      <c r="LGX45" s="167"/>
      <c r="LGY45" s="167"/>
      <c r="LGZ45" s="167"/>
      <c r="LHA45" s="167"/>
      <c r="LHB45" s="167"/>
      <c r="LHC45" s="167"/>
      <c r="LHD45" s="167"/>
      <c r="LHE45" s="167"/>
      <c r="LHF45" s="167"/>
      <c r="LHG45" s="167"/>
      <c r="LHH45" s="167"/>
      <c r="LHI45" s="167"/>
      <c r="LHJ45" s="167"/>
      <c r="LHK45" s="167"/>
      <c r="LHL45" s="167"/>
      <c r="LHM45" s="167"/>
      <c r="LHN45" s="167"/>
      <c r="LHO45" s="167"/>
      <c r="LHP45" s="167"/>
      <c r="LHQ45" s="167"/>
      <c r="LHR45" s="167"/>
      <c r="LHS45" s="167"/>
      <c r="LHT45" s="167"/>
      <c r="LHU45" s="167"/>
      <c r="LHV45" s="167"/>
      <c r="LHW45" s="167"/>
      <c r="LHX45" s="167"/>
      <c r="LHY45" s="167"/>
      <c r="LHZ45" s="167"/>
      <c r="LIA45" s="167"/>
      <c r="LIB45" s="167"/>
      <c r="LIC45" s="167"/>
      <c r="LID45" s="167"/>
      <c r="LIE45" s="167"/>
      <c r="LIF45" s="167"/>
      <c r="LIG45" s="167"/>
      <c r="LIH45" s="167"/>
      <c r="LII45" s="167"/>
      <c r="LIJ45" s="167"/>
      <c r="LIK45" s="167"/>
      <c r="LIL45" s="167"/>
      <c r="LIM45" s="167"/>
      <c r="LIN45" s="167"/>
      <c r="LIO45" s="167"/>
      <c r="LIP45" s="167"/>
      <c r="LIQ45" s="167"/>
      <c r="LIR45" s="167"/>
      <c r="LIS45" s="167"/>
      <c r="LIT45" s="167"/>
      <c r="LIU45" s="167"/>
      <c r="LIV45" s="167"/>
      <c r="LIW45" s="167"/>
      <c r="LIX45" s="167"/>
      <c r="LIY45" s="167"/>
      <c r="LIZ45" s="167"/>
      <c r="LJA45" s="167"/>
      <c r="LJB45" s="167"/>
      <c r="LJC45" s="167"/>
      <c r="LJD45" s="167"/>
      <c r="LJE45" s="167"/>
      <c r="LJF45" s="167"/>
      <c r="LJG45" s="167"/>
      <c r="LJH45" s="167"/>
      <c r="LJI45" s="167"/>
      <c r="LJJ45" s="167"/>
      <c r="LJK45" s="167"/>
      <c r="LJL45" s="167"/>
      <c r="LJM45" s="167"/>
      <c r="LJN45" s="167"/>
      <c r="LJO45" s="167"/>
      <c r="LJP45" s="167"/>
      <c r="LJQ45" s="167"/>
      <c r="LJR45" s="167"/>
      <c r="LJS45" s="167"/>
      <c r="LJT45" s="167"/>
      <c r="LJU45" s="167"/>
      <c r="LJV45" s="167"/>
      <c r="LJW45" s="167"/>
      <c r="LJX45" s="167"/>
      <c r="LJY45" s="167"/>
      <c r="LJZ45" s="167"/>
      <c r="LKA45" s="167"/>
      <c r="LKB45" s="167"/>
      <c r="LKC45" s="167"/>
      <c r="LKD45" s="167"/>
      <c r="LKE45" s="167"/>
      <c r="LKF45" s="167"/>
      <c r="LKG45" s="167"/>
      <c r="LKH45" s="167"/>
      <c r="LKI45" s="167"/>
      <c r="LKJ45" s="167"/>
      <c r="LKK45" s="167"/>
      <c r="LKL45" s="167"/>
      <c r="LKM45" s="167"/>
      <c r="LKN45" s="167"/>
      <c r="LKO45" s="167"/>
      <c r="LKP45" s="167"/>
      <c r="LKQ45" s="167"/>
      <c r="LKR45" s="167"/>
      <c r="LKS45" s="167"/>
      <c r="LKT45" s="167"/>
      <c r="LKU45" s="167"/>
      <c r="LKV45" s="167"/>
      <c r="LKW45" s="167"/>
      <c r="LKX45" s="167"/>
      <c r="LKY45" s="167"/>
      <c r="LKZ45" s="167"/>
      <c r="LLA45" s="167"/>
      <c r="LLB45" s="167"/>
      <c r="LLC45" s="167"/>
      <c r="LLD45" s="167"/>
      <c r="LLE45" s="167"/>
      <c r="LLF45" s="167"/>
      <c r="LLG45" s="167"/>
      <c r="LLH45" s="167"/>
      <c r="LLI45" s="167"/>
      <c r="LLJ45" s="167"/>
      <c r="LLK45" s="167"/>
      <c r="LLL45" s="167"/>
      <c r="LLM45" s="167"/>
      <c r="LLN45" s="167"/>
      <c r="LLO45" s="167"/>
      <c r="LLP45" s="167"/>
      <c r="LLQ45" s="167"/>
      <c r="LLR45" s="167"/>
      <c r="LLS45" s="167"/>
      <c r="LLT45" s="167"/>
      <c r="LLU45" s="167"/>
      <c r="LLV45" s="167"/>
      <c r="LLW45" s="167"/>
      <c r="LLX45" s="167"/>
      <c r="LLY45" s="167"/>
      <c r="LLZ45" s="167"/>
      <c r="LMA45" s="167"/>
      <c r="LMB45" s="167"/>
      <c r="LMC45" s="167"/>
      <c r="LMD45" s="167"/>
      <c r="LME45" s="167"/>
      <c r="LMF45" s="167"/>
      <c r="LMG45" s="167"/>
      <c r="LMH45" s="167"/>
      <c r="LMI45" s="167"/>
      <c r="LMJ45" s="167"/>
      <c r="LMK45" s="167"/>
      <c r="LML45" s="167"/>
      <c r="LMM45" s="167"/>
      <c r="LMN45" s="167"/>
      <c r="LMO45" s="167"/>
      <c r="LMP45" s="167"/>
      <c r="LMQ45" s="167"/>
      <c r="LMR45" s="167"/>
      <c r="LMS45" s="167"/>
      <c r="LMT45" s="167"/>
      <c r="LMU45" s="167"/>
      <c r="LMV45" s="167"/>
      <c r="LMW45" s="167"/>
      <c r="LMX45" s="167"/>
      <c r="LMY45" s="167"/>
      <c r="LMZ45" s="167"/>
      <c r="LNA45" s="167"/>
      <c r="LNB45" s="167"/>
      <c r="LNC45" s="167"/>
      <c r="LND45" s="167"/>
      <c r="LNE45" s="167"/>
      <c r="LNF45" s="167"/>
      <c r="LNG45" s="167"/>
      <c r="LNH45" s="167"/>
      <c r="LNI45" s="167"/>
      <c r="LNJ45" s="167"/>
      <c r="LNK45" s="167"/>
      <c r="LNL45" s="167"/>
      <c r="LNM45" s="167"/>
      <c r="LNN45" s="167"/>
      <c r="LNO45" s="167"/>
      <c r="LNP45" s="167"/>
      <c r="LNQ45" s="167"/>
      <c r="LNR45" s="167"/>
      <c r="LNS45" s="167"/>
      <c r="LNT45" s="167"/>
      <c r="LNU45" s="167"/>
      <c r="LNV45" s="167"/>
      <c r="LNW45" s="167"/>
      <c r="LNX45" s="167"/>
      <c r="LNY45" s="167"/>
      <c r="LNZ45" s="167"/>
      <c r="LOA45" s="167"/>
      <c r="LOB45" s="167"/>
      <c r="LOC45" s="167"/>
      <c r="LOD45" s="167"/>
      <c r="LOE45" s="167"/>
      <c r="LOF45" s="167"/>
      <c r="LOG45" s="167"/>
      <c r="LOH45" s="167"/>
      <c r="LOI45" s="167"/>
      <c r="LOJ45" s="167"/>
      <c r="LOK45" s="167"/>
      <c r="LOL45" s="167"/>
      <c r="LOM45" s="167"/>
      <c r="LON45" s="167"/>
      <c r="LOO45" s="167"/>
      <c r="LOP45" s="167"/>
      <c r="LOQ45" s="167"/>
      <c r="LOR45" s="167"/>
      <c r="LOS45" s="167"/>
      <c r="LOT45" s="167"/>
      <c r="LOU45" s="167"/>
      <c r="LOV45" s="167"/>
      <c r="LOW45" s="167"/>
      <c r="LOX45" s="167"/>
      <c r="LOY45" s="167"/>
      <c r="LOZ45" s="167"/>
      <c r="LPA45" s="167"/>
      <c r="LPB45" s="167"/>
      <c r="LPC45" s="167"/>
      <c r="LPD45" s="167"/>
      <c r="LPE45" s="167"/>
      <c r="LPF45" s="167"/>
      <c r="LPG45" s="167"/>
      <c r="LPH45" s="167"/>
      <c r="LPI45" s="167"/>
      <c r="LPJ45" s="167"/>
      <c r="LPK45" s="167"/>
      <c r="LPL45" s="167"/>
      <c r="LPM45" s="167"/>
      <c r="LPN45" s="167"/>
      <c r="LPO45" s="167"/>
      <c r="LPP45" s="167"/>
      <c r="LPQ45" s="167"/>
      <c r="LPR45" s="167"/>
      <c r="LPS45" s="167"/>
      <c r="LPT45" s="167"/>
      <c r="LPU45" s="167"/>
      <c r="LPV45" s="167"/>
      <c r="LPW45" s="167"/>
      <c r="LPX45" s="167"/>
      <c r="LPY45" s="167"/>
      <c r="LPZ45" s="167"/>
      <c r="LQA45" s="167"/>
      <c r="LQB45" s="167"/>
      <c r="LQC45" s="167"/>
      <c r="LQD45" s="167"/>
      <c r="LQE45" s="167"/>
      <c r="LQF45" s="167"/>
      <c r="LQG45" s="167"/>
      <c r="LQH45" s="167"/>
      <c r="LQI45" s="167"/>
      <c r="LQJ45" s="167"/>
      <c r="LQK45" s="167"/>
      <c r="LQL45" s="167"/>
      <c r="LQM45" s="167"/>
      <c r="LQN45" s="167"/>
      <c r="LQO45" s="167"/>
      <c r="LQP45" s="167"/>
      <c r="LQQ45" s="167"/>
      <c r="LQR45" s="167"/>
      <c r="LQS45" s="167"/>
      <c r="LQT45" s="167"/>
      <c r="LQU45" s="167"/>
      <c r="LQV45" s="167"/>
      <c r="LQW45" s="167"/>
      <c r="LQX45" s="167"/>
      <c r="LQY45" s="167"/>
      <c r="LQZ45" s="167"/>
      <c r="LRA45" s="167"/>
      <c r="LRB45" s="167"/>
      <c r="LRC45" s="167"/>
      <c r="LRD45" s="167"/>
      <c r="LRE45" s="167"/>
      <c r="LRF45" s="167"/>
      <c r="LRG45" s="167"/>
      <c r="LRH45" s="167"/>
      <c r="LRI45" s="167"/>
      <c r="LRJ45" s="167"/>
      <c r="LRK45" s="167"/>
      <c r="LRL45" s="167"/>
      <c r="LRM45" s="167"/>
      <c r="LRN45" s="167"/>
      <c r="LRO45" s="167"/>
      <c r="LRP45" s="167"/>
      <c r="LRQ45" s="167"/>
      <c r="LRR45" s="167"/>
      <c r="LRS45" s="167"/>
      <c r="LRT45" s="167"/>
      <c r="LRU45" s="167"/>
      <c r="LRV45" s="167"/>
      <c r="LRW45" s="167"/>
      <c r="LRX45" s="167"/>
      <c r="LRY45" s="167"/>
      <c r="LRZ45" s="167"/>
      <c r="LSA45" s="167"/>
      <c r="LSB45" s="167"/>
      <c r="LSC45" s="167"/>
      <c r="LSD45" s="167"/>
      <c r="LSE45" s="167"/>
      <c r="LSF45" s="167"/>
      <c r="LSG45" s="167"/>
      <c r="LSH45" s="167"/>
      <c r="LSI45" s="167"/>
      <c r="LSJ45" s="167"/>
      <c r="LSK45" s="167"/>
      <c r="LSL45" s="167"/>
      <c r="LSM45" s="167"/>
      <c r="LSN45" s="167"/>
      <c r="LSO45" s="167"/>
      <c r="LSP45" s="167"/>
      <c r="LSQ45" s="167"/>
      <c r="LSR45" s="167"/>
      <c r="LSS45" s="167"/>
      <c r="LST45" s="167"/>
      <c r="LSU45" s="167"/>
      <c r="LSV45" s="167"/>
      <c r="LSW45" s="167"/>
      <c r="LSX45" s="167"/>
      <c r="LSY45" s="167"/>
      <c r="LSZ45" s="167"/>
      <c r="LTA45" s="167"/>
      <c r="LTB45" s="167"/>
      <c r="LTC45" s="167"/>
      <c r="LTD45" s="167"/>
      <c r="LTE45" s="167"/>
      <c r="LTF45" s="167"/>
      <c r="LTG45" s="167"/>
      <c r="LTH45" s="167"/>
      <c r="LTI45" s="167"/>
      <c r="LTJ45" s="167"/>
      <c r="LTK45" s="167"/>
      <c r="LTL45" s="167"/>
      <c r="LTM45" s="167"/>
      <c r="LTN45" s="167"/>
      <c r="LTO45" s="167"/>
      <c r="LTP45" s="167"/>
      <c r="LTQ45" s="167"/>
      <c r="LTR45" s="167"/>
      <c r="LTS45" s="167"/>
      <c r="LTT45" s="167"/>
      <c r="LTU45" s="167"/>
      <c r="LTV45" s="167"/>
      <c r="LTW45" s="167"/>
      <c r="LTX45" s="167"/>
      <c r="LTY45" s="167"/>
      <c r="LTZ45" s="167"/>
      <c r="LUA45" s="167"/>
      <c r="LUB45" s="167"/>
      <c r="LUC45" s="167"/>
      <c r="LUD45" s="167"/>
      <c r="LUE45" s="167"/>
      <c r="LUF45" s="167"/>
      <c r="LUG45" s="167"/>
      <c r="LUH45" s="167"/>
      <c r="LUI45" s="167"/>
      <c r="LUJ45" s="167"/>
      <c r="LUK45" s="167"/>
      <c r="LUL45" s="167"/>
      <c r="LUM45" s="167"/>
      <c r="LUN45" s="167"/>
      <c r="LUO45" s="167"/>
      <c r="LUP45" s="167"/>
      <c r="LUQ45" s="167"/>
      <c r="LUR45" s="167"/>
      <c r="LUS45" s="167"/>
      <c r="LUT45" s="167"/>
      <c r="LUU45" s="167"/>
      <c r="LUV45" s="167"/>
      <c r="LUW45" s="167"/>
      <c r="LUX45" s="167"/>
      <c r="LUY45" s="167"/>
      <c r="LUZ45" s="167"/>
      <c r="LVA45" s="167"/>
      <c r="LVB45" s="167"/>
      <c r="LVC45" s="167"/>
      <c r="LVD45" s="167"/>
      <c r="LVE45" s="167"/>
      <c r="LVF45" s="167"/>
      <c r="LVG45" s="167"/>
      <c r="LVH45" s="167"/>
      <c r="LVI45" s="167"/>
      <c r="LVJ45" s="167"/>
      <c r="LVK45" s="167"/>
      <c r="LVL45" s="167"/>
      <c r="LVM45" s="167"/>
      <c r="LVN45" s="167"/>
      <c r="LVO45" s="167"/>
      <c r="LVP45" s="167"/>
      <c r="LVQ45" s="167"/>
      <c r="LVR45" s="167"/>
      <c r="LVS45" s="167"/>
      <c r="LVT45" s="167"/>
      <c r="LVU45" s="167"/>
      <c r="LVV45" s="167"/>
      <c r="LVW45" s="167"/>
      <c r="LVX45" s="167"/>
      <c r="LVY45" s="167"/>
      <c r="LVZ45" s="167"/>
      <c r="LWA45" s="167"/>
      <c r="LWB45" s="167"/>
      <c r="LWC45" s="167"/>
      <c r="LWD45" s="167"/>
      <c r="LWE45" s="167"/>
      <c r="LWF45" s="167"/>
      <c r="LWG45" s="167"/>
      <c r="LWH45" s="167"/>
      <c r="LWI45" s="167"/>
      <c r="LWJ45" s="167"/>
      <c r="LWK45" s="167"/>
      <c r="LWL45" s="167"/>
      <c r="LWM45" s="167"/>
      <c r="LWN45" s="167"/>
      <c r="LWO45" s="167"/>
      <c r="LWP45" s="167"/>
      <c r="LWQ45" s="167"/>
      <c r="LWR45" s="167"/>
      <c r="LWS45" s="167"/>
      <c r="LWT45" s="167"/>
      <c r="LWU45" s="167"/>
      <c r="LWV45" s="167"/>
      <c r="LWW45" s="167"/>
      <c r="LWX45" s="167"/>
      <c r="LWY45" s="167"/>
      <c r="LWZ45" s="167"/>
      <c r="LXA45" s="167"/>
      <c r="LXB45" s="167"/>
      <c r="LXC45" s="167"/>
      <c r="LXD45" s="167"/>
      <c r="LXE45" s="167"/>
      <c r="LXF45" s="167"/>
      <c r="LXG45" s="167"/>
      <c r="LXH45" s="167"/>
      <c r="LXI45" s="167"/>
      <c r="LXJ45" s="167"/>
      <c r="LXK45" s="167"/>
      <c r="LXL45" s="167"/>
      <c r="LXM45" s="167"/>
      <c r="LXN45" s="167"/>
      <c r="LXO45" s="167"/>
      <c r="LXP45" s="167"/>
      <c r="LXQ45" s="167"/>
      <c r="LXR45" s="167"/>
      <c r="LXS45" s="167"/>
      <c r="LXT45" s="167"/>
      <c r="LXU45" s="167"/>
      <c r="LXV45" s="167"/>
      <c r="LXW45" s="167"/>
      <c r="LXX45" s="167"/>
      <c r="LXY45" s="167"/>
      <c r="LXZ45" s="167"/>
      <c r="LYA45" s="167"/>
      <c r="LYB45" s="167"/>
      <c r="LYC45" s="167"/>
      <c r="LYD45" s="167"/>
      <c r="LYE45" s="167"/>
      <c r="LYF45" s="167"/>
      <c r="LYG45" s="167"/>
      <c r="LYH45" s="167"/>
      <c r="LYI45" s="167"/>
      <c r="LYJ45" s="167"/>
      <c r="LYK45" s="167"/>
      <c r="LYL45" s="167"/>
      <c r="LYM45" s="167"/>
      <c r="LYN45" s="167"/>
      <c r="LYO45" s="167"/>
      <c r="LYP45" s="167"/>
      <c r="LYQ45" s="167"/>
      <c r="LYR45" s="167"/>
      <c r="LYS45" s="167"/>
      <c r="LYT45" s="167"/>
      <c r="LYU45" s="167"/>
      <c r="LYV45" s="167"/>
      <c r="LYW45" s="167"/>
      <c r="LYX45" s="167"/>
      <c r="LYY45" s="167"/>
      <c r="LYZ45" s="167"/>
      <c r="LZA45" s="167"/>
      <c r="LZB45" s="167"/>
      <c r="LZC45" s="167"/>
      <c r="LZD45" s="167"/>
      <c r="LZE45" s="167"/>
      <c r="LZF45" s="167"/>
      <c r="LZG45" s="167"/>
      <c r="LZH45" s="167"/>
      <c r="LZI45" s="167"/>
      <c r="LZJ45" s="167"/>
      <c r="LZK45" s="167"/>
      <c r="LZL45" s="167"/>
      <c r="LZM45" s="167"/>
      <c r="LZN45" s="167"/>
      <c r="LZO45" s="167"/>
      <c r="LZP45" s="167"/>
      <c r="LZQ45" s="167"/>
      <c r="LZR45" s="167"/>
      <c r="LZS45" s="167"/>
      <c r="LZT45" s="167"/>
      <c r="LZU45" s="167"/>
      <c r="LZV45" s="167"/>
      <c r="LZW45" s="167"/>
      <c r="LZX45" s="167"/>
      <c r="LZY45" s="167"/>
      <c r="LZZ45" s="167"/>
      <c r="MAA45" s="167"/>
      <c r="MAB45" s="167"/>
      <c r="MAC45" s="167"/>
      <c r="MAD45" s="167"/>
      <c r="MAE45" s="167"/>
      <c r="MAF45" s="167"/>
      <c r="MAG45" s="167"/>
      <c r="MAH45" s="167"/>
      <c r="MAI45" s="167"/>
      <c r="MAJ45" s="167"/>
      <c r="MAK45" s="167"/>
      <c r="MAL45" s="167"/>
      <c r="MAM45" s="167"/>
      <c r="MAN45" s="167"/>
      <c r="MAO45" s="167"/>
      <c r="MAP45" s="167"/>
      <c r="MAQ45" s="167"/>
      <c r="MAR45" s="167"/>
      <c r="MAS45" s="167"/>
      <c r="MAT45" s="167"/>
      <c r="MAU45" s="167"/>
      <c r="MAV45" s="167"/>
      <c r="MAW45" s="167"/>
      <c r="MAX45" s="167"/>
      <c r="MAY45" s="167"/>
      <c r="MAZ45" s="167"/>
      <c r="MBA45" s="167"/>
      <c r="MBB45" s="167"/>
      <c r="MBC45" s="167"/>
      <c r="MBD45" s="167"/>
      <c r="MBE45" s="167"/>
      <c r="MBF45" s="167"/>
      <c r="MBG45" s="167"/>
      <c r="MBH45" s="167"/>
      <c r="MBI45" s="167"/>
      <c r="MBJ45" s="167"/>
      <c r="MBK45" s="167"/>
      <c r="MBL45" s="167"/>
      <c r="MBM45" s="167"/>
      <c r="MBN45" s="167"/>
      <c r="MBO45" s="167"/>
      <c r="MBP45" s="167"/>
      <c r="MBQ45" s="167"/>
      <c r="MBR45" s="167"/>
      <c r="MBS45" s="167"/>
      <c r="MBT45" s="167"/>
      <c r="MBU45" s="167"/>
      <c r="MBV45" s="167"/>
      <c r="MBW45" s="167"/>
      <c r="MBX45" s="167"/>
      <c r="MBY45" s="167"/>
      <c r="MBZ45" s="167"/>
      <c r="MCA45" s="167"/>
      <c r="MCB45" s="167"/>
      <c r="MCC45" s="167"/>
      <c r="MCD45" s="167"/>
      <c r="MCE45" s="167"/>
      <c r="MCF45" s="167"/>
      <c r="MCG45" s="167"/>
      <c r="MCH45" s="167"/>
      <c r="MCI45" s="167"/>
      <c r="MCJ45" s="167"/>
      <c r="MCK45" s="167"/>
      <c r="MCL45" s="167"/>
      <c r="MCM45" s="167"/>
      <c r="MCN45" s="167"/>
      <c r="MCO45" s="167"/>
      <c r="MCP45" s="167"/>
      <c r="MCQ45" s="167"/>
      <c r="MCR45" s="167"/>
      <c r="MCS45" s="167"/>
      <c r="MCT45" s="167"/>
      <c r="MCU45" s="167"/>
      <c r="MCV45" s="167"/>
      <c r="MCW45" s="167"/>
      <c r="MCX45" s="167"/>
      <c r="MCY45" s="167"/>
      <c r="MCZ45" s="167"/>
      <c r="MDA45" s="167"/>
      <c r="MDB45" s="167"/>
      <c r="MDC45" s="167"/>
      <c r="MDD45" s="167"/>
      <c r="MDE45" s="167"/>
      <c r="MDF45" s="167"/>
      <c r="MDG45" s="167"/>
      <c r="MDH45" s="167"/>
      <c r="MDI45" s="167"/>
      <c r="MDJ45" s="167"/>
      <c r="MDK45" s="167"/>
      <c r="MDL45" s="167"/>
      <c r="MDM45" s="167"/>
      <c r="MDN45" s="167"/>
      <c r="MDO45" s="167"/>
      <c r="MDP45" s="167"/>
      <c r="MDQ45" s="167"/>
      <c r="MDR45" s="167"/>
      <c r="MDS45" s="167"/>
      <c r="MDT45" s="167"/>
      <c r="MDU45" s="167"/>
      <c r="MDV45" s="167"/>
      <c r="MDW45" s="167"/>
      <c r="MDX45" s="167"/>
      <c r="MDY45" s="167"/>
      <c r="MDZ45" s="167"/>
      <c r="MEA45" s="167"/>
      <c r="MEB45" s="167"/>
      <c r="MEC45" s="167"/>
      <c r="MED45" s="167"/>
      <c r="MEE45" s="167"/>
      <c r="MEF45" s="167"/>
      <c r="MEG45" s="167"/>
      <c r="MEH45" s="167"/>
      <c r="MEI45" s="167"/>
      <c r="MEJ45" s="167"/>
      <c r="MEK45" s="167"/>
      <c r="MEL45" s="167"/>
      <c r="MEM45" s="167"/>
      <c r="MEN45" s="167"/>
      <c r="MEO45" s="167"/>
      <c r="MEP45" s="167"/>
      <c r="MEQ45" s="167"/>
      <c r="MER45" s="167"/>
      <c r="MES45" s="167"/>
      <c r="MET45" s="167"/>
      <c r="MEU45" s="167"/>
      <c r="MEV45" s="167"/>
      <c r="MEW45" s="167"/>
      <c r="MEX45" s="167"/>
      <c r="MEY45" s="167"/>
      <c r="MEZ45" s="167"/>
      <c r="MFA45" s="167"/>
      <c r="MFB45" s="167"/>
      <c r="MFC45" s="167"/>
      <c r="MFD45" s="167"/>
      <c r="MFE45" s="167"/>
      <c r="MFF45" s="167"/>
      <c r="MFG45" s="167"/>
      <c r="MFH45" s="167"/>
      <c r="MFI45" s="167"/>
      <c r="MFJ45" s="167"/>
      <c r="MFK45" s="167"/>
      <c r="MFL45" s="167"/>
      <c r="MFM45" s="167"/>
      <c r="MFN45" s="167"/>
      <c r="MFO45" s="167"/>
      <c r="MFP45" s="167"/>
      <c r="MFQ45" s="167"/>
      <c r="MFR45" s="167"/>
      <c r="MFS45" s="167"/>
      <c r="MFT45" s="167"/>
      <c r="MFU45" s="167"/>
      <c r="MFV45" s="167"/>
      <c r="MFW45" s="167"/>
      <c r="MFX45" s="167"/>
      <c r="MFY45" s="167"/>
      <c r="MFZ45" s="167"/>
      <c r="MGA45" s="167"/>
      <c r="MGB45" s="167"/>
      <c r="MGC45" s="167"/>
      <c r="MGD45" s="167"/>
      <c r="MGE45" s="167"/>
      <c r="MGF45" s="167"/>
      <c r="MGG45" s="167"/>
      <c r="MGH45" s="167"/>
      <c r="MGI45" s="167"/>
      <c r="MGJ45" s="167"/>
      <c r="MGK45" s="167"/>
      <c r="MGL45" s="167"/>
      <c r="MGM45" s="167"/>
      <c r="MGN45" s="167"/>
      <c r="MGO45" s="167"/>
      <c r="MGP45" s="167"/>
      <c r="MGQ45" s="167"/>
      <c r="MGR45" s="167"/>
      <c r="MGS45" s="167"/>
      <c r="MGT45" s="167"/>
      <c r="MGU45" s="167"/>
      <c r="MGV45" s="167"/>
      <c r="MGW45" s="167"/>
      <c r="MGX45" s="167"/>
      <c r="MGY45" s="167"/>
      <c r="MGZ45" s="167"/>
      <c r="MHA45" s="167"/>
      <c r="MHB45" s="167"/>
      <c r="MHC45" s="167"/>
      <c r="MHD45" s="167"/>
      <c r="MHE45" s="167"/>
      <c r="MHF45" s="167"/>
      <c r="MHG45" s="167"/>
      <c r="MHH45" s="167"/>
      <c r="MHI45" s="167"/>
      <c r="MHJ45" s="167"/>
      <c r="MHK45" s="167"/>
      <c r="MHL45" s="167"/>
      <c r="MHM45" s="167"/>
      <c r="MHN45" s="167"/>
      <c r="MHO45" s="167"/>
      <c r="MHP45" s="167"/>
      <c r="MHQ45" s="167"/>
      <c r="MHR45" s="167"/>
      <c r="MHS45" s="167"/>
      <c r="MHT45" s="167"/>
      <c r="MHU45" s="167"/>
      <c r="MHV45" s="167"/>
      <c r="MHW45" s="167"/>
      <c r="MHX45" s="167"/>
      <c r="MHY45" s="167"/>
      <c r="MHZ45" s="167"/>
      <c r="MIA45" s="167"/>
      <c r="MIB45" s="167"/>
      <c r="MIC45" s="167"/>
      <c r="MID45" s="167"/>
      <c r="MIE45" s="167"/>
      <c r="MIF45" s="167"/>
      <c r="MIG45" s="167"/>
      <c r="MIH45" s="167"/>
      <c r="MII45" s="167"/>
      <c r="MIJ45" s="167"/>
      <c r="MIK45" s="167"/>
      <c r="MIL45" s="167"/>
      <c r="MIM45" s="167"/>
      <c r="MIN45" s="167"/>
      <c r="MIO45" s="167"/>
      <c r="MIP45" s="167"/>
      <c r="MIQ45" s="167"/>
      <c r="MIR45" s="167"/>
      <c r="MIS45" s="167"/>
      <c r="MIT45" s="167"/>
      <c r="MIU45" s="167"/>
      <c r="MIV45" s="167"/>
      <c r="MIW45" s="167"/>
      <c r="MIX45" s="167"/>
      <c r="MIY45" s="167"/>
      <c r="MIZ45" s="167"/>
      <c r="MJA45" s="167"/>
      <c r="MJB45" s="167"/>
      <c r="MJC45" s="167"/>
      <c r="MJD45" s="167"/>
      <c r="MJE45" s="167"/>
      <c r="MJF45" s="167"/>
      <c r="MJG45" s="167"/>
      <c r="MJH45" s="167"/>
      <c r="MJI45" s="167"/>
      <c r="MJJ45" s="167"/>
      <c r="MJK45" s="167"/>
      <c r="MJL45" s="167"/>
      <c r="MJM45" s="167"/>
      <c r="MJN45" s="167"/>
      <c r="MJO45" s="167"/>
      <c r="MJP45" s="167"/>
      <c r="MJQ45" s="167"/>
      <c r="MJR45" s="167"/>
      <c r="MJS45" s="167"/>
      <c r="MJT45" s="167"/>
      <c r="MJU45" s="167"/>
      <c r="MJV45" s="167"/>
      <c r="MJW45" s="167"/>
      <c r="MJX45" s="167"/>
      <c r="MJY45" s="167"/>
      <c r="MJZ45" s="167"/>
      <c r="MKA45" s="167"/>
      <c r="MKB45" s="167"/>
      <c r="MKC45" s="167"/>
      <c r="MKD45" s="167"/>
      <c r="MKE45" s="167"/>
      <c r="MKF45" s="167"/>
      <c r="MKG45" s="167"/>
      <c r="MKH45" s="167"/>
      <c r="MKI45" s="167"/>
      <c r="MKJ45" s="167"/>
      <c r="MKK45" s="167"/>
      <c r="MKL45" s="167"/>
      <c r="MKM45" s="167"/>
      <c r="MKN45" s="167"/>
      <c r="MKO45" s="167"/>
      <c r="MKP45" s="167"/>
      <c r="MKQ45" s="167"/>
      <c r="MKR45" s="167"/>
      <c r="MKS45" s="167"/>
      <c r="MKT45" s="167"/>
      <c r="MKU45" s="167"/>
      <c r="MKV45" s="167"/>
      <c r="MKW45" s="167"/>
      <c r="MKX45" s="167"/>
      <c r="MKY45" s="167"/>
      <c r="MKZ45" s="167"/>
      <c r="MLA45" s="167"/>
      <c r="MLB45" s="167"/>
      <c r="MLC45" s="167"/>
      <c r="MLD45" s="167"/>
      <c r="MLE45" s="167"/>
      <c r="MLF45" s="167"/>
      <c r="MLG45" s="167"/>
      <c r="MLH45" s="167"/>
      <c r="MLI45" s="167"/>
      <c r="MLJ45" s="167"/>
      <c r="MLK45" s="167"/>
      <c r="MLL45" s="167"/>
      <c r="MLM45" s="167"/>
      <c r="MLN45" s="167"/>
      <c r="MLO45" s="167"/>
      <c r="MLP45" s="167"/>
      <c r="MLQ45" s="167"/>
      <c r="MLR45" s="167"/>
      <c r="MLS45" s="167"/>
      <c r="MLT45" s="167"/>
      <c r="MLU45" s="167"/>
      <c r="MLV45" s="167"/>
      <c r="MLW45" s="167"/>
      <c r="MLX45" s="167"/>
      <c r="MLY45" s="167"/>
      <c r="MLZ45" s="167"/>
      <c r="MMA45" s="167"/>
      <c r="MMB45" s="167"/>
      <c r="MMC45" s="167"/>
      <c r="MMD45" s="167"/>
      <c r="MME45" s="167"/>
      <c r="MMF45" s="167"/>
      <c r="MMG45" s="167"/>
      <c r="MMH45" s="167"/>
      <c r="MMI45" s="167"/>
      <c r="MMJ45" s="167"/>
      <c r="MMK45" s="167"/>
      <c r="MML45" s="167"/>
      <c r="MMM45" s="167"/>
      <c r="MMN45" s="167"/>
      <c r="MMO45" s="167"/>
      <c r="MMP45" s="167"/>
      <c r="MMQ45" s="167"/>
      <c r="MMR45" s="167"/>
      <c r="MMS45" s="167"/>
      <c r="MMT45" s="167"/>
      <c r="MMU45" s="167"/>
      <c r="MMV45" s="167"/>
      <c r="MMW45" s="167"/>
      <c r="MMX45" s="167"/>
      <c r="MMY45" s="167"/>
      <c r="MMZ45" s="167"/>
      <c r="MNA45" s="167"/>
      <c r="MNB45" s="167"/>
      <c r="MNC45" s="167"/>
      <c r="MND45" s="167"/>
      <c r="MNE45" s="167"/>
      <c r="MNF45" s="167"/>
      <c r="MNG45" s="167"/>
      <c r="MNH45" s="167"/>
      <c r="MNI45" s="167"/>
      <c r="MNJ45" s="167"/>
      <c r="MNK45" s="167"/>
      <c r="MNL45" s="167"/>
      <c r="MNM45" s="167"/>
      <c r="MNN45" s="167"/>
      <c r="MNO45" s="167"/>
      <c r="MNP45" s="167"/>
      <c r="MNQ45" s="167"/>
      <c r="MNR45" s="167"/>
      <c r="MNS45" s="167"/>
      <c r="MNT45" s="167"/>
      <c r="MNU45" s="167"/>
      <c r="MNV45" s="167"/>
      <c r="MNW45" s="167"/>
      <c r="MNX45" s="167"/>
      <c r="MNY45" s="167"/>
      <c r="MNZ45" s="167"/>
      <c r="MOA45" s="167"/>
      <c r="MOB45" s="167"/>
      <c r="MOC45" s="167"/>
      <c r="MOD45" s="167"/>
      <c r="MOE45" s="167"/>
      <c r="MOF45" s="167"/>
      <c r="MOG45" s="167"/>
      <c r="MOH45" s="167"/>
      <c r="MOI45" s="167"/>
      <c r="MOJ45" s="167"/>
      <c r="MOK45" s="167"/>
      <c r="MOL45" s="167"/>
      <c r="MOM45" s="167"/>
      <c r="MON45" s="167"/>
      <c r="MOO45" s="167"/>
      <c r="MOP45" s="167"/>
      <c r="MOQ45" s="167"/>
      <c r="MOR45" s="167"/>
      <c r="MOS45" s="167"/>
      <c r="MOT45" s="167"/>
      <c r="MOU45" s="167"/>
      <c r="MOV45" s="167"/>
      <c r="MOW45" s="167"/>
      <c r="MOX45" s="167"/>
      <c r="MOY45" s="167"/>
      <c r="MOZ45" s="167"/>
      <c r="MPA45" s="167"/>
      <c r="MPB45" s="167"/>
      <c r="MPC45" s="167"/>
      <c r="MPD45" s="167"/>
      <c r="MPE45" s="167"/>
      <c r="MPF45" s="167"/>
      <c r="MPG45" s="167"/>
      <c r="MPH45" s="167"/>
      <c r="MPI45" s="167"/>
      <c r="MPJ45" s="167"/>
      <c r="MPK45" s="167"/>
      <c r="MPL45" s="167"/>
      <c r="MPM45" s="167"/>
      <c r="MPN45" s="167"/>
      <c r="MPO45" s="167"/>
      <c r="MPP45" s="167"/>
      <c r="MPQ45" s="167"/>
      <c r="MPR45" s="167"/>
      <c r="MPS45" s="167"/>
      <c r="MPT45" s="167"/>
      <c r="MPU45" s="167"/>
      <c r="MPV45" s="167"/>
      <c r="MPW45" s="167"/>
      <c r="MPX45" s="167"/>
      <c r="MPY45" s="167"/>
      <c r="MPZ45" s="167"/>
      <c r="MQA45" s="167"/>
      <c r="MQB45" s="167"/>
      <c r="MQC45" s="167"/>
      <c r="MQD45" s="167"/>
      <c r="MQE45" s="167"/>
      <c r="MQF45" s="167"/>
      <c r="MQG45" s="167"/>
      <c r="MQH45" s="167"/>
      <c r="MQI45" s="167"/>
      <c r="MQJ45" s="167"/>
      <c r="MQK45" s="167"/>
      <c r="MQL45" s="167"/>
      <c r="MQM45" s="167"/>
      <c r="MQN45" s="167"/>
      <c r="MQO45" s="167"/>
      <c r="MQP45" s="167"/>
      <c r="MQQ45" s="167"/>
      <c r="MQR45" s="167"/>
      <c r="MQS45" s="167"/>
      <c r="MQT45" s="167"/>
      <c r="MQU45" s="167"/>
      <c r="MQV45" s="167"/>
      <c r="MQW45" s="167"/>
      <c r="MQX45" s="167"/>
      <c r="MQY45" s="167"/>
      <c r="MQZ45" s="167"/>
      <c r="MRA45" s="167"/>
      <c r="MRB45" s="167"/>
      <c r="MRC45" s="167"/>
      <c r="MRD45" s="167"/>
      <c r="MRE45" s="167"/>
      <c r="MRF45" s="167"/>
      <c r="MRG45" s="167"/>
      <c r="MRH45" s="167"/>
      <c r="MRI45" s="167"/>
      <c r="MRJ45" s="167"/>
      <c r="MRK45" s="167"/>
      <c r="MRL45" s="167"/>
      <c r="MRM45" s="167"/>
      <c r="MRN45" s="167"/>
      <c r="MRO45" s="167"/>
      <c r="MRP45" s="167"/>
      <c r="MRQ45" s="167"/>
      <c r="MRR45" s="167"/>
      <c r="MRS45" s="167"/>
      <c r="MRT45" s="167"/>
      <c r="MRU45" s="167"/>
      <c r="MRV45" s="167"/>
      <c r="MRW45" s="167"/>
      <c r="MRX45" s="167"/>
      <c r="MRY45" s="167"/>
      <c r="MRZ45" s="167"/>
      <c r="MSA45" s="167"/>
      <c r="MSB45" s="167"/>
      <c r="MSC45" s="167"/>
      <c r="MSD45" s="167"/>
      <c r="MSE45" s="167"/>
      <c r="MSF45" s="167"/>
      <c r="MSG45" s="167"/>
      <c r="MSH45" s="167"/>
      <c r="MSI45" s="167"/>
      <c r="MSJ45" s="167"/>
      <c r="MSK45" s="167"/>
      <c r="MSL45" s="167"/>
      <c r="MSM45" s="167"/>
      <c r="MSN45" s="167"/>
      <c r="MSO45" s="167"/>
      <c r="MSP45" s="167"/>
      <c r="MSQ45" s="167"/>
      <c r="MSR45" s="167"/>
      <c r="MSS45" s="167"/>
      <c r="MST45" s="167"/>
      <c r="MSU45" s="167"/>
      <c r="MSV45" s="167"/>
      <c r="MSW45" s="167"/>
      <c r="MSX45" s="167"/>
      <c r="MSY45" s="167"/>
      <c r="MSZ45" s="167"/>
      <c r="MTA45" s="167"/>
      <c r="MTB45" s="167"/>
      <c r="MTC45" s="167"/>
      <c r="MTD45" s="167"/>
      <c r="MTE45" s="167"/>
      <c r="MTF45" s="167"/>
      <c r="MTG45" s="167"/>
      <c r="MTH45" s="167"/>
      <c r="MTI45" s="167"/>
      <c r="MTJ45" s="167"/>
      <c r="MTK45" s="167"/>
      <c r="MTL45" s="167"/>
      <c r="MTM45" s="167"/>
      <c r="MTN45" s="167"/>
      <c r="MTO45" s="167"/>
      <c r="MTP45" s="167"/>
      <c r="MTQ45" s="167"/>
      <c r="MTR45" s="167"/>
      <c r="MTS45" s="167"/>
      <c r="MTT45" s="167"/>
      <c r="MTU45" s="167"/>
      <c r="MTV45" s="167"/>
      <c r="MTW45" s="167"/>
      <c r="MTX45" s="167"/>
      <c r="MTY45" s="167"/>
      <c r="MTZ45" s="167"/>
      <c r="MUA45" s="167"/>
      <c r="MUB45" s="167"/>
      <c r="MUC45" s="167"/>
      <c r="MUD45" s="167"/>
      <c r="MUE45" s="167"/>
      <c r="MUF45" s="167"/>
      <c r="MUG45" s="167"/>
      <c r="MUH45" s="167"/>
      <c r="MUI45" s="167"/>
      <c r="MUJ45" s="167"/>
      <c r="MUK45" s="167"/>
      <c r="MUL45" s="167"/>
      <c r="MUM45" s="167"/>
      <c r="MUN45" s="167"/>
      <c r="MUO45" s="167"/>
      <c r="MUP45" s="167"/>
      <c r="MUQ45" s="167"/>
      <c r="MUR45" s="167"/>
      <c r="MUS45" s="167"/>
      <c r="MUT45" s="167"/>
      <c r="MUU45" s="167"/>
      <c r="MUV45" s="167"/>
      <c r="MUW45" s="167"/>
      <c r="MUX45" s="167"/>
      <c r="MUY45" s="167"/>
      <c r="MUZ45" s="167"/>
      <c r="MVA45" s="167"/>
      <c r="MVB45" s="167"/>
      <c r="MVC45" s="167"/>
      <c r="MVD45" s="167"/>
      <c r="MVE45" s="167"/>
      <c r="MVF45" s="167"/>
      <c r="MVG45" s="167"/>
      <c r="MVH45" s="167"/>
      <c r="MVI45" s="167"/>
      <c r="MVJ45" s="167"/>
      <c r="MVK45" s="167"/>
      <c r="MVL45" s="167"/>
      <c r="MVM45" s="167"/>
      <c r="MVN45" s="167"/>
      <c r="MVO45" s="167"/>
      <c r="MVP45" s="167"/>
      <c r="MVQ45" s="167"/>
      <c r="MVR45" s="167"/>
      <c r="MVS45" s="167"/>
      <c r="MVT45" s="167"/>
      <c r="MVU45" s="167"/>
      <c r="MVV45" s="167"/>
      <c r="MVW45" s="167"/>
      <c r="MVX45" s="167"/>
      <c r="MVY45" s="167"/>
      <c r="MVZ45" s="167"/>
      <c r="MWA45" s="167"/>
      <c r="MWB45" s="167"/>
      <c r="MWC45" s="167"/>
      <c r="MWD45" s="167"/>
      <c r="MWE45" s="167"/>
      <c r="MWF45" s="167"/>
      <c r="MWG45" s="167"/>
      <c r="MWH45" s="167"/>
      <c r="MWI45" s="167"/>
      <c r="MWJ45" s="167"/>
      <c r="MWK45" s="167"/>
      <c r="MWL45" s="167"/>
      <c r="MWM45" s="167"/>
      <c r="MWN45" s="167"/>
      <c r="MWO45" s="167"/>
      <c r="MWP45" s="167"/>
      <c r="MWQ45" s="167"/>
      <c r="MWR45" s="167"/>
      <c r="MWS45" s="167"/>
      <c r="MWT45" s="167"/>
      <c r="MWU45" s="167"/>
      <c r="MWV45" s="167"/>
      <c r="MWW45" s="167"/>
      <c r="MWX45" s="167"/>
      <c r="MWY45" s="167"/>
      <c r="MWZ45" s="167"/>
      <c r="MXA45" s="167"/>
      <c r="MXB45" s="167"/>
      <c r="MXC45" s="167"/>
      <c r="MXD45" s="167"/>
      <c r="MXE45" s="167"/>
      <c r="MXF45" s="167"/>
      <c r="MXG45" s="167"/>
      <c r="MXH45" s="167"/>
      <c r="MXI45" s="167"/>
      <c r="MXJ45" s="167"/>
      <c r="MXK45" s="167"/>
      <c r="MXL45" s="167"/>
      <c r="MXM45" s="167"/>
      <c r="MXN45" s="167"/>
      <c r="MXO45" s="167"/>
      <c r="MXP45" s="167"/>
      <c r="MXQ45" s="167"/>
      <c r="MXR45" s="167"/>
      <c r="MXS45" s="167"/>
      <c r="MXT45" s="167"/>
      <c r="MXU45" s="167"/>
      <c r="MXV45" s="167"/>
      <c r="MXW45" s="167"/>
      <c r="MXX45" s="167"/>
      <c r="MXY45" s="167"/>
      <c r="MXZ45" s="167"/>
      <c r="MYA45" s="167"/>
      <c r="MYB45" s="167"/>
      <c r="MYC45" s="167"/>
      <c r="MYD45" s="167"/>
      <c r="MYE45" s="167"/>
      <c r="MYF45" s="167"/>
      <c r="MYG45" s="167"/>
      <c r="MYH45" s="167"/>
      <c r="MYI45" s="167"/>
      <c r="MYJ45" s="167"/>
      <c r="MYK45" s="167"/>
      <c r="MYL45" s="167"/>
      <c r="MYM45" s="167"/>
      <c r="MYN45" s="167"/>
      <c r="MYO45" s="167"/>
      <c r="MYP45" s="167"/>
      <c r="MYQ45" s="167"/>
      <c r="MYR45" s="167"/>
      <c r="MYS45" s="167"/>
      <c r="MYT45" s="167"/>
      <c r="MYU45" s="167"/>
      <c r="MYV45" s="167"/>
      <c r="MYW45" s="167"/>
      <c r="MYX45" s="167"/>
      <c r="MYY45" s="167"/>
      <c r="MYZ45" s="167"/>
      <c r="MZA45" s="167"/>
      <c r="MZB45" s="167"/>
      <c r="MZC45" s="167"/>
      <c r="MZD45" s="167"/>
      <c r="MZE45" s="167"/>
      <c r="MZF45" s="167"/>
      <c r="MZG45" s="167"/>
      <c r="MZH45" s="167"/>
      <c r="MZI45" s="167"/>
      <c r="MZJ45" s="167"/>
      <c r="MZK45" s="167"/>
      <c r="MZL45" s="167"/>
      <c r="MZM45" s="167"/>
      <c r="MZN45" s="167"/>
      <c r="MZO45" s="167"/>
      <c r="MZP45" s="167"/>
      <c r="MZQ45" s="167"/>
      <c r="MZR45" s="167"/>
      <c r="MZS45" s="167"/>
      <c r="MZT45" s="167"/>
      <c r="MZU45" s="167"/>
      <c r="MZV45" s="167"/>
      <c r="MZW45" s="167"/>
      <c r="MZX45" s="167"/>
      <c r="MZY45" s="167"/>
      <c r="MZZ45" s="167"/>
      <c r="NAA45" s="167"/>
      <c r="NAB45" s="167"/>
      <c r="NAC45" s="167"/>
      <c r="NAD45" s="167"/>
      <c r="NAE45" s="167"/>
      <c r="NAF45" s="167"/>
      <c r="NAG45" s="167"/>
      <c r="NAH45" s="167"/>
      <c r="NAI45" s="167"/>
      <c r="NAJ45" s="167"/>
      <c r="NAK45" s="167"/>
      <c r="NAL45" s="167"/>
      <c r="NAM45" s="167"/>
      <c r="NAN45" s="167"/>
      <c r="NAO45" s="167"/>
      <c r="NAP45" s="167"/>
      <c r="NAQ45" s="167"/>
      <c r="NAR45" s="167"/>
      <c r="NAS45" s="167"/>
      <c r="NAT45" s="167"/>
      <c r="NAU45" s="167"/>
      <c r="NAV45" s="167"/>
      <c r="NAW45" s="167"/>
      <c r="NAX45" s="167"/>
      <c r="NAY45" s="167"/>
      <c r="NAZ45" s="167"/>
      <c r="NBA45" s="167"/>
      <c r="NBB45" s="167"/>
      <c r="NBC45" s="167"/>
      <c r="NBD45" s="167"/>
      <c r="NBE45" s="167"/>
      <c r="NBF45" s="167"/>
      <c r="NBG45" s="167"/>
      <c r="NBH45" s="167"/>
      <c r="NBI45" s="167"/>
      <c r="NBJ45" s="167"/>
      <c r="NBK45" s="167"/>
      <c r="NBL45" s="167"/>
      <c r="NBM45" s="167"/>
      <c r="NBN45" s="167"/>
      <c r="NBO45" s="167"/>
      <c r="NBP45" s="167"/>
      <c r="NBQ45" s="167"/>
      <c r="NBR45" s="167"/>
      <c r="NBS45" s="167"/>
      <c r="NBT45" s="167"/>
      <c r="NBU45" s="167"/>
      <c r="NBV45" s="167"/>
      <c r="NBW45" s="167"/>
      <c r="NBX45" s="167"/>
      <c r="NBY45" s="167"/>
      <c r="NBZ45" s="167"/>
      <c r="NCA45" s="167"/>
      <c r="NCB45" s="167"/>
      <c r="NCC45" s="167"/>
      <c r="NCD45" s="167"/>
      <c r="NCE45" s="167"/>
      <c r="NCF45" s="167"/>
      <c r="NCG45" s="167"/>
      <c r="NCH45" s="167"/>
      <c r="NCI45" s="167"/>
      <c r="NCJ45" s="167"/>
      <c r="NCK45" s="167"/>
      <c r="NCL45" s="167"/>
      <c r="NCM45" s="167"/>
      <c r="NCN45" s="167"/>
      <c r="NCO45" s="167"/>
      <c r="NCP45" s="167"/>
      <c r="NCQ45" s="167"/>
      <c r="NCR45" s="167"/>
      <c r="NCS45" s="167"/>
      <c r="NCT45" s="167"/>
      <c r="NCU45" s="167"/>
      <c r="NCV45" s="167"/>
      <c r="NCW45" s="167"/>
      <c r="NCX45" s="167"/>
      <c r="NCY45" s="167"/>
      <c r="NCZ45" s="167"/>
      <c r="NDA45" s="167"/>
      <c r="NDB45" s="167"/>
      <c r="NDC45" s="167"/>
      <c r="NDD45" s="167"/>
      <c r="NDE45" s="167"/>
      <c r="NDF45" s="167"/>
      <c r="NDG45" s="167"/>
      <c r="NDH45" s="167"/>
      <c r="NDI45" s="167"/>
      <c r="NDJ45" s="167"/>
      <c r="NDK45" s="167"/>
      <c r="NDL45" s="167"/>
      <c r="NDM45" s="167"/>
      <c r="NDN45" s="167"/>
      <c r="NDO45" s="167"/>
      <c r="NDP45" s="167"/>
      <c r="NDQ45" s="167"/>
      <c r="NDR45" s="167"/>
      <c r="NDS45" s="167"/>
      <c r="NDT45" s="167"/>
      <c r="NDU45" s="167"/>
      <c r="NDV45" s="167"/>
      <c r="NDW45" s="167"/>
      <c r="NDX45" s="167"/>
      <c r="NDY45" s="167"/>
      <c r="NDZ45" s="167"/>
      <c r="NEA45" s="167"/>
      <c r="NEB45" s="167"/>
      <c r="NEC45" s="167"/>
      <c r="NED45" s="167"/>
      <c r="NEE45" s="167"/>
      <c r="NEF45" s="167"/>
      <c r="NEG45" s="167"/>
      <c r="NEH45" s="167"/>
      <c r="NEI45" s="167"/>
      <c r="NEJ45" s="167"/>
      <c r="NEK45" s="167"/>
      <c r="NEL45" s="167"/>
      <c r="NEM45" s="167"/>
      <c r="NEN45" s="167"/>
      <c r="NEO45" s="167"/>
      <c r="NEP45" s="167"/>
      <c r="NEQ45" s="167"/>
      <c r="NER45" s="167"/>
      <c r="NES45" s="167"/>
      <c r="NET45" s="167"/>
      <c r="NEU45" s="167"/>
      <c r="NEV45" s="167"/>
      <c r="NEW45" s="167"/>
      <c r="NEX45" s="167"/>
      <c r="NEY45" s="167"/>
      <c r="NEZ45" s="167"/>
      <c r="NFA45" s="167"/>
      <c r="NFB45" s="167"/>
      <c r="NFC45" s="167"/>
      <c r="NFD45" s="167"/>
      <c r="NFE45" s="167"/>
      <c r="NFF45" s="167"/>
      <c r="NFG45" s="167"/>
      <c r="NFH45" s="167"/>
      <c r="NFI45" s="167"/>
      <c r="NFJ45" s="167"/>
      <c r="NFK45" s="167"/>
      <c r="NFL45" s="167"/>
      <c r="NFM45" s="167"/>
      <c r="NFN45" s="167"/>
      <c r="NFO45" s="167"/>
      <c r="NFP45" s="167"/>
      <c r="NFQ45" s="167"/>
      <c r="NFR45" s="167"/>
      <c r="NFS45" s="167"/>
      <c r="NFT45" s="167"/>
      <c r="NFU45" s="167"/>
      <c r="NFV45" s="167"/>
      <c r="NFW45" s="167"/>
      <c r="NFX45" s="167"/>
      <c r="NFY45" s="167"/>
      <c r="NFZ45" s="167"/>
      <c r="NGA45" s="167"/>
      <c r="NGB45" s="167"/>
      <c r="NGC45" s="167"/>
      <c r="NGD45" s="167"/>
      <c r="NGE45" s="167"/>
      <c r="NGF45" s="167"/>
      <c r="NGG45" s="167"/>
      <c r="NGH45" s="167"/>
      <c r="NGI45" s="167"/>
      <c r="NGJ45" s="167"/>
      <c r="NGK45" s="167"/>
      <c r="NGL45" s="167"/>
      <c r="NGM45" s="167"/>
      <c r="NGN45" s="167"/>
      <c r="NGO45" s="167"/>
      <c r="NGP45" s="167"/>
      <c r="NGQ45" s="167"/>
      <c r="NGR45" s="167"/>
      <c r="NGS45" s="167"/>
      <c r="NGT45" s="167"/>
      <c r="NGU45" s="167"/>
      <c r="NGV45" s="167"/>
      <c r="NGW45" s="167"/>
      <c r="NGX45" s="167"/>
      <c r="NGY45" s="167"/>
      <c r="NGZ45" s="167"/>
      <c r="NHA45" s="167"/>
      <c r="NHB45" s="167"/>
      <c r="NHC45" s="167"/>
      <c r="NHD45" s="167"/>
      <c r="NHE45" s="167"/>
      <c r="NHF45" s="167"/>
      <c r="NHG45" s="167"/>
      <c r="NHH45" s="167"/>
      <c r="NHI45" s="167"/>
      <c r="NHJ45" s="167"/>
      <c r="NHK45" s="167"/>
      <c r="NHL45" s="167"/>
      <c r="NHM45" s="167"/>
      <c r="NHN45" s="167"/>
      <c r="NHO45" s="167"/>
      <c r="NHP45" s="167"/>
      <c r="NHQ45" s="167"/>
      <c r="NHR45" s="167"/>
      <c r="NHS45" s="167"/>
      <c r="NHT45" s="167"/>
      <c r="NHU45" s="167"/>
      <c r="NHV45" s="167"/>
      <c r="NHW45" s="167"/>
      <c r="NHX45" s="167"/>
      <c r="NHY45" s="167"/>
      <c r="NHZ45" s="167"/>
      <c r="NIA45" s="167"/>
      <c r="NIB45" s="167"/>
      <c r="NIC45" s="167"/>
      <c r="NID45" s="167"/>
      <c r="NIE45" s="167"/>
      <c r="NIF45" s="167"/>
      <c r="NIG45" s="167"/>
      <c r="NIH45" s="167"/>
      <c r="NII45" s="167"/>
      <c r="NIJ45" s="167"/>
      <c r="NIK45" s="167"/>
      <c r="NIL45" s="167"/>
      <c r="NIM45" s="167"/>
      <c r="NIN45" s="167"/>
      <c r="NIO45" s="167"/>
      <c r="NIP45" s="167"/>
      <c r="NIQ45" s="167"/>
      <c r="NIR45" s="167"/>
      <c r="NIS45" s="167"/>
      <c r="NIT45" s="167"/>
      <c r="NIU45" s="167"/>
      <c r="NIV45" s="167"/>
      <c r="NIW45" s="167"/>
      <c r="NIX45" s="167"/>
      <c r="NIY45" s="167"/>
      <c r="NIZ45" s="167"/>
      <c r="NJA45" s="167"/>
      <c r="NJB45" s="167"/>
      <c r="NJC45" s="167"/>
      <c r="NJD45" s="167"/>
      <c r="NJE45" s="167"/>
      <c r="NJF45" s="167"/>
      <c r="NJG45" s="167"/>
      <c r="NJH45" s="167"/>
      <c r="NJI45" s="167"/>
      <c r="NJJ45" s="167"/>
      <c r="NJK45" s="167"/>
      <c r="NJL45" s="167"/>
      <c r="NJM45" s="167"/>
      <c r="NJN45" s="167"/>
      <c r="NJO45" s="167"/>
      <c r="NJP45" s="167"/>
      <c r="NJQ45" s="167"/>
      <c r="NJR45" s="167"/>
      <c r="NJS45" s="167"/>
      <c r="NJT45" s="167"/>
      <c r="NJU45" s="167"/>
      <c r="NJV45" s="167"/>
      <c r="NJW45" s="167"/>
      <c r="NJX45" s="167"/>
      <c r="NJY45" s="167"/>
      <c r="NJZ45" s="167"/>
      <c r="NKA45" s="167"/>
      <c r="NKB45" s="167"/>
      <c r="NKC45" s="167"/>
      <c r="NKD45" s="167"/>
      <c r="NKE45" s="167"/>
      <c r="NKF45" s="167"/>
      <c r="NKG45" s="167"/>
      <c r="NKH45" s="167"/>
      <c r="NKI45" s="167"/>
      <c r="NKJ45" s="167"/>
      <c r="NKK45" s="167"/>
      <c r="NKL45" s="167"/>
      <c r="NKM45" s="167"/>
      <c r="NKN45" s="167"/>
      <c r="NKO45" s="167"/>
      <c r="NKP45" s="167"/>
      <c r="NKQ45" s="167"/>
      <c r="NKR45" s="167"/>
      <c r="NKS45" s="167"/>
      <c r="NKT45" s="167"/>
      <c r="NKU45" s="167"/>
      <c r="NKV45" s="167"/>
      <c r="NKW45" s="167"/>
      <c r="NKX45" s="167"/>
      <c r="NKY45" s="167"/>
      <c r="NKZ45" s="167"/>
      <c r="NLA45" s="167"/>
      <c r="NLB45" s="167"/>
      <c r="NLC45" s="167"/>
      <c r="NLD45" s="167"/>
      <c r="NLE45" s="167"/>
      <c r="NLF45" s="167"/>
      <c r="NLG45" s="167"/>
      <c r="NLH45" s="167"/>
      <c r="NLI45" s="167"/>
      <c r="NLJ45" s="167"/>
      <c r="NLK45" s="167"/>
      <c r="NLL45" s="167"/>
      <c r="NLM45" s="167"/>
      <c r="NLN45" s="167"/>
      <c r="NLO45" s="167"/>
      <c r="NLP45" s="167"/>
      <c r="NLQ45" s="167"/>
      <c r="NLR45" s="167"/>
      <c r="NLS45" s="167"/>
      <c r="NLT45" s="167"/>
      <c r="NLU45" s="167"/>
      <c r="NLV45" s="167"/>
      <c r="NLW45" s="167"/>
      <c r="NLX45" s="167"/>
      <c r="NLY45" s="167"/>
      <c r="NLZ45" s="167"/>
      <c r="NMA45" s="167"/>
      <c r="NMB45" s="167"/>
      <c r="NMC45" s="167"/>
      <c r="NMD45" s="167"/>
      <c r="NME45" s="167"/>
      <c r="NMF45" s="167"/>
      <c r="NMG45" s="167"/>
      <c r="NMH45" s="167"/>
      <c r="NMI45" s="167"/>
      <c r="NMJ45" s="167"/>
      <c r="NMK45" s="167"/>
      <c r="NML45" s="167"/>
      <c r="NMM45" s="167"/>
      <c r="NMN45" s="167"/>
      <c r="NMO45" s="167"/>
      <c r="NMP45" s="167"/>
      <c r="NMQ45" s="167"/>
      <c r="NMR45" s="167"/>
      <c r="NMS45" s="167"/>
      <c r="NMT45" s="167"/>
      <c r="NMU45" s="167"/>
      <c r="NMV45" s="167"/>
      <c r="NMW45" s="167"/>
      <c r="NMX45" s="167"/>
      <c r="NMY45" s="167"/>
      <c r="NMZ45" s="167"/>
      <c r="NNA45" s="167"/>
      <c r="NNB45" s="167"/>
      <c r="NNC45" s="167"/>
      <c r="NND45" s="167"/>
      <c r="NNE45" s="167"/>
      <c r="NNF45" s="167"/>
      <c r="NNG45" s="167"/>
      <c r="NNH45" s="167"/>
      <c r="NNI45" s="167"/>
      <c r="NNJ45" s="167"/>
      <c r="NNK45" s="167"/>
      <c r="NNL45" s="167"/>
      <c r="NNM45" s="167"/>
      <c r="NNN45" s="167"/>
      <c r="NNO45" s="167"/>
      <c r="NNP45" s="167"/>
      <c r="NNQ45" s="167"/>
      <c r="NNR45" s="167"/>
      <c r="NNS45" s="167"/>
      <c r="NNT45" s="167"/>
      <c r="NNU45" s="167"/>
      <c r="NNV45" s="167"/>
      <c r="NNW45" s="167"/>
      <c r="NNX45" s="167"/>
      <c r="NNY45" s="167"/>
      <c r="NNZ45" s="167"/>
      <c r="NOA45" s="167"/>
      <c r="NOB45" s="167"/>
      <c r="NOC45" s="167"/>
      <c r="NOD45" s="167"/>
      <c r="NOE45" s="167"/>
      <c r="NOF45" s="167"/>
      <c r="NOG45" s="167"/>
      <c r="NOH45" s="167"/>
      <c r="NOI45" s="167"/>
      <c r="NOJ45" s="167"/>
      <c r="NOK45" s="167"/>
      <c r="NOL45" s="167"/>
      <c r="NOM45" s="167"/>
      <c r="NON45" s="167"/>
      <c r="NOO45" s="167"/>
      <c r="NOP45" s="167"/>
      <c r="NOQ45" s="167"/>
      <c r="NOR45" s="167"/>
      <c r="NOS45" s="167"/>
      <c r="NOT45" s="167"/>
      <c r="NOU45" s="167"/>
      <c r="NOV45" s="167"/>
      <c r="NOW45" s="167"/>
      <c r="NOX45" s="167"/>
      <c r="NOY45" s="167"/>
      <c r="NOZ45" s="167"/>
      <c r="NPA45" s="167"/>
      <c r="NPB45" s="167"/>
      <c r="NPC45" s="167"/>
      <c r="NPD45" s="167"/>
      <c r="NPE45" s="167"/>
      <c r="NPF45" s="167"/>
      <c r="NPG45" s="167"/>
      <c r="NPH45" s="167"/>
      <c r="NPI45" s="167"/>
      <c r="NPJ45" s="167"/>
      <c r="NPK45" s="167"/>
      <c r="NPL45" s="167"/>
      <c r="NPM45" s="167"/>
      <c r="NPN45" s="167"/>
      <c r="NPO45" s="167"/>
      <c r="NPP45" s="167"/>
      <c r="NPQ45" s="167"/>
      <c r="NPR45" s="167"/>
      <c r="NPS45" s="167"/>
      <c r="NPT45" s="167"/>
      <c r="NPU45" s="167"/>
      <c r="NPV45" s="167"/>
      <c r="NPW45" s="167"/>
      <c r="NPX45" s="167"/>
      <c r="NPY45" s="167"/>
      <c r="NPZ45" s="167"/>
      <c r="NQA45" s="167"/>
      <c r="NQB45" s="167"/>
      <c r="NQC45" s="167"/>
      <c r="NQD45" s="167"/>
      <c r="NQE45" s="167"/>
      <c r="NQF45" s="167"/>
      <c r="NQG45" s="167"/>
      <c r="NQH45" s="167"/>
      <c r="NQI45" s="167"/>
      <c r="NQJ45" s="167"/>
      <c r="NQK45" s="167"/>
      <c r="NQL45" s="167"/>
      <c r="NQM45" s="167"/>
      <c r="NQN45" s="167"/>
      <c r="NQO45" s="167"/>
      <c r="NQP45" s="167"/>
      <c r="NQQ45" s="167"/>
      <c r="NQR45" s="167"/>
      <c r="NQS45" s="167"/>
      <c r="NQT45" s="167"/>
      <c r="NQU45" s="167"/>
      <c r="NQV45" s="167"/>
      <c r="NQW45" s="167"/>
      <c r="NQX45" s="167"/>
      <c r="NQY45" s="167"/>
      <c r="NQZ45" s="167"/>
      <c r="NRA45" s="167"/>
      <c r="NRB45" s="167"/>
      <c r="NRC45" s="167"/>
      <c r="NRD45" s="167"/>
      <c r="NRE45" s="167"/>
      <c r="NRF45" s="167"/>
      <c r="NRG45" s="167"/>
      <c r="NRH45" s="167"/>
      <c r="NRI45" s="167"/>
      <c r="NRJ45" s="167"/>
      <c r="NRK45" s="167"/>
      <c r="NRL45" s="167"/>
      <c r="NRM45" s="167"/>
      <c r="NRN45" s="167"/>
      <c r="NRO45" s="167"/>
      <c r="NRP45" s="167"/>
      <c r="NRQ45" s="167"/>
      <c r="NRR45" s="167"/>
      <c r="NRS45" s="167"/>
      <c r="NRT45" s="167"/>
      <c r="NRU45" s="167"/>
      <c r="NRV45" s="167"/>
      <c r="NRW45" s="167"/>
      <c r="NRX45" s="167"/>
      <c r="NRY45" s="167"/>
      <c r="NRZ45" s="167"/>
      <c r="NSA45" s="167"/>
      <c r="NSB45" s="167"/>
      <c r="NSC45" s="167"/>
      <c r="NSD45" s="167"/>
      <c r="NSE45" s="167"/>
      <c r="NSF45" s="167"/>
      <c r="NSG45" s="167"/>
      <c r="NSH45" s="167"/>
      <c r="NSI45" s="167"/>
      <c r="NSJ45" s="167"/>
      <c r="NSK45" s="167"/>
      <c r="NSL45" s="167"/>
      <c r="NSM45" s="167"/>
      <c r="NSN45" s="167"/>
      <c r="NSO45" s="167"/>
      <c r="NSP45" s="167"/>
      <c r="NSQ45" s="167"/>
      <c r="NSR45" s="167"/>
      <c r="NSS45" s="167"/>
      <c r="NST45" s="167"/>
      <c r="NSU45" s="167"/>
      <c r="NSV45" s="167"/>
      <c r="NSW45" s="167"/>
      <c r="NSX45" s="167"/>
      <c r="NSY45" s="167"/>
      <c r="NSZ45" s="167"/>
      <c r="NTA45" s="167"/>
      <c r="NTB45" s="167"/>
      <c r="NTC45" s="167"/>
      <c r="NTD45" s="167"/>
      <c r="NTE45" s="167"/>
      <c r="NTF45" s="167"/>
      <c r="NTG45" s="167"/>
      <c r="NTH45" s="167"/>
      <c r="NTI45" s="167"/>
      <c r="NTJ45" s="167"/>
      <c r="NTK45" s="167"/>
      <c r="NTL45" s="167"/>
      <c r="NTM45" s="167"/>
      <c r="NTN45" s="167"/>
      <c r="NTO45" s="167"/>
      <c r="NTP45" s="167"/>
      <c r="NTQ45" s="167"/>
      <c r="NTR45" s="167"/>
      <c r="NTS45" s="167"/>
      <c r="NTT45" s="167"/>
      <c r="NTU45" s="167"/>
      <c r="NTV45" s="167"/>
      <c r="NTW45" s="167"/>
      <c r="NTX45" s="167"/>
      <c r="NTY45" s="167"/>
      <c r="NTZ45" s="167"/>
      <c r="NUA45" s="167"/>
      <c r="NUB45" s="167"/>
      <c r="NUC45" s="167"/>
      <c r="NUD45" s="167"/>
      <c r="NUE45" s="167"/>
      <c r="NUF45" s="167"/>
      <c r="NUG45" s="167"/>
      <c r="NUH45" s="167"/>
      <c r="NUI45" s="167"/>
      <c r="NUJ45" s="167"/>
      <c r="NUK45" s="167"/>
      <c r="NUL45" s="167"/>
      <c r="NUM45" s="167"/>
      <c r="NUN45" s="167"/>
      <c r="NUO45" s="167"/>
      <c r="NUP45" s="167"/>
      <c r="NUQ45" s="167"/>
      <c r="NUR45" s="167"/>
      <c r="NUS45" s="167"/>
      <c r="NUT45" s="167"/>
      <c r="NUU45" s="167"/>
      <c r="NUV45" s="167"/>
      <c r="NUW45" s="167"/>
      <c r="NUX45" s="167"/>
      <c r="NUY45" s="167"/>
      <c r="NUZ45" s="167"/>
      <c r="NVA45" s="167"/>
      <c r="NVB45" s="167"/>
      <c r="NVC45" s="167"/>
      <c r="NVD45" s="167"/>
      <c r="NVE45" s="167"/>
      <c r="NVF45" s="167"/>
      <c r="NVG45" s="167"/>
      <c r="NVH45" s="167"/>
      <c r="NVI45" s="167"/>
      <c r="NVJ45" s="167"/>
      <c r="NVK45" s="167"/>
      <c r="NVL45" s="167"/>
      <c r="NVM45" s="167"/>
      <c r="NVN45" s="167"/>
      <c r="NVO45" s="167"/>
      <c r="NVP45" s="167"/>
      <c r="NVQ45" s="167"/>
      <c r="NVR45" s="167"/>
      <c r="NVS45" s="167"/>
      <c r="NVT45" s="167"/>
      <c r="NVU45" s="167"/>
      <c r="NVV45" s="167"/>
      <c r="NVW45" s="167"/>
      <c r="NVX45" s="167"/>
      <c r="NVY45" s="167"/>
      <c r="NVZ45" s="167"/>
      <c r="NWA45" s="167"/>
      <c r="NWB45" s="167"/>
      <c r="NWC45" s="167"/>
      <c r="NWD45" s="167"/>
      <c r="NWE45" s="167"/>
      <c r="NWF45" s="167"/>
      <c r="NWG45" s="167"/>
      <c r="NWH45" s="167"/>
      <c r="NWI45" s="167"/>
      <c r="NWJ45" s="167"/>
      <c r="NWK45" s="167"/>
      <c r="NWL45" s="167"/>
      <c r="NWM45" s="167"/>
      <c r="NWN45" s="167"/>
      <c r="NWO45" s="167"/>
      <c r="NWP45" s="167"/>
      <c r="NWQ45" s="167"/>
      <c r="NWR45" s="167"/>
      <c r="NWS45" s="167"/>
      <c r="NWT45" s="167"/>
      <c r="NWU45" s="167"/>
      <c r="NWV45" s="167"/>
      <c r="NWW45" s="167"/>
      <c r="NWX45" s="167"/>
      <c r="NWY45" s="167"/>
      <c r="NWZ45" s="167"/>
      <c r="NXA45" s="167"/>
      <c r="NXB45" s="167"/>
      <c r="NXC45" s="167"/>
      <c r="NXD45" s="167"/>
      <c r="NXE45" s="167"/>
      <c r="NXF45" s="167"/>
      <c r="NXG45" s="167"/>
      <c r="NXH45" s="167"/>
      <c r="NXI45" s="167"/>
      <c r="NXJ45" s="167"/>
      <c r="NXK45" s="167"/>
      <c r="NXL45" s="167"/>
      <c r="NXM45" s="167"/>
      <c r="NXN45" s="167"/>
      <c r="NXO45" s="167"/>
      <c r="NXP45" s="167"/>
      <c r="NXQ45" s="167"/>
      <c r="NXR45" s="167"/>
      <c r="NXS45" s="167"/>
      <c r="NXT45" s="167"/>
      <c r="NXU45" s="167"/>
      <c r="NXV45" s="167"/>
      <c r="NXW45" s="167"/>
      <c r="NXX45" s="167"/>
      <c r="NXY45" s="167"/>
      <c r="NXZ45" s="167"/>
      <c r="NYA45" s="167"/>
      <c r="NYB45" s="167"/>
      <c r="NYC45" s="167"/>
      <c r="NYD45" s="167"/>
      <c r="NYE45" s="167"/>
      <c r="NYF45" s="167"/>
      <c r="NYG45" s="167"/>
      <c r="NYH45" s="167"/>
      <c r="NYI45" s="167"/>
      <c r="NYJ45" s="167"/>
      <c r="NYK45" s="167"/>
      <c r="NYL45" s="167"/>
      <c r="NYM45" s="167"/>
      <c r="NYN45" s="167"/>
      <c r="NYO45" s="167"/>
      <c r="NYP45" s="167"/>
      <c r="NYQ45" s="167"/>
      <c r="NYR45" s="167"/>
      <c r="NYS45" s="167"/>
      <c r="NYT45" s="167"/>
      <c r="NYU45" s="167"/>
      <c r="NYV45" s="167"/>
      <c r="NYW45" s="167"/>
      <c r="NYX45" s="167"/>
      <c r="NYY45" s="167"/>
      <c r="NYZ45" s="167"/>
      <c r="NZA45" s="167"/>
      <c r="NZB45" s="167"/>
      <c r="NZC45" s="167"/>
      <c r="NZD45" s="167"/>
      <c r="NZE45" s="167"/>
      <c r="NZF45" s="167"/>
      <c r="NZG45" s="167"/>
      <c r="NZH45" s="167"/>
      <c r="NZI45" s="167"/>
      <c r="NZJ45" s="167"/>
      <c r="NZK45" s="167"/>
      <c r="NZL45" s="167"/>
      <c r="NZM45" s="167"/>
      <c r="NZN45" s="167"/>
      <c r="NZO45" s="167"/>
      <c r="NZP45" s="167"/>
      <c r="NZQ45" s="167"/>
      <c r="NZR45" s="167"/>
      <c r="NZS45" s="167"/>
      <c r="NZT45" s="167"/>
      <c r="NZU45" s="167"/>
      <c r="NZV45" s="167"/>
      <c r="NZW45" s="167"/>
      <c r="NZX45" s="167"/>
      <c r="NZY45" s="167"/>
      <c r="NZZ45" s="167"/>
      <c r="OAA45" s="167"/>
      <c r="OAB45" s="167"/>
      <c r="OAC45" s="167"/>
      <c r="OAD45" s="167"/>
      <c r="OAE45" s="167"/>
      <c r="OAF45" s="167"/>
      <c r="OAG45" s="167"/>
      <c r="OAH45" s="167"/>
      <c r="OAI45" s="167"/>
      <c r="OAJ45" s="167"/>
      <c r="OAK45" s="167"/>
      <c r="OAL45" s="167"/>
      <c r="OAM45" s="167"/>
      <c r="OAN45" s="167"/>
      <c r="OAO45" s="167"/>
      <c r="OAP45" s="167"/>
      <c r="OAQ45" s="167"/>
      <c r="OAR45" s="167"/>
      <c r="OAS45" s="167"/>
      <c r="OAT45" s="167"/>
      <c r="OAU45" s="167"/>
      <c r="OAV45" s="167"/>
      <c r="OAW45" s="167"/>
      <c r="OAX45" s="167"/>
      <c r="OAY45" s="167"/>
      <c r="OAZ45" s="167"/>
      <c r="OBA45" s="167"/>
      <c r="OBB45" s="167"/>
      <c r="OBC45" s="167"/>
      <c r="OBD45" s="167"/>
      <c r="OBE45" s="167"/>
      <c r="OBF45" s="167"/>
      <c r="OBG45" s="167"/>
      <c r="OBH45" s="167"/>
      <c r="OBI45" s="167"/>
      <c r="OBJ45" s="167"/>
      <c r="OBK45" s="167"/>
      <c r="OBL45" s="167"/>
      <c r="OBM45" s="167"/>
      <c r="OBN45" s="167"/>
      <c r="OBO45" s="167"/>
      <c r="OBP45" s="167"/>
      <c r="OBQ45" s="167"/>
      <c r="OBR45" s="167"/>
      <c r="OBS45" s="167"/>
      <c r="OBT45" s="167"/>
      <c r="OBU45" s="167"/>
      <c r="OBV45" s="167"/>
      <c r="OBW45" s="167"/>
      <c r="OBX45" s="167"/>
      <c r="OBY45" s="167"/>
      <c r="OBZ45" s="167"/>
      <c r="OCA45" s="167"/>
      <c r="OCB45" s="167"/>
      <c r="OCC45" s="167"/>
      <c r="OCD45" s="167"/>
      <c r="OCE45" s="167"/>
      <c r="OCF45" s="167"/>
      <c r="OCG45" s="167"/>
      <c r="OCH45" s="167"/>
      <c r="OCI45" s="167"/>
      <c r="OCJ45" s="167"/>
      <c r="OCK45" s="167"/>
      <c r="OCL45" s="167"/>
      <c r="OCM45" s="167"/>
      <c r="OCN45" s="167"/>
      <c r="OCO45" s="167"/>
      <c r="OCP45" s="167"/>
      <c r="OCQ45" s="167"/>
      <c r="OCR45" s="167"/>
      <c r="OCS45" s="167"/>
      <c r="OCT45" s="167"/>
      <c r="OCU45" s="167"/>
      <c r="OCV45" s="167"/>
      <c r="OCW45" s="167"/>
      <c r="OCX45" s="167"/>
      <c r="OCY45" s="167"/>
      <c r="OCZ45" s="167"/>
      <c r="ODA45" s="167"/>
      <c r="ODB45" s="167"/>
      <c r="ODC45" s="167"/>
      <c r="ODD45" s="167"/>
      <c r="ODE45" s="167"/>
      <c r="ODF45" s="167"/>
      <c r="ODG45" s="167"/>
      <c r="ODH45" s="167"/>
      <c r="ODI45" s="167"/>
      <c r="ODJ45" s="167"/>
      <c r="ODK45" s="167"/>
      <c r="ODL45" s="167"/>
      <c r="ODM45" s="167"/>
      <c r="ODN45" s="167"/>
      <c r="ODO45" s="167"/>
      <c r="ODP45" s="167"/>
      <c r="ODQ45" s="167"/>
      <c r="ODR45" s="167"/>
      <c r="ODS45" s="167"/>
      <c r="ODT45" s="167"/>
      <c r="ODU45" s="167"/>
      <c r="ODV45" s="167"/>
      <c r="ODW45" s="167"/>
      <c r="ODX45" s="167"/>
      <c r="ODY45" s="167"/>
      <c r="ODZ45" s="167"/>
      <c r="OEA45" s="167"/>
      <c r="OEB45" s="167"/>
      <c r="OEC45" s="167"/>
      <c r="OED45" s="167"/>
      <c r="OEE45" s="167"/>
      <c r="OEF45" s="167"/>
      <c r="OEG45" s="167"/>
      <c r="OEH45" s="167"/>
      <c r="OEI45" s="167"/>
      <c r="OEJ45" s="167"/>
      <c r="OEK45" s="167"/>
      <c r="OEL45" s="167"/>
      <c r="OEM45" s="167"/>
      <c r="OEN45" s="167"/>
      <c r="OEO45" s="167"/>
      <c r="OEP45" s="167"/>
      <c r="OEQ45" s="167"/>
      <c r="OER45" s="167"/>
      <c r="OES45" s="167"/>
      <c r="OET45" s="167"/>
      <c r="OEU45" s="167"/>
      <c r="OEV45" s="167"/>
      <c r="OEW45" s="167"/>
      <c r="OEX45" s="167"/>
      <c r="OEY45" s="167"/>
      <c r="OEZ45" s="167"/>
      <c r="OFA45" s="167"/>
      <c r="OFB45" s="167"/>
      <c r="OFC45" s="167"/>
      <c r="OFD45" s="167"/>
      <c r="OFE45" s="167"/>
      <c r="OFF45" s="167"/>
      <c r="OFG45" s="167"/>
      <c r="OFH45" s="167"/>
      <c r="OFI45" s="167"/>
      <c r="OFJ45" s="167"/>
      <c r="OFK45" s="167"/>
      <c r="OFL45" s="167"/>
      <c r="OFM45" s="167"/>
      <c r="OFN45" s="167"/>
      <c r="OFO45" s="167"/>
      <c r="OFP45" s="167"/>
      <c r="OFQ45" s="167"/>
      <c r="OFR45" s="167"/>
      <c r="OFS45" s="167"/>
      <c r="OFT45" s="167"/>
      <c r="OFU45" s="167"/>
      <c r="OFV45" s="167"/>
      <c r="OFW45" s="167"/>
      <c r="OFX45" s="167"/>
      <c r="OFY45" s="167"/>
      <c r="OFZ45" s="167"/>
      <c r="OGA45" s="167"/>
      <c r="OGB45" s="167"/>
      <c r="OGC45" s="167"/>
      <c r="OGD45" s="167"/>
      <c r="OGE45" s="167"/>
      <c r="OGF45" s="167"/>
      <c r="OGG45" s="167"/>
      <c r="OGH45" s="167"/>
      <c r="OGI45" s="167"/>
      <c r="OGJ45" s="167"/>
      <c r="OGK45" s="167"/>
      <c r="OGL45" s="167"/>
      <c r="OGM45" s="167"/>
      <c r="OGN45" s="167"/>
      <c r="OGO45" s="167"/>
      <c r="OGP45" s="167"/>
      <c r="OGQ45" s="167"/>
      <c r="OGR45" s="167"/>
      <c r="OGS45" s="167"/>
      <c r="OGT45" s="167"/>
      <c r="OGU45" s="167"/>
      <c r="OGV45" s="167"/>
      <c r="OGW45" s="167"/>
      <c r="OGX45" s="167"/>
      <c r="OGY45" s="167"/>
      <c r="OGZ45" s="167"/>
      <c r="OHA45" s="167"/>
      <c r="OHB45" s="167"/>
      <c r="OHC45" s="167"/>
      <c r="OHD45" s="167"/>
      <c r="OHE45" s="167"/>
      <c r="OHF45" s="167"/>
      <c r="OHG45" s="167"/>
      <c r="OHH45" s="167"/>
      <c r="OHI45" s="167"/>
      <c r="OHJ45" s="167"/>
      <c r="OHK45" s="167"/>
      <c r="OHL45" s="167"/>
      <c r="OHM45" s="167"/>
      <c r="OHN45" s="167"/>
      <c r="OHO45" s="167"/>
      <c r="OHP45" s="167"/>
      <c r="OHQ45" s="167"/>
      <c r="OHR45" s="167"/>
      <c r="OHS45" s="167"/>
      <c r="OHT45" s="167"/>
      <c r="OHU45" s="167"/>
      <c r="OHV45" s="167"/>
      <c r="OHW45" s="167"/>
      <c r="OHX45" s="167"/>
      <c r="OHY45" s="167"/>
      <c r="OHZ45" s="167"/>
      <c r="OIA45" s="167"/>
      <c r="OIB45" s="167"/>
      <c r="OIC45" s="167"/>
      <c r="OID45" s="167"/>
      <c r="OIE45" s="167"/>
      <c r="OIF45" s="167"/>
      <c r="OIG45" s="167"/>
      <c r="OIH45" s="167"/>
      <c r="OII45" s="167"/>
      <c r="OIJ45" s="167"/>
      <c r="OIK45" s="167"/>
      <c r="OIL45" s="167"/>
      <c r="OIM45" s="167"/>
      <c r="OIN45" s="167"/>
      <c r="OIO45" s="167"/>
      <c r="OIP45" s="167"/>
      <c r="OIQ45" s="167"/>
      <c r="OIR45" s="167"/>
      <c r="OIS45" s="167"/>
      <c r="OIT45" s="167"/>
      <c r="OIU45" s="167"/>
      <c r="OIV45" s="167"/>
      <c r="OIW45" s="167"/>
      <c r="OIX45" s="167"/>
      <c r="OIY45" s="167"/>
      <c r="OIZ45" s="167"/>
      <c r="OJA45" s="167"/>
      <c r="OJB45" s="167"/>
      <c r="OJC45" s="167"/>
      <c r="OJD45" s="167"/>
      <c r="OJE45" s="167"/>
      <c r="OJF45" s="167"/>
      <c r="OJG45" s="167"/>
      <c r="OJH45" s="167"/>
      <c r="OJI45" s="167"/>
      <c r="OJJ45" s="167"/>
      <c r="OJK45" s="167"/>
      <c r="OJL45" s="167"/>
      <c r="OJM45" s="167"/>
      <c r="OJN45" s="167"/>
      <c r="OJO45" s="167"/>
      <c r="OJP45" s="167"/>
      <c r="OJQ45" s="167"/>
      <c r="OJR45" s="167"/>
      <c r="OJS45" s="167"/>
      <c r="OJT45" s="167"/>
      <c r="OJU45" s="167"/>
      <c r="OJV45" s="167"/>
      <c r="OJW45" s="167"/>
      <c r="OJX45" s="167"/>
      <c r="OJY45" s="167"/>
      <c r="OJZ45" s="167"/>
      <c r="OKA45" s="167"/>
      <c r="OKB45" s="167"/>
      <c r="OKC45" s="167"/>
      <c r="OKD45" s="167"/>
      <c r="OKE45" s="167"/>
      <c r="OKF45" s="167"/>
      <c r="OKG45" s="167"/>
      <c r="OKH45" s="167"/>
      <c r="OKI45" s="167"/>
      <c r="OKJ45" s="167"/>
      <c r="OKK45" s="167"/>
      <c r="OKL45" s="167"/>
      <c r="OKM45" s="167"/>
      <c r="OKN45" s="167"/>
      <c r="OKO45" s="167"/>
      <c r="OKP45" s="167"/>
      <c r="OKQ45" s="167"/>
      <c r="OKR45" s="167"/>
      <c r="OKS45" s="167"/>
      <c r="OKT45" s="167"/>
      <c r="OKU45" s="167"/>
      <c r="OKV45" s="167"/>
      <c r="OKW45" s="167"/>
      <c r="OKX45" s="167"/>
      <c r="OKY45" s="167"/>
      <c r="OKZ45" s="167"/>
      <c r="OLA45" s="167"/>
      <c r="OLB45" s="167"/>
      <c r="OLC45" s="167"/>
      <c r="OLD45" s="167"/>
      <c r="OLE45" s="167"/>
      <c r="OLF45" s="167"/>
      <c r="OLG45" s="167"/>
      <c r="OLH45" s="167"/>
      <c r="OLI45" s="167"/>
      <c r="OLJ45" s="167"/>
      <c r="OLK45" s="167"/>
      <c r="OLL45" s="167"/>
      <c r="OLM45" s="167"/>
      <c r="OLN45" s="167"/>
      <c r="OLO45" s="167"/>
      <c r="OLP45" s="167"/>
      <c r="OLQ45" s="167"/>
      <c r="OLR45" s="167"/>
      <c r="OLS45" s="167"/>
      <c r="OLT45" s="167"/>
      <c r="OLU45" s="167"/>
      <c r="OLV45" s="167"/>
      <c r="OLW45" s="167"/>
      <c r="OLX45" s="167"/>
      <c r="OLY45" s="167"/>
      <c r="OLZ45" s="167"/>
      <c r="OMA45" s="167"/>
      <c r="OMB45" s="167"/>
      <c r="OMC45" s="167"/>
      <c r="OMD45" s="167"/>
      <c r="OME45" s="167"/>
      <c r="OMF45" s="167"/>
      <c r="OMG45" s="167"/>
      <c r="OMH45" s="167"/>
      <c r="OMI45" s="167"/>
      <c r="OMJ45" s="167"/>
      <c r="OMK45" s="167"/>
      <c r="OML45" s="167"/>
      <c r="OMM45" s="167"/>
      <c r="OMN45" s="167"/>
      <c r="OMO45" s="167"/>
      <c r="OMP45" s="167"/>
      <c r="OMQ45" s="167"/>
      <c r="OMR45" s="167"/>
      <c r="OMS45" s="167"/>
      <c r="OMT45" s="167"/>
      <c r="OMU45" s="167"/>
      <c r="OMV45" s="167"/>
      <c r="OMW45" s="167"/>
      <c r="OMX45" s="167"/>
      <c r="OMY45" s="167"/>
      <c r="OMZ45" s="167"/>
      <c r="ONA45" s="167"/>
      <c r="ONB45" s="167"/>
      <c r="ONC45" s="167"/>
      <c r="OND45" s="167"/>
      <c r="ONE45" s="167"/>
      <c r="ONF45" s="167"/>
      <c r="ONG45" s="167"/>
      <c r="ONH45" s="167"/>
      <c r="ONI45" s="167"/>
      <c r="ONJ45" s="167"/>
      <c r="ONK45" s="167"/>
      <c r="ONL45" s="167"/>
      <c r="ONM45" s="167"/>
      <c r="ONN45" s="167"/>
      <c r="ONO45" s="167"/>
      <c r="ONP45" s="167"/>
      <c r="ONQ45" s="167"/>
      <c r="ONR45" s="167"/>
      <c r="ONS45" s="167"/>
      <c r="ONT45" s="167"/>
      <c r="ONU45" s="167"/>
      <c r="ONV45" s="167"/>
      <c r="ONW45" s="167"/>
      <c r="ONX45" s="167"/>
      <c r="ONY45" s="167"/>
      <c r="ONZ45" s="167"/>
      <c r="OOA45" s="167"/>
      <c r="OOB45" s="167"/>
      <c r="OOC45" s="167"/>
      <c r="OOD45" s="167"/>
      <c r="OOE45" s="167"/>
      <c r="OOF45" s="167"/>
      <c r="OOG45" s="167"/>
      <c r="OOH45" s="167"/>
      <c r="OOI45" s="167"/>
      <c r="OOJ45" s="167"/>
      <c r="OOK45" s="167"/>
      <c r="OOL45" s="167"/>
      <c r="OOM45" s="167"/>
      <c r="OON45" s="167"/>
      <c r="OOO45" s="167"/>
      <c r="OOP45" s="167"/>
      <c r="OOQ45" s="167"/>
      <c r="OOR45" s="167"/>
      <c r="OOS45" s="167"/>
      <c r="OOT45" s="167"/>
      <c r="OOU45" s="167"/>
      <c r="OOV45" s="167"/>
      <c r="OOW45" s="167"/>
      <c r="OOX45" s="167"/>
      <c r="OOY45" s="167"/>
      <c r="OOZ45" s="167"/>
      <c r="OPA45" s="167"/>
      <c r="OPB45" s="167"/>
      <c r="OPC45" s="167"/>
      <c r="OPD45" s="167"/>
      <c r="OPE45" s="167"/>
      <c r="OPF45" s="167"/>
      <c r="OPG45" s="167"/>
      <c r="OPH45" s="167"/>
      <c r="OPI45" s="167"/>
      <c r="OPJ45" s="167"/>
      <c r="OPK45" s="167"/>
      <c r="OPL45" s="167"/>
      <c r="OPM45" s="167"/>
      <c r="OPN45" s="167"/>
      <c r="OPO45" s="167"/>
      <c r="OPP45" s="167"/>
      <c r="OPQ45" s="167"/>
      <c r="OPR45" s="167"/>
      <c r="OPS45" s="167"/>
      <c r="OPT45" s="167"/>
      <c r="OPU45" s="167"/>
      <c r="OPV45" s="167"/>
      <c r="OPW45" s="167"/>
      <c r="OPX45" s="167"/>
      <c r="OPY45" s="167"/>
      <c r="OPZ45" s="167"/>
      <c r="OQA45" s="167"/>
      <c r="OQB45" s="167"/>
      <c r="OQC45" s="167"/>
      <c r="OQD45" s="167"/>
      <c r="OQE45" s="167"/>
      <c r="OQF45" s="167"/>
      <c r="OQG45" s="167"/>
      <c r="OQH45" s="167"/>
      <c r="OQI45" s="167"/>
      <c r="OQJ45" s="167"/>
      <c r="OQK45" s="167"/>
      <c r="OQL45" s="167"/>
      <c r="OQM45" s="167"/>
      <c r="OQN45" s="167"/>
      <c r="OQO45" s="167"/>
      <c r="OQP45" s="167"/>
      <c r="OQQ45" s="167"/>
      <c r="OQR45" s="167"/>
      <c r="OQS45" s="167"/>
      <c r="OQT45" s="167"/>
      <c r="OQU45" s="167"/>
      <c r="OQV45" s="167"/>
      <c r="OQW45" s="167"/>
      <c r="OQX45" s="167"/>
      <c r="OQY45" s="167"/>
      <c r="OQZ45" s="167"/>
      <c r="ORA45" s="167"/>
      <c r="ORB45" s="167"/>
      <c r="ORC45" s="167"/>
      <c r="ORD45" s="167"/>
      <c r="ORE45" s="167"/>
      <c r="ORF45" s="167"/>
      <c r="ORG45" s="167"/>
      <c r="ORH45" s="167"/>
      <c r="ORI45" s="167"/>
      <c r="ORJ45" s="167"/>
      <c r="ORK45" s="167"/>
      <c r="ORL45" s="167"/>
      <c r="ORM45" s="167"/>
      <c r="ORN45" s="167"/>
      <c r="ORO45" s="167"/>
      <c r="ORP45" s="167"/>
      <c r="ORQ45" s="167"/>
      <c r="ORR45" s="167"/>
      <c r="ORS45" s="167"/>
      <c r="ORT45" s="167"/>
      <c r="ORU45" s="167"/>
      <c r="ORV45" s="167"/>
      <c r="ORW45" s="167"/>
      <c r="ORX45" s="167"/>
      <c r="ORY45" s="167"/>
      <c r="ORZ45" s="167"/>
      <c r="OSA45" s="167"/>
      <c r="OSB45" s="167"/>
      <c r="OSC45" s="167"/>
      <c r="OSD45" s="167"/>
      <c r="OSE45" s="167"/>
      <c r="OSF45" s="167"/>
      <c r="OSG45" s="167"/>
      <c r="OSH45" s="167"/>
      <c r="OSI45" s="167"/>
      <c r="OSJ45" s="167"/>
      <c r="OSK45" s="167"/>
      <c r="OSL45" s="167"/>
      <c r="OSM45" s="167"/>
      <c r="OSN45" s="167"/>
      <c r="OSO45" s="167"/>
      <c r="OSP45" s="167"/>
      <c r="OSQ45" s="167"/>
      <c r="OSR45" s="167"/>
      <c r="OSS45" s="167"/>
      <c r="OST45" s="167"/>
      <c r="OSU45" s="167"/>
      <c r="OSV45" s="167"/>
      <c r="OSW45" s="167"/>
      <c r="OSX45" s="167"/>
      <c r="OSY45" s="167"/>
      <c r="OSZ45" s="167"/>
      <c r="OTA45" s="167"/>
      <c r="OTB45" s="167"/>
      <c r="OTC45" s="167"/>
      <c r="OTD45" s="167"/>
      <c r="OTE45" s="167"/>
      <c r="OTF45" s="167"/>
      <c r="OTG45" s="167"/>
      <c r="OTH45" s="167"/>
      <c r="OTI45" s="167"/>
      <c r="OTJ45" s="167"/>
      <c r="OTK45" s="167"/>
      <c r="OTL45" s="167"/>
      <c r="OTM45" s="167"/>
      <c r="OTN45" s="167"/>
      <c r="OTO45" s="167"/>
      <c r="OTP45" s="167"/>
      <c r="OTQ45" s="167"/>
      <c r="OTR45" s="167"/>
      <c r="OTS45" s="167"/>
      <c r="OTT45" s="167"/>
      <c r="OTU45" s="167"/>
      <c r="OTV45" s="167"/>
      <c r="OTW45" s="167"/>
      <c r="OTX45" s="167"/>
      <c r="OTY45" s="167"/>
      <c r="OTZ45" s="167"/>
      <c r="OUA45" s="167"/>
      <c r="OUB45" s="167"/>
      <c r="OUC45" s="167"/>
      <c r="OUD45" s="167"/>
      <c r="OUE45" s="167"/>
      <c r="OUF45" s="167"/>
      <c r="OUG45" s="167"/>
      <c r="OUH45" s="167"/>
      <c r="OUI45" s="167"/>
      <c r="OUJ45" s="167"/>
      <c r="OUK45" s="167"/>
      <c r="OUL45" s="167"/>
      <c r="OUM45" s="167"/>
      <c r="OUN45" s="167"/>
      <c r="OUO45" s="167"/>
      <c r="OUP45" s="167"/>
      <c r="OUQ45" s="167"/>
      <c r="OUR45" s="167"/>
      <c r="OUS45" s="167"/>
      <c r="OUT45" s="167"/>
      <c r="OUU45" s="167"/>
      <c r="OUV45" s="167"/>
      <c r="OUW45" s="167"/>
      <c r="OUX45" s="167"/>
      <c r="OUY45" s="167"/>
      <c r="OUZ45" s="167"/>
      <c r="OVA45" s="167"/>
      <c r="OVB45" s="167"/>
      <c r="OVC45" s="167"/>
      <c r="OVD45" s="167"/>
      <c r="OVE45" s="167"/>
      <c r="OVF45" s="167"/>
      <c r="OVG45" s="167"/>
      <c r="OVH45" s="167"/>
      <c r="OVI45" s="167"/>
      <c r="OVJ45" s="167"/>
      <c r="OVK45" s="167"/>
      <c r="OVL45" s="167"/>
      <c r="OVM45" s="167"/>
      <c r="OVN45" s="167"/>
      <c r="OVO45" s="167"/>
      <c r="OVP45" s="167"/>
      <c r="OVQ45" s="167"/>
      <c r="OVR45" s="167"/>
      <c r="OVS45" s="167"/>
      <c r="OVT45" s="167"/>
      <c r="OVU45" s="167"/>
      <c r="OVV45" s="167"/>
      <c r="OVW45" s="167"/>
      <c r="OVX45" s="167"/>
      <c r="OVY45" s="167"/>
      <c r="OVZ45" s="167"/>
      <c r="OWA45" s="167"/>
      <c r="OWB45" s="167"/>
      <c r="OWC45" s="167"/>
      <c r="OWD45" s="167"/>
      <c r="OWE45" s="167"/>
      <c r="OWF45" s="167"/>
      <c r="OWG45" s="167"/>
      <c r="OWH45" s="167"/>
      <c r="OWI45" s="167"/>
      <c r="OWJ45" s="167"/>
      <c r="OWK45" s="167"/>
      <c r="OWL45" s="167"/>
      <c r="OWM45" s="167"/>
      <c r="OWN45" s="167"/>
      <c r="OWO45" s="167"/>
      <c r="OWP45" s="167"/>
      <c r="OWQ45" s="167"/>
      <c r="OWR45" s="167"/>
      <c r="OWS45" s="167"/>
      <c r="OWT45" s="167"/>
      <c r="OWU45" s="167"/>
      <c r="OWV45" s="167"/>
      <c r="OWW45" s="167"/>
      <c r="OWX45" s="167"/>
      <c r="OWY45" s="167"/>
      <c r="OWZ45" s="167"/>
      <c r="OXA45" s="167"/>
      <c r="OXB45" s="167"/>
      <c r="OXC45" s="167"/>
      <c r="OXD45" s="167"/>
      <c r="OXE45" s="167"/>
      <c r="OXF45" s="167"/>
      <c r="OXG45" s="167"/>
      <c r="OXH45" s="167"/>
      <c r="OXI45" s="167"/>
      <c r="OXJ45" s="167"/>
      <c r="OXK45" s="167"/>
      <c r="OXL45" s="167"/>
      <c r="OXM45" s="167"/>
      <c r="OXN45" s="167"/>
      <c r="OXO45" s="167"/>
      <c r="OXP45" s="167"/>
      <c r="OXQ45" s="167"/>
      <c r="OXR45" s="167"/>
      <c r="OXS45" s="167"/>
      <c r="OXT45" s="167"/>
      <c r="OXU45" s="167"/>
      <c r="OXV45" s="167"/>
      <c r="OXW45" s="167"/>
      <c r="OXX45" s="167"/>
      <c r="OXY45" s="167"/>
      <c r="OXZ45" s="167"/>
      <c r="OYA45" s="167"/>
      <c r="OYB45" s="167"/>
      <c r="OYC45" s="167"/>
      <c r="OYD45" s="167"/>
      <c r="OYE45" s="167"/>
      <c r="OYF45" s="167"/>
      <c r="OYG45" s="167"/>
      <c r="OYH45" s="167"/>
      <c r="OYI45" s="167"/>
      <c r="OYJ45" s="167"/>
      <c r="OYK45" s="167"/>
      <c r="OYL45" s="167"/>
      <c r="OYM45" s="167"/>
      <c r="OYN45" s="167"/>
      <c r="OYO45" s="167"/>
      <c r="OYP45" s="167"/>
      <c r="OYQ45" s="167"/>
      <c r="OYR45" s="167"/>
      <c r="OYS45" s="167"/>
      <c r="OYT45" s="167"/>
      <c r="OYU45" s="167"/>
      <c r="OYV45" s="167"/>
      <c r="OYW45" s="167"/>
      <c r="OYX45" s="167"/>
      <c r="OYY45" s="167"/>
      <c r="OYZ45" s="167"/>
      <c r="OZA45" s="167"/>
      <c r="OZB45" s="167"/>
      <c r="OZC45" s="167"/>
      <c r="OZD45" s="167"/>
      <c r="OZE45" s="167"/>
      <c r="OZF45" s="167"/>
      <c r="OZG45" s="167"/>
      <c r="OZH45" s="167"/>
      <c r="OZI45" s="167"/>
      <c r="OZJ45" s="167"/>
      <c r="OZK45" s="167"/>
      <c r="OZL45" s="167"/>
      <c r="OZM45" s="167"/>
      <c r="OZN45" s="167"/>
      <c r="OZO45" s="167"/>
      <c r="OZP45" s="167"/>
      <c r="OZQ45" s="167"/>
      <c r="OZR45" s="167"/>
      <c r="OZS45" s="167"/>
      <c r="OZT45" s="167"/>
      <c r="OZU45" s="167"/>
      <c r="OZV45" s="167"/>
      <c r="OZW45" s="167"/>
      <c r="OZX45" s="167"/>
      <c r="OZY45" s="167"/>
      <c r="OZZ45" s="167"/>
      <c r="PAA45" s="167"/>
      <c r="PAB45" s="167"/>
      <c r="PAC45" s="167"/>
      <c r="PAD45" s="167"/>
      <c r="PAE45" s="167"/>
      <c r="PAF45" s="167"/>
      <c r="PAG45" s="167"/>
      <c r="PAH45" s="167"/>
      <c r="PAI45" s="167"/>
      <c r="PAJ45" s="167"/>
      <c r="PAK45" s="167"/>
      <c r="PAL45" s="167"/>
      <c r="PAM45" s="167"/>
      <c r="PAN45" s="167"/>
      <c r="PAO45" s="167"/>
      <c r="PAP45" s="167"/>
      <c r="PAQ45" s="167"/>
      <c r="PAR45" s="167"/>
      <c r="PAS45" s="167"/>
      <c r="PAT45" s="167"/>
      <c r="PAU45" s="167"/>
      <c r="PAV45" s="167"/>
      <c r="PAW45" s="167"/>
      <c r="PAX45" s="167"/>
      <c r="PAY45" s="167"/>
      <c r="PAZ45" s="167"/>
      <c r="PBA45" s="167"/>
      <c r="PBB45" s="167"/>
      <c r="PBC45" s="167"/>
      <c r="PBD45" s="167"/>
      <c r="PBE45" s="167"/>
      <c r="PBF45" s="167"/>
      <c r="PBG45" s="167"/>
      <c r="PBH45" s="167"/>
      <c r="PBI45" s="167"/>
      <c r="PBJ45" s="167"/>
      <c r="PBK45" s="167"/>
      <c r="PBL45" s="167"/>
      <c r="PBM45" s="167"/>
      <c r="PBN45" s="167"/>
      <c r="PBO45" s="167"/>
      <c r="PBP45" s="167"/>
      <c r="PBQ45" s="167"/>
      <c r="PBR45" s="167"/>
      <c r="PBS45" s="167"/>
      <c r="PBT45" s="167"/>
      <c r="PBU45" s="167"/>
      <c r="PBV45" s="167"/>
      <c r="PBW45" s="167"/>
      <c r="PBX45" s="167"/>
      <c r="PBY45" s="167"/>
      <c r="PBZ45" s="167"/>
      <c r="PCA45" s="167"/>
      <c r="PCB45" s="167"/>
      <c r="PCC45" s="167"/>
      <c r="PCD45" s="167"/>
      <c r="PCE45" s="167"/>
      <c r="PCF45" s="167"/>
      <c r="PCG45" s="167"/>
      <c r="PCH45" s="167"/>
      <c r="PCI45" s="167"/>
      <c r="PCJ45" s="167"/>
      <c r="PCK45" s="167"/>
      <c r="PCL45" s="167"/>
      <c r="PCM45" s="167"/>
      <c r="PCN45" s="167"/>
      <c r="PCO45" s="167"/>
      <c r="PCP45" s="167"/>
      <c r="PCQ45" s="167"/>
      <c r="PCR45" s="167"/>
      <c r="PCS45" s="167"/>
      <c r="PCT45" s="167"/>
      <c r="PCU45" s="167"/>
      <c r="PCV45" s="167"/>
      <c r="PCW45" s="167"/>
      <c r="PCX45" s="167"/>
      <c r="PCY45" s="167"/>
      <c r="PCZ45" s="167"/>
      <c r="PDA45" s="167"/>
      <c r="PDB45" s="167"/>
      <c r="PDC45" s="167"/>
      <c r="PDD45" s="167"/>
      <c r="PDE45" s="167"/>
      <c r="PDF45" s="167"/>
      <c r="PDG45" s="167"/>
      <c r="PDH45" s="167"/>
      <c r="PDI45" s="167"/>
      <c r="PDJ45" s="167"/>
      <c r="PDK45" s="167"/>
      <c r="PDL45" s="167"/>
      <c r="PDM45" s="167"/>
      <c r="PDN45" s="167"/>
      <c r="PDO45" s="167"/>
      <c r="PDP45" s="167"/>
      <c r="PDQ45" s="167"/>
      <c r="PDR45" s="167"/>
      <c r="PDS45" s="167"/>
      <c r="PDT45" s="167"/>
      <c r="PDU45" s="167"/>
      <c r="PDV45" s="167"/>
      <c r="PDW45" s="167"/>
      <c r="PDX45" s="167"/>
      <c r="PDY45" s="167"/>
      <c r="PDZ45" s="167"/>
      <c r="PEA45" s="167"/>
      <c r="PEB45" s="167"/>
      <c r="PEC45" s="167"/>
      <c r="PED45" s="167"/>
      <c r="PEE45" s="167"/>
      <c r="PEF45" s="167"/>
      <c r="PEG45" s="167"/>
      <c r="PEH45" s="167"/>
      <c r="PEI45" s="167"/>
      <c r="PEJ45" s="167"/>
      <c r="PEK45" s="167"/>
      <c r="PEL45" s="167"/>
      <c r="PEM45" s="167"/>
      <c r="PEN45" s="167"/>
      <c r="PEO45" s="167"/>
      <c r="PEP45" s="167"/>
      <c r="PEQ45" s="167"/>
      <c r="PER45" s="167"/>
      <c r="PES45" s="167"/>
      <c r="PET45" s="167"/>
      <c r="PEU45" s="167"/>
      <c r="PEV45" s="167"/>
      <c r="PEW45" s="167"/>
      <c r="PEX45" s="167"/>
      <c r="PEY45" s="167"/>
      <c r="PEZ45" s="167"/>
      <c r="PFA45" s="167"/>
      <c r="PFB45" s="167"/>
      <c r="PFC45" s="167"/>
      <c r="PFD45" s="167"/>
      <c r="PFE45" s="167"/>
      <c r="PFF45" s="167"/>
      <c r="PFG45" s="167"/>
      <c r="PFH45" s="167"/>
      <c r="PFI45" s="167"/>
      <c r="PFJ45" s="167"/>
      <c r="PFK45" s="167"/>
      <c r="PFL45" s="167"/>
      <c r="PFM45" s="167"/>
      <c r="PFN45" s="167"/>
      <c r="PFO45" s="167"/>
      <c r="PFP45" s="167"/>
      <c r="PFQ45" s="167"/>
      <c r="PFR45" s="167"/>
      <c r="PFS45" s="167"/>
      <c r="PFT45" s="167"/>
      <c r="PFU45" s="167"/>
      <c r="PFV45" s="167"/>
      <c r="PFW45" s="167"/>
      <c r="PFX45" s="167"/>
      <c r="PFY45" s="167"/>
      <c r="PFZ45" s="167"/>
      <c r="PGA45" s="167"/>
      <c r="PGB45" s="167"/>
      <c r="PGC45" s="167"/>
      <c r="PGD45" s="167"/>
      <c r="PGE45" s="167"/>
      <c r="PGF45" s="167"/>
      <c r="PGG45" s="167"/>
      <c r="PGH45" s="167"/>
      <c r="PGI45" s="167"/>
      <c r="PGJ45" s="167"/>
      <c r="PGK45" s="167"/>
      <c r="PGL45" s="167"/>
      <c r="PGM45" s="167"/>
      <c r="PGN45" s="167"/>
      <c r="PGO45" s="167"/>
      <c r="PGP45" s="167"/>
      <c r="PGQ45" s="167"/>
      <c r="PGR45" s="167"/>
      <c r="PGS45" s="167"/>
      <c r="PGT45" s="167"/>
      <c r="PGU45" s="167"/>
      <c r="PGV45" s="167"/>
      <c r="PGW45" s="167"/>
      <c r="PGX45" s="167"/>
      <c r="PGY45" s="167"/>
      <c r="PGZ45" s="167"/>
      <c r="PHA45" s="167"/>
      <c r="PHB45" s="167"/>
      <c r="PHC45" s="167"/>
      <c r="PHD45" s="167"/>
      <c r="PHE45" s="167"/>
      <c r="PHF45" s="167"/>
      <c r="PHG45" s="167"/>
      <c r="PHH45" s="167"/>
      <c r="PHI45" s="167"/>
      <c r="PHJ45" s="167"/>
      <c r="PHK45" s="167"/>
      <c r="PHL45" s="167"/>
      <c r="PHM45" s="167"/>
      <c r="PHN45" s="167"/>
      <c r="PHO45" s="167"/>
      <c r="PHP45" s="167"/>
      <c r="PHQ45" s="167"/>
      <c r="PHR45" s="167"/>
      <c r="PHS45" s="167"/>
      <c r="PHT45" s="167"/>
      <c r="PHU45" s="167"/>
      <c r="PHV45" s="167"/>
      <c r="PHW45" s="167"/>
      <c r="PHX45" s="167"/>
      <c r="PHY45" s="167"/>
      <c r="PHZ45" s="167"/>
      <c r="PIA45" s="167"/>
      <c r="PIB45" s="167"/>
      <c r="PIC45" s="167"/>
      <c r="PID45" s="167"/>
      <c r="PIE45" s="167"/>
      <c r="PIF45" s="167"/>
      <c r="PIG45" s="167"/>
      <c r="PIH45" s="167"/>
      <c r="PII45" s="167"/>
      <c r="PIJ45" s="167"/>
      <c r="PIK45" s="167"/>
      <c r="PIL45" s="167"/>
      <c r="PIM45" s="167"/>
      <c r="PIN45" s="167"/>
      <c r="PIO45" s="167"/>
      <c r="PIP45" s="167"/>
      <c r="PIQ45" s="167"/>
      <c r="PIR45" s="167"/>
      <c r="PIS45" s="167"/>
      <c r="PIT45" s="167"/>
      <c r="PIU45" s="167"/>
      <c r="PIV45" s="167"/>
      <c r="PIW45" s="167"/>
      <c r="PIX45" s="167"/>
      <c r="PIY45" s="167"/>
      <c r="PIZ45" s="167"/>
      <c r="PJA45" s="167"/>
      <c r="PJB45" s="167"/>
      <c r="PJC45" s="167"/>
      <c r="PJD45" s="167"/>
      <c r="PJE45" s="167"/>
      <c r="PJF45" s="167"/>
      <c r="PJG45" s="167"/>
      <c r="PJH45" s="167"/>
      <c r="PJI45" s="167"/>
      <c r="PJJ45" s="167"/>
      <c r="PJK45" s="167"/>
      <c r="PJL45" s="167"/>
      <c r="PJM45" s="167"/>
      <c r="PJN45" s="167"/>
      <c r="PJO45" s="167"/>
      <c r="PJP45" s="167"/>
      <c r="PJQ45" s="167"/>
      <c r="PJR45" s="167"/>
      <c r="PJS45" s="167"/>
      <c r="PJT45" s="167"/>
      <c r="PJU45" s="167"/>
      <c r="PJV45" s="167"/>
      <c r="PJW45" s="167"/>
      <c r="PJX45" s="167"/>
      <c r="PJY45" s="167"/>
      <c r="PJZ45" s="167"/>
      <c r="PKA45" s="167"/>
      <c r="PKB45" s="167"/>
      <c r="PKC45" s="167"/>
      <c r="PKD45" s="167"/>
      <c r="PKE45" s="167"/>
      <c r="PKF45" s="167"/>
      <c r="PKG45" s="167"/>
      <c r="PKH45" s="167"/>
      <c r="PKI45" s="167"/>
      <c r="PKJ45" s="167"/>
      <c r="PKK45" s="167"/>
      <c r="PKL45" s="167"/>
      <c r="PKM45" s="167"/>
      <c r="PKN45" s="167"/>
      <c r="PKO45" s="167"/>
      <c r="PKP45" s="167"/>
      <c r="PKQ45" s="167"/>
      <c r="PKR45" s="167"/>
      <c r="PKS45" s="167"/>
      <c r="PKT45" s="167"/>
      <c r="PKU45" s="167"/>
      <c r="PKV45" s="167"/>
      <c r="PKW45" s="167"/>
      <c r="PKX45" s="167"/>
      <c r="PKY45" s="167"/>
      <c r="PKZ45" s="167"/>
      <c r="PLA45" s="167"/>
      <c r="PLB45" s="167"/>
      <c r="PLC45" s="167"/>
      <c r="PLD45" s="167"/>
      <c r="PLE45" s="167"/>
      <c r="PLF45" s="167"/>
      <c r="PLG45" s="167"/>
      <c r="PLH45" s="167"/>
      <c r="PLI45" s="167"/>
      <c r="PLJ45" s="167"/>
      <c r="PLK45" s="167"/>
      <c r="PLL45" s="167"/>
      <c r="PLM45" s="167"/>
      <c r="PLN45" s="167"/>
      <c r="PLO45" s="167"/>
      <c r="PLP45" s="167"/>
      <c r="PLQ45" s="167"/>
      <c r="PLR45" s="167"/>
      <c r="PLS45" s="167"/>
      <c r="PLT45" s="167"/>
      <c r="PLU45" s="167"/>
      <c r="PLV45" s="167"/>
      <c r="PLW45" s="167"/>
      <c r="PLX45" s="167"/>
      <c r="PLY45" s="167"/>
      <c r="PLZ45" s="167"/>
      <c r="PMA45" s="167"/>
      <c r="PMB45" s="167"/>
      <c r="PMC45" s="167"/>
      <c r="PMD45" s="167"/>
      <c r="PME45" s="167"/>
      <c r="PMF45" s="167"/>
      <c r="PMG45" s="167"/>
      <c r="PMH45" s="167"/>
      <c r="PMI45" s="167"/>
      <c r="PMJ45" s="167"/>
      <c r="PMK45" s="167"/>
      <c r="PML45" s="167"/>
      <c r="PMM45" s="167"/>
      <c r="PMN45" s="167"/>
      <c r="PMO45" s="167"/>
      <c r="PMP45" s="167"/>
      <c r="PMQ45" s="167"/>
      <c r="PMR45" s="167"/>
      <c r="PMS45" s="167"/>
      <c r="PMT45" s="167"/>
      <c r="PMU45" s="167"/>
      <c r="PMV45" s="167"/>
      <c r="PMW45" s="167"/>
      <c r="PMX45" s="167"/>
      <c r="PMY45" s="167"/>
      <c r="PMZ45" s="167"/>
      <c r="PNA45" s="167"/>
      <c r="PNB45" s="167"/>
      <c r="PNC45" s="167"/>
      <c r="PND45" s="167"/>
      <c r="PNE45" s="167"/>
      <c r="PNF45" s="167"/>
      <c r="PNG45" s="167"/>
      <c r="PNH45" s="167"/>
      <c r="PNI45" s="167"/>
      <c r="PNJ45" s="167"/>
      <c r="PNK45" s="167"/>
      <c r="PNL45" s="167"/>
      <c r="PNM45" s="167"/>
      <c r="PNN45" s="167"/>
      <c r="PNO45" s="167"/>
      <c r="PNP45" s="167"/>
      <c r="PNQ45" s="167"/>
      <c r="PNR45" s="167"/>
      <c r="PNS45" s="167"/>
      <c r="PNT45" s="167"/>
      <c r="PNU45" s="167"/>
      <c r="PNV45" s="167"/>
      <c r="PNW45" s="167"/>
      <c r="PNX45" s="167"/>
      <c r="PNY45" s="167"/>
      <c r="PNZ45" s="167"/>
      <c r="POA45" s="167"/>
      <c r="POB45" s="167"/>
      <c r="POC45" s="167"/>
      <c r="POD45" s="167"/>
      <c r="POE45" s="167"/>
      <c r="POF45" s="167"/>
      <c r="POG45" s="167"/>
      <c r="POH45" s="167"/>
      <c r="POI45" s="167"/>
      <c r="POJ45" s="167"/>
      <c r="POK45" s="167"/>
      <c r="POL45" s="167"/>
      <c r="POM45" s="167"/>
      <c r="PON45" s="167"/>
      <c r="POO45" s="167"/>
      <c r="POP45" s="167"/>
      <c r="POQ45" s="167"/>
      <c r="POR45" s="167"/>
      <c r="POS45" s="167"/>
      <c r="POT45" s="167"/>
      <c r="POU45" s="167"/>
      <c r="POV45" s="167"/>
      <c r="POW45" s="167"/>
      <c r="POX45" s="167"/>
      <c r="POY45" s="167"/>
      <c r="POZ45" s="167"/>
      <c r="PPA45" s="167"/>
      <c r="PPB45" s="167"/>
      <c r="PPC45" s="167"/>
      <c r="PPD45" s="167"/>
      <c r="PPE45" s="167"/>
      <c r="PPF45" s="167"/>
      <c r="PPG45" s="167"/>
      <c r="PPH45" s="167"/>
      <c r="PPI45" s="167"/>
      <c r="PPJ45" s="167"/>
      <c r="PPK45" s="167"/>
      <c r="PPL45" s="167"/>
      <c r="PPM45" s="167"/>
      <c r="PPN45" s="167"/>
      <c r="PPO45" s="167"/>
      <c r="PPP45" s="167"/>
      <c r="PPQ45" s="167"/>
      <c r="PPR45" s="167"/>
      <c r="PPS45" s="167"/>
      <c r="PPT45" s="167"/>
      <c r="PPU45" s="167"/>
      <c r="PPV45" s="167"/>
      <c r="PPW45" s="167"/>
      <c r="PPX45" s="167"/>
      <c r="PPY45" s="167"/>
      <c r="PPZ45" s="167"/>
      <c r="PQA45" s="167"/>
      <c r="PQB45" s="167"/>
      <c r="PQC45" s="167"/>
      <c r="PQD45" s="167"/>
      <c r="PQE45" s="167"/>
      <c r="PQF45" s="167"/>
      <c r="PQG45" s="167"/>
      <c r="PQH45" s="167"/>
      <c r="PQI45" s="167"/>
      <c r="PQJ45" s="167"/>
      <c r="PQK45" s="167"/>
      <c r="PQL45" s="167"/>
      <c r="PQM45" s="167"/>
      <c r="PQN45" s="167"/>
      <c r="PQO45" s="167"/>
      <c r="PQP45" s="167"/>
      <c r="PQQ45" s="167"/>
      <c r="PQR45" s="167"/>
      <c r="PQS45" s="167"/>
      <c r="PQT45" s="167"/>
      <c r="PQU45" s="167"/>
      <c r="PQV45" s="167"/>
      <c r="PQW45" s="167"/>
      <c r="PQX45" s="167"/>
      <c r="PQY45" s="167"/>
      <c r="PQZ45" s="167"/>
      <c r="PRA45" s="167"/>
      <c r="PRB45" s="167"/>
      <c r="PRC45" s="167"/>
      <c r="PRD45" s="167"/>
      <c r="PRE45" s="167"/>
      <c r="PRF45" s="167"/>
      <c r="PRG45" s="167"/>
      <c r="PRH45" s="167"/>
      <c r="PRI45" s="167"/>
      <c r="PRJ45" s="167"/>
      <c r="PRK45" s="167"/>
      <c r="PRL45" s="167"/>
      <c r="PRM45" s="167"/>
      <c r="PRN45" s="167"/>
      <c r="PRO45" s="167"/>
      <c r="PRP45" s="167"/>
      <c r="PRQ45" s="167"/>
      <c r="PRR45" s="167"/>
      <c r="PRS45" s="167"/>
      <c r="PRT45" s="167"/>
      <c r="PRU45" s="167"/>
      <c r="PRV45" s="167"/>
      <c r="PRW45" s="167"/>
      <c r="PRX45" s="167"/>
      <c r="PRY45" s="167"/>
      <c r="PRZ45" s="167"/>
      <c r="PSA45" s="167"/>
      <c r="PSB45" s="167"/>
      <c r="PSC45" s="167"/>
      <c r="PSD45" s="167"/>
      <c r="PSE45" s="167"/>
      <c r="PSF45" s="167"/>
      <c r="PSG45" s="167"/>
      <c r="PSH45" s="167"/>
      <c r="PSI45" s="167"/>
      <c r="PSJ45" s="167"/>
      <c r="PSK45" s="167"/>
      <c r="PSL45" s="167"/>
      <c r="PSM45" s="167"/>
      <c r="PSN45" s="167"/>
      <c r="PSO45" s="167"/>
      <c r="PSP45" s="167"/>
      <c r="PSQ45" s="167"/>
      <c r="PSR45" s="167"/>
      <c r="PSS45" s="167"/>
      <c r="PST45" s="167"/>
      <c r="PSU45" s="167"/>
      <c r="PSV45" s="167"/>
      <c r="PSW45" s="167"/>
      <c r="PSX45" s="167"/>
      <c r="PSY45" s="167"/>
      <c r="PSZ45" s="167"/>
      <c r="PTA45" s="167"/>
      <c r="PTB45" s="167"/>
      <c r="PTC45" s="167"/>
      <c r="PTD45" s="167"/>
      <c r="PTE45" s="167"/>
      <c r="PTF45" s="167"/>
      <c r="PTG45" s="167"/>
      <c r="PTH45" s="167"/>
      <c r="PTI45" s="167"/>
      <c r="PTJ45" s="167"/>
      <c r="PTK45" s="167"/>
      <c r="PTL45" s="167"/>
      <c r="PTM45" s="167"/>
      <c r="PTN45" s="167"/>
      <c r="PTO45" s="167"/>
      <c r="PTP45" s="167"/>
      <c r="PTQ45" s="167"/>
      <c r="PTR45" s="167"/>
      <c r="PTS45" s="167"/>
      <c r="PTT45" s="167"/>
      <c r="PTU45" s="167"/>
      <c r="PTV45" s="167"/>
      <c r="PTW45" s="167"/>
      <c r="PTX45" s="167"/>
      <c r="PTY45" s="167"/>
      <c r="PTZ45" s="167"/>
      <c r="PUA45" s="167"/>
      <c r="PUB45" s="167"/>
      <c r="PUC45" s="167"/>
      <c r="PUD45" s="167"/>
      <c r="PUE45" s="167"/>
      <c r="PUF45" s="167"/>
      <c r="PUG45" s="167"/>
      <c r="PUH45" s="167"/>
      <c r="PUI45" s="167"/>
      <c r="PUJ45" s="167"/>
      <c r="PUK45" s="167"/>
      <c r="PUL45" s="167"/>
      <c r="PUM45" s="167"/>
      <c r="PUN45" s="167"/>
      <c r="PUO45" s="167"/>
      <c r="PUP45" s="167"/>
      <c r="PUQ45" s="167"/>
      <c r="PUR45" s="167"/>
      <c r="PUS45" s="167"/>
      <c r="PUT45" s="167"/>
      <c r="PUU45" s="167"/>
      <c r="PUV45" s="167"/>
      <c r="PUW45" s="167"/>
      <c r="PUX45" s="167"/>
      <c r="PUY45" s="167"/>
      <c r="PUZ45" s="167"/>
      <c r="PVA45" s="167"/>
      <c r="PVB45" s="167"/>
      <c r="PVC45" s="167"/>
      <c r="PVD45" s="167"/>
      <c r="PVE45" s="167"/>
      <c r="PVF45" s="167"/>
      <c r="PVG45" s="167"/>
      <c r="PVH45" s="167"/>
      <c r="PVI45" s="167"/>
      <c r="PVJ45" s="167"/>
      <c r="PVK45" s="167"/>
      <c r="PVL45" s="167"/>
      <c r="PVM45" s="167"/>
      <c r="PVN45" s="167"/>
      <c r="PVO45" s="167"/>
      <c r="PVP45" s="167"/>
      <c r="PVQ45" s="167"/>
      <c r="PVR45" s="167"/>
      <c r="PVS45" s="167"/>
      <c r="PVT45" s="167"/>
      <c r="PVU45" s="167"/>
      <c r="PVV45" s="167"/>
      <c r="PVW45" s="167"/>
      <c r="PVX45" s="167"/>
      <c r="PVY45" s="167"/>
      <c r="PVZ45" s="167"/>
      <c r="PWA45" s="167"/>
      <c r="PWB45" s="167"/>
      <c r="PWC45" s="167"/>
      <c r="PWD45" s="167"/>
      <c r="PWE45" s="167"/>
      <c r="PWF45" s="167"/>
      <c r="PWG45" s="167"/>
      <c r="PWH45" s="167"/>
      <c r="PWI45" s="167"/>
      <c r="PWJ45" s="167"/>
      <c r="PWK45" s="167"/>
      <c r="PWL45" s="167"/>
      <c r="PWM45" s="167"/>
      <c r="PWN45" s="167"/>
      <c r="PWO45" s="167"/>
      <c r="PWP45" s="167"/>
      <c r="PWQ45" s="167"/>
      <c r="PWR45" s="167"/>
      <c r="PWS45" s="167"/>
      <c r="PWT45" s="167"/>
      <c r="PWU45" s="167"/>
      <c r="PWV45" s="167"/>
      <c r="PWW45" s="167"/>
      <c r="PWX45" s="167"/>
      <c r="PWY45" s="167"/>
      <c r="PWZ45" s="167"/>
      <c r="PXA45" s="167"/>
      <c r="PXB45" s="167"/>
      <c r="PXC45" s="167"/>
      <c r="PXD45" s="167"/>
      <c r="PXE45" s="167"/>
      <c r="PXF45" s="167"/>
      <c r="PXG45" s="167"/>
      <c r="PXH45" s="167"/>
      <c r="PXI45" s="167"/>
      <c r="PXJ45" s="167"/>
      <c r="PXK45" s="167"/>
      <c r="PXL45" s="167"/>
      <c r="PXM45" s="167"/>
      <c r="PXN45" s="167"/>
      <c r="PXO45" s="167"/>
      <c r="PXP45" s="167"/>
      <c r="PXQ45" s="167"/>
      <c r="PXR45" s="167"/>
      <c r="PXS45" s="167"/>
      <c r="PXT45" s="167"/>
      <c r="PXU45" s="167"/>
      <c r="PXV45" s="167"/>
      <c r="PXW45" s="167"/>
      <c r="PXX45" s="167"/>
      <c r="PXY45" s="167"/>
      <c r="PXZ45" s="167"/>
      <c r="PYA45" s="167"/>
      <c r="PYB45" s="167"/>
      <c r="PYC45" s="167"/>
      <c r="PYD45" s="167"/>
      <c r="PYE45" s="167"/>
      <c r="PYF45" s="167"/>
      <c r="PYG45" s="167"/>
      <c r="PYH45" s="167"/>
      <c r="PYI45" s="167"/>
      <c r="PYJ45" s="167"/>
      <c r="PYK45" s="167"/>
      <c r="PYL45" s="167"/>
      <c r="PYM45" s="167"/>
      <c r="PYN45" s="167"/>
      <c r="PYO45" s="167"/>
      <c r="PYP45" s="167"/>
      <c r="PYQ45" s="167"/>
      <c r="PYR45" s="167"/>
      <c r="PYS45" s="167"/>
      <c r="PYT45" s="167"/>
      <c r="PYU45" s="167"/>
      <c r="PYV45" s="167"/>
      <c r="PYW45" s="167"/>
      <c r="PYX45" s="167"/>
      <c r="PYY45" s="167"/>
      <c r="PYZ45" s="167"/>
      <c r="PZA45" s="167"/>
      <c r="PZB45" s="167"/>
      <c r="PZC45" s="167"/>
      <c r="PZD45" s="167"/>
      <c r="PZE45" s="167"/>
      <c r="PZF45" s="167"/>
      <c r="PZG45" s="167"/>
      <c r="PZH45" s="167"/>
      <c r="PZI45" s="167"/>
      <c r="PZJ45" s="167"/>
      <c r="PZK45" s="167"/>
      <c r="PZL45" s="167"/>
      <c r="PZM45" s="167"/>
      <c r="PZN45" s="167"/>
      <c r="PZO45" s="167"/>
      <c r="PZP45" s="167"/>
      <c r="PZQ45" s="167"/>
      <c r="PZR45" s="167"/>
      <c r="PZS45" s="167"/>
      <c r="PZT45" s="167"/>
      <c r="PZU45" s="167"/>
      <c r="PZV45" s="167"/>
      <c r="PZW45" s="167"/>
      <c r="PZX45" s="167"/>
      <c r="PZY45" s="167"/>
      <c r="PZZ45" s="167"/>
      <c r="QAA45" s="167"/>
      <c r="QAB45" s="167"/>
      <c r="QAC45" s="167"/>
      <c r="QAD45" s="167"/>
      <c r="QAE45" s="167"/>
      <c r="QAF45" s="167"/>
      <c r="QAG45" s="167"/>
      <c r="QAH45" s="167"/>
      <c r="QAI45" s="167"/>
      <c r="QAJ45" s="167"/>
      <c r="QAK45" s="167"/>
      <c r="QAL45" s="167"/>
      <c r="QAM45" s="167"/>
      <c r="QAN45" s="167"/>
      <c r="QAO45" s="167"/>
      <c r="QAP45" s="167"/>
      <c r="QAQ45" s="167"/>
      <c r="QAR45" s="167"/>
      <c r="QAS45" s="167"/>
      <c r="QAT45" s="167"/>
      <c r="QAU45" s="167"/>
      <c r="QAV45" s="167"/>
      <c r="QAW45" s="167"/>
      <c r="QAX45" s="167"/>
      <c r="QAY45" s="167"/>
      <c r="QAZ45" s="167"/>
      <c r="QBA45" s="167"/>
      <c r="QBB45" s="167"/>
      <c r="QBC45" s="167"/>
      <c r="QBD45" s="167"/>
      <c r="QBE45" s="167"/>
      <c r="QBF45" s="167"/>
      <c r="QBG45" s="167"/>
      <c r="QBH45" s="167"/>
      <c r="QBI45" s="167"/>
      <c r="QBJ45" s="167"/>
      <c r="QBK45" s="167"/>
      <c r="QBL45" s="167"/>
      <c r="QBM45" s="167"/>
      <c r="QBN45" s="167"/>
      <c r="QBO45" s="167"/>
      <c r="QBP45" s="167"/>
      <c r="QBQ45" s="167"/>
      <c r="QBR45" s="167"/>
      <c r="QBS45" s="167"/>
      <c r="QBT45" s="167"/>
      <c r="QBU45" s="167"/>
      <c r="QBV45" s="167"/>
      <c r="QBW45" s="167"/>
      <c r="QBX45" s="167"/>
      <c r="QBY45" s="167"/>
      <c r="QBZ45" s="167"/>
      <c r="QCA45" s="167"/>
      <c r="QCB45" s="167"/>
      <c r="QCC45" s="167"/>
      <c r="QCD45" s="167"/>
      <c r="QCE45" s="167"/>
      <c r="QCF45" s="167"/>
      <c r="QCG45" s="167"/>
      <c r="QCH45" s="167"/>
      <c r="QCI45" s="167"/>
      <c r="QCJ45" s="167"/>
      <c r="QCK45" s="167"/>
      <c r="QCL45" s="167"/>
      <c r="QCM45" s="167"/>
      <c r="QCN45" s="167"/>
      <c r="QCO45" s="167"/>
      <c r="QCP45" s="167"/>
      <c r="QCQ45" s="167"/>
      <c r="QCR45" s="167"/>
      <c r="QCS45" s="167"/>
      <c r="QCT45" s="167"/>
      <c r="QCU45" s="167"/>
      <c r="QCV45" s="167"/>
      <c r="QCW45" s="167"/>
      <c r="QCX45" s="167"/>
      <c r="QCY45" s="167"/>
      <c r="QCZ45" s="167"/>
      <c r="QDA45" s="167"/>
      <c r="QDB45" s="167"/>
      <c r="QDC45" s="167"/>
      <c r="QDD45" s="167"/>
      <c r="QDE45" s="167"/>
      <c r="QDF45" s="167"/>
      <c r="QDG45" s="167"/>
      <c r="QDH45" s="167"/>
      <c r="QDI45" s="167"/>
      <c r="QDJ45" s="167"/>
      <c r="QDK45" s="167"/>
      <c r="QDL45" s="167"/>
      <c r="QDM45" s="167"/>
      <c r="QDN45" s="167"/>
      <c r="QDO45" s="167"/>
      <c r="QDP45" s="167"/>
      <c r="QDQ45" s="167"/>
      <c r="QDR45" s="167"/>
      <c r="QDS45" s="167"/>
      <c r="QDT45" s="167"/>
      <c r="QDU45" s="167"/>
      <c r="QDV45" s="167"/>
      <c r="QDW45" s="167"/>
      <c r="QDX45" s="167"/>
      <c r="QDY45" s="167"/>
      <c r="QDZ45" s="167"/>
      <c r="QEA45" s="167"/>
      <c r="QEB45" s="167"/>
      <c r="QEC45" s="167"/>
      <c r="QED45" s="167"/>
      <c r="QEE45" s="167"/>
      <c r="QEF45" s="167"/>
      <c r="QEG45" s="167"/>
      <c r="QEH45" s="167"/>
      <c r="QEI45" s="167"/>
      <c r="QEJ45" s="167"/>
      <c r="QEK45" s="167"/>
      <c r="QEL45" s="167"/>
      <c r="QEM45" s="167"/>
      <c r="QEN45" s="167"/>
      <c r="QEO45" s="167"/>
      <c r="QEP45" s="167"/>
      <c r="QEQ45" s="167"/>
      <c r="QER45" s="167"/>
      <c r="QES45" s="167"/>
      <c r="QET45" s="167"/>
      <c r="QEU45" s="167"/>
      <c r="QEV45" s="167"/>
      <c r="QEW45" s="167"/>
      <c r="QEX45" s="167"/>
      <c r="QEY45" s="167"/>
      <c r="QEZ45" s="167"/>
      <c r="QFA45" s="167"/>
      <c r="QFB45" s="167"/>
      <c r="QFC45" s="167"/>
      <c r="QFD45" s="167"/>
      <c r="QFE45" s="167"/>
      <c r="QFF45" s="167"/>
      <c r="QFG45" s="167"/>
      <c r="QFH45" s="167"/>
      <c r="QFI45" s="167"/>
      <c r="QFJ45" s="167"/>
      <c r="QFK45" s="167"/>
      <c r="QFL45" s="167"/>
      <c r="QFM45" s="167"/>
      <c r="QFN45" s="167"/>
      <c r="QFO45" s="167"/>
      <c r="QFP45" s="167"/>
      <c r="QFQ45" s="167"/>
      <c r="QFR45" s="167"/>
      <c r="QFS45" s="167"/>
      <c r="QFT45" s="167"/>
      <c r="QFU45" s="167"/>
      <c r="QFV45" s="167"/>
      <c r="QFW45" s="167"/>
      <c r="QFX45" s="167"/>
      <c r="QFY45" s="167"/>
      <c r="QFZ45" s="167"/>
      <c r="QGA45" s="167"/>
      <c r="QGB45" s="167"/>
      <c r="QGC45" s="167"/>
      <c r="QGD45" s="167"/>
      <c r="QGE45" s="167"/>
      <c r="QGF45" s="167"/>
      <c r="QGG45" s="167"/>
      <c r="QGH45" s="167"/>
      <c r="QGI45" s="167"/>
      <c r="QGJ45" s="167"/>
      <c r="QGK45" s="167"/>
      <c r="QGL45" s="167"/>
      <c r="QGM45" s="167"/>
      <c r="QGN45" s="167"/>
      <c r="QGO45" s="167"/>
      <c r="QGP45" s="167"/>
      <c r="QGQ45" s="167"/>
      <c r="QGR45" s="167"/>
      <c r="QGS45" s="167"/>
      <c r="QGT45" s="167"/>
      <c r="QGU45" s="167"/>
      <c r="QGV45" s="167"/>
      <c r="QGW45" s="167"/>
      <c r="QGX45" s="167"/>
      <c r="QGY45" s="167"/>
      <c r="QGZ45" s="167"/>
      <c r="QHA45" s="167"/>
      <c r="QHB45" s="167"/>
      <c r="QHC45" s="167"/>
      <c r="QHD45" s="167"/>
      <c r="QHE45" s="167"/>
      <c r="QHF45" s="167"/>
      <c r="QHG45" s="167"/>
      <c r="QHH45" s="167"/>
      <c r="QHI45" s="167"/>
      <c r="QHJ45" s="167"/>
      <c r="QHK45" s="167"/>
      <c r="QHL45" s="167"/>
      <c r="QHM45" s="167"/>
      <c r="QHN45" s="167"/>
      <c r="QHO45" s="167"/>
      <c r="QHP45" s="167"/>
      <c r="QHQ45" s="167"/>
      <c r="QHR45" s="167"/>
      <c r="QHS45" s="167"/>
      <c r="QHT45" s="167"/>
      <c r="QHU45" s="167"/>
      <c r="QHV45" s="167"/>
      <c r="QHW45" s="167"/>
      <c r="QHX45" s="167"/>
      <c r="QHY45" s="167"/>
      <c r="QHZ45" s="167"/>
      <c r="QIA45" s="167"/>
      <c r="QIB45" s="167"/>
      <c r="QIC45" s="167"/>
      <c r="QID45" s="167"/>
      <c r="QIE45" s="167"/>
      <c r="QIF45" s="167"/>
      <c r="QIG45" s="167"/>
      <c r="QIH45" s="167"/>
      <c r="QII45" s="167"/>
      <c r="QIJ45" s="167"/>
      <c r="QIK45" s="167"/>
      <c r="QIL45" s="167"/>
      <c r="QIM45" s="167"/>
      <c r="QIN45" s="167"/>
      <c r="QIO45" s="167"/>
      <c r="QIP45" s="167"/>
      <c r="QIQ45" s="167"/>
      <c r="QIR45" s="167"/>
      <c r="QIS45" s="167"/>
      <c r="QIT45" s="167"/>
      <c r="QIU45" s="167"/>
      <c r="QIV45" s="167"/>
      <c r="QIW45" s="167"/>
      <c r="QIX45" s="167"/>
      <c r="QIY45" s="167"/>
      <c r="QIZ45" s="167"/>
      <c r="QJA45" s="167"/>
      <c r="QJB45" s="167"/>
      <c r="QJC45" s="167"/>
      <c r="QJD45" s="167"/>
      <c r="QJE45" s="167"/>
      <c r="QJF45" s="167"/>
      <c r="QJG45" s="167"/>
      <c r="QJH45" s="167"/>
      <c r="QJI45" s="167"/>
      <c r="QJJ45" s="167"/>
      <c r="QJK45" s="167"/>
      <c r="QJL45" s="167"/>
      <c r="QJM45" s="167"/>
      <c r="QJN45" s="167"/>
      <c r="QJO45" s="167"/>
      <c r="QJP45" s="167"/>
      <c r="QJQ45" s="167"/>
      <c r="QJR45" s="167"/>
      <c r="QJS45" s="167"/>
      <c r="QJT45" s="167"/>
      <c r="QJU45" s="167"/>
      <c r="QJV45" s="167"/>
      <c r="QJW45" s="167"/>
      <c r="QJX45" s="167"/>
      <c r="QJY45" s="167"/>
      <c r="QJZ45" s="167"/>
      <c r="QKA45" s="167"/>
      <c r="QKB45" s="167"/>
      <c r="QKC45" s="167"/>
      <c r="QKD45" s="167"/>
      <c r="QKE45" s="167"/>
      <c r="QKF45" s="167"/>
      <c r="QKG45" s="167"/>
      <c r="QKH45" s="167"/>
      <c r="QKI45" s="167"/>
      <c r="QKJ45" s="167"/>
      <c r="QKK45" s="167"/>
      <c r="QKL45" s="167"/>
      <c r="QKM45" s="167"/>
      <c r="QKN45" s="167"/>
      <c r="QKO45" s="167"/>
      <c r="QKP45" s="167"/>
      <c r="QKQ45" s="167"/>
      <c r="QKR45" s="167"/>
      <c r="QKS45" s="167"/>
      <c r="QKT45" s="167"/>
      <c r="QKU45" s="167"/>
      <c r="QKV45" s="167"/>
      <c r="QKW45" s="167"/>
      <c r="QKX45" s="167"/>
      <c r="QKY45" s="167"/>
      <c r="QKZ45" s="167"/>
      <c r="QLA45" s="167"/>
      <c r="QLB45" s="167"/>
      <c r="QLC45" s="167"/>
      <c r="QLD45" s="167"/>
      <c r="QLE45" s="167"/>
      <c r="QLF45" s="167"/>
      <c r="QLG45" s="167"/>
      <c r="QLH45" s="167"/>
      <c r="QLI45" s="167"/>
      <c r="QLJ45" s="167"/>
      <c r="QLK45" s="167"/>
      <c r="QLL45" s="167"/>
      <c r="QLM45" s="167"/>
      <c r="QLN45" s="167"/>
      <c r="QLO45" s="167"/>
      <c r="QLP45" s="167"/>
      <c r="QLQ45" s="167"/>
      <c r="QLR45" s="167"/>
      <c r="QLS45" s="167"/>
      <c r="QLT45" s="167"/>
      <c r="QLU45" s="167"/>
      <c r="QLV45" s="167"/>
      <c r="QLW45" s="167"/>
      <c r="QLX45" s="167"/>
      <c r="QLY45" s="167"/>
      <c r="QLZ45" s="167"/>
      <c r="QMA45" s="167"/>
      <c r="QMB45" s="167"/>
      <c r="QMC45" s="167"/>
      <c r="QMD45" s="167"/>
      <c r="QME45" s="167"/>
      <c r="QMF45" s="167"/>
      <c r="QMG45" s="167"/>
      <c r="QMH45" s="167"/>
      <c r="QMI45" s="167"/>
      <c r="QMJ45" s="167"/>
      <c r="QMK45" s="167"/>
      <c r="QML45" s="167"/>
      <c r="QMM45" s="167"/>
      <c r="QMN45" s="167"/>
      <c r="QMO45" s="167"/>
      <c r="QMP45" s="167"/>
      <c r="QMQ45" s="167"/>
      <c r="QMR45" s="167"/>
      <c r="QMS45" s="167"/>
      <c r="QMT45" s="167"/>
      <c r="QMU45" s="167"/>
      <c r="QMV45" s="167"/>
      <c r="QMW45" s="167"/>
      <c r="QMX45" s="167"/>
      <c r="QMY45" s="167"/>
      <c r="QMZ45" s="167"/>
      <c r="QNA45" s="167"/>
      <c r="QNB45" s="167"/>
      <c r="QNC45" s="167"/>
      <c r="QND45" s="167"/>
      <c r="QNE45" s="167"/>
      <c r="QNF45" s="167"/>
      <c r="QNG45" s="167"/>
      <c r="QNH45" s="167"/>
      <c r="QNI45" s="167"/>
      <c r="QNJ45" s="167"/>
      <c r="QNK45" s="167"/>
      <c r="QNL45" s="167"/>
      <c r="QNM45" s="167"/>
      <c r="QNN45" s="167"/>
      <c r="QNO45" s="167"/>
      <c r="QNP45" s="167"/>
      <c r="QNQ45" s="167"/>
      <c r="QNR45" s="167"/>
      <c r="QNS45" s="167"/>
      <c r="QNT45" s="167"/>
      <c r="QNU45" s="167"/>
      <c r="QNV45" s="167"/>
      <c r="QNW45" s="167"/>
      <c r="QNX45" s="167"/>
      <c r="QNY45" s="167"/>
      <c r="QNZ45" s="167"/>
      <c r="QOA45" s="167"/>
      <c r="QOB45" s="167"/>
      <c r="QOC45" s="167"/>
      <c r="QOD45" s="167"/>
      <c r="QOE45" s="167"/>
      <c r="QOF45" s="167"/>
      <c r="QOG45" s="167"/>
      <c r="QOH45" s="167"/>
      <c r="QOI45" s="167"/>
      <c r="QOJ45" s="167"/>
      <c r="QOK45" s="167"/>
      <c r="QOL45" s="167"/>
      <c r="QOM45" s="167"/>
      <c r="QON45" s="167"/>
      <c r="QOO45" s="167"/>
      <c r="QOP45" s="167"/>
      <c r="QOQ45" s="167"/>
      <c r="QOR45" s="167"/>
      <c r="QOS45" s="167"/>
      <c r="QOT45" s="167"/>
      <c r="QOU45" s="167"/>
      <c r="QOV45" s="167"/>
      <c r="QOW45" s="167"/>
      <c r="QOX45" s="167"/>
      <c r="QOY45" s="167"/>
      <c r="QOZ45" s="167"/>
      <c r="QPA45" s="167"/>
      <c r="QPB45" s="167"/>
      <c r="QPC45" s="167"/>
      <c r="QPD45" s="167"/>
      <c r="QPE45" s="167"/>
      <c r="QPF45" s="167"/>
      <c r="QPG45" s="167"/>
      <c r="QPH45" s="167"/>
      <c r="QPI45" s="167"/>
      <c r="QPJ45" s="167"/>
      <c r="QPK45" s="167"/>
      <c r="QPL45" s="167"/>
      <c r="QPM45" s="167"/>
      <c r="QPN45" s="167"/>
      <c r="QPO45" s="167"/>
      <c r="QPP45" s="167"/>
      <c r="QPQ45" s="167"/>
      <c r="QPR45" s="167"/>
      <c r="QPS45" s="167"/>
      <c r="QPT45" s="167"/>
      <c r="QPU45" s="167"/>
      <c r="QPV45" s="167"/>
      <c r="QPW45" s="167"/>
      <c r="QPX45" s="167"/>
      <c r="QPY45" s="167"/>
      <c r="QPZ45" s="167"/>
      <c r="QQA45" s="167"/>
      <c r="QQB45" s="167"/>
      <c r="QQC45" s="167"/>
      <c r="QQD45" s="167"/>
      <c r="QQE45" s="167"/>
      <c r="QQF45" s="167"/>
      <c r="QQG45" s="167"/>
      <c r="QQH45" s="167"/>
      <c r="QQI45" s="167"/>
      <c r="QQJ45" s="167"/>
      <c r="QQK45" s="167"/>
      <c r="QQL45" s="167"/>
      <c r="QQM45" s="167"/>
      <c r="QQN45" s="167"/>
      <c r="QQO45" s="167"/>
      <c r="QQP45" s="167"/>
      <c r="QQQ45" s="167"/>
      <c r="QQR45" s="167"/>
      <c r="QQS45" s="167"/>
      <c r="QQT45" s="167"/>
      <c r="QQU45" s="167"/>
      <c r="QQV45" s="167"/>
      <c r="QQW45" s="167"/>
      <c r="QQX45" s="167"/>
      <c r="QQY45" s="167"/>
      <c r="QQZ45" s="167"/>
      <c r="QRA45" s="167"/>
      <c r="QRB45" s="167"/>
      <c r="QRC45" s="167"/>
      <c r="QRD45" s="167"/>
      <c r="QRE45" s="167"/>
      <c r="QRF45" s="167"/>
      <c r="QRG45" s="167"/>
      <c r="QRH45" s="167"/>
      <c r="QRI45" s="167"/>
      <c r="QRJ45" s="167"/>
      <c r="QRK45" s="167"/>
      <c r="QRL45" s="167"/>
      <c r="QRM45" s="167"/>
      <c r="QRN45" s="167"/>
      <c r="QRO45" s="167"/>
      <c r="QRP45" s="167"/>
      <c r="QRQ45" s="167"/>
      <c r="QRR45" s="167"/>
      <c r="QRS45" s="167"/>
      <c r="QRT45" s="167"/>
      <c r="QRU45" s="167"/>
      <c r="QRV45" s="167"/>
      <c r="QRW45" s="167"/>
      <c r="QRX45" s="167"/>
      <c r="QRY45" s="167"/>
      <c r="QRZ45" s="167"/>
      <c r="QSA45" s="167"/>
      <c r="QSB45" s="167"/>
      <c r="QSC45" s="167"/>
      <c r="QSD45" s="167"/>
      <c r="QSE45" s="167"/>
      <c r="QSF45" s="167"/>
      <c r="QSG45" s="167"/>
      <c r="QSH45" s="167"/>
      <c r="QSI45" s="167"/>
      <c r="QSJ45" s="167"/>
      <c r="QSK45" s="167"/>
      <c r="QSL45" s="167"/>
      <c r="QSM45" s="167"/>
      <c r="QSN45" s="167"/>
      <c r="QSO45" s="167"/>
      <c r="QSP45" s="167"/>
      <c r="QSQ45" s="167"/>
      <c r="QSR45" s="167"/>
      <c r="QSS45" s="167"/>
      <c r="QST45" s="167"/>
      <c r="QSU45" s="167"/>
      <c r="QSV45" s="167"/>
      <c r="QSW45" s="167"/>
      <c r="QSX45" s="167"/>
      <c r="QSY45" s="167"/>
      <c r="QSZ45" s="167"/>
      <c r="QTA45" s="167"/>
      <c r="QTB45" s="167"/>
      <c r="QTC45" s="167"/>
      <c r="QTD45" s="167"/>
      <c r="QTE45" s="167"/>
      <c r="QTF45" s="167"/>
      <c r="QTG45" s="167"/>
      <c r="QTH45" s="167"/>
      <c r="QTI45" s="167"/>
      <c r="QTJ45" s="167"/>
      <c r="QTK45" s="167"/>
      <c r="QTL45" s="167"/>
      <c r="QTM45" s="167"/>
      <c r="QTN45" s="167"/>
      <c r="QTO45" s="167"/>
      <c r="QTP45" s="167"/>
      <c r="QTQ45" s="167"/>
      <c r="QTR45" s="167"/>
      <c r="QTS45" s="167"/>
      <c r="QTT45" s="167"/>
      <c r="QTU45" s="167"/>
      <c r="QTV45" s="167"/>
      <c r="QTW45" s="167"/>
      <c r="QTX45" s="167"/>
      <c r="QTY45" s="167"/>
      <c r="QTZ45" s="167"/>
      <c r="QUA45" s="167"/>
      <c r="QUB45" s="167"/>
      <c r="QUC45" s="167"/>
      <c r="QUD45" s="167"/>
      <c r="QUE45" s="167"/>
      <c r="QUF45" s="167"/>
      <c r="QUG45" s="167"/>
      <c r="QUH45" s="167"/>
      <c r="QUI45" s="167"/>
      <c r="QUJ45" s="167"/>
      <c r="QUK45" s="167"/>
      <c r="QUL45" s="167"/>
      <c r="QUM45" s="167"/>
      <c r="QUN45" s="167"/>
      <c r="QUO45" s="167"/>
      <c r="QUP45" s="167"/>
      <c r="QUQ45" s="167"/>
      <c r="QUR45" s="167"/>
      <c r="QUS45" s="167"/>
      <c r="QUT45" s="167"/>
      <c r="QUU45" s="167"/>
      <c r="QUV45" s="167"/>
      <c r="QUW45" s="167"/>
      <c r="QUX45" s="167"/>
      <c r="QUY45" s="167"/>
      <c r="QUZ45" s="167"/>
      <c r="QVA45" s="167"/>
      <c r="QVB45" s="167"/>
      <c r="QVC45" s="167"/>
      <c r="QVD45" s="167"/>
      <c r="QVE45" s="167"/>
      <c r="QVF45" s="167"/>
      <c r="QVG45" s="167"/>
      <c r="QVH45" s="167"/>
      <c r="QVI45" s="167"/>
      <c r="QVJ45" s="167"/>
      <c r="QVK45" s="167"/>
      <c r="QVL45" s="167"/>
      <c r="QVM45" s="167"/>
      <c r="QVN45" s="167"/>
      <c r="QVO45" s="167"/>
      <c r="QVP45" s="167"/>
      <c r="QVQ45" s="167"/>
      <c r="QVR45" s="167"/>
      <c r="QVS45" s="167"/>
      <c r="QVT45" s="167"/>
      <c r="QVU45" s="167"/>
      <c r="QVV45" s="167"/>
      <c r="QVW45" s="167"/>
      <c r="QVX45" s="167"/>
      <c r="QVY45" s="167"/>
      <c r="QVZ45" s="167"/>
      <c r="QWA45" s="167"/>
      <c r="QWB45" s="167"/>
      <c r="QWC45" s="167"/>
      <c r="QWD45" s="167"/>
      <c r="QWE45" s="167"/>
      <c r="QWF45" s="167"/>
      <c r="QWG45" s="167"/>
      <c r="QWH45" s="167"/>
      <c r="QWI45" s="167"/>
      <c r="QWJ45" s="167"/>
      <c r="QWK45" s="167"/>
      <c r="QWL45" s="167"/>
      <c r="QWM45" s="167"/>
      <c r="QWN45" s="167"/>
      <c r="QWO45" s="167"/>
      <c r="QWP45" s="167"/>
      <c r="QWQ45" s="167"/>
      <c r="QWR45" s="167"/>
      <c r="QWS45" s="167"/>
      <c r="QWT45" s="167"/>
      <c r="QWU45" s="167"/>
      <c r="QWV45" s="167"/>
      <c r="QWW45" s="167"/>
      <c r="QWX45" s="167"/>
      <c r="QWY45" s="167"/>
      <c r="QWZ45" s="167"/>
      <c r="QXA45" s="167"/>
      <c r="QXB45" s="167"/>
      <c r="QXC45" s="167"/>
      <c r="QXD45" s="167"/>
      <c r="QXE45" s="167"/>
      <c r="QXF45" s="167"/>
      <c r="QXG45" s="167"/>
      <c r="QXH45" s="167"/>
      <c r="QXI45" s="167"/>
      <c r="QXJ45" s="167"/>
      <c r="QXK45" s="167"/>
      <c r="QXL45" s="167"/>
      <c r="QXM45" s="167"/>
      <c r="QXN45" s="167"/>
      <c r="QXO45" s="167"/>
      <c r="QXP45" s="167"/>
      <c r="QXQ45" s="167"/>
      <c r="QXR45" s="167"/>
      <c r="QXS45" s="167"/>
      <c r="QXT45" s="167"/>
      <c r="QXU45" s="167"/>
      <c r="QXV45" s="167"/>
      <c r="QXW45" s="167"/>
      <c r="QXX45" s="167"/>
      <c r="QXY45" s="167"/>
      <c r="QXZ45" s="167"/>
      <c r="QYA45" s="167"/>
      <c r="QYB45" s="167"/>
      <c r="QYC45" s="167"/>
      <c r="QYD45" s="167"/>
      <c r="QYE45" s="167"/>
      <c r="QYF45" s="167"/>
      <c r="QYG45" s="167"/>
      <c r="QYH45" s="167"/>
      <c r="QYI45" s="167"/>
      <c r="QYJ45" s="167"/>
      <c r="QYK45" s="167"/>
      <c r="QYL45" s="167"/>
      <c r="QYM45" s="167"/>
      <c r="QYN45" s="167"/>
      <c r="QYO45" s="167"/>
      <c r="QYP45" s="167"/>
      <c r="QYQ45" s="167"/>
      <c r="QYR45" s="167"/>
      <c r="QYS45" s="167"/>
      <c r="QYT45" s="167"/>
      <c r="QYU45" s="167"/>
      <c r="QYV45" s="167"/>
      <c r="QYW45" s="167"/>
      <c r="QYX45" s="167"/>
      <c r="QYY45" s="167"/>
      <c r="QYZ45" s="167"/>
      <c r="QZA45" s="167"/>
      <c r="QZB45" s="167"/>
      <c r="QZC45" s="167"/>
      <c r="QZD45" s="167"/>
      <c r="QZE45" s="167"/>
      <c r="QZF45" s="167"/>
      <c r="QZG45" s="167"/>
      <c r="QZH45" s="167"/>
      <c r="QZI45" s="167"/>
      <c r="QZJ45" s="167"/>
      <c r="QZK45" s="167"/>
      <c r="QZL45" s="167"/>
      <c r="QZM45" s="167"/>
      <c r="QZN45" s="167"/>
      <c r="QZO45" s="167"/>
      <c r="QZP45" s="167"/>
      <c r="QZQ45" s="167"/>
      <c r="QZR45" s="167"/>
      <c r="QZS45" s="167"/>
      <c r="QZT45" s="167"/>
      <c r="QZU45" s="167"/>
      <c r="QZV45" s="167"/>
      <c r="QZW45" s="167"/>
      <c r="QZX45" s="167"/>
      <c r="QZY45" s="167"/>
      <c r="QZZ45" s="167"/>
      <c r="RAA45" s="167"/>
      <c r="RAB45" s="167"/>
      <c r="RAC45" s="167"/>
      <c r="RAD45" s="167"/>
      <c r="RAE45" s="167"/>
      <c r="RAF45" s="167"/>
      <c r="RAG45" s="167"/>
      <c r="RAH45" s="167"/>
      <c r="RAI45" s="167"/>
      <c r="RAJ45" s="167"/>
      <c r="RAK45" s="167"/>
      <c r="RAL45" s="167"/>
      <c r="RAM45" s="167"/>
      <c r="RAN45" s="167"/>
      <c r="RAO45" s="167"/>
      <c r="RAP45" s="167"/>
      <c r="RAQ45" s="167"/>
      <c r="RAR45" s="167"/>
      <c r="RAS45" s="167"/>
      <c r="RAT45" s="167"/>
      <c r="RAU45" s="167"/>
      <c r="RAV45" s="167"/>
      <c r="RAW45" s="167"/>
      <c r="RAX45" s="167"/>
      <c r="RAY45" s="167"/>
      <c r="RAZ45" s="167"/>
      <c r="RBA45" s="167"/>
      <c r="RBB45" s="167"/>
      <c r="RBC45" s="167"/>
      <c r="RBD45" s="167"/>
      <c r="RBE45" s="167"/>
      <c r="RBF45" s="167"/>
      <c r="RBG45" s="167"/>
      <c r="RBH45" s="167"/>
      <c r="RBI45" s="167"/>
      <c r="RBJ45" s="167"/>
      <c r="RBK45" s="167"/>
      <c r="RBL45" s="167"/>
      <c r="RBM45" s="167"/>
      <c r="RBN45" s="167"/>
      <c r="RBO45" s="167"/>
      <c r="RBP45" s="167"/>
      <c r="RBQ45" s="167"/>
      <c r="RBR45" s="167"/>
      <c r="RBS45" s="167"/>
      <c r="RBT45" s="167"/>
      <c r="RBU45" s="167"/>
      <c r="RBV45" s="167"/>
      <c r="RBW45" s="167"/>
      <c r="RBX45" s="167"/>
      <c r="RBY45" s="167"/>
      <c r="RBZ45" s="167"/>
      <c r="RCA45" s="167"/>
      <c r="RCB45" s="167"/>
      <c r="RCC45" s="167"/>
      <c r="RCD45" s="167"/>
      <c r="RCE45" s="167"/>
      <c r="RCF45" s="167"/>
      <c r="RCG45" s="167"/>
      <c r="RCH45" s="167"/>
      <c r="RCI45" s="167"/>
      <c r="RCJ45" s="167"/>
      <c r="RCK45" s="167"/>
      <c r="RCL45" s="167"/>
      <c r="RCM45" s="167"/>
      <c r="RCN45" s="167"/>
      <c r="RCO45" s="167"/>
      <c r="RCP45" s="167"/>
      <c r="RCQ45" s="167"/>
      <c r="RCR45" s="167"/>
      <c r="RCS45" s="167"/>
      <c r="RCT45" s="167"/>
      <c r="RCU45" s="167"/>
      <c r="RCV45" s="167"/>
      <c r="RCW45" s="167"/>
      <c r="RCX45" s="167"/>
      <c r="RCY45" s="167"/>
      <c r="RCZ45" s="167"/>
      <c r="RDA45" s="167"/>
      <c r="RDB45" s="167"/>
      <c r="RDC45" s="167"/>
      <c r="RDD45" s="167"/>
      <c r="RDE45" s="167"/>
      <c r="RDF45" s="167"/>
      <c r="RDG45" s="167"/>
      <c r="RDH45" s="167"/>
      <c r="RDI45" s="167"/>
      <c r="RDJ45" s="167"/>
      <c r="RDK45" s="167"/>
      <c r="RDL45" s="167"/>
      <c r="RDM45" s="167"/>
      <c r="RDN45" s="167"/>
      <c r="RDO45" s="167"/>
      <c r="RDP45" s="167"/>
      <c r="RDQ45" s="167"/>
      <c r="RDR45" s="167"/>
      <c r="RDS45" s="167"/>
      <c r="RDT45" s="167"/>
      <c r="RDU45" s="167"/>
      <c r="RDV45" s="167"/>
      <c r="RDW45" s="167"/>
      <c r="RDX45" s="167"/>
      <c r="RDY45" s="167"/>
      <c r="RDZ45" s="167"/>
      <c r="REA45" s="167"/>
      <c r="REB45" s="167"/>
      <c r="REC45" s="167"/>
      <c r="RED45" s="167"/>
      <c r="REE45" s="167"/>
      <c r="REF45" s="167"/>
      <c r="REG45" s="167"/>
      <c r="REH45" s="167"/>
      <c r="REI45" s="167"/>
      <c r="REJ45" s="167"/>
      <c r="REK45" s="167"/>
      <c r="REL45" s="167"/>
      <c r="REM45" s="167"/>
      <c r="REN45" s="167"/>
      <c r="REO45" s="167"/>
      <c r="REP45" s="167"/>
      <c r="REQ45" s="167"/>
      <c r="RER45" s="167"/>
      <c r="RES45" s="167"/>
      <c r="RET45" s="167"/>
      <c r="REU45" s="167"/>
      <c r="REV45" s="167"/>
      <c r="REW45" s="167"/>
      <c r="REX45" s="167"/>
      <c r="REY45" s="167"/>
      <c r="REZ45" s="167"/>
      <c r="RFA45" s="167"/>
      <c r="RFB45" s="167"/>
      <c r="RFC45" s="167"/>
      <c r="RFD45" s="167"/>
      <c r="RFE45" s="167"/>
      <c r="RFF45" s="167"/>
      <c r="RFG45" s="167"/>
      <c r="RFH45" s="167"/>
      <c r="RFI45" s="167"/>
      <c r="RFJ45" s="167"/>
      <c r="RFK45" s="167"/>
      <c r="RFL45" s="167"/>
      <c r="RFM45" s="167"/>
      <c r="RFN45" s="167"/>
      <c r="RFO45" s="167"/>
      <c r="RFP45" s="167"/>
      <c r="RFQ45" s="167"/>
      <c r="RFR45" s="167"/>
      <c r="RFS45" s="167"/>
      <c r="RFT45" s="167"/>
      <c r="RFU45" s="167"/>
      <c r="RFV45" s="167"/>
      <c r="RFW45" s="167"/>
      <c r="RFX45" s="167"/>
      <c r="RFY45" s="167"/>
      <c r="RFZ45" s="167"/>
      <c r="RGA45" s="167"/>
      <c r="RGB45" s="167"/>
      <c r="RGC45" s="167"/>
      <c r="RGD45" s="167"/>
      <c r="RGE45" s="167"/>
      <c r="RGF45" s="167"/>
      <c r="RGG45" s="167"/>
      <c r="RGH45" s="167"/>
      <c r="RGI45" s="167"/>
      <c r="RGJ45" s="167"/>
      <c r="RGK45" s="167"/>
      <c r="RGL45" s="167"/>
      <c r="RGM45" s="167"/>
      <c r="RGN45" s="167"/>
      <c r="RGO45" s="167"/>
      <c r="RGP45" s="167"/>
      <c r="RGQ45" s="167"/>
      <c r="RGR45" s="167"/>
      <c r="RGS45" s="167"/>
      <c r="RGT45" s="167"/>
      <c r="RGU45" s="167"/>
      <c r="RGV45" s="167"/>
      <c r="RGW45" s="167"/>
      <c r="RGX45" s="167"/>
      <c r="RGY45" s="167"/>
      <c r="RGZ45" s="167"/>
      <c r="RHA45" s="167"/>
      <c r="RHB45" s="167"/>
      <c r="RHC45" s="167"/>
      <c r="RHD45" s="167"/>
      <c r="RHE45" s="167"/>
      <c r="RHF45" s="167"/>
      <c r="RHG45" s="167"/>
      <c r="RHH45" s="167"/>
      <c r="RHI45" s="167"/>
      <c r="RHJ45" s="167"/>
      <c r="RHK45" s="167"/>
      <c r="RHL45" s="167"/>
      <c r="RHM45" s="167"/>
      <c r="RHN45" s="167"/>
      <c r="RHO45" s="167"/>
      <c r="RHP45" s="167"/>
      <c r="RHQ45" s="167"/>
      <c r="RHR45" s="167"/>
      <c r="RHS45" s="167"/>
      <c r="RHT45" s="167"/>
      <c r="RHU45" s="167"/>
      <c r="RHV45" s="167"/>
      <c r="RHW45" s="167"/>
      <c r="RHX45" s="167"/>
      <c r="RHY45" s="167"/>
      <c r="RHZ45" s="167"/>
      <c r="RIA45" s="167"/>
      <c r="RIB45" s="167"/>
      <c r="RIC45" s="167"/>
      <c r="RID45" s="167"/>
      <c r="RIE45" s="167"/>
      <c r="RIF45" s="167"/>
      <c r="RIG45" s="167"/>
      <c r="RIH45" s="167"/>
      <c r="RII45" s="167"/>
      <c r="RIJ45" s="167"/>
      <c r="RIK45" s="167"/>
      <c r="RIL45" s="167"/>
      <c r="RIM45" s="167"/>
      <c r="RIN45" s="167"/>
      <c r="RIO45" s="167"/>
      <c r="RIP45" s="167"/>
      <c r="RIQ45" s="167"/>
      <c r="RIR45" s="167"/>
      <c r="RIS45" s="167"/>
      <c r="RIT45" s="167"/>
      <c r="RIU45" s="167"/>
      <c r="RIV45" s="167"/>
      <c r="RIW45" s="167"/>
      <c r="RIX45" s="167"/>
      <c r="RIY45" s="167"/>
      <c r="RIZ45" s="167"/>
      <c r="RJA45" s="167"/>
      <c r="RJB45" s="167"/>
      <c r="RJC45" s="167"/>
      <c r="RJD45" s="167"/>
      <c r="RJE45" s="167"/>
      <c r="RJF45" s="167"/>
      <c r="RJG45" s="167"/>
      <c r="RJH45" s="167"/>
      <c r="RJI45" s="167"/>
      <c r="RJJ45" s="167"/>
      <c r="RJK45" s="167"/>
      <c r="RJL45" s="167"/>
      <c r="RJM45" s="167"/>
      <c r="RJN45" s="167"/>
      <c r="RJO45" s="167"/>
      <c r="RJP45" s="167"/>
      <c r="RJQ45" s="167"/>
      <c r="RJR45" s="167"/>
      <c r="RJS45" s="167"/>
      <c r="RJT45" s="167"/>
      <c r="RJU45" s="167"/>
      <c r="RJV45" s="167"/>
      <c r="RJW45" s="167"/>
      <c r="RJX45" s="167"/>
      <c r="RJY45" s="167"/>
      <c r="RJZ45" s="167"/>
      <c r="RKA45" s="167"/>
      <c r="RKB45" s="167"/>
      <c r="RKC45" s="167"/>
      <c r="RKD45" s="167"/>
      <c r="RKE45" s="167"/>
      <c r="RKF45" s="167"/>
      <c r="RKG45" s="167"/>
      <c r="RKH45" s="167"/>
      <c r="RKI45" s="167"/>
      <c r="RKJ45" s="167"/>
      <c r="RKK45" s="167"/>
      <c r="RKL45" s="167"/>
      <c r="RKM45" s="167"/>
      <c r="RKN45" s="167"/>
      <c r="RKO45" s="167"/>
      <c r="RKP45" s="167"/>
      <c r="RKQ45" s="167"/>
      <c r="RKR45" s="167"/>
      <c r="RKS45" s="167"/>
      <c r="RKT45" s="167"/>
      <c r="RKU45" s="167"/>
      <c r="RKV45" s="167"/>
      <c r="RKW45" s="167"/>
      <c r="RKX45" s="167"/>
      <c r="RKY45" s="167"/>
      <c r="RKZ45" s="167"/>
      <c r="RLA45" s="167"/>
      <c r="RLB45" s="167"/>
      <c r="RLC45" s="167"/>
      <c r="RLD45" s="167"/>
      <c r="RLE45" s="167"/>
      <c r="RLF45" s="167"/>
      <c r="RLG45" s="167"/>
      <c r="RLH45" s="167"/>
      <c r="RLI45" s="167"/>
      <c r="RLJ45" s="167"/>
      <c r="RLK45" s="167"/>
      <c r="RLL45" s="167"/>
      <c r="RLM45" s="167"/>
      <c r="RLN45" s="167"/>
      <c r="RLO45" s="167"/>
      <c r="RLP45" s="167"/>
      <c r="RLQ45" s="167"/>
      <c r="RLR45" s="167"/>
      <c r="RLS45" s="167"/>
      <c r="RLT45" s="167"/>
      <c r="RLU45" s="167"/>
      <c r="RLV45" s="167"/>
      <c r="RLW45" s="167"/>
      <c r="RLX45" s="167"/>
      <c r="RLY45" s="167"/>
      <c r="RLZ45" s="167"/>
      <c r="RMA45" s="167"/>
      <c r="RMB45" s="167"/>
      <c r="RMC45" s="167"/>
      <c r="RMD45" s="167"/>
      <c r="RME45" s="167"/>
      <c r="RMF45" s="167"/>
      <c r="RMG45" s="167"/>
      <c r="RMH45" s="167"/>
      <c r="RMI45" s="167"/>
      <c r="RMJ45" s="167"/>
      <c r="RMK45" s="167"/>
      <c r="RML45" s="167"/>
      <c r="RMM45" s="167"/>
      <c r="RMN45" s="167"/>
      <c r="RMO45" s="167"/>
      <c r="RMP45" s="167"/>
      <c r="RMQ45" s="167"/>
      <c r="RMR45" s="167"/>
      <c r="RMS45" s="167"/>
      <c r="RMT45" s="167"/>
      <c r="RMU45" s="167"/>
      <c r="RMV45" s="167"/>
      <c r="RMW45" s="167"/>
      <c r="RMX45" s="167"/>
      <c r="RMY45" s="167"/>
      <c r="RMZ45" s="167"/>
      <c r="RNA45" s="167"/>
      <c r="RNB45" s="167"/>
      <c r="RNC45" s="167"/>
      <c r="RND45" s="167"/>
      <c r="RNE45" s="167"/>
      <c r="RNF45" s="167"/>
      <c r="RNG45" s="167"/>
      <c r="RNH45" s="167"/>
      <c r="RNI45" s="167"/>
      <c r="RNJ45" s="167"/>
      <c r="RNK45" s="167"/>
      <c r="RNL45" s="167"/>
      <c r="RNM45" s="167"/>
      <c r="RNN45" s="167"/>
      <c r="RNO45" s="167"/>
      <c r="RNP45" s="167"/>
      <c r="RNQ45" s="167"/>
      <c r="RNR45" s="167"/>
      <c r="RNS45" s="167"/>
      <c r="RNT45" s="167"/>
      <c r="RNU45" s="167"/>
      <c r="RNV45" s="167"/>
      <c r="RNW45" s="167"/>
      <c r="RNX45" s="167"/>
      <c r="RNY45" s="167"/>
      <c r="RNZ45" s="167"/>
      <c r="ROA45" s="167"/>
      <c r="ROB45" s="167"/>
      <c r="ROC45" s="167"/>
      <c r="ROD45" s="167"/>
      <c r="ROE45" s="167"/>
      <c r="ROF45" s="167"/>
      <c r="ROG45" s="167"/>
      <c r="ROH45" s="167"/>
      <c r="ROI45" s="167"/>
      <c r="ROJ45" s="167"/>
      <c r="ROK45" s="167"/>
      <c r="ROL45" s="167"/>
      <c r="ROM45" s="167"/>
      <c r="RON45" s="167"/>
      <c r="ROO45" s="167"/>
      <c r="ROP45" s="167"/>
      <c r="ROQ45" s="167"/>
      <c r="ROR45" s="167"/>
      <c r="ROS45" s="167"/>
      <c r="ROT45" s="167"/>
      <c r="ROU45" s="167"/>
      <c r="ROV45" s="167"/>
      <c r="ROW45" s="167"/>
      <c r="ROX45" s="167"/>
      <c r="ROY45" s="167"/>
      <c r="ROZ45" s="167"/>
      <c r="RPA45" s="167"/>
      <c r="RPB45" s="167"/>
      <c r="RPC45" s="167"/>
      <c r="RPD45" s="167"/>
      <c r="RPE45" s="167"/>
      <c r="RPF45" s="167"/>
      <c r="RPG45" s="167"/>
      <c r="RPH45" s="167"/>
      <c r="RPI45" s="167"/>
      <c r="RPJ45" s="167"/>
      <c r="RPK45" s="167"/>
      <c r="RPL45" s="167"/>
      <c r="RPM45" s="167"/>
      <c r="RPN45" s="167"/>
      <c r="RPO45" s="167"/>
      <c r="RPP45" s="167"/>
      <c r="RPQ45" s="167"/>
      <c r="RPR45" s="167"/>
      <c r="RPS45" s="167"/>
      <c r="RPT45" s="167"/>
      <c r="RPU45" s="167"/>
      <c r="RPV45" s="167"/>
      <c r="RPW45" s="167"/>
      <c r="RPX45" s="167"/>
      <c r="RPY45" s="167"/>
      <c r="RPZ45" s="167"/>
      <c r="RQA45" s="167"/>
      <c r="RQB45" s="167"/>
      <c r="RQC45" s="167"/>
      <c r="RQD45" s="167"/>
      <c r="RQE45" s="167"/>
      <c r="RQF45" s="167"/>
      <c r="RQG45" s="167"/>
      <c r="RQH45" s="167"/>
      <c r="RQI45" s="167"/>
      <c r="RQJ45" s="167"/>
      <c r="RQK45" s="167"/>
      <c r="RQL45" s="167"/>
      <c r="RQM45" s="167"/>
      <c r="RQN45" s="167"/>
      <c r="RQO45" s="167"/>
      <c r="RQP45" s="167"/>
      <c r="RQQ45" s="167"/>
      <c r="RQR45" s="167"/>
      <c r="RQS45" s="167"/>
      <c r="RQT45" s="167"/>
      <c r="RQU45" s="167"/>
      <c r="RQV45" s="167"/>
      <c r="RQW45" s="167"/>
      <c r="RQX45" s="167"/>
      <c r="RQY45" s="167"/>
      <c r="RQZ45" s="167"/>
      <c r="RRA45" s="167"/>
      <c r="RRB45" s="167"/>
      <c r="RRC45" s="167"/>
      <c r="RRD45" s="167"/>
      <c r="RRE45" s="167"/>
      <c r="RRF45" s="167"/>
      <c r="RRG45" s="167"/>
      <c r="RRH45" s="167"/>
      <c r="RRI45" s="167"/>
      <c r="RRJ45" s="167"/>
      <c r="RRK45" s="167"/>
      <c r="RRL45" s="167"/>
      <c r="RRM45" s="167"/>
      <c r="RRN45" s="167"/>
      <c r="RRO45" s="167"/>
      <c r="RRP45" s="167"/>
      <c r="RRQ45" s="167"/>
      <c r="RRR45" s="167"/>
      <c r="RRS45" s="167"/>
      <c r="RRT45" s="167"/>
      <c r="RRU45" s="167"/>
      <c r="RRV45" s="167"/>
      <c r="RRW45" s="167"/>
      <c r="RRX45" s="167"/>
      <c r="RRY45" s="167"/>
      <c r="RRZ45" s="167"/>
      <c r="RSA45" s="167"/>
      <c r="RSB45" s="167"/>
      <c r="RSC45" s="167"/>
      <c r="RSD45" s="167"/>
      <c r="RSE45" s="167"/>
      <c r="RSF45" s="167"/>
      <c r="RSG45" s="167"/>
      <c r="RSH45" s="167"/>
      <c r="RSI45" s="167"/>
      <c r="RSJ45" s="167"/>
      <c r="RSK45" s="167"/>
      <c r="RSL45" s="167"/>
      <c r="RSM45" s="167"/>
      <c r="RSN45" s="167"/>
      <c r="RSO45" s="167"/>
      <c r="RSP45" s="167"/>
      <c r="RSQ45" s="167"/>
      <c r="RSR45" s="167"/>
      <c r="RSS45" s="167"/>
      <c r="RST45" s="167"/>
      <c r="RSU45" s="167"/>
      <c r="RSV45" s="167"/>
      <c r="RSW45" s="167"/>
      <c r="RSX45" s="167"/>
      <c r="RSY45" s="167"/>
      <c r="RSZ45" s="167"/>
      <c r="RTA45" s="167"/>
      <c r="RTB45" s="167"/>
      <c r="RTC45" s="167"/>
      <c r="RTD45" s="167"/>
      <c r="RTE45" s="167"/>
      <c r="RTF45" s="167"/>
      <c r="RTG45" s="167"/>
      <c r="RTH45" s="167"/>
      <c r="RTI45" s="167"/>
      <c r="RTJ45" s="167"/>
      <c r="RTK45" s="167"/>
      <c r="RTL45" s="167"/>
      <c r="RTM45" s="167"/>
      <c r="RTN45" s="167"/>
      <c r="RTO45" s="167"/>
      <c r="RTP45" s="167"/>
      <c r="RTQ45" s="167"/>
      <c r="RTR45" s="167"/>
      <c r="RTS45" s="167"/>
      <c r="RTT45" s="167"/>
      <c r="RTU45" s="167"/>
      <c r="RTV45" s="167"/>
      <c r="RTW45" s="167"/>
      <c r="RTX45" s="167"/>
      <c r="RTY45" s="167"/>
      <c r="RTZ45" s="167"/>
      <c r="RUA45" s="167"/>
      <c r="RUB45" s="167"/>
      <c r="RUC45" s="167"/>
      <c r="RUD45" s="167"/>
      <c r="RUE45" s="167"/>
      <c r="RUF45" s="167"/>
      <c r="RUG45" s="167"/>
      <c r="RUH45" s="167"/>
      <c r="RUI45" s="167"/>
      <c r="RUJ45" s="167"/>
      <c r="RUK45" s="167"/>
      <c r="RUL45" s="167"/>
      <c r="RUM45" s="167"/>
      <c r="RUN45" s="167"/>
      <c r="RUO45" s="167"/>
      <c r="RUP45" s="167"/>
      <c r="RUQ45" s="167"/>
      <c r="RUR45" s="167"/>
      <c r="RUS45" s="167"/>
      <c r="RUT45" s="167"/>
      <c r="RUU45" s="167"/>
      <c r="RUV45" s="167"/>
      <c r="RUW45" s="167"/>
      <c r="RUX45" s="167"/>
      <c r="RUY45" s="167"/>
      <c r="RUZ45" s="167"/>
      <c r="RVA45" s="167"/>
      <c r="RVB45" s="167"/>
      <c r="RVC45" s="167"/>
      <c r="RVD45" s="167"/>
      <c r="RVE45" s="167"/>
      <c r="RVF45" s="167"/>
      <c r="RVG45" s="167"/>
      <c r="RVH45" s="167"/>
      <c r="RVI45" s="167"/>
      <c r="RVJ45" s="167"/>
      <c r="RVK45" s="167"/>
      <c r="RVL45" s="167"/>
      <c r="RVM45" s="167"/>
      <c r="RVN45" s="167"/>
      <c r="RVO45" s="167"/>
      <c r="RVP45" s="167"/>
      <c r="RVQ45" s="167"/>
      <c r="RVR45" s="167"/>
      <c r="RVS45" s="167"/>
      <c r="RVT45" s="167"/>
      <c r="RVU45" s="167"/>
      <c r="RVV45" s="167"/>
      <c r="RVW45" s="167"/>
      <c r="RVX45" s="167"/>
      <c r="RVY45" s="167"/>
      <c r="RVZ45" s="167"/>
      <c r="RWA45" s="167"/>
      <c r="RWB45" s="167"/>
      <c r="RWC45" s="167"/>
      <c r="RWD45" s="167"/>
      <c r="RWE45" s="167"/>
      <c r="RWF45" s="167"/>
      <c r="RWG45" s="167"/>
      <c r="RWH45" s="167"/>
      <c r="RWI45" s="167"/>
      <c r="RWJ45" s="167"/>
      <c r="RWK45" s="167"/>
      <c r="RWL45" s="167"/>
      <c r="RWM45" s="167"/>
      <c r="RWN45" s="167"/>
      <c r="RWO45" s="167"/>
      <c r="RWP45" s="167"/>
      <c r="RWQ45" s="167"/>
      <c r="RWR45" s="167"/>
      <c r="RWS45" s="167"/>
      <c r="RWT45" s="167"/>
      <c r="RWU45" s="167"/>
      <c r="RWV45" s="167"/>
      <c r="RWW45" s="167"/>
      <c r="RWX45" s="167"/>
      <c r="RWY45" s="167"/>
      <c r="RWZ45" s="167"/>
      <c r="RXA45" s="167"/>
      <c r="RXB45" s="167"/>
      <c r="RXC45" s="167"/>
      <c r="RXD45" s="167"/>
      <c r="RXE45" s="167"/>
      <c r="RXF45" s="167"/>
      <c r="RXG45" s="167"/>
      <c r="RXH45" s="167"/>
      <c r="RXI45" s="167"/>
      <c r="RXJ45" s="167"/>
      <c r="RXK45" s="167"/>
      <c r="RXL45" s="167"/>
      <c r="RXM45" s="167"/>
      <c r="RXN45" s="167"/>
      <c r="RXO45" s="167"/>
      <c r="RXP45" s="167"/>
      <c r="RXQ45" s="167"/>
      <c r="RXR45" s="167"/>
      <c r="RXS45" s="167"/>
      <c r="RXT45" s="167"/>
      <c r="RXU45" s="167"/>
      <c r="RXV45" s="167"/>
      <c r="RXW45" s="167"/>
      <c r="RXX45" s="167"/>
      <c r="RXY45" s="167"/>
      <c r="RXZ45" s="167"/>
      <c r="RYA45" s="167"/>
      <c r="RYB45" s="167"/>
      <c r="RYC45" s="167"/>
      <c r="RYD45" s="167"/>
      <c r="RYE45" s="167"/>
      <c r="RYF45" s="167"/>
      <c r="RYG45" s="167"/>
      <c r="RYH45" s="167"/>
      <c r="RYI45" s="167"/>
      <c r="RYJ45" s="167"/>
      <c r="RYK45" s="167"/>
      <c r="RYL45" s="167"/>
      <c r="RYM45" s="167"/>
      <c r="RYN45" s="167"/>
      <c r="RYO45" s="167"/>
      <c r="RYP45" s="167"/>
      <c r="RYQ45" s="167"/>
      <c r="RYR45" s="167"/>
      <c r="RYS45" s="167"/>
      <c r="RYT45" s="167"/>
      <c r="RYU45" s="167"/>
      <c r="RYV45" s="167"/>
      <c r="RYW45" s="167"/>
      <c r="RYX45" s="167"/>
      <c r="RYY45" s="167"/>
      <c r="RYZ45" s="167"/>
      <c r="RZA45" s="167"/>
      <c r="RZB45" s="167"/>
      <c r="RZC45" s="167"/>
      <c r="RZD45" s="167"/>
      <c r="RZE45" s="167"/>
      <c r="RZF45" s="167"/>
      <c r="RZG45" s="167"/>
      <c r="RZH45" s="167"/>
      <c r="RZI45" s="167"/>
      <c r="RZJ45" s="167"/>
      <c r="RZK45" s="167"/>
      <c r="RZL45" s="167"/>
      <c r="RZM45" s="167"/>
      <c r="RZN45" s="167"/>
      <c r="RZO45" s="167"/>
      <c r="RZP45" s="167"/>
      <c r="RZQ45" s="167"/>
      <c r="RZR45" s="167"/>
      <c r="RZS45" s="167"/>
      <c r="RZT45" s="167"/>
      <c r="RZU45" s="167"/>
      <c r="RZV45" s="167"/>
      <c r="RZW45" s="167"/>
      <c r="RZX45" s="167"/>
      <c r="RZY45" s="167"/>
      <c r="RZZ45" s="167"/>
      <c r="SAA45" s="167"/>
      <c r="SAB45" s="167"/>
      <c r="SAC45" s="167"/>
      <c r="SAD45" s="167"/>
      <c r="SAE45" s="167"/>
      <c r="SAF45" s="167"/>
      <c r="SAG45" s="167"/>
      <c r="SAH45" s="167"/>
      <c r="SAI45" s="167"/>
      <c r="SAJ45" s="167"/>
      <c r="SAK45" s="167"/>
      <c r="SAL45" s="167"/>
      <c r="SAM45" s="167"/>
      <c r="SAN45" s="167"/>
      <c r="SAO45" s="167"/>
      <c r="SAP45" s="167"/>
      <c r="SAQ45" s="167"/>
      <c r="SAR45" s="167"/>
      <c r="SAS45" s="167"/>
      <c r="SAT45" s="167"/>
      <c r="SAU45" s="167"/>
      <c r="SAV45" s="167"/>
      <c r="SAW45" s="167"/>
      <c r="SAX45" s="167"/>
      <c r="SAY45" s="167"/>
      <c r="SAZ45" s="167"/>
      <c r="SBA45" s="167"/>
      <c r="SBB45" s="167"/>
      <c r="SBC45" s="167"/>
      <c r="SBD45" s="167"/>
      <c r="SBE45" s="167"/>
      <c r="SBF45" s="167"/>
      <c r="SBG45" s="167"/>
      <c r="SBH45" s="167"/>
      <c r="SBI45" s="167"/>
      <c r="SBJ45" s="167"/>
      <c r="SBK45" s="167"/>
      <c r="SBL45" s="167"/>
      <c r="SBM45" s="167"/>
      <c r="SBN45" s="167"/>
      <c r="SBO45" s="167"/>
      <c r="SBP45" s="167"/>
      <c r="SBQ45" s="167"/>
      <c r="SBR45" s="167"/>
      <c r="SBS45" s="167"/>
      <c r="SBT45" s="167"/>
      <c r="SBU45" s="167"/>
      <c r="SBV45" s="167"/>
      <c r="SBW45" s="167"/>
      <c r="SBX45" s="167"/>
      <c r="SBY45" s="167"/>
      <c r="SBZ45" s="167"/>
      <c r="SCA45" s="167"/>
      <c r="SCB45" s="167"/>
      <c r="SCC45" s="167"/>
      <c r="SCD45" s="167"/>
      <c r="SCE45" s="167"/>
      <c r="SCF45" s="167"/>
      <c r="SCG45" s="167"/>
      <c r="SCH45" s="167"/>
      <c r="SCI45" s="167"/>
      <c r="SCJ45" s="167"/>
      <c r="SCK45" s="167"/>
      <c r="SCL45" s="167"/>
      <c r="SCM45" s="167"/>
      <c r="SCN45" s="167"/>
      <c r="SCO45" s="167"/>
      <c r="SCP45" s="167"/>
      <c r="SCQ45" s="167"/>
      <c r="SCR45" s="167"/>
      <c r="SCS45" s="167"/>
      <c r="SCT45" s="167"/>
      <c r="SCU45" s="167"/>
      <c r="SCV45" s="167"/>
      <c r="SCW45" s="167"/>
      <c r="SCX45" s="167"/>
      <c r="SCY45" s="167"/>
      <c r="SCZ45" s="167"/>
      <c r="SDA45" s="167"/>
      <c r="SDB45" s="167"/>
      <c r="SDC45" s="167"/>
      <c r="SDD45" s="167"/>
      <c r="SDE45" s="167"/>
      <c r="SDF45" s="167"/>
      <c r="SDG45" s="167"/>
      <c r="SDH45" s="167"/>
      <c r="SDI45" s="167"/>
      <c r="SDJ45" s="167"/>
      <c r="SDK45" s="167"/>
      <c r="SDL45" s="167"/>
      <c r="SDM45" s="167"/>
      <c r="SDN45" s="167"/>
      <c r="SDO45" s="167"/>
      <c r="SDP45" s="167"/>
      <c r="SDQ45" s="167"/>
      <c r="SDR45" s="167"/>
      <c r="SDS45" s="167"/>
      <c r="SDT45" s="167"/>
      <c r="SDU45" s="167"/>
      <c r="SDV45" s="167"/>
      <c r="SDW45" s="167"/>
      <c r="SDX45" s="167"/>
      <c r="SDY45" s="167"/>
      <c r="SDZ45" s="167"/>
      <c r="SEA45" s="167"/>
      <c r="SEB45" s="167"/>
      <c r="SEC45" s="167"/>
      <c r="SED45" s="167"/>
      <c r="SEE45" s="167"/>
      <c r="SEF45" s="167"/>
      <c r="SEG45" s="167"/>
      <c r="SEH45" s="167"/>
      <c r="SEI45" s="167"/>
      <c r="SEJ45" s="167"/>
      <c r="SEK45" s="167"/>
      <c r="SEL45" s="167"/>
      <c r="SEM45" s="167"/>
      <c r="SEN45" s="167"/>
      <c r="SEO45" s="167"/>
      <c r="SEP45" s="167"/>
      <c r="SEQ45" s="167"/>
      <c r="SER45" s="167"/>
      <c r="SES45" s="167"/>
      <c r="SET45" s="167"/>
      <c r="SEU45" s="167"/>
      <c r="SEV45" s="167"/>
      <c r="SEW45" s="167"/>
      <c r="SEX45" s="167"/>
      <c r="SEY45" s="167"/>
      <c r="SEZ45" s="167"/>
      <c r="SFA45" s="167"/>
      <c r="SFB45" s="167"/>
      <c r="SFC45" s="167"/>
      <c r="SFD45" s="167"/>
      <c r="SFE45" s="167"/>
      <c r="SFF45" s="167"/>
      <c r="SFG45" s="167"/>
      <c r="SFH45" s="167"/>
      <c r="SFI45" s="167"/>
      <c r="SFJ45" s="167"/>
      <c r="SFK45" s="167"/>
      <c r="SFL45" s="167"/>
      <c r="SFM45" s="167"/>
      <c r="SFN45" s="167"/>
      <c r="SFO45" s="167"/>
      <c r="SFP45" s="167"/>
      <c r="SFQ45" s="167"/>
      <c r="SFR45" s="167"/>
      <c r="SFS45" s="167"/>
      <c r="SFT45" s="167"/>
      <c r="SFU45" s="167"/>
      <c r="SFV45" s="167"/>
      <c r="SFW45" s="167"/>
      <c r="SFX45" s="167"/>
      <c r="SFY45" s="167"/>
      <c r="SFZ45" s="167"/>
      <c r="SGA45" s="167"/>
      <c r="SGB45" s="167"/>
      <c r="SGC45" s="167"/>
      <c r="SGD45" s="167"/>
      <c r="SGE45" s="167"/>
      <c r="SGF45" s="167"/>
      <c r="SGG45" s="167"/>
      <c r="SGH45" s="167"/>
      <c r="SGI45" s="167"/>
      <c r="SGJ45" s="167"/>
      <c r="SGK45" s="167"/>
      <c r="SGL45" s="167"/>
      <c r="SGM45" s="167"/>
      <c r="SGN45" s="167"/>
      <c r="SGO45" s="167"/>
      <c r="SGP45" s="167"/>
      <c r="SGQ45" s="167"/>
      <c r="SGR45" s="167"/>
      <c r="SGS45" s="167"/>
      <c r="SGT45" s="167"/>
      <c r="SGU45" s="167"/>
      <c r="SGV45" s="167"/>
      <c r="SGW45" s="167"/>
      <c r="SGX45" s="167"/>
      <c r="SGY45" s="167"/>
      <c r="SGZ45" s="167"/>
      <c r="SHA45" s="167"/>
      <c r="SHB45" s="167"/>
      <c r="SHC45" s="167"/>
      <c r="SHD45" s="167"/>
      <c r="SHE45" s="167"/>
      <c r="SHF45" s="167"/>
      <c r="SHG45" s="167"/>
      <c r="SHH45" s="167"/>
      <c r="SHI45" s="167"/>
      <c r="SHJ45" s="167"/>
      <c r="SHK45" s="167"/>
      <c r="SHL45" s="167"/>
      <c r="SHM45" s="167"/>
      <c r="SHN45" s="167"/>
      <c r="SHO45" s="167"/>
      <c r="SHP45" s="167"/>
      <c r="SHQ45" s="167"/>
      <c r="SHR45" s="167"/>
      <c r="SHS45" s="167"/>
      <c r="SHT45" s="167"/>
      <c r="SHU45" s="167"/>
      <c r="SHV45" s="167"/>
      <c r="SHW45" s="167"/>
      <c r="SHX45" s="167"/>
      <c r="SHY45" s="167"/>
      <c r="SHZ45" s="167"/>
      <c r="SIA45" s="167"/>
      <c r="SIB45" s="167"/>
      <c r="SIC45" s="167"/>
      <c r="SID45" s="167"/>
      <c r="SIE45" s="167"/>
      <c r="SIF45" s="167"/>
      <c r="SIG45" s="167"/>
      <c r="SIH45" s="167"/>
      <c r="SII45" s="167"/>
      <c r="SIJ45" s="167"/>
      <c r="SIK45" s="167"/>
      <c r="SIL45" s="167"/>
      <c r="SIM45" s="167"/>
      <c r="SIN45" s="167"/>
      <c r="SIO45" s="167"/>
      <c r="SIP45" s="167"/>
      <c r="SIQ45" s="167"/>
      <c r="SIR45" s="167"/>
      <c r="SIS45" s="167"/>
      <c r="SIT45" s="167"/>
      <c r="SIU45" s="167"/>
      <c r="SIV45" s="167"/>
      <c r="SIW45" s="167"/>
      <c r="SIX45" s="167"/>
      <c r="SIY45" s="167"/>
      <c r="SIZ45" s="167"/>
      <c r="SJA45" s="167"/>
      <c r="SJB45" s="167"/>
      <c r="SJC45" s="167"/>
      <c r="SJD45" s="167"/>
      <c r="SJE45" s="167"/>
      <c r="SJF45" s="167"/>
      <c r="SJG45" s="167"/>
      <c r="SJH45" s="167"/>
      <c r="SJI45" s="167"/>
      <c r="SJJ45" s="167"/>
      <c r="SJK45" s="167"/>
      <c r="SJL45" s="167"/>
      <c r="SJM45" s="167"/>
      <c r="SJN45" s="167"/>
      <c r="SJO45" s="167"/>
      <c r="SJP45" s="167"/>
      <c r="SJQ45" s="167"/>
      <c r="SJR45" s="167"/>
      <c r="SJS45" s="167"/>
      <c r="SJT45" s="167"/>
      <c r="SJU45" s="167"/>
      <c r="SJV45" s="167"/>
      <c r="SJW45" s="167"/>
      <c r="SJX45" s="167"/>
      <c r="SJY45" s="167"/>
      <c r="SJZ45" s="167"/>
      <c r="SKA45" s="167"/>
      <c r="SKB45" s="167"/>
      <c r="SKC45" s="167"/>
      <c r="SKD45" s="167"/>
      <c r="SKE45" s="167"/>
      <c r="SKF45" s="167"/>
      <c r="SKG45" s="167"/>
      <c r="SKH45" s="167"/>
      <c r="SKI45" s="167"/>
      <c r="SKJ45" s="167"/>
      <c r="SKK45" s="167"/>
      <c r="SKL45" s="167"/>
      <c r="SKM45" s="167"/>
      <c r="SKN45" s="167"/>
      <c r="SKO45" s="167"/>
      <c r="SKP45" s="167"/>
      <c r="SKQ45" s="167"/>
      <c r="SKR45" s="167"/>
      <c r="SKS45" s="167"/>
      <c r="SKT45" s="167"/>
      <c r="SKU45" s="167"/>
      <c r="SKV45" s="167"/>
      <c r="SKW45" s="167"/>
      <c r="SKX45" s="167"/>
      <c r="SKY45" s="167"/>
      <c r="SKZ45" s="167"/>
      <c r="SLA45" s="167"/>
      <c r="SLB45" s="167"/>
      <c r="SLC45" s="167"/>
      <c r="SLD45" s="167"/>
      <c r="SLE45" s="167"/>
      <c r="SLF45" s="167"/>
      <c r="SLG45" s="167"/>
      <c r="SLH45" s="167"/>
      <c r="SLI45" s="167"/>
      <c r="SLJ45" s="167"/>
      <c r="SLK45" s="167"/>
      <c r="SLL45" s="167"/>
      <c r="SLM45" s="167"/>
      <c r="SLN45" s="167"/>
      <c r="SLO45" s="167"/>
      <c r="SLP45" s="167"/>
      <c r="SLQ45" s="167"/>
      <c r="SLR45" s="167"/>
      <c r="SLS45" s="167"/>
      <c r="SLT45" s="167"/>
      <c r="SLU45" s="167"/>
      <c r="SLV45" s="167"/>
      <c r="SLW45" s="167"/>
      <c r="SLX45" s="167"/>
      <c r="SLY45" s="167"/>
      <c r="SLZ45" s="167"/>
      <c r="SMA45" s="167"/>
      <c r="SMB45" s="167"/>
      <c r="SMC45" s="167"/>
      <c r="SMD45" s="167"/>
      <c r="SME45" s="167"/>
      <c r="SMF45" s="167"/>
      <c r="SMG45" s="167"/>
      <c r="SMH45" s="167"/>
      <c r="SMI45" s="167"/>
      <c r="SMJ45" s="167"/>
      <c r="SMK45" s="167"/>
      <c r="SML45" s="167"/>
      <c r="SMM45" s="167"/>
      <c r="SMN45" s="167"/>
      <c r="SMO45" s="167"/>
      <c r="SMP45" s="167"/>
      <c r="SMQ45" s="167"/>
      <c r="SMR45" s="167"/>
      <c r="SMS45" s="167"/>
      <c r="SMT45" s="167"/>
      <c r="SMU45" s="167"/>
      <c r="SMV45" s="167"/>
      <c r="SMW45" s="167"/>
      <c r="SMX45" s="167"/>
      <c r="SMY45" s="167"/>
      <c r="SMZ45" s="167"/>
      <c r="SNA45" s="167"/>
      <c r="SNB45" s="167"/>
      <c r="SNC45" s="167"/>
      <c r="SND45" s="167"/>
      <c r="SNE45" s="167"/>
      <c r="SNF45" s="167"/>
      <c r="SNG45" s="167"/>
      <c r="SNH45" s="167"/>
      <c r="SNI45" s="167"/>
      <c r="SNJ45" s="167"/>
      <c r="SNK45" s="167"/>
      <c r="SNL45" s="167"/>
      <c r="SNM45" s="167"/>
      <c r="SNN45" s="167"/>
      <c r="SNO45" s="167"/>
      <c r="SNP45" s="167"/>
      <c r="SNQ45" s="167"/>
      <c r="SNR45" s="167"/>
      <c r="SNS45" s="167"/>
      <c r="SNT45" s="167"/>
      <c r="SNU45" s="167"/>
      <c r="SNV45" s="167"/>
      <c r="SNW45" s="167"/>
      <c r="SNX45" s="167"/>
      <c r="SNY45" s="167"/>
      <c r="SNZ45" s="167"/>
      <c r="SOA45" s="167"/>
      <c r="SOB45" s="167"/>
      <c r="SOC45" s="167"/>
      <c r="SOD45" s="167"/>
      <c r="SOE45" s="167"/>
      <c r="SOF45" s="167"/>
      <c r="SOG45" s="167"/>
      <c r="SOH45" s="167"/>
      <c r="SOI45" s="167"/>
      <c r="SOJ45" s="167"/>
      <c r="SOK45" s="167"/>
      <c r="SOL45" s="167"/>
      <c r="SOM45" s="167"/>
      <c r="SON45" s="167"/>
      <c r="SOO45" s="167"/>
      <c r="SOP45" s="167"/>
      <c r="SOQ45" s="167"/>
      <c r="SOR45" s="167"/>
      <c r="SOS45" s="167"/>
      <c r="SOT45" s="167"/>
      <c r="SOU45" s="167"/>
      <c r="SOV45" s="167"/>
      <c r="SOW45" s="167"/>
      <c r="SOX45" s="167"/>
      <c r="SOY45" s="167"/>
      <c r="SOZ45" s="167"/>
      <c r="SPA45" s="167"/>
      <c r="SPB45" s="167"/>
      <c r="SPC45" s="167"/>
      <c r="SPD45" s="167"/>
      <c r="SPE45" s="167"/>
      <c r="SPF45" s="167"/>
      <c r="SPG45" s="167"/>
      <c r="SPH45" s="167"/>
      <c r="SPI45" s="167"/>
      <c r="SPJ45" s="167"/>
      <c r="SPK45" s="167"/>
      <c r="SPL45" s="167"/>
      <c r="SPM45" s="167"/>
      <c r="SPN45" s="167"/>
      <c r="SPO45" s="167"/>
      <c r="SPP45" s="167"/>
      <c r="SPQ45" s="167"/>
      <c r="SPR45" s="167"/>
      <c r="SPS45" s="167"/>
      <c r="SPT45" s="167"/>
      <c r="SPU45" s="167"/>
      <c r="SPV45" s="167"/>
      <c r="SPW45" s="167"/>
      <c r="SPX45" s="167"/>
      <c r="SPY45" s="167"/>
      <c r="SPZ45" s="167"/>
      <c r="SQA45" s="167"/>
      <c r="SQB45" s="167"/>
      <c r="SQC45" s="167"/>
      <c r="SQD45" s="167"/>
      <c r="SQE45" s="167"/>
      <c r="SQF45" s="167"/>
      <c r="SQG45" s="167"/>
      <c r="SQH45" s="167"/>
      <c r="SQI45" s="167"/>
      <c r="SQJ45" s="167"/>
      <c r="SQK45" s="167"/>
      <c r="SQL45" s="167"/>
      <c r="SQM45" s="167"/>
      <c r="SQN45" s="167"/>
      <c r="SQO45" s="167"/>
      <c r="SQP45" s="167"/>
      <c r="SQQ45" s="167"/>
      <c r="SQR45" s="167"/>
      <c r="SQS45" s="167"/>
      <c r="SQT45" s="167"/>
      <c r="SQU45" s="167"/>
      <c r="SQV45" s="167"/>
      <c r="SQW45" s="167"/>
      <c r="SQX45" s="167"/>
      <c r="SQY45" s="167"/>
      <c r="SQZ45" s="167"/>
      <c r="SRA45" s="167"/>
      <c r="SRB45" s="167"/>
      <c r="SRC45" s="167"/>
      <c r="SRD45" s="167"/>
      <c r="SRE45" s="167"/>
      <c r="SRF45" s="167"/>
      <c r="SRG45" s="167"/>
      <c r="SRH45" s="167"/>
      <c r="SRI45" s="167"/>
      <c r="SRJ45" s="167"/>
      <c r="SRK45" s="167"/>
      <c r="SRL45" s="167"/>
      <c r="SRM45" s="167"/>
      <c r="SRN45" s="167"/>
      <c r="SRO45" s="167"/>
      <c r="SRP45" s="167"/>
      <c r="SRQ45" s="167"/>
      <c r="SRR45" s="167"/>
      <c r="SRS45" s="167"/>
      <c r="SRT45" s="167"/>
      <c r="SRU45" s="167"/>
      <c r="SRV45" s="167"/>
      <c r="SRW45" s="167"/>
      <c r="SRX45" s="167"/>
      <c r="SRY45" s="167"/>
      <c r="SRZ45" s="167"/>
      <c r="SSA45" s="167"/>
      <c r="SSB45" s="167"/>
      <c r="SSC45" s="167"/>
      <c r="SSD45" s="167"/>
      <c r="SSE45" s="167"/>
      <c r="SSF45" s="167"/>
      <c r="SSG45" s="167"/>
      <c r="SSH45" s="167"/>
      <c r="SSI45" s="167"/>
      <c r="SSJ45" s="167"/>
      <c r="SSK45" s="167"/>
      <c r="SSL45" s="167"/>
      <c r="SSM45" s="167"/>
      <c r="SSN45" s="167"/>
      <c r="SSO45" s="167"/>
      <c r="SSP45" s="167"/>
      <c r="SSQ45" s="167"/>
      <c r="SSR45" s="167"/>
      <c r="SSS45" s="167"/>
      <c r="SST45" s="167"/>
      <c r="SSU45" s="167"/>
      <c r="SSV45" s="167"/>
      <c r="SSW45" s="167"/>
      <c r="SSX45" s="167"/>
      <c r="SSY45" s="167"/>
      <c r="SSZ45" s="167"/>
      <c r="STA45" s="167"/>
      <c r="STB45" s="167"/>
      <c r="STC45" s="167"/>
      <c r="STD45" s="167"/>
      <c r="STE45" s="167"/>
      <c r="STF45" s="167"/>
      <c r="STG45" s="167"/>
      <c r="STH45" s="167"/>
      <c r="STI45" s="167"/>
      <c r="STJ45" s="167"/>
      <c r="STK45" s="167"/>
      <c r="STL45" s="167"/>
      <c r="STM45" s="167"/>
      <c r="STN45" s="167"/>
      <c r="STO45" s="167"/>
      <c r="STP45" s="167"/>
      <c r="STQ45" s="167"/>
      <c r="STR45" s="167"/>
      <c r="STS45" s="167"/>
      <c r="STT45" s="167"/>
      <c r="STU45" s="167"/>
      <c r="STV45" s="167"/>
      <c r="STW45" s="167"/>
      <c r="STX45" s="167"/>
      <c r="STY45" s="167"/>
      <c r="STZ45" s="167"/>
      <c r="SUA45" s="167"/>
      <c r="SUB45" s="167"/>
      <c r="SUC45" s="167"/>
      <c r="SUD45" s="167"/>
      <c r="SUE45" s="167"/>
      <c r="SUF45" s="167"/>
      <c r="SUG45" s="167"/>
      <c r="SUH45" s="167"/>
      <c r="SUI45" s="167"/>
      <c r="SUJ45" s="167"/>
      <c r="SUK45" s="167"/>
      <c r="SUL45" s="167"/>
      <c r="SUM45" s="167"/>
      <c r="SUN45" s="167"/>
      <c r="SUO45" s="167"/>
      <c r="SUP45" s="167"/>
      <c r="SUQ45" s="167"/>
      <c r="SUR45" s="167"/>
      <c r="SUS45" s="167"/>
      <c r="SUT45" s="167"/>
      <c r="SUU45" s="167"/>
      <c r="SUV45" s="167"/>
      <c r="SUW45" s="167"/>
      <c r="SUX45" s="167"/>
      <c r="SUY45" s="167"/>
      <c r="SUZ45" s="167"/>
      <c r="SVA45" s="167"/>
      <c r="SVB45" s="167"/>
      <c r="SVC45" s="167"/>
      <c r="SVD45" s="167"/>
      <c r="SVE45" s="167"/>
      <c r="SVF45" s="167"/>
      <c r="SVG45" s="167"/>
      <c r="SVH45" s="167"/>
      <c r="SVI45" s="167"/>
      <c r="SVJ45" s="167"/>
      <c r="SVK45" s="167"/>
      <c r="SVL45" s="167"/>
      <c r="SVM45" s="167"/>
      <c r="SVN45" s="167"/>
      <c r="SVO45" s="167"/>
      <c r="SVP45" s="167"/>
      <c r="SVQ45" s="167"/>
      <c r="SVR45" s="167"/>
      <c r="SVS45" s="167"/>
      <c r="SVT45" s="167"/>
      <c r="SVU45" s="167"/>
      <c r="SVV45" s="167"/>
      <c r="SVW45" s="167"/>
      <c r="SVX45" s="167"/>
      <c r="SVY45" s="167"/>
      <c r="SVZ45" s="167"/>
      <c r="SWA45" s="167"/>
      <c r="SWB45" s="167"/>
      <c r="SWC45" s="167"/>
      <c r="SWD45" s="167"/>
      <c r="SWE45" s="167"/>
      <c r="SWF45" s="167"/>
      <c r="SWG45" s="167"/>
      <c r="SWH45" s="167"/>
      <c r="SWI45" s="167"/>
      <c r="SWJ45" s="167"/>
      <c r="SWK45" s="167"/>
      <c r="SWL45" s="167"/>
      <c r="SWM45" s="167"/>
      <c r="SWN45" s="167"/>
      <c r="SWO45" s="167"/>
      <c r="SWP45" s="167"/>
      <c r="SWQ45" s="167"/>
      <c r="SWR45" s="167"/>
      <c r="SWS45" s="167"/>
      <c r="SWT45" s="167"/>
      <c r="SWU45" s="167"/>
      <c r="SWV45" s="167"/>
      <c r="SWW45" s="167"/>
      <c r="SWX45" s="167"/>
      <c r="SWY45" s="167"/>
      <c r="SWZ45" s="167"/>
      <c r="SXA45" s="167"/>
      <c r="SXB45" s="167"/>
      <c r="SXC45" s="167"/>
      <c r="SXD45" s="167"/>
      <c r="SXE45" s="167"/>
      <c r="SXF45" s="167"/>
      <c r="SXG45" s="167"/>
      <c r="SXH45" s="167"/>
      <c r="SXI45" s="167"/>
      <c r="SXJ45" s="167"/>
      <c r="SXK45" s="167"/>
      <c r="SXL45" s="167"/>
      <c r="SXM45" s="167"/>
      <c r="SXN45" s="167"/>
      <c r="SXO45" s="167"/>
      <c r="SXP45" s="167"/>
      <c r="SXQ45" s="167"/>
      <c r="SXR45" s="167"/>
      <c r="SXS45" s="167"/>
      <c r="SXT45" s="167"/>
      <c r="SXU45" s="167"/>
      <c r="SXV45" s="167"/>
      <c r="SXW45" s="167"/>
      <c r="SXX45" s="167"/>
      <c r="SXY45" s="167"/>
      <c r="SXZ45" s="167"/>
      <c r="SYA45" s="167"/>
      <c r="SYB45" s="167"/>
      <c r="SYC45" s="167"/>
      <c r="SYD45" s="167"/>
      <c r="SYE45" s="167"/>
      <c r="SYF45" s="167"/>
      <c r="SYG45" s="167"/>
      <c r="SYH45" s="167"/>
      <c r="SYI45" s="167"/>
      <c r="SYJ45" s="167"/>
      <c r="SYK45" s="167"/>
      <c r="SYL45" s="167"/>
      <c r="SYM45" s="167"/>
      <c r="SYN45" s="167"/>
      <c r="SYO45" s="167"/>
      <c r="SYP45" s="167"/>
      <c r="SYQ45" s="167"/>
      <c r="SYR45" s="167"/>
      <c r="SYS45" s="167"/>
      <c r="SYT45" s="167"/>
      <c r="SYU45" s="167"/>
      <c r="SYV45" s="167"/>
      <c r="SYW45" s="167"/>
      <c r="SYX45" s="167"/>
      <c r="SYY45" s="167"/>
      <c r="SYZ45" s="167"/>
      <c r="SZA45" s="167"/>
      <c r="SZB45" s="167"/>
      <c r="SZC45" s="167"/>
      <c r="SZD45" s="167"/>
      <c r="SZE45" s="167"/>
      <c r="SZF45" s="167"/>
      <c r="SZG45" s="167"/>
      <c r="SZH45" s="167"/>
      <c r="SZI45" s="167"/>
      <c r="SZJ45" s="167"/>
      <c r="SZK45" s="167"/>
      <c r="SZL45" s="167"/>
      <c r="SZM45" s="167"/>
      <c r="SZN45" s="167"/>
      <c r="SZO45" s="167"/>
      <c r="SZP45" s="167"/>
      <c r="SZQ45" s="167"/>
      <c r="SZR45" s="167"/>
      <c r="SZS45" s="167"/>
      <c r="SZT45" s="167"/>
      <c r="SZU45" s="167"/>
      <c r="SZV45" s="167"/>
      <c r="SZW45" s="167"/>
      <c r="SZX45" s="167"/>
      <c r="SZY45" s="167"/>
      <c r="SZZ45" s="167"/>
      <c r="TAA45" s="167"/>
      <c r="TAB45" s="167"/>
      <c r="TAC45" s="167"/>
      <c r="TAD45" s="167"/>
      <c r="TAE45" s="167"/>
      <c r="TAF45" s="167"/>
      <c r="TAG45" s="167"/>
      <c r="TAH45" s="167"/>
      <c r="TAI45" s="167"/>
      <c r="TAJ45" s="167"/>
      <c r="TAK45" s="167"/>
      <c r="TAL45" s="167"/>
      <c r="TAM45" s="167"/>
      <c r="TAN45" s="167"/>
      <c r="TAO45" s="167"/>
      <c r="TAP45" s="167"/>
      <c r="TAQ45" s="167"/>
      <c r="TAR45" s="167"/>
      <c r="TAS45" s="167"/>
      <c r="TAT45" s="167"/>
      <c r="TAU45" s="167"/>
      <c r="TAV45" s="167"/>
      <c r="TAW45" s="167"/>
      <c r="TAX45" s="167"/>
      <c r="TAY45" s="167"/>
      <c r="TAZ45" s="167"/>
      <c r="TBA45" s="167"/>
      <c r="TBB45" s="167"/>
      <c r="TBC45" s="167"/>
      <c r="TBD45" s="167"/>
      <c r="TBE45" s="167"/>
      <c r="TBF45" s="167"/>
      <c r="TBG45" s="167"/>
      <c r="TBH45" s="167"/>
      <c r="TBI45" s="167"/>
      <c r="TBJ45" s="167"/>
      <c r="TBK45" s="167"/>
      <c r="TBL45" s="167"/>
      <c r="TBM45" s="167"/>
      <c r="TBN45" s="167"/>
      <c r="TBO45" s="167"/>
      <c r="TBP45" s="167"/>
      <c r="TBQ45" s="167"/>
      <c r="TBR45" s="167"/>
      <c r="TBS45" s="167"/>
      <c r="TBT45" s="167"/>
      <c r="TBU45" s="167"/>
      <c r="TBV45" s="167"/>
      <c r="TBW45" s="167"/>
      <c r="TBX45" s="167"/>
      <c r="TBY45" s="167"/>
      <c r="TBZ45" s="167"/>
      <c r="TCA45" s="167"/>
      <c r="TCB45" s="167"/>
      <c r="TCC45" s="167"/>
      <c r="TCD45" s="167"/>
      <c r="TCE45" s="167"/>
      <c r="TCF45" s="167"/>
      <c r="TCG45" s="167"/>
      <c r="TCH45" s="167"/>
      <c r="TCI45" s="167"/>
      <c r="TCJ45" s="167"/>
      <c r="TCK45" s="167"/>
      <c r="TCL45" s="167"/>
      <c r="TCM45" s="167"/>
      <c r="TCN45" s="167"/>
      <c r="TCO45" s="167"/>
      <c r="TCP45" s="167"/>
      <c r="TCQ45" s="167"/>
      <c r="TCR45" s="167"/>
      <c r="TCS45" s="167"/>
      <c r="TCT45" s="167"/>
      <c r="TCU45" s="167"/>
      <c r="TCV45" s="167"/>
      <c r="TCW45" s="167"/>
      <c r="TCX45" s="167"/>
      <c r="TCY45" s="167"/>
      <c r="TCZ45" s="167"/>
      <c r="TDA45" s="167"/>
      <c r="TDB45" s="167"/>
      <c r="TDC45" s="167"/>
      <c r="TDD45" s="167"/>
      <c r="TDE45" s="167"/>
      <c r="TDF45" s="167"/>
      <c r="TDG45" s="167"/>
      <c r="TDH45" s="167"/>
      <c r="TDI45" s="167"/>
      <c r="TDJ45" s="167"/>
      <c r="TDK45" s="167"/>
      <c r="TDL45" s="167"/>
      <c r="TDM45" s="167"/>
      <c r="TDN45" s="167"/>
      <c r="TDO45" s="167"/>
      <c r="TDP45" s="167"/>
      <c r="TDQ45" s="167"/>
      <c r="TDR45" s="167"/>
      <c r="TDS45" s="167"/>
      <c r="TDT45" s="167"/>
      <c r="TDU45" s="167"/>
      <c r="TDV45" s="167"/>
      <c r="TDW45" s="167"/>
      <c r="TDX45" s="167"/>
      <c r="TDY45" s="167"/>
      <c r="TDZ45" s="167"/>
      <c r="TEA45" s="167"/>
      <c r="TEB45" s="167"/>
      <c r="TEC45" s="167"/>
      <c r="TED45" s="167"/>
      <c r="TEE45" s="167"/>
      <c r="TEF45" s="167"/>
      <c r="TEG45" s="167"/>
      <c r="TEH45" s="167"/>
      <c r="TEI45" s="167"/>
      <c r="TEJ45" s="167"/>
      <c r="TEK45" s="167"/>
      <c r="TEL45" s="167"/>
      <c r="TEM45" s="167"/>
      <c r="TEN45" s="167"/>
      <c r="TEO45" s="167"/>
      <c r="TEP45" s="167"/>
      <c r="TEQ45" s="167"/>
      <c r="TER45" s="167"/>
      <c r="TES45" s="167"/>
      <c r="TET45" s="167"/>
      <c r="TEU45" s="167"/>
      <c r="TEV45" s="167"/>
      <c r="TEW45" s="167"/>
      <c r="TEX45" s="167"/>
      <c r="TEY45" s="167"/>
      <c r="TEZ45" s="167"/>
      <c r="TFA45" s="167"/>
      <c r="TFB45" s="167"/>
      <c r="TFC45" s="167"/>
      <c r="TFD45" s="167"/>
      <c r="TFE45" s="167"/>
      <c r="TFF45" s="167"/>
      <c r="TFG45" s="167"/>
      <c r="TFH45" s="167"/>
      <c r="TFI45" s="167"/>
      <c r="TFJ45" s="167"/>
      <c r="TFK45" s="167"/>
      <c r="TFL45" s="167"/>
      <c r="TFM45" s="167"/>
      <c r="TFN45" s="167"/>
      <c r="TFO45" s="167"/>
      <c r="TFP45" s="167"/>
      <c r="TFQ45" s="167"/>
      <c r="TFR45" s="167"/>
      <c r="TFS45" s="167"/>
      <c r="TFT45" s="167"/>
      <c r="TFU45" s="167"/>
      <c r="TFV45" s="167"/>
      <c r="TFW45" s="167"/>
      <c r="TFX45" s="167"/>
      <c r="TFY45" s="167"/>
      <c r="TFZ45" s="167"/>
      <c r="TGA45" s="167"/>
      <c r="TGB45" s="167"/>
      <c r="TGC45" s="167"/>
      <c r="TGD45" s="167"/>
      <c r="TGE45" s="167"/>
      <c r="TGF45" s="167"/>
      <c r="TGG45" s="167"/>
      <c r="TGH45" s="167"/>
      <c r="TGI45" s="167"/>
      <c r="TGJ45" s="167"/>
      <c r="TGK45" s="167"/>
      <c r="TGL45" s="167"/>
      <c r="TGM45" s="167"/>
      <c r="TGN45" s="167"/>
      <c r="TGO45" s="167"/>
      <c r="TGP45" s="167"/>
      <c r="TGQ45" s="167"/>
      <c r="TGR45" s="167"/>
      <c r="TGS45" s="167"/>
      <c r="TGT45" s="167"/>
      <c r="TGU45" s="167"/>
      <c r="TGV45" s="167"/>
      <c r="TGW45" s="167"/>
      <c r="TGX45" s="167"/>
      <c r="TGY45" s="167"/>
      <c r="TGZ45" s="167"/>
      <c r="THA45" s="167"/>
      <c r="THB45" s="167"/>
      <c r="THC45" s="167"/>
      <c r="THD45" s="167"/>
      <c r="THE45" s="167"/>
      <c r="THF45" s="167"/>
      <c r="THG45" s="167"/>
      <c r="THH45" s="167"/>
      <c r="THI45" s="167"/>
      <c r="THJ45" s="167"/>
      <c r="THK45" s="167"/>
      <c r="THL45" s="167"/>
      <c r="THM45" s="167"/>
      <c r="THN45" s="167"/>
      <c r="THO45" s="167"/>
      <c r="THP45" s="167"/>
      <c r="THQ45" s="167"/>
      <c r="THR45" s="167"/>
      <c r="THS45" s="167"/>
      <c r="THT45" s="167"/>
      <c r="THU45" s="167"/>
      <c r="THV45" s="167"/>
      <c r="THW45" s="167"/>
      <c r="THX45" s="167"/>
      <c r="THY45" s="167"/>
      <c r="THZ45" s="167"/>
      <c r="TIA45" s="167"/>
      <c r="TIB45" s="167"/>
      <c r="TIC45" s="167"/>
      <c r="TID45" s="167"/>
      <c r="TIE45" s="167"/>
      <c r="TIF45" s="167"/>
      <c r="TIG45" s="167"/>
      <c r="TIH45" s="167"/>
      <c r="TII45" s="167"/>
      <c r="TIJ45" s="167"/>
      <c r="TIK45" s="167"/>
      <c r="TIL45" s="167"/>
      <c r="TIM45" s="167"/>
      <c r="TIN45" s="167"/>
      <c r="TIO45" s="167"/>
      <c r="TIP45" s="167"/>
      <c r="TIQ45" s="167"/>
      <c r="TIR45" s="167"/>
      <c r="TIS45" s="167"/>
      <c r="TIT45" s="167"/>
      <c r="TIU45" s="167"/>
      <c r="TIV45" s="167"/>
      <c r="TIW45" s="167"/>
      <c r="TIX45" s="167"/>
      <c r="TIY45" s="167"/>
      <c r="TIZ45" s="167"/>
      <c r="TJA45" s="167"/>
      <c r="TJB45" s="167"/>
      <c r="TJC45" s="167"/>
      <c r="TJD45" s="167"/>
      <c r="TJE45" s="167"/>
      <c r="TJF45" s="167"/>
      <c r="TJG45" s="167"/>
      <c r="TJH45" s="167"/>
      <c r="TJI45" s="167"/>
      <c r="TJJ45" s="167"/>
      <c r="TJK45" s="167"/>
      <c r="TJL45" s="167"/>
      <c r="TJM45" s="167"/>
      <c r="TJN45" s="167"/>
      <c r="TJO45" s="167"/>
      <c r="TJP45" s="167"/>
      <c r="TJQ45" s="167"/>
      <c r="TJR45" s="167"/>
      <c r="TJS45" s="167"/>
      <c r="TJT45" s="167"/>
      <c r="TJU45" s="167"/>
      <c r="TJV45" s="167"/>
      <c r="TJW45" s="167"/>
      <c r="TJX45" s="167"/>
      <c r="TJY45" s="167"/>
      <c r="TJZ45" s="167"/>
      <c r="TKA45" s="167"/>
      <c r="TKB45" s="167"/>
      <c r="TKC45" s="167"/>
      <c r="TKD45" s="167"/>
      <c r="TKE45" s="167"/>
      <c r="TKF45" s="167"/>
      <c r="TKG45" s="167"/>
      <c r="TKH45" s="167"/>
      <c r="TKI45" s="167"/>
      <c r="TKJ45" s="167"/>
      <c r="TKK45" s="167"/>
      <c r="TKL45" s="167"/>
      <c r="TKM45" s="167"/>
      <c r="TKN45" s="167"/>
      <c r="TKO45" s="167"/>
      <c r="TKP45" s="167"/>
      <c r="TKQ45" s="167"/>
      <c r="TKR45" s="167"/>
      <c r="TKS45" s="167"/>
      <c r="TKT45" s="167"/>
      <c r="TKU45" s="167"/>
      <c r="TKV45" s="167"/>
      <c r="TKW45" s="167"/>
      <c r="TKX45" s="167"/>
      <c r="TKY45" s="167"/>
      <c r="TKZ45" s="167"/>
      <c r="TLA45" s="167"/>
      <c r="TLB45" s="167"/>
      <c r="TLC45" s="167"/>
      <c r="TLD45" s="167"/>
      <c r="TLE45" s="167"/>
      <c r="TLF45" s="167"/>
      <c r="TLG45" s="167"/>
      <c r="TLH45" s="167"/>
      <c r="TLI45" s="167"/>
      <c r="TLJ45" s="167"/>
      <c r="TLK45" s="167"/>
      <c r="TLL45" s="167"/>
      <c r="TLM45" s="167"/>
      <c r="TLN45" s="167"/>
      <c r="TLO45" s="167"/>
      <c r="TLP45" s="167"/>
      <c r="TLQ45" s="167"/>
      <c r="TLR45" s="167"/>
      <c r="TLS45" s="167"/>
      <c r="TLT45" s="167"/>
      <c r="TLU45" s="167"/>
      <c r="TLV45" s="167"/>
      <c r="TLW45" s="167"/>
      <c r="TLX45" s="167"/>
      <c r="TLY45" s="167"/>
      <c r="TLZ45" s="167"/>
      <c r="TMA45" s="167"/>
      <c r="TMB45" s="167"/>
      <c r="TMC45" s="167"/>
      <c r="TMD45" s="167"/>
      <c r="TME45" s="167"/>
      <c r="TMF45" s="167"/>
      <c r="TMG45" s="167"/>
      <c r="TMH45" s="167"/>
      <c r="TMI45" s="167"/>
      <c r="TMJ45" s="167"/>
      <c r="TMK45" s="167"/>
      <c r="TML45" s="167"/>
      <c r="TMM45" s="167"/>
      <c r="TMN45" s="167"/>
      <c r="TMO45" s="167"/>
      <c r="TMP45" s="167"/>
      <c r="TMQ45" s="167"/>
      <c r="TMR45" s="167"/>
      <c r="TMS45" s="167"/>
      <c r="TMT45" s="167"/>
      <c r="TMU45" s="167"/>
      <c r="TMV45" s="167"/>
      <c r="TMW45" s="167"/>
      <c r="TMX45" s="167"/>
      <c r="TMY45" s="167"/>
      <c r="TMZ45" s="167"/>
      <c r="TNA45" s="167"/>
      <c r="TNB45" s="167"/>
      <c r="TNC45" s="167"/>
      <c r="TND45" s="167"/>
      <c r="TNE45" s="167"/>
      <c r="TNF45" s="167"/>
      <c r="TNG45" s="167"/>
      <c r="TNH45" s="167"/>
      <c r="TNI45" s="167"/>
      <c r="TNJ45" s="167"/>
      <c r="TNK45" s="167"/>
      <c r="TNL45" s="167"/>
      <c r="TNM45" s="167"/>
      <c r="TNN45" s="167"/>
      <c r="TNO45" s="167"/>
      <c r="TNP45" s="167"/>
      <c r="TNQ45" s="167"/>
      <c r="TNR45" s="167"/>
      <c r="TNS45" s="167"/>
      <c r="TNT45" s="167"/>
      <c r="TNU45" s="167"/>
      <c r="TNV45" s="167"/>
      <c r="TNW45" s="167"/>
      <c r="TNX45" s="167"/>
      <c r="TNY45" s="167"/>
      <c r="TNZ45" s="167"/>
      <c r="TOA45" s="167"/>
      <c r="TOB45" s="167"/>
      <c r="TOC45" s="167"/>
      <c r="TOD45" s="167"/>
      <c r="TOE45" s="167"/>
      <c r="TOF45" s="167"/>
      <c r="TOG45" s="167"/>
      <c r="TOH45" s="167"/>
      <c r="TOI45" s="167"/>
      <c r="TOJ45" s="167"/>
      <c r="TOK45" s="167"/>
      <c r="TOL45" s="167"/>
      <c r="TOM45" s="167"/>
      <c r="TON45" s="167"/>
      <c r="TOO45" s="167"/>
      <c r="TOP45" s="167"/>
      <c r="TOQ45" s="167"/>
      <c r="TOR45" s="167"/>
      <c r="TOS45" s="167"/>
      <c r="TOT45" s="167"/>
      <c r="TOU45" s="167"/>
      <c r="TOV45" s="167"/>
      <c r="TOW45" s="167"/>
      <c r="TOX45" s="167"/>
      <c r="TOY45" s="167"/>
      <c r="TOZ45" s="167"/>
      <c r="TPA45" s="167"/>
      <c r="TPB45" s="167"/>
      <c r="TPC45" s="167"/>
      <c r="TPD45" s="167"/>
      <c r="TPE45" s="167"/>
      <c r="TPF45" s="167"/>
      <c r="TPG45" s="167"/>
      <c r="TPH45" s="167"/>
      <c r="TPI45" s="167"/>
      <c r="TPJ45" s="167"/>
      <c r="TPK45" s="167"/>
      <c r="TPL45" s="167"/>
      <c r="TPM45" s="167"/>
      <c r="TPN45" s="167"/>
      <c r="TPO45" s="167"/>
      <c r="TPP45" s="167"/>
      <c r="TPQ45" s="167"/>
      <c r="TPR45" s="167"/>
      <c r="TPS45" s="167"/>
      <c r="TPT45" s="167"/>
      <c r="TPU45" s="167"/>
      <c r="TPV45" s="167"/>
      <c r="TPW45" s="167"/>
      <c r="TPX45" s="167"/>
      <c r="TPY45" s="167"/>
      <c r="TPZ45" s="167"/>
      <c r="TQA45" s="167"/>
      <c r="TQB45" s="167"/>
      <c r="TQC45" s="167"/>
      <c r="TQD45" s="167"/>
      <c r="TQE45" s="167"/>
      <c r="TQF45" s="167"/>
      <c r="TQG45" s="167"/>
      <c r="TQH45" s="167"/>
      <c r="TQI45" s="167"/>
      <c r="TQJ45" s="167"/>
      <c r="TQK45" s="167"/>
      <c r="TQL45" s="167"/>
      <c r="TQM45" s="167"/>
      <c r="TQN45" s="167"/>
      <c r="TQO45" s="167"/>
      <c r="TQP45" s="167"/>
      <c r="TQQ45" s="167"/>
      <c r="TQR45" s="167"/>
      <c r="TQS45" s="167"/>
      <c r="TQT45" s="167"/>
      <c r="TQU45" s="167"/>
      <c r="TQV45" s="167"/>
      <c r="TQW45" s="167"/>
      <c r="TQX45" s="167"/>
      <c r="TQY45" s="167"/>
      <c r="TQZ45" s="167"/>
      <c r="TRA45" s="167"/>
      <c r="TRB45" s="167"/>
      <c r="TRC45" s="167"/>
      <c r="TRD45" s="167"/>
      <c r="TRE45" s="167"/>
      <c r="TRF45" s="167"/>
      <c r="TRG45" s="167"/>
      <c r="TRH45" s="167"/>
      <c r="TRI45" s="167"/>
      <c r="TRJ45" s="167"/>
      <c r="TRK45" s="167"/>
      <c r="TRL45" s="167"/>
      <c r="TRM45" s="167"/>
      <c r="TRN45" s="167"/>
      <c r="TRO45" s="167"/>
      <c r="TRP45" s="167"/>
      <c r="TRQ45" s="167"/>
      <c r="TRR45" s="167"/>
      <c r="TRS45" s="167"/>
      <c r="TRT45" s="167"/>
      <c r="TRU45" s="167"/>
      <c r="TRV45" s="167"/>
      <c r="TRW45" s="167"/>
      <c r="TRX45" s="167"/>
      <c r="TRY45" s="167"/>
      <c r="TRZ45" s="167"/>
      <c r="TSA45" s="167"/>
      <c r="TSB45" s="167"/>
      <c r="TSC45" s="167"/>
      <c r="TSD45" s="167"/>
      <c r="TSE45" s="167"/>
      <c r="TSF45" s="167"/>
      <c r="TSG45" s="167"/>
      <c r="TSH45" s="167"/>
      <c r="TSI45" s="167"/>
      <c r="TSJ45" s="167"/>
      <c r="TSK45" s="167"/>
      <c r="TSL45" s="167"/>
      <c r="TSM45" s="167"/>
      <c r="TSN45" s="167"/>
      <c r="TSO45" s="167"/>
      <c r="TSP45" s="167"/>
      <c r="TSQ45" s="167"/>
      <c r="TSR45" s="167"/>
      <c r="TSS45" s="167"/>
      <c r="TST45" s="167"/>
      <c r="TSU45" s="167"/>
      <c r="TSV45" s="167"/>
      <c r="TSW45" s="167"/>
      <c r="TSX45" s="167"/>
      <c r="TSY45" s="167"/>
      <c r="TSZ45" s="167"/>
      <c r="TTA45" s="167"/>
      <c r="TTB45" s="167"/>
      <c r="TTC45" s="167"/>
      <c r="TTD45" s="167"/>
      <c r="TTE45" s="167"/>
      <c r="TTF45" s="167"/>
      <c r="TTG45" s="167"/>
      <c r="TTH45" s="167"/>
      <c r="TTI45" s="167"/>
      <c r="TTJ45" s="167"/>
      <c r="TTK45" s="167"/>
      <c r="TTL45" s="167"/>
      <c r="TTM45" s="167"/>
      <c r="TTN45" s="167"/>
      <c r="TTO45" s="167"/>
      <c r="TTP45" s="167"/>
      <c r="TTQ45" s="167"/>
      <c r="TTR45" s="167"/>
      <c r="TTS45" s="167"/>
      <c r="TTT45" s="167"/>
      <c r="TTU45" s="167"/>
      <c r="TTV45" s="167"/>
      <c r="TTW45" s="167"/>
      <c r="TTX45" s="167"/>
      <c r="TTY45" s="167"/>
      <c r="TTZ45" s="167"/>
      <c r="TUA45" s="167"/>
      <c r="TUB45" s="167"/>
      <c r="TUC45" s="167"/>
      <c r="TUD45" s="167"/>
      <c r="TUE45" s="167"/>
      <c r="TUF45" s="167"/>
      <c r="TUG45" s="167"/>
      <c r="TUH45" s="167"/>
      <c r="TUI45" s="167"/>
      <c r="TUJ45" s="167"/>
      <c r="TUK45" s="167"/>
      <c r="TUL45" s="167"/>
      <c r="TUM45" s="167"/>
      <c r="TUN45" s="167"/>
      <c r="TUO45" s="167"/>
      <c r="TUP45" s="167"/>
      <c r="TUQ45" s="167"/>
      <c r="TUR45" s="167"/>
      <c r="TUS45" s="167"/>
      <c r="TUT45" s="167"/>
      <c r="TUU45" s="167"/>
      <c r="TUV45" s="167"/>
      <c r="TUW45" s="167"/>
      <c r="TUX45" s="167"/>
      <c r="TUY45" s="167"/>
      <c r="TUZ45" s="167"/>
      <c r="TVA45" s="167"/>
      <c r="TVB45" s="167"/>
      <c r="TVC45" s="167"/>
      <c r="TVD45" s="167"/>
      <c r="TVE45" s="167"/>
      <c r="TVF45" s="167"/>
      <c r="TVG45" s="167"/>
      <c r="TVH45" s="167"/>
      <c r="TVI45" s="167"/>
      <c r="TVJ45" s="167"/>
      <c r="TVK45" s="167"/>
      <c r="TVL45" s="167"/>
      <c r="TVM45" s="167"/>
      <c r="TVN45" s="167"/>
      <c r="TVO45" s="167"/>
      <c r="TVP45" s="167"/>
      <c r="TVQ45" s="167"/>
      <c r="TVR45" s="167"/>
      <c r="TVS45" s="167"/>
      <c r="TVT45" s="167"/>
      <c r="TVU45" s="167"/>
      <c r="TVV45" s="167"/>
      <c r="TVW45" s="167"/>
      <c r="TVX45" s="167"/>
      <c r="TVY45" s="167"/>
      <c r="TVZ45" s="167"/>
      <c r="TWA45" s="167"/>
      <c r="TWB45" s="167"/>
      <c r="TWC45" s="167"/>
      <c r="TWD45" s="167"/>
      <c r="TWE45" s="167"/>
      <c r="TWF45" s="167"/>
      <c r="TWG45" s="167"/>
      <c r="TWH45" s="167"/>
      <c r="TWI45" s="167"/>
      <c r="TWJ45" s="167"/>
      <c r="TWK45" s="167"/>
      <c r="TWL45" s="167"/>
      <c r="TWM45" s="167"/>
      <c r="TWN45" s="167"/>
      <c r="TWO45" s="167"/>
      <c r="TWP45" s="167"/>
      <c r="TWQ45" s="167"/>
      <c r="TWR45" s="167"/>
      <c r="TWS45" s="167"/>
      <c r="TWT45" s="167"/>
      <c r="TWU45" s="167"/>
      <c r="TWV45" s="167"/>
      <c r="TWW45" s="167"/>
      <c r="TWX45" s="167"/>
      <c r="TWY45" s="167"/>
      <c r="TWZ45" s="167"/>
      <c r="TXA45" s="167"/>
      <c r="TXB45" s="167"/>
      <c r="TXC45" s="167"/>
      <c r="TXD45" s="167"/>
      <c r="TXE45" s="167"/>
      <c r="TXF45" s="167"/>
      <c r="TXG45" s="167"/>
      <c r="TXH45" s="167"/>
      <c r="TXI45" s="167"/>
      <c r="TXJ45" s="167"/>
      <c r="TXK45" s="167"/>
      <c r="TXL45" s="167"/>
      <c r="TXM45" s="167"/>
      <c r="TXN45" s="167"/>
      <c r="TXO45" s="167"/>
      <c r="TXP45" s="167"/>
      <c r="TXQ45" s="167"/>
      <c r="TXR45" s="167"/>
      <c r="TXS45" s="167"/>
      <c r="TXT45" s="167"/>
      <c r="TXU45" s="167"/>
      <c r="TXV45" s="167"/>
      <c r="TXW45" s="167"/>
      <c r="TXX45" s="167"/>
      <c r="TXY45" s="167"/>
      <c r="TXZ45" s="167"/>
      <c r="TYA45" s="167"/>
      <c r="TYB45" s="167"/>
      <c r="TYC45" s="167"/>
      <c r="TYD45" s="167"/>
      <c r="TYE45" s="167"/>
      <c r="TYF45" s="167"/>
      <c r="TYG45" s="167"/>
      <c r="TYH45" s="167"/>
      <c r="TYI45" s="167"/>
      <c r="TYJ45" s="167"/>
      <c r="TYK45" s="167"/>
      <c r="TYL45" s="167"/>
      <c r="TYM45" s="167"/>
      <c r="TYN45" s="167"/>
      <c r="TYO45" s="167"/>
      <c r="TYP45" s="167"/>
      <c r="TYQ45" s="167"/>
      <c r="TYR45" s="167"/>
      <c r="TYS45" s="167"/>
      <c r="TYT45" s="167"/>
      <c r="TYU45" s="167"/>
      <c r="TYV45" s="167"/>
      <c r="TYW45" s="167"/>
      <c r="TYX45" s="167"/>
      <c r="TYY45" s="167"/>
      <c r="TYZ45" s="167"/>
      <c r="TZA45" s="167"/>
      <c r="TZB45" s="167"/>
      <c r="TZC45" s="167"/>
      <c r="TZD45" s="167"/>
      <c r="TZE45" s="167"/>
      <c r="TZF45" s="167"/>
      <c r="TZG45" s="167"/>
      <c r="TZH45" s="167"/>
      <c r="TZI45" s="167"/>
      <c r="TZJ45" s="167"/>
      <c r="TZK45" s="167"/>
      <c r="TZL45" s="167"/>
      <c r="TZM45" s="167"/>
      <c r="TZN45" s="167"/>
      <c r="TZO45" s="167"/>
      <c r="TZP45" s="167"/>
      <c r="TZQ45" s="167"/>
      <c r="TZR45" s="167"/>
      <c r="TZS45" s="167"/>
      <c r="TZT45" s="167"/>
      <c r="TZU45" s="167"/>
      <c r="TZV45" s="167"/>
      <c r="TZW45" s="167"/>
      <c r="TZX45" s="167"/>
      <c r="TZY45" s="167"/>
      <c r="TZZ45" s="167"/>
      <c r="UAA45" s="167"/>
      <c r="UAB45" s="167"/>
      <c r="UAC45" s="167"/>
      <c r="UAD45" s="167"/>
      <c r="UAE45" s="167"/>
      <c r="UAF45" s="167"/>
      <c r="UAG45" s="167"/>
      <c r="UAH45" s="167"/>
      <c r="UAI45" s="167"/>
      <c r="UAJ45" s="167"/>
      <c r="UAK45" s="167"/>
      <c r="UAL45" s="167"/>
      <c r="UAM45" s="167"/>
      <c r="UAN45" s="167"/>
      <c r="UAO45" s="167"/>
      <c r="UAP45" s="167"/>
      <c r="UAQ45" s="167"/>
      <c r="UAR45" s="167"/>
      <c r="UAS45" s="167"/>
      <c r="UAT45" s="167"/>
      <c r="UAU45" s="167"/>
      <c r="UAV45" s="167"/>
      <c r="UAW45" s="167"/>
      <c r="UAX45" s="167"/>
      <c r="UAY45" s="167"/>
      <c r="UAZ45" s="167"/>
      <c r="UBA45" s="167"/>
      <c r="UBB45" s="167"/>
      <c r="UBC45" s="167"/>
      <c r="UBD45" s="167"/>
      <c r="UBE45" s="167"/>
      <c r="UBF45" s="167"/>
      <c r="UBG45" s="167"/>
      <c r="UBH45" s="167"/>
      <c r="UBI45" s="167"/>
      <c r="UBJ45" s="167"/>
      <c r="UBK45" s="167"/>
      <c r="UBL45" s="167"/>
      <c r="UBM45" s="167"/>
      <c r="UBN45" s="167"/>
      <c r="UBO45" s="167"/>
      <c r="UBP45" s="167"/>
      <c r="UBQ45" s="167"/>
      <c r="UBR45" s="167"/>
      <c r="UBS45" s="167"/>
      <c r="UBT45" s="167"/>
      <c r="UBU45" s="167"/>
      <c r="UBV45" s="167"/>
      <c r="UBW45" s="167"/>
      <c r="UBX45" s="167"/>
      <c r="UBY45" s="167"/>
      <c r="UBZ45" s="167"/>
      <c r="UCA45" s="167"/>
      <c r="UCB45" s="167"/>
      <c r="UCC45" s="167"/>
      <c r="UCD45" s="167"/>
      <c r="UCE45" s="167"/>
      <c r="UCF45" s="167"/>
      <c r="UCG45" s="167"/>
      <c r="UCH45" s="167"/>
      <c r="UCI45" s="167"/>
      <c r="UCJ45" s="167"/>
      <c r="UCK45" s="167"/>
      <c r="UCL45" s="167"/>
      <c r="UCM45" s="167"/>
      <c r="UCN45" s="167"/>
      <c r="UCO45" s="167"/>
      <c r="UCP45" s="167"/>
      <c r="UCQ45" s="167"/>
      <c r="UCR45" s="167"/>
      <c r="UCS45" s="167"/>
      <c r="UCT45" s="167"/>
      <c r="UCU45" s="167"/>
      <c r="UCV45" s="167"/>
      <c r="UCW45" s="167"/>
      <c r="UCX45" s="167"/>
      <c r="UCY45" s="167"/>
      <c r="UCZ45" s="167"/>
      <c r="UDA45" s="167"/>
      <c r="UDB45" s="167"/>
      <c r="UDC45" s="167"/>
      <c r="UDD45" s="167"/>
      <c r="UDE45" s="167"/>
      <c r="UDF45" s="167"/>
      <c r="UDG45" s="167"/>
      <c r="UDH45" s="167"/>
      <c r="UDI45" s="167"/>
      <c r="UDJ45" s="167"/>
      <c r="UDK45" s="167"/>
      <c r="UDL45" s="167"/>
      <c r="UDM45" s="167"/>
      <c r="UDN45" s="167"/>
      <c r="UDO45" s="167"/>
      <c r="UDP45" s="167"/>
      <c r="UDQ45" s="167"/>
      <c r="UDR45" s="167"/>
      <c r="UDS45" s="167"/>
      <c r="UDT45" s="167"/>
      <c r="UDU45" s="167"/>
      <c r="UDV45" s="167"/>
      <c r="UDW45" s="167"/>
      <c r="UDX45" s="167"/>
      <c r="UDY45" s="167"/>
      <c r="UDZ45" s="167"/>
      <c r="UEA45" s="167"/>
      <c r="UEB45" s="167"/>
      <c r="UEC45" s="167"/>
      <c r="UED45" s="167"/>
      <c r="UEE45" s="167"/>
      <c r="UEF45" s="167"/>
      <c r="UEG45" s="167"/>
      <c r="UEH45" s="167"/>
      <c r="UEI45" s="167"/>
      <c r="UEJ45" s="167"/>
      <c r="UEK45" s="167"/>
      <c r="UEL45" s="167"/>
      <c r="UEM45" s="167"/>
      <c r="UEN45" s="167"/>
      <c r="UEO45" s="167"/>
      <c r="UEP45" s="167"/>
      <c r="UEQ45" s="167"/>
      <c r="UER45" s="167"/>
      <c r="UES45" s="167"/>
      <c r="UET45" s="167"/>
      <c r="UEU45" s="167"/>
      <c r="UEV45" s="167"/>
      <c r="UEW45" s="167"/>
      <c r="UEX45" s="167"/>
      <c r="UEY45" s="167"/>
      <c r="UEZ45" s="167"/>
      <c r="UFA45" s="167"/>
      <c r="UFB45" s="167"/>
      <c r="UFC45" s="167"/>
      <c r="UFD45" s="167"/>
      <c r="UFE45" s="167"/>
      <c r="UFF45" s="167"/>
      <c r="UFG45" s="167"/>
      <c r="UFH45" s="167"/>
      <c r="UFI45" s="167"/>
      <c r="UFJ45" s="167"/>
      <c r="UFK45" s="167"/>
      <c r="UFL45" s="167"/>
      <c r="UFM45" s="167"/>
      <c r="UFN45" s="167"/>
      <c r="UFO45" s="167"/>
      <c r="UFP45" s="167"/>
      <c r="UFQ45" s="167"/>
      <c r="UFR45" s="167"/>
      <c r="UFS45" s="167"/>
      <c r="UFT45" s="167"/>
      <c r="UFU45" s="167"/>
      <c r="UFV45" s="167"/>
      <c r="UFW45" s="167"/>
      <c r="UFX45" s="167"/>
      <c r="UFY45" s="167"/>
      <c r="UFZ45" s="167"/>
      <c r="UGA45" s="167"/>
      <c r="UGB45" s="167"/>
      <c r="UGC45" s="167"/>
      <c r="UGD45" s="167"/>
      <c r="UGE45" s="167"/>
      <c r="UGF45" s="167"/>
      <c r="UGG45" s="167"/>
      <c r="UGH45" s="167"/>
      <c r="UGI45" s="167"/>
      <c r="UGJ45" s="167"/>
      <c r="UGK45" s="167"/>
      <c r="UGL45" s="167"/>
      <c r="UGM45" s="167"/>
      <c r="UGN45" s="167"/>
      <c r="UGO45" s="167"/>
      <c r="UGP45" s="167"/>
      <c r="UGQ45" s="167"/>
      <c r="UGR45" s="167"/>
      <c r="UGS45" s="167"/>
      <c r="UGT45" s="167"/>
      <c r="UGU45" s="167"/>
      <c r="UGV45" s="167"/>
      <c r="UGW45" s="167"/>
      <c r="UGX45" s="167"/>
      <c r="UGY45" s="167"/>
      <c r="UGZ45" s="167"/>
      <c r="UHA45" s="167"/>
      <c r="UHB45" s="167"/>
      <c r="UHC45" s="167"/>
      <c r="UHD45" s="167"/>
      <c r="UHE45" s="167"/>
      <c r="UHF45" s="167"/>
      <c r="UHG45" s="167"/>
      <c r="UHH45" s="167"/>
      <c r="UHI45" s="167"/>
      <c r="UHJ45" s="167"/>
      <c r="UHK45" s="167"/>
      <c r="UHL45" s="167"/>
      <c r="UHM45" s="167"/>
      <c r="UHN45" s="167"/>
      <c r="UHO45" s="167"/>
      <c r="UHP45" s="167"/>
      <c r="UHQ45" s="167"/>
      <c r="UHR45" s="167"/>
      <c r="UHS45" s="167"/>
      <c r="UHT45" s="167"/>
      <c r="UHU45" s="167"/>
      <c r="UHV45" s="167"/>
      <c r="UHW45" s="167"/>
      <c r="UHX45" s="167"/>
      <c r="UHY45" s="167"/>
      <c r="UHZ45" s="167"/>
      <c r="UIA45" s="167"/>
      <c r="UIB45" s="167"/>
      <c r="UIC45" s="167"/>
      <c r="UID45" s="167"/>
      <c r="UIE45" s="167"/>
      <c r="UIF45" s="167"/>
      <c r="UIG45" s="167"/>
      <c r="UIH45" s="167"/>
      <c r="UII45" s="167"/>
      <c r="UIJ45" s="167"/>
      <c r="UIK45" s="167"/>
      <c r="UIL45" s="167"/>
      <c r="UIM45" s="167"/>
      <c r="UIN45" s="167"/>
      <c r="UIO45" s="167"/>
      <c r="UIP45" s="167"/>
      <c r="UIQ45" s="167"/>
      <c r="UIR45" s="167"/>
      <c r="UIS45" s="167"/>
      <c r="UIT45" s="167"/>
      <c r="UIU45" s="167"/>
      <c r="UIV45" s="167"/>
      <c r="UIW45" s="167"/>
      <c r="UIX45" s="167"/>
      <c r="UIY45" s="167"/>
      <c r="UIZ45" s="167"/>
      <c r="UJA45" s="167"/>
      <c r="UJB45" s="167"/>
      <c r="UJC45" s="167"/>
      <c r="UJD45" s="167"/>
      <c r="UJE45" s="167"/>
      <c r="UJF45" s="167"/>
      <c r="UJG45" s="167"/>
      <c r="UJH45" s="167"/>
      <c r="UJI45" s="167"/>
      <c r="UJJ45" s="167"/>
      <c r="UJK45" s="167"/>
      <c r="UJL45" s="167"/>
      <c r="UJM45" s="167"/>
      <c r="UJN45" s="167"/>
      <c r="UJO45" s="167"/>
      <c r="UJP45" s="167"/>
      <c r="UJQ45" s="167"/>
      <c r="UJR45" s="167"/>
      <c r="UJS45" s="167"/>
      <c r="UJT45" s="167"/>
      <c r="UJU45" s="167"/>
      <c r="UJV45" s="167"/>
      <c r="UJW45" s="167"/>
      <c r="UJX45" s="167"/>
      <c r="UJY45" s="167"/>
      <c r="UJZ45" s="167"/>
      <c r="UKA45" s="167"/>
      <c r="UKB45" s="167"/>
      <c r="UKC45" s="167"/>
      <c r="UKD45" s="167"/>
      <c r="UKE45" s="167"/>
      <c r="UKF45" s="167"/>
      <c r="UKG45" s="167"/>
      <c r="UKH45" s="167"/>
      <c r="UKI45" s="167"/>
      <c r="UKJ45" s="167"/>
      <c r="UKK45" s="167"/>
      <c r="UKL45" s="167"/>
      <c r="UKM45" s="167"/>
      <c r="UKN45" s="167"/>
      <c r="UKO45" s="167"/>
      <c r="UKP45" s="167"/>
      <c r="UKQ45" s="167"/>
      <c r="UKR45" s="167"/>
      <c r="UKS45" s="167"/>
      <c r="UKT45" s="167"/>
      <c r="UKU45" s="167"/>
      <c r="UKV45" s="167"/>
      <c r="UKW45" s="167"/>
      <c r="UKX45" s="167"/>
      <c r="UKY45" s="167"/>
      <c r="UKZ45" s="167"/>
      <c r="ULA45" s="167"/>
      <c r="ULB45" s="167"/>
      <c r="ULC45" s="167"/>
      <c r="ULD45" s="167"/>
      <c r="ULE45" s="167"/>
      <c r="ULF45" s="167"/>
      <c r="ULG45" s="167"/>
      <c r="ULH45" s="167"/>
      <c r="ULI45" s="167"/>
      <c r="ULJ45" s="167"/>
      <c r="ULK45" s="167"/>
      <c r="ULL45" s="167"/>
      <c r="ULM45" s="167"/>
      <c r="ULN45" s="167"/>
      <c r="ULO45" s="167"/>
      <c r="ULP45" s="167"/>
      <c r="ULQ45" s="167"/>
      <c r="ULR45" s="167"/>
      <c r="ULS45" s="167"/>
      <c r="ULT45" s="167"/>
      <c r="ULU45" s="167"/>
      <c r="ULV45" s="167"/>
      <c r="ULW45" s="167"/>
      <c r="ULX45" s="167"/>
      <c r="ULY45" s="167"/>
      <c r="ULZ45" s="167"/>
      <c r="UMA45" s="167"/>
      <c r="UMB45" s="167"/>
      <c r="UMC45" s="167"/>
      <c r="UMD45" s="167"/>
      <c r="UME45" s="167"/>
      <c r="UMF45" s="167"/>
      <c r="UMG45" s="167"/>
      <c r="UMH45" s="167"/>
      <c r="UMI45" s="167"/>
      <c r="UMJ45" s="167"/>
      <c r="UMK45" s="167"/>
      <c r="UML45" s="167"/>
      <c r="UMM45" s="167"/>
      <c r="UMN45" s="167"/>
      <c r="UMO45" s="167"/>
      <c r="UMP45" s="167"/>
      <c r="UMQ45" s="167"/>
      <c r="UMR45" s="167"/>
      <c r="UMS45" s="167"/>
      <c r="UMT45" s="167"/>
      <c r="UMU45" s="167"/>
      <c r="UMV45" s="167"/>
      <c r="UMW45" s="167"/>
      <c r="UMX45" s="167"/>
      <c r="UMY45" s="167"/>
      <c r="UMZ45" s="167"/>
      <c r="UNA45" s="167"/>
      <c r="UNB45" s="167"/>
      <c r="UNC45" s="167"/>
      <c r="UND45" s="167"/>
      <c r="UNE45" s="167"/>
      <c r="UNF45" s="167"/>
      <c r="UNG45" s="167"/>
      <c r="UNH45" s="167"/>
      <c r="UNI45" s="167"/>
      <c r="UNJ45" s="167"/>
      <c r="UNK45" s="167"/>
      <c r="UNL45" s="167"/>
      <c r="UNM45" s="167"/>
      <c r="UNN45" s="167"/>
      <c r="UNO45" s="167"/>
      <c r="UNP45" s="167"/>
      <c r="UNQ45" s="167"/>
      <c r="UNR45" s="167"/>
      <c r="UNS45" s="167"/>
      <c r="UNT45" s="167"/>
      <c r="UNU45" s="167"/>
      <c r="UNV45" s="167"/>
      <c r="UNW45" s="167"/>
      <c r="UNX45" s="167"/>
      <c r="UNY45" s="167"/>
      <c r="UNZ45" s="167"/>
      <c r="UOA45" s="167"/>
      <c r="UOB45" s="167"/>
      <c r="UOC45" s="167"/>
      <c r="UOD45" s="167"/>
      <c r="UOE45" s="167"/>
      <c r="UOF45" s="167"/>
      <c r="UOG45" s="167"/>
      <c r="UOH45" s="167"/>
      <c r="UOI45" s="167"/>
      <c r="UOJ45" s="167"/>
      <c r="UOK45" s="167"/>
      <c r="UOL45" s="167"/>
      <c r="UOM45" s="167"/>
      <c r="UON45" s="167"/>
      <c r="UOO45" s="167"/>
      <c r="UOP45" s="167"/>
      <c r="UOQ45" s="167"/>
      <c r="UOR45" s="167"/>
      <c r="UOS45" s="167"/>
      <c r="UOT45" s="167"/>
      <c r="UOU45" s="167"/>
      <c r="UOV45" s="167"/>
      <c r="UOW45" s="167"/>
      <c r="UOX45" s="167"/>
      <c r="UOY45" s="167"/>
      <c r="UOZ45" s="167"/>
      <c r="UPA45" s="167"/>
      <c r="UPB45" s="167"/>
      <c r="UPC45" s="167"/>
      <c r="UPD45" s="167"/>
      <c r="UPE45" s="167"/>
      <c r="UPF45" s="167"/>
      <c r="UPG45" s="167"/>
      <c r="UPH45" s="167"/>
      <c r="UPI45" s="167"/>
      <c r="UPJ45" s="167"/>
      <c r="UPK45" s="167"/>
      <c r="UPL45" s="167"/>
      <c r="UPM45" s="167"/>
      <c r="UPN45" s="167"/>
      <c r="UPO45" s="167"/>
      <c r="UPP45" s="167"/>
      <c r="UPQ45" s="167"/>
      <c r="UPR45" s="167"/>
      <c r="UPS45" s="167"/>
      <c r="UPT45" s="167"/>
      <c r="UPU45" s="167"/>
      <c r="UPV45" s="167"/>
      <c r="UPW45" s="167"/>
      <c r="UPX45" s="167"/>
      <c r="UPY45" s="167"/>
      <c r="UPZ45" s="167"/>
      <c r="UQA45" s="167"/>
      <c r="UQB45" s="167"/>
      <c r="UQC45" s="167"/>
      <c r="UQD45" s="167"/>
      <c r="UQE45" s="167"/>
      <c r="UQF45" s="167"/>
      <c r="UQG45" s="167"/>
      <c r="UQH45" s="167"/>
      <c r="UQI45" s="167"/>
      <c r="UQJ45" s="167"/>
      <c r="UQK45" s="167"/>
      <c r="UQL45" s="167"/>
      <c r="UQM45" s="167"/>
      <c r="UQN45" s="167"/>
      <c r="UQO45" s="167"/>
      <c r="UQP45" s="167"/>
      <c r="UQQ45" s="167"/>
      <c r="UQR45" s="167"/>
      <c r="UQS45" s="167"/>
      <c r="UQT45" s="167"/>
      <c r="UQU45" s="167"/>
      <c r="UQV45" s="167"/>
      <c r="UQW45" s="167"/>
      <c r="UQX45" s="167"/>
      <c r="UQY45" s="167"/>
      <c r="UQZ45" s="167"/>
      <c r="URA45" s="167"/>
      <c r="URB45" s="167"/>
      <c r="URC45" s="167"/>
      <c r="URD45" s="167"/>
      <c r="URE45" s="167"/>
      <c r="URF45" s="167"/>
      <c r="URG45" s="167"/>
      <c r="URH45" s="167"/>
      <c r="URI45" s="167"/>
      <c r="URJ45" s="167"/>
      <c r="URK45" s="167"/>
      <c r="URL45" s="167"/>
      <c r="URM45" s="167"/>
      <c r="URN45" s="167"/>
      <c r="URO45" s="167"/>
      <c r="URP45" s="167"/>
      <c r="URQ45" s="167"/>
      <c r="URR45" s="167"/>
      <c r="URS45" s="167"/>
      <c r="URT45" s="167"/>
      <c r="URU45" s="167"/>
      <c r="URV45" s="167"/>
      <c r="URW45" s="167"/>
      <c r="URX45" s="167"/>
      <c r="URY45" s="167"/>
      <c r="URZ45" s="167"/>
      <c r="USA45" s="167"/>
      <c r="USB45" s="167"/>
      <c r="USC45" s="167"/>
      <c r="USD45" s="167"/>
      <c r="USE45" s="167"/>
      <c r="USF45" s="167"/>
      <c r="USG45" s="167"/>
      <c r="USH45" s="167"/>
      <c r="USI45" s="167"/>
      <c r="USJ45" s="167"/>
      <c r="USK45" s="167"/>
      <c r="USL45" s="167"/>
      <c r="USM45" s="167"/>
      <c r="USN45" s="167"/>
      <c r="USO45" s="167"/>
      <c r="USP45" s="167"/>
      <c r="USQ45" s="167"/>
      <c r="USR45" s="167"/>
      <c r="USS45" s="167"/>
      <c r="UST45" s="167"/>
      <c r="USU45" s="167"/>
      <c r="USV45" s="167"/>
      <c r="USW45" s="167"/>
      <c r="USX45" s="167"/>
      <c r="USY45" s="167"/>
      <c r="USZ45" s="167"/>
      <c r="UTA45" s="167"/>
      <c r="UTB45" s="167"/>
      <c r="UTC45" s="167"/>
      <c r="UTD45" s="167"/>
      <c r="UTE45" s="167"/>
      <c r="UTF45" s="167"/>
      <c r="UTG45" s="167"/>
      <c r="UTH45" s="167"/>
      <c r="UTI45" s="167"/>
      <c r="UTJ45" s="167"/>
      <c r="UTK45" s="167"/>
      <c r="UTL45" s="167"/>
      <c r="UTM45" s="167"/>
      <c r="UTN45" s="167"/>
      <c r="UTO45" s="167"/>
      <c r="UTP45" s="167"/>
      <c r="UTQ45" s="167"/>
      <c r="UTR45" s="167"/>
      <c r="UTS45" s="167"/>
      <c r="UTT45" s="167"/>
      <c r="UTU45" s="167"/>
      <c r="UTV45" s="167"/>
      <c r="UTW45" s="167"/>
      <c r="UTX45" s="167"/>
      <c r="UTY45" s="167"/>
      <c r="UTZ45" s="167"/>
      <c r="UUA45" s="167"/>
      <c r="UUB45" s="167"/>
      <c r="UUC45" s="167"/>
      <c r="UUD45" s="167"/>
      <c r="UUE45" s="167"/>
      <c r="UUF45" s="167"/>
      <c r="UUG45" s="167"/>
      <c r="UUH45" s="167"/>
      <c r="UUI45" s="167"/>
      <c r="UUJ45" s="167"/>
      <c r="UUK45" s="167"/>
      <c r="UUL45" s="167"/>
      <c r="UUM45" s="167"/>
      <c r="UUN45" s="167"/>
      <c r="UUO45" s="167"/>
      <c r="UUP45" s="167"/>
      <c r="UUQ45" s="167"/>
      <c r="UUR45" s="167"/>
      <c r="UUS45" s="167"/>
      <c r="UUT45" s="167"/>
      <c r="UUU45" s="167"/>
      <c r="UUV45" s="167"/>
      <c r="UUW45" s="167"/>
      <c r="UUX45" s="167"/>
      <c r="UUY45" s="167"/>
      <c r="UUZ45" s="167"/>
      <c r="UVA45" s="167"/>
      <c r="UVB45" s="167"/>
      <c r="UVC45" s="167"/>
      <c r="UVD45" s="167"/>
      <c r="UVE45" s="167"/>
      <c r="UVF45" s="167"/>
      <c r="UVG45" s="167"/>
      <c r="UVH45" s="167"/>
      <c r="UVI45" s="167"/>
      <c r="UVJ45" s="167"/>
      <c r="UVK45" s="167"/>
      <c r="UVL45" s="167"/>
      <c r="UVM45" s="167"/>
      <c r="UVN45" s="167"/>
      <c r="UVO45" s="167"/>
      <c r="UVP45" s="167"/>
      <c r="UVQ45" s="167"/>
      <c r="UVR45" s="167"/>
      <c r="UVS45" s="167"/>
      <c r="UVT45" s="167"/>
      <c r="UVU45" s="167"/>
      <c r="UVV45" s="167"/>
      <c r="UVW45" s="167"/>
      <c r="UVX45" s="167"/>
      <c r="UVY45" s="167"/>
      <c r="UVZ45" s="167"/>
      <c r="UWA45" s="167"/>
      <c r="UWB45" s="167"/>
      <c r="UWC45" s="167"/>
      <c r="UWD45" s="167"/>
      <c r="UWE45" s="167"/>
      <c r="UWF45" s="167"/>
      <c r="UWG45" s="167"/>
      <c r="UWH45" s="167"/>
      <c r="UWI45" s="167"/>
      <c r="UWJ45" s="167"/>
      <c r="UWK45" s="167"/>
      <c r="UWL45" s="167"/>
      <c r="UWM45" s="167"/>
      <c r="UWN45" s="167"/>
      <c r="UWO45" s="167"/>
      <c r="UWP45" s="167"/>
      <c r="UWQ45" s="167"/>
      <c r="UWR45" s="167"/>
      <c r="UWS45" s="167"/>
      <c r="UWT45" s="167"/>
      <c r="UWU45" s="167"/>
      <c r="UWV45" s="167"/>
      <c r="UWW45" s="167"/>
      <c r="UWX45" s="167"/>
      <c r="UWY45" s="167"/>
      <c r="UWZ45" s="167"/>
      <c r="UXA45" s="167"/>
      <c r="UXB45" s="167"/>
      <c r="UXC45" s="167"/>
      <c r="UXD45" s="167"/>
      <c r="UXE45" s="167"/>
      <c r="UXF45" s="167"/>
      <c r="UXG45" s="167"/>
      <c r="UXH45" s="167"/>
      <c r="UXI45" s="167"/>
      <c r="UXJ45" s="167"/>
      <c r="UXK45" s="167"/>
      <c r="UXL45" s="167"/>
      <c r="UXM45" s="167"/>
      <c r="UXN45" s="167"/>
      <c r="UXO45" s="167"/>
      <c r="UXP45" s="167"/>
      <c r="UXQ45" s="167"/>
      <c r="UXR45" s="167"/>
      <c r="UXS45" s="167"/>
      <c r="UXT45" s="167"/>
      <c r="UXU45" s="167"/>
      <c r="UXV45" s="167"/>
      <c r="UXW45" s="167"/>
      <c r="UXX45" s="167"/>
      <c r="UXY45" s="167"/>
      <c r="UXZ45" s="167"/>
      <c r="UYA45" s="167"/>
      <c r="UYB45" s="167"/>
      <c r="UYC45" s="167"/>
      <c r="UYD45" s="167"/>
      <c r="UYE45" s="167"/>
      <c r="UYF45" s="167"/>
      <c r="UYG45" s="167"/>
      <c r="UYH45" s="167"/>
      <c r="UYI45" s="167"/>
      <c r="UYJ45" s="167"/>
      <c r="UYK45" s="167"/>
      <c r="UYL45" s="167"/>
      <c r="UYM45" s="167"/>
      <c r="UYN45" s="167"/>
      <c r="UYO45" s="167"/>
      <c r="UYP45" s="167"/>
      <c r="UYQ45" s="167"/>
      <c r="UYR45" s="167"/>
      <c r="UYS45" s="167"/>
      <c r="UYT45" s="167"/>
      <c r="UYU45" s="167"/>
      <c r="UYV45" s="167"/>
      <c r="UYW45" s="167"/>
      <c r="UYX45" s="167"/>
      <c r="UYY45" s="167"/>
      <c r="UYZ45" s="167"/>
      <c r="UZA45" s="167"/>
      <c r="UZB45" s="167"/>
      <c r="UZC45" s="167"/>
      <c r="UZD45" s="167"/>
      <c r="UZE45" s="167"/>
      <c r="UZF45" s="167"/>
      <c r="UZG45" s="167"/>
      <c r="UZH45" s="167"/>
      <c r="UZI45" s="167"/>
      <c r="UZJ45" s="167"/>
      <c r="UZK45" s="167"/>
      <c r="UZL45" s="167"/>
      <c r="UZM45" s="167"/>
      <c r="UZN45" s="167"/>
      <c r="UZO45" s="167"/>
      <c r="UZP45" s="167"/>
      <c r="UZQ45" s="167"/>
      <c r="UZR45" s="167"/>
      <c r="UZS45" s="167"/>
      <c r="UZT45" s="167"/>
      <c r="UZU45" s="167"/>
      <c r="UZV45" s="167"/>
      <c r="UZW45" s="167"/>
      <c r="UZX45" s="167"/>
      <c r="UZY45" s="167"/>
      <c r="UZZ45" s="167"/>
      <c r="VAA45" s="167"/>
      <c r="VAB45" s="167"/>
      <c r="VAC45" s="167"/>
      <c r="VAD45" s="167"/>
      <c r="VAE45" s="167"/>
      <c r="VAF45" s="167"/>
      <c r="VAG45" s="167"/>
      <c r="VAH45" s="167"/>
      <c r="VAI45" s="167"/>
      <c r="VAJ45" s="167"/>
      <c r="VAK45" s="167"/>
      <c r="VAL45" s="167"/>
      <c r="VAM45" s="167"/>
      <c r="VAN45" s="167"/>
      <c r="VAO45" s="167"/>
      <c r="VAP45" s="167"/>
      <c r="VAQ45" s="167"/>
      <c r="VAR45" s="167"/>
      <c r="VAS45" s="167"/>
      <c r="VAT45" s="167"/>
      <c r="VAU45" s="167"/>
      <c r="VAV45" s="167"/>
      <c r="VAW45" s="167"/>
      <c r="VAX45" s="167"/>
      <c r="VAY45" s="167"/>
      <c r="VAZ45" s="167"/>
      <c r="VBA45" s="167"/>
      <c r="VBB45" s="167"/>
      <c r="VBC45" s="167"/>
      <c r="VBD45" s="167"/>
      <c r="VBE45" s="167"/>
      <c r="VBF45" s="167"/>
      <c r="VBG45" s="167"/>
      <c r="VBH45" s="167"/>
      <c r="VBI45" s="167"/>
      <c r="VBJ45" s="167"/>
      <c r="VBK45" s="167"/>
      <c r="VBL45" s="167"/>
      <c r="VBM45" s="167"/>
      <c r="VBN45" s="167"/>
      <c r="VBO45" s="167"/>
      <c r="VBP45" s="167"/>
      <c r="VBQ45" s="167"/>
      <c r="VBR45" s="167"/>
      <c r="VBS45" s="167"/>
      <c r="VBT45" s="167"/>
      <c r="VBU45" s="167"/>
      <c r="VBV45" s="167"/>
      <c r="VBW45" s="167"/>
      <c r="VBX45" s="167"/>
      <c r="VBY45" s="167"/>
      <c r="VBZ45" s="167"/>
      <c r="VCA45" s="167"/>
      <c r="VCB45" s="167"/>
      <c r="VCC45" s="167"/>
      <c r="VCD45" s="167"/>
      <c r="VCE45" s="167"/>
      <c r="VCF45" s="167"/>
      <c r="VCG45" s="167"/>
      <c r="VCH45" s="167"/>
      <c r="VCI45" s="167"/>
      <c r="VCJ45" s="167"/>
      <c r="VCK45" s="167"/>
      <c r="VCL45" s="167"/>
      <c r="VCM45" s="167"/>
      <c r="VCN45" s="167"/>
      <c r="VCO45" s="167"/>
      <c r="VCP45" s="167"/>
      <c r="VCQ45" s="167"/>
      <c r="VCR45" s="167"/>
      <c r="VCS45" s="167"/>
      <c r="VCT45" s="167"/>
      <c r="VCU45" s="167"/>
      <c r="VCV45" s="167"/>
      <c r="VCW45" s="167"/>
      <c r="VCX45" s="167"/>
      <c r="VCY45" s="167"/>
      <c r="VCZ45" s="167"/>
      <c r="VDA45" s="167"/>
      <c r="VDB45" s="167"/>
      <c r="VDC45" s="167"/>
      <c r="VDD45" s="167"/>
      <c r="VDE45" s="167"/>
      <c r="VDF45" s="167"/>
      <c r="VDG45" s="167"/>
      <c r="VDH45" s="167"/>
      <c r="VDI45" s="167"/>
      <c r="VDJ45" s="167"/>
      <c r="VDK45" s="167"/>
      <c r="VDL45" s="167"/>
      <c r="VDM45" s="167"/>
      <c r="VDN45" s="167"/>
      <c r="VDO45" s="167"/>
      <c r="VDP45" s="167"/>
      <c r="VDQ45" s="167"/>
      <c r="VDR45" s="167"/>
      <c r="VDS45" s="167"/>
      <c r="VDT45" s="167"/>
      <c r="VDU45" s="167"/>
      <c r="VDV45" s="167"/>
      <c r="VDW45" s="167"/>
      <c r="VDX45" s="167"/>
      <c r="VDY45" s="167"/>
      <c r="VDZ45" s="167"/>
      <c r="VEA45" s="167"/>
      <c r="VEB45" s="167"/>
      <c r="VEC45" s="167"/>
      <c r="VED45" s="167"/>
      <c r="VEE45" s="167"/>
      <c r="VEF45" s="167"/>
      <c r="VEG45" s="167"/>
      <c r="VEH45" s="167"/>
      <c r="VEI45" s="167"/>
      <c r="VEJ45" s="167"/>
      <c r="VEK45" s="167"/>
      <c r="VEL45" s="167"/>
      <c r="VEM45" s="167"/>
      <c r="VEN45" s="167"/>
      <c r="VEO45" s="167"/>
      <c r="VEP45" s="167"/>
      <c r="VEQ45" s="167"/>
      <c r="VER45" s="167"/>
      <c r="VES45" s="167"/>
      <c r="VET45" s="167"/>
      <c r="VEU45" s="167"/>
      <c r="VEV45" s="167"/>
      <c r="VEW45" s="167"/>
      <c r="VEX45" s="167"/>
      <c r="VEY45" s="167"/>
      <c r="VEZ45" s="167"/>
      <c r="VFA45" s="167"/>
      <c r="VFB45" s="167"/>
      <c r="VFC45" s="167"/>
      <c r="VFD45" s="167"/>
      <c r="VFE45" s="167"/>
      <c r="VFF45" s="167"/>
      <c r="VFG45" s="167"/>
      <c r="VFH45" s="167"/>
      <c r="VFI45" s="167"/>
      <c r="VFJ45" s="167"/>
      <c r="VFK45" s="167"/>
      <c r="VFL45" s="167"/>
      <c r="VFM45" s="167"/>
      <c r="VFN45" s="167"/>
      <c r="VFO45" s="167"/>
      <c r="VFP45" s="167"/>
      <c r="VFQ45" s="167"/>
      <c r="VFR45" s="167"/>
      <c r="VFS45" s="167"/>
      <c r="VFT45" s="167"/>
      <c r="VFU45" s="167"/>
      <c r="VFV45" s="167"/>
      <c r="VFW45" s="167"/>
      <c r="VFX45" s="167"/>
      <c r="VFY45" s="167"/>
      <c r="VFZ45" s="167"/>
      <c r="VGA45" s="167"/>
      <c r="VGB45" s="167"/>
      <c r="VGC45" s="167"/>
      <c r="VGD45" s="167"/>
      <c r="VGE45" s="167"/>
      <c r="VGF45" s="167"/>
      <c r="VGG45" s="167"/>
      <c r="VGH45" s="167"/>
      <c r="VGI45" s="167"/>
      <c r="VGJ45" s="167"/>
      <c r="VGK45" s="167"/>
      <c r="VGL45" s="167"/>
      <c r="VGM45" s="167"/>
      <c r="VGN45" s="167"/>
      <c r="VGO45" s="167"/>
      <c r="VGP45" s="167"/>
      <c r="VGQ45" s="167"/>
      <c r="VGR45" s="167"/>
      <c r="VGS45" s="167"/>
      <c r="VGT45" s="167"/>
      <c r="VGU45" s="167"/>
      <c r="VGV45" s="167"/>
      <c r="VGW45" s="167"/>
      <c r="VGX45" s="167"/>
      <c r="VGY45" s="167"/>
      <c r="VGZ45" s="167"/>
      <c r="VHA45" s="167"/>
      <c r="VHB45" s="167"/>
      <c r="VHC45" s="167"/>
      <c r="VHD45" s="167"/>
      <c r="VHE45" s="167"/>
      <c r="VHF45" s="167"/>
      <c r="VHG45" s="167"/>
      <c r="VHH45" s="167"/>
      <c r="VHI45" s="167"/>
      <c r="VHJ45" s="167"/>
      <c r="VHK45" s="167"/>
      <c r="VHL45" s="167"/>
      <c r="VHM45" s="167"/>
      <c r="VHN45" s="167"/>
      <c r="VHO45" s="167"/>
      <c r="VHP45" s="167"/>
      <c r="VHQ45" s="167"/>
      <c r="VHR45" s="167"/>
      <c r="VHS45" s="167"/>
      <c r="VHT45" s="167"/>
      <c r="VHU45" s="167"/>
      <c r="VHV45" s="167"/>
      <c r="VHW45" s="167"/>
      <c r="VHX45" s="167"/>
      <c r="VHY45" s="167"/>
      <c r="VHZ45" s="167"/>
      <c r="VIA45" s="167"/>
      <c r="VIB45" s="167"/>
      <c r="VIC45" s="167"/>
      <c r="VID45" s="167"/>
      <c r="VIE45" s="167"/>
      <c r="VIF45" s="167"/>
      <c r="VIG45" s="167"/>
      <c r="VIH45" s="167"/>
      <c r="VII45" s="167"/>
      <c r="VIJ45" s="167"/>
      <c r="VIK45" s="167"/>
      <c r="VIL45" s="167"/>
      <c r="VIM45" s="167"/>
      <c r="VIN45" s="167"/>
      <c r="VIO45" s="167"/>
      <c r="VIP45" s="167"/>
      <c r="VIQ45" s="167"/>
      <c r="VIR45" s="167"/>
      <c r="VIS45" s="167"/>
      <c r="VIT45" s="167"/>
      <c r="VIU45" s="167"/>
      <c r="VIV45" s="167"/>
      <c r="VIW45" s="167"/>
      <c r="VIX45" s="167"/>
      <c r="VIY45" s="167"/>
      <c r="VIZ45" s="167"/>
      <c r="VJA45" s="167"/>
      <c r="VJB45" s="167"/>
      <c r="VJC45" s="167"/>
      <c r="VJD45" s="167"/>
      <c r="VJE45" s="167"/>
      <c r="VJF45" s="167"/>
      <c r="VJG45" s="167"/>
      <c r="VJH45" s="167"/>
      <c r="VJI45" s="167"/>
      <c r="VJJ45" s="167"/>
      <c r="VJK45" s="167"/>
      <c r="VJL45" s="167"/>
      <c r="VJM45" s="167"/>
      <c r="VJN45" s="167"/>
      <c r="VJO45" s="167"/>
      <c r="VJP45" s="167"/>
      <c r="VJQ45" s="167"/>
      <c r="VJR45" s="167"/>
      <c r="VJS45" s="167"/>
      <c r="VJT45" s="167"/>
      <c r="VJU45" s="167"/>
      <c r="VJV45" s="167"/>
      <c r="VJW45" s="167"/>
      <c r="VJX45" s="167"/>
      <c r="VJY45" s="167"/>
      <c r="VJZ45" s="167"/>
      <c r="VKA45" s="167"/>
      <c r="VKB45" s="167"/>
      <c r="VKC45" s="167"/>
      <c r="VKD45" s="167"/>
      <c r="VKE45" s="167"/>
      <c r="VKF45" s="167"/>
      <c r="VKG45" s="167"/>
      <c r="VKH45" s="167"/>
      <c r="VKI45" s="167"/>
      <c r="VKJ45" s="167"/>
      <c r="VKK45" s="167"/>
      <c r="VKL45" s="167"/>
      <c r="VKM45" s="167"/>
      <c r="VKN45" s="167"/>
      <c r="VKO45" s="167"/>
      <c r="VKP45" s="167"/>
      <c r="VKQ45" s="167"/>
      <c r="VKR45" s="167"/>
      <c r="VKS45" s="167"/>
      <c r="VKT45" s="167"/>
      <c r="VKU45" s="167"/>
      <c r="VKV45" s="167"/>
      <c r="VKW45" s="167"/>
      <c r="VKX45" s="167"/>
      <c r="VKY45" s="167"/>
      <c r="VKZ45" s="167"/>
      <c r="VLA45" s="167"/>
      <c r="VLB45" s="167"/>
      <c r="VLC45" s="167"/>
      <c r="VLD45" s="167"/>
      <c r="VLE45" s="167"/>
      <c r="VLF45" s="167"/>
      <c r="VLG45" s="167"/>
      <c r="VLH45" s="167"/>
      <c r="VLI45" s="167"/>
      <c r="VLJ45" s="167"/>
      <c r="VLK45" s="167"/>
      <c r="VLL45" s="167"/>
      <c r="VLM45" s="167"/>
      <c r="VLN45" s="167"/>
      <c r="VLO45" s="167"/>
      <c r="VLP45" s="167"/>
      <c r="VLQ45" s="167"/>
      <c r="VLR45" s="167"/>
      <c r="VLS45" s="167"/>
      <c r="VLT45" s="167"/>
      <c r="VLU45" s="167"/>
      <c r="VLV45" s="167"/>
      <c r="VLW45" s="167"/>
      <c r="VLX45" s="167"/>
      <c r="VLY45" s="167"/>
      <c r="VLZ45" s="167"/>
      <c r="VMA45" s="167"/>
      <c r="VMB45" s="167"/>
      <c r="VMC45" s="167"/>
      <c r="VMD45" s="167"/>
      <c r="VME45" s="167"/>
      <c r="VMF45" s="167"/>
      <c r="VMG45" s="167"/>
      <c r="VMH45" s="167"/>
      <c r="VMI45" s="167"/>
      <c r="VMJ45" s="167"/>
      <c r="VMK45" s="167"/>
      <c r="VML45" s="167"/>
      <c r="VMM45" s="167"/>
      <c r="VMN45" s="167"/>
      <c r="VMO45" s="167"/>
      <c r="VMP45" s="167"/>
      <c r="VMQ45" s="167"/>
      <c r="VMR45" s="167"/>
      <c r="VMS45" s="167"/>
      <c r="VMT45" s="167"/>
      <c r="VMU45" s="167"/>
      <c r="VMV45" s="167"/>
      <c r="VMW45" s="167"/>
      <c r="VMX45" s="167"/>
      <c r="VMY45" s="167"/>
      <c r="VMZ45" s="167"/>
      <c r="VNA45" s="167"/>
      <c r="VNB45" s="167"/>
      <c r="VNC45" s="167"/>
      <c r="VND45" s="167"/>
      <c r="VNE45" s="167"/>
      <c r="VNF45" s="167"/>
      <c r="VNG45" s="167"/>
      <c r="VNH45" s="167"/>
      <c r="VNI45" s="167"/>
      <c r="VNJ45" s="167"/>
      <c r="VNK45" s="167"/>
      <c r="VNL45" s="167"/>
      <c r="VNM45" s="167"/>
      <c r="VNN45" s="167"/>
      <c r="VNO45" s="167"/>
      <c r="VNP45" s="167"/>
      <c r="VNQ45" s="167"/>
      <c r="VNR45" s="167"/>
      <c r="VNS45" s="167"/>
      <c r="VNT45" s="167"/>
      <c r="VNU45" s="167"/>
      <c r="VNV45" s="167"/>
      <c r="VNW45" s="167"/>
      <c r="VNX45" s="167"/>
      <c r="VNY45" s="167"/>
      <c r="VNZ45" s="167"/>
      <c r="VOA45" s="167"/>
      <c r="VOB45" s="167"/>
      <c r="VOC45" s="167"/>
      <c r="VOD45" s="167"/>
      <c r="VOE45" s="167"/>
      <c r="VOF45" s="167"/>
      <c r="VOG45" s="167"/>
      <c r="VOH45" s="167"/>
      <c r="VOI45" s="167"/>
      <c r="VOJ45" s="167"/>
      <c r="VOK45" s="167"/>
      <c r="VOL45" s="167"/>
      <c r="VOM45" s="167"/>
      <c r="VON45" s="167"/>
      <c r="VOO45" s="167"/>
      <c r="VOP45" s="167"/>
      <c r="VOQ45" s="167"/>
      <c r="VOR45" s="167"/>
      <c r="VOS45" s="167"/>
      <c r="VOT45" s="167"/>
      <c r="VOU45" s="167"/>
      <c r="VOV45" s="167"/>
      <c r="VOW45" s="167"/>
      <c r="VOX45" s="167"/>
      <c r="VOY45" s="167"/>
      <c r="VOZ45" s="167"/>
      <c r="VPA45" s="167"/>
      <c r="VPB45" s="167"/>
      <c r="VPC45" s="167"/>
      <c r="VPD45" s="167"/>
      <c r="VPE45" s="167"/>
      <c r="VPF45" s="167"/>
      <c r="VPG45" s="167"/>
      <c r="VPH45" s="167"/>
      <c r="VPI45" s="167"/>
      <c r="VPJ45" s="167"/>
      <c r="VPK45" s="167"/>
      <c r="VPL45" s="167"/>
      <c r="VPM45" s="167"/>
      <c r="VPN45" s="167"/>
      <c r="VPO45" s="167"/>
      <c r="VPP45" s="167"/>
      <c r="VPQ45" s="167"/>
      <c r="VPR45" s="167"/>
      <c r="VPS45" s="167"/>
      <c r="VPT45" s="167"/>
      <c r="VPU45" s="167"/>
      <c r="VPV45" s="167"/>
      <c r="VPW45" s="167"/>
      <c r="VPX45" s="167"/>
      <c r="VPY45" s="167"/>
      <c r="VPZ45" s="167"/>
      <c r="VQA45" s="167"/>
      <c r="VQB45" s="167"/>
      <c r="VQC45" s="167"/>
      <c r="VQD45" s="167"/>
      <c r="VQE45" s="167"/>
      <c r="VQF45" s="167"/>
      <c r="VQG45" s="167"/>
      <c r="VQH45" s="167"/>
      <c r="VQI45" s="167"/>
      <c r="VQJ45" s="167"/>
      <c r="VQK45" s="167"/>
      <c r="VQL45" s="167"/>
      <c r="VQM45" s="167"/>
      <c r="VQN45" s="167"/>
      <c r="VQO45" s="167"/>
      <c r="VQP45" s="167"/>
      <c r="VQQ45" s="167"/>
      <c r="VQR45" s="167"/>
      <c r="VQS45" s="167"/>
      <c r="VQT45" s="167"/>
      <c r="VQU45" s="167"/>
      <c r="VQV45" s="167"/>
      <c r="VQW45" s="167"/>
      <c r="VQX45" s="167"/>
      <c r="VQY45" s="167"/>
      <c r="VQZ45" s="167"/>
      <c r="VRA45" s="167"/>
      <c r="VRB45" s="167"/>
      <c r="VRC45" s="167"/>
      <c r="VRD45" s="167"/>
      <c r="VRE45" s="167"/>
      <c r="VRF45" s="167"/>
      <c r="VRG45" s="167"/>
      <c r="VRH45" s="167"/>
      <c r="VRI45" s="167"/>
      <c r="VRJ45" s="167"/>
      <c r="VRK45" s="167"/>
      <c r="VRL45" s="167"/>
      <c r="VRM45" s="167"/>
      <c r="VRN45" s="167"/>
      <c r="VRO45" s="167"/>
      <c r="VRP45" s="167"/>
      <c r="VRQ45" s="167"/>
      <c r="VRR45" s="167"/>
      <c r="VRS45" s="167"/>
      <c r="VRT45" s="167"/>
      <c r="VRU45" s="167"/>
      <c r="VRV45" s="167"/>
      <c r="VRW45" s="167"/>
      <c r="VRX45" s="167"/>
      <c r="VRY45" s="167"/>
      <c r="VRZ45" s="167"/>
      <c r="VSA45" s="167"/>
      <c r="VSB45" s="167"/>
      <c r="VSC45" s="167"/>
      <c r="VSD45" s="167"/>
      <c r="VSE45" s="167"/>
      <c r="VSF45" s="167"/>
      <c r="VSG45" s="167"/>
      <c r="VSH45" s="167"/>
      <c r="VSI45" s="167"/>
      <c r="VSJ45" s="167"/>
      <c r="VSK45" s="167"/>
      <c r="VSL45" s="167"/>
      <c r="VSM45" s="167"/>
      <c r="VSN45" s="167"/>
      <c r="VSO45" s="167"/>
      <c r="VSP45" s="167"/>
      <c r="VSQ45" s="167"/>
      <c r="VSR45" s="167"/>
      <c r="VSS45" s="167"/>
      <c r="VST45" s="167"/>
      <c r="VSU45" s="167"/>
      <c r="VSV45" s="167"/>
      <c r="VSW45" s="167"/>
      <c r="VSX45" s="167"/>
      <c r="VSY45" s="167"/>
      <c r="VSZ45" s="167"/>
      <c r="VTA45" s="167"/>
      <c r="VTB45" s="167"/>
      <c r="VTC45" s="167"/>
      <c r="VTD45" s="167"/>
      <c r="VTE45" s="167"/>
      <c r="VTF45" s="167"/>
      <c r="VTG45" s="167"/>
      <c r="VTH45" s="167"/>
      <c r="VTI45" s="167"/>
      <c r="VTJ45" s="167"/>
      <c r="VTK45" s="167"/>
      <c r="VTL45" s="167"/>
      <c r="VTM45" s="167"/>
      <c r="VTN45" s="167"/>
      <c r="VTO45" s="167"/>
      <c r="VTP45" s="167"/>
      <c r="VTQ45" s="167"/>
      <c r="VTR45" s="167"/>
      <c r="VTS45" s="167"/>
      <c r="VTT45" s="167"/>
      <c r="VTU45" s="167"/>
      <c r="VTV45" s="167"/>
      <c r="VTW45" s="167"/>
      <c r="VTX45" s="167"/>
      <c r="VTY45" s="167"/>
      <c r="VTZ45" s="167"/>
      <c r="VUA45" s="167"/>
      <c r="VUB45" s="167"/>
      <c r="VUC45" s="167"/>
      <c r="VUD45" s="167"/>
      <c r="VUE45" s="167"/>
      <c r="VUF45" s="167"/>
      <c r="VUG45" s="167"/>
      <c r="VUH45" s="167"/>
      <c r="VUI45" s="167"/>
      <c r="VUJ45" s="167"/>
      <c r="VUK45" s="167"/>
      <c r="VUL45" s="167"/>
      <c r="VUM45" s="167"/>
      <c r="VUN45" s="167"/>
      <c r="VUO45" s="167"/>
      <c r="VUP45" s="167"/>
      <c r="VUQ45" s="167"/>
      <c r="VUR45" s="167"/>
      <c r="VUS45" s="167"/>
      <c r="VUT45" s="167"/>
      <c r="VUU45" s="167"/>
      <c r="VUV45" s="167"/>
      <c r="VUW45" s="167"/>
      <c r="VUX45" s="167"/>
      <c r="VUY45" s="167"/>
      <c r="VUZ45" s="167"/>
      <c r="VVA45" s="167"/>
      <c r="VVB45" s="167"/>
      <c r="VVC45" s="167"/>
      <c r="VVD45" s="167"/>
      <c r="VVE45" s="167"/>
      <c r="VVF45" s="167"/>
      <c r="VVG45" s="167"/>
      <c r="VVH45" s="167"/>
      <c r="VVI45" s="167"/>
      <c r="VVJ45" s="167"/>
      <c r="VVK45" s="167"/>
      <c r="VVL45" s="167"/>
      <c r="VVM45" s="167"/>
      <c r="VVN45" s="167"/>
      <c r="VVO45" s="167"/>
      <c r="VVP45" s="167"/>
      <c r="VVQ45" s="167"/>
      <c r="VVR45" s="167"/>
      <c r="VVS45" s="167"/>
      <c r="VVT45" s="167"/>
      <c r="VVU45" s="167"/>
      <c r="VVV45" s="167"/>
      <c r="VVW45" s="167"/>
      <c r="VVX45" s="167"/>
      <c r="VVY45" s="167"/>
      <c r="VVZ45" s="167"/>
      <c r="VWA45" s="167"/>
      <c r="VWB45" s="167"/>
      <c r="VWC45" s="167"/>
      <c r="VWD45" s="167"/>
      <c r="VWE45" s="167"/>
      <c r="VWF45" s="167"/>
      <c r="VWG45" s="167"/>
      <c r="VWH45" s="167"/>
      <c r="VWI45" s="167"/>
      <c r="VWJ45" s="167"/>
      <c r="VWK45" s="167"/>
      <c r="VWL45" s="167"/>
      <c r="VWM45" s="167"/>
      <c r="VWN45" s="167"/>
      <c r="VWO45" s="167"/>
      <c r="VWP45" s="167"/>
      <c r="VWQ45" s="167"/>
      <c r="VWR45" s="167"/>
      <c r="VWS45" s="167"/>
      <c r="VWT45" s="167"/>
      <c r="VWU45" s="167"/>
      <c r="VWV45" s="167"/>
      <c r="VWW45" s="167"/>
      <c r="VWX45" s="167"/>
      <c r="VWY45" s="167"/>
      <c r="VWZ45" s="167"/>
      <c r="VXA45" s="167"/>
      <c r="VXB45" s="167"/>
      <c r="VXC45" s="167"/>
      <c r="VXD45" s="167"/>
      <c r="VXE45" s="167"/>
      <c r="VXF45" s="167"/>
      <c r="VXG45" s="167"/>
      <c r="VXH45" s="167"/>
      <c r="VXI45" s="167"/>
      <c r="VXJ45" s="167"/>
      <c r="VXK45" s="167"/>
      <c r="VXL45" s="167"/>
      <c r="VXM45" s="167"/>
      <c r="VXN45" s="167"/>
      <c r="VXO45" s="167"/>
      <c r="VXP45" s="167"/>
      <c r="VXQ45" s="167"/>
      <c r="VXR45" s="167"/>
      <c r="VXS45" s="167"/>
      <c r="VXT45" s="167"/>
      <c r="VXU45" s="167"/>
      <c r="VXV45" s="167"/>
      <c r="VXW45" s="167"/>
      <c r="VXX45" s="167"/>
      <c r="VXY45" s="167"/>
      <c r="VXZ45" s="167"/>
      <c r="VYA45" s="167"/>
      <c r="VYB45" s="167"/>
      <c r="VYC45" s="167"/>
      <c r="VYD45" s="167"/>
      <c r="VYE45" s="167"/>
      <c r="VYF45" s="167"/>
      <c r="VYG45" s="167"/>
      <c r="VYH45" s="167"/>
      <c r="VYI45" s="167"/>
      <c r="VYJ45" s="167"/>
      <c r="VYK45" s="167"/>
      <c r="VYL45" s="167"/>
      <c r="VYM45" s="167"/>
      <c r="VYN45" s="167"/>
      <c r="VYO45" s="167"/>
      <c r="VYP45" s="167"/>
      <c r="VYQ45" s="167"/>
      <c r="VYR45" s="167"/>
      <c r="VYS45" s="167"/>
      <c r="VYT45" s="167"/>
      <c r="VYU45" s="167"/>
      <c r="VYV45" s="167"/>
      <c r="VYW45" s="167"/>
      <c r="VYX45" s="167"/>
      <c r="VYY45" s="167"/>
      <c r="VYZ45" s="167"/>
      <c r="VZA45" s="167"/>
      <c r="VZB45" s="167"/>
      <c r="VZC45" s="167"/>
      <c r="VZD45" s="167"/>
      <c r="VZE45" s="167"/>
      <c r="VZF45" s="167"/>
      <c r="VZG45" s="167"/>
      <c r="VZH45" s="167"/>
      <c r="VZI45" s="167"/>
      <c r="VZJ45" s="167"/>
      <c r="VZK45" s="167"/>
      <c r="VZL45" s="167"/>
      <c r="VZM45" s="167"/>
      <c r="VZN45" s="167"/>
      <c r="VZO45" s="167"/>
      <c r="VZP45" s="167"/>
      <c r="VZQ45" s="167"/>
      <c r="VZR45" s="167"/>
      <c r="VZS45" s="167"/>
      <c r="VZT45" s="167"/>
      <c r="VZU45" s="167"/>
      <c r="VZV45" s="167"/>
      <c r="VZW45" s="167"/>
      <c r="VZX45" s="167"/>
      <c r="VZY45" s="167"/>
      <c r="VZZ45" s="167"/>
      <c r="WAA45" s="167"/>
      <c r="WAB45" s="167"/>
      <c r="WAC45" s="167"/>
      <c r="WAD45" s="167"/>
      <c r="WAE45" s="167"/>
      <c r="WAF45" s="167"/>
      <c r="WAG45" s="167"/>
      <c r="WAH45" s="167"/>
      <c r="WAI45" s="167"/>
      <c r="WAJ45" s="167"/>
      <c r="WAK45" s="167"/>
      <c r="WAL45" s="167"/>
      <c r="WAM45" s="167"/>
      <c r="WAN45" s="167"/>
      <c r="WAO45" s="167"/>
      <c r="WAP45" s="167"/>
      <c r="WAQ45" s="167"/>
      <c r="WAR45" s="167"/>
      <c r="WAS45" s="167"/>
      <c r="WAT45" s="167"/>
      <c r="WAU45" s="167"/>
      <c r="WAV45" s="167"/>
      <c r="WAW45" s="167"/>
      <c r="WAX45" s="167"/>
      <c r="WAY45" s="167"/>
      <c r="WAZ45" s="167"/>
      <c r="WBA45" s="167"/>
      <c r="WBB45" s="167"/>
      <c r="WBC45" s="167"/>
      <c r="WBD45" s="167"/>
      <c r="WBE45" s="167"/>
      <c r="WBF45" s="167"/>
      <c r="WBG45" s="167"/>
      <c r="WBH45" s="167"/>
      <c r="WBI45" s="167"/>
      <c r="WBJ45" s="167"/>
      <c r="WBK45" s="167"/>
      <c r="WBL45" s="167"/>
      <c r="WBM45" s="167"/>
      <c r="WBN45" s="167"/>
      <c r="WBO45" s="167"/>
      <c r="WBP45" s="167"/>
      <c r="WBQ45" s="167"/>
      <c r="WBR45" s="167"/>
      <c r="WBS45" s="167"/>
      <c r="WBT45" s="167"/>
      <c r="WBU45" s="167"/>
      <c r="WBV45" s="167"/>
      <c r="WBW45" s="167"/>
      <c r="WBX45" s="167"/>
      <c r="WBY45" s="167"/>
      <c r="WBZ45" s="167"/>
      <c r="WCA45" s="167"/>
      <c r="WCB45" s="167"/>
      <c r="WCC45" s="167"/>
      <c r="WCD45" s="167"/>
      <c r="WCE45" s="167"/>
      <c r="WCF45" s="167"/>
      <c r="WCG45" s="167"/>
      <c r="WCH45" s="167"/>
      <c r="WCI45" s="167"/>
      <c r="WCJ45" s="167"/>
      <c r="WCK45" s="167"/>
      <c r="WCL45" s="167"/>
      <c r="WCM45" s="167"/>
      <c r="WCN45" s="167"/>
      <c r="WCO45" s="167"/>
      <c r="WCP45" s="167"/>
      <c r="WCQ45" s="167"/>
      <c r="WCR45" s="167"/>
      <c r="WCS45" s="167"/>
      <c r="WCT45" s="167"/>
      <c r="WCU45" s="167"/>
      <c r="WCV45" s="167"/>
      <c r="WCW45" s="167"/>
      <c r="WCX45" s="167"/>
      <c r="WCY45" s="167"/>
      <c r="WCZ45" s="167"/>
      <c r="WDA45" s="167"/>
      <c r="WDB45" s="167"/>
      <c r="WDC45" s="167"/>
      <c r="WDD45" s="167"/>
      <c r="WDE45" s="167"/>
      <c r="WDF45" s="167"/>
      <c r="WDG45" s="167"/>
      <c r="WDH45" s="167"/>
      <c r="WDI45" s="167"/>
      <c r="WDJ45" s="167"/>
      <c r="WDK45" s="167"/>
      <c r="WDL45" s="167"/>
      <c r="WDM45" s="167"/>
      <c r="WDN45" s="167"/>
      <c r="WDO45" s="167"/>
      <c r="WDP45" s="167"/>
      <c r="WDQ45" s="167"/>
      <c r="WDR45" s="167"/>
      <c r="WDS45" s="167"/>
      <c r="WDT45" s="167"/>
      <c r="WDU45" s="167"/>
      <c r="WDV45" s="167"/>
      <c r="WDW45" s="167"/>
      <c r="WDX45" s="167"/>
      <c r="WDY45" s="167"/>
      <c r="WDZ45" s="167"/>
      <c r="WEA45" s="167"/>
      <c r="WEB45" s="167"/>
      <c r="WEC45" s="167"/>
      <c r="WED45" s="167"/>
      <c r="WEE45" s="167"/>
      <c r="WEF45" s="167"/>
      <c r="WEG45" s="167"/>
      <c r="WEH45" s="167"/>
      <c r="WEI45" s="167"/>
      <c r="WEJ45" s="167"/>
      <c r="WEK45" s="167"/>
      <c r="WEL45" s="167"/>
      <c r="WEM45" s="167"/>
      <c r="WEN45" s="167"/>
      <c r="WEO45" s="167"/>
      <c r="WEP45" s="167"/>
      <c r="WEQ45" s="167"/>
      <c r="WER45" s="167"/>
      <c r="WES45" s="167"/>
      <c r="WET45" s="167"/>
      <c r="WEU45" s="167"/>
      <c r="WEV45" s="167"/>
      <c r="WEW45" s="167"/>
      <c r="WEX45" s="167"/>
      <c r="WEY45" s="167"/>
      <c r="WEZ45" s="167"/>
      <c r="WFA45" s="167"/>
      <c r="WFB45" s="167"/>
      <c r="WFC45" s="167"/>
      <c r="WFD45" s="167"/>
      <c r="WFE45" s="167"/>
      <c r="WFF45" s="167"/>
      <c r="WFG45" s="167"/>
      <c r="WFH45" s="167"/>
      <c r="WFI45" s="167"/>
      <c r="WFJ45" s="167"/>
      <c r="WFK45" s="167"/>
      <c r="WFL45" s="167"/>
      <c r="WFM45" s="167"/>
      <c r="WFN45" s="167"/>
      <c r="WFO45" s="167"/>
      <c r="WFP45" s="167"/>
      <c r="WFQ45" s="167"/>
      <c r="WFR45" s="167"/>
      <c r="WFS45" s="167"/>
      <c r="WFT45" s="167"/>
      <c r="WFU45" s="167"/>
      <c r="WFV45" s="167"/>
      <c r="WFW45" s="167"/>
      <c r="WFX45" s="167"/>
      <c r="WFY45" s="167"/>
      <c r="WFZ45" s="167"/>
      <c r="WGA45" s="167"/>
      <c r="WGB45" s="167"/>
      <c r="WGC45" s="167"/>
      <c r="WGD45" s="167"/>
      <c r="WGE45" s="167"/>
      <c r="WGF45" s="167"/>
      <c r="WGG45" s="167"/>
      <c r="WGH45" s="167"/>
      <c r="WGI45" s="167"/>
      <c r="WGJ45" s="167"/>
      <c r="WGK45" s="167"/>
      <c r="WGL45" s="167"/>
      <c r="WGM45" s="167"/>
      <c r="WGN45" s="167"/>
      <c r="WGO45" s="167"/>
      <c r="WGP45" s="167"/>
      <c r="WGQ45" s="167"/>
      <c r="WGR45" s="167"/>
      <c r="WGS45" s="167"/>
      <c r="WGT45" s="167"/>
      <c r="WGU45" s="167"/>
      <c r="WGV45" s="167"/>
      <c r="WGW45" s="167"/>
      <c r="WGX45" s="167"/>
      <c r="WGY45" s="167"/>
      <c r="WGZ45" s="167"/>
      <c r="WHA45" s="167"/>
      <c r="WHB45" s="167"/>
      <c r="WHC45" s="167"/>
      <c r="WHD45" s="167"/>
      <c r="WHE45" s="167"/>
      <c r="WHF45" s="167"/>
      <c r="WHG45" s="167"/>
      <c r="WHH45" s="167"/>
      <c r="WHI45" s="167"/>
      <c r="WHJ45" s="167"/>
      <c r="WHK45" s="167"/>
      <c r="WHL45" s="167"/>
      <c r="WHM45" s="167"/>
      <c r="WHN45" s="167"/>
      <c r="WHO45" s="167"/>
      <c r="WHP45" s="167"/>
      <c r="WHQ45" s="167"/>
      <c r="WHR45" s="167"/>
      <c r="WHS45" s="167"/>
      <c r="WHT45" s="167"/>
      <c r="WHU45" s="167"/>
      <c r="WHV45" s="167"/>
      <c r="WHW45" s="167"/>
      <c r="WHX45" s="167"/>
      <c r="WHY45" s="167"/>
      <c r="WHZ45" s="167"/>
      <c r="WIA45" s="167"/>
      <c r="WIB45" s="167"/>
      <c r="WIC45" s="167"/>
      <c r="WID45" s="167"/>
      <c r="WIE45" s="167"/>
      <c r="WIF45" s="167"/>
      <c r="WIG45" s="167"/>
      <c r="WIH45" s="167"/>
      <c r="WII45" s="167"/>
      <c r="WIJ45" s="167"/>
      <c r="WIK45" s="167"/>
      <c r="WIL45" s="167"/>
      <c r="WIM45" s="167"/>
      <c r="WIN45" s="167"/>
      <c r="WIO45" s="167"/>
      <c r="WIP45" s="167"/>
      <c r="WIQ45" s="167"/>
      <c r="WIR45" s="167"/>
      <c r="WIS45" s="167"/>
      <c r="WIT45" s="167"/>
      <c r="WIU45" s="167"/>
      <c r="WIV45" s="167"/>
      <c r="WIW45" s="167"/>
      <c r="WIX45" s="167"/>
      <c r="WIY45" s="167"/>
      <c r="WIZ45" s="167"/>
      <c r="WJA45" s="167"/>
      <c r="WJB45" s="167"/>
      <c r="WJC45" s="167"/>
      <c r="WJD45" s="167"/>
      <c r="WJE45" s="167"/>
      <c r="WJF45" s="167"/>
      <c r="WJG45" s="167"/>
      <c r="WJH45" s="167"/>
      <c r="WJI45" s="167"/>
      <c r="WJJ45" s="167"/>
      <c r="WJK45" s="167"/>
      <c r="WJL45" s="167"/>
      <c r="WJM45" s="167"/>
      <c r="WJN45" s="167"/>
      <c r="WJO45" s="167"/>
      <c r="WJP45" s="167"/>
      <c r="WJQ45" s="167"/>
      <c r="WJR45" s="167"/>
      <c r="WJS45" s="167"/>
      <c r="WJT45" s="167"/>
      <c r="WJU45" s="167"/>
      <c r="WJV45" s="167"/>
      <c r="WJW45" s="167"/>
      <c r="WJX45" s="167"/>
      <c r="WJY45" s="167"/>
      <c r="WJZ45" s="167"/>
      <c r="WKA45" s="167"/>
      <c r="WKB45" s="167"/>
      <c r="WKC45" s="167"/>
      <c r="WKD45" s="167"/>
      <c r="WKE45" s="167"/>
      <c r="WKF45" s="167"/>
      <c r="WKG45" s="167"/>
      <c r="WKH45" s="167"/>
      <c r="WKI45" s="167"/>
      <c r="WKJ45" s="167"/>
      <c r="WKK45" s="167"/>
      <c r="WKL45" s="167"/>
      <c r="WKM45" s="167"/>
      <c r="WKN45" s="167"/>
      <c r="WKO45" s="167"/>
      <c r="WKP45" s="167"/>
      <c r="WKQ45" s="167"/>
      <c r="WKR45" s="167"/>
      <c r="WKS45" s="167"/>
      <c r="WKT45" s="167"/>
      <c r="WKU45" s="167"/>
      <c r="WKV45" s="167"/>
      <c r="WKW45" s="167"/>
      <c r="WKX45" s="167"/>
      <c r="WKY45" s="167"/>
      <c r="WKZ45" s="167"/>
      <c r="WLA45" s="167"/>
      <c r="WLB45" s="167"/>
      <c r="WLC45" s="167"/>
      <c r="WLD45" s="167"/>
      <c r="WLE45" s="167"/>
      <c r="WLF45" s="167"/>
      <c r="WLG45" s="167"/>
      <c r="WLH45" s="167"/>
      <c r="WLI45" s="167"/>
      <c r="WLJ45" s="167"/>
      <c r="WLK45" s="167"/>
      <c r="WLL45" s="167"/>
      <c r="WLM45" s="167"/>
      <c r="WLN45" s="167"/>
      <c r="WLO45" s="167"/>
      <c r="WLP45" s="167"/>
      <c r="WLQ45" s="167"/>
      <c r="WLR45" s="167"/>
      <c r="WLS45" s="167"/>
      <c r="WLT45" s="167"/>
      <c r="WLU45" s="167"/>
      <c r="WLV45" s="167"/>
      <c r="WLW45" s="167"/>
      <c r="WLX45" s="167"/>
      <c r="WLY45" s="167"/>
      <c r="WLZ45" s="167"/>
      <c r="WMA45" s="167"/>
      <c r="WMB45" s="167"/>
      <c r="WMC45" s="167"/>
      <c r="WMD45" s="167"/>
      <c r="WME45" s="167"/>
      <c r="WMF45" s="167"/>
      <c r="WMG45" s="167"/>
      <c r="WMH45" s="167"/>
      <c r="WMI45" s="167"/>
      <c r="WMJ45" s="167"/>
      <c r="WMK45" s="167"/>
      <c r="WML45" s="167"/>
      <c r="WMM45" s="167"/>
      <c r="WMN45" s="167"/>
      <c r="WMO45" s="167"/>
      <c r="WMP45" s="167"/>
      <c r="WMQ45" s="167"/>
      <c r="WMR45" s="167"/>
      <c r="WMS45" s="167"/>
      <c r="WMT45" s="167"/>
      <c r="WMU45" s="167"/>
      <c r="WMV45" s="167"/>
      <c r="WMW45" s="167"/>
      <c r="WMX45" s="167"/>
      <c r="WMY45" s="167"/>
      <c r="WMZ45" s="167"/>
      <c r="WNA45" s="167"/>
      <c r="WNB45" s="167"/>
      <c r="WNC45" s="167"/>
      <c r="WND45" s="167"/>
      <c r="WNE45" s="167"/>
      <c r="WNF45" s="167"/>
      <c r="WNG45" s="167"/>
      <c r="WNH45" s="167"/>
      <c r="WNI45" s="167"/>
      <c r="WNJ45" s="167"/>
      <c r="WNK45" s="167"/>
      <c r="WNL45" s="167"/>
      <c r="WNM45" s="167"/>
      <c r="WNN45" s="167"/>
      <c r="WNO45" s="167"/>
      <c r="WNP45" s="167"/>
      <c r="WNQ45" s="167"/>
      <c r="WNR45" s="167"/>
      <c r="WNS45" s="167"/>
      <c r="WNT45" s="167"/>
      <c r="WNU45" s="167"/>
      <c r="WNV45" s="167"/>
      <c r="WNW45" s="167"/>
      <c r="WNX45" s="167"/>
      <c r="WNY45" s="167"/>
      <c r="WNZ45" s="167"/>
      <c r="WOA45" s="167"/>
      <c r="WOB45" s="167"/>
      <c r="WOC45" s="167"/>
      <c r="WOD45" s="167"/>
      <c r="WOE45" s="167"/>
      <c r="WOF45" s="167"/>
      <c r="WOG45" s="167"/>
      <c r="WOH45" s="167"/>
      <c r="WOI45" s="167"/>
      <c r="WOJ45" s="167"/>
      <c r="WOK45" s="167"/>
      <c r="WOL45" s="167"/>
      <c r="WOM45" s="167"/>
      <c r="WON45" s="167"/>
      <c r="WOO45" s="167"/>
      <c r="WOP45" s="167"/>
      <c r="WOQ45" s="167"/>
      <c r="WOR45" s="167"/>
      <c r="WOS45" s="167"/>
      <c r="WOT45" s="167"/>
      <c r="WOU45" s="167"/>
      <c r="WOV45" s="167"/>
      <c r="WOW45" s="167"/>
      <c r="WOX45" s="167"/>
      <c r="WOY45" s="167"/>
      <c r="WOZ45" s="167"/>
      <c r="WPA45" s="167"/>
      <c r="WPB45" s="167"/>
      <c r="WPC45" s="167"/>
      <c r="WPD45" s="167"/>
      <c r="WPE45" s="167"/>
      <c r="WPF45" s="167"/>
      <c r="WPG45" s="167"/>
      <c r="WPH45" s="167"/>
      <c r="WPI45" s="167"/>
      <c r="WPJ45" s="167"/>
      <c r="WPK45" s="167"/>
      <c r="WPL45" s="167"/>
      <c r="WPM45" s="167"/>
      <c r="WPN45" s="167"/>
      <c r="WPO45" s="167"/>
      <c r="WPP45" s="167"/>
      <c r="WPQ45" s="167"/>
      <c r="WPR45" s="167"/>
      <c r="WPS45" s="167"/>
      <c r="WPT45" s="167"/>
      <c r="WPU45" s="167"/>
      <c r="WPV45" s="167"/>
      <c r="WPW45" s="167"/>
      <c r="WPX45" s="167"/>
      <c r="WPY45" s="167"/>
      <c r="WPZ45" s="167"/>
      <c r="WQA45" s="167"/>
      <c r="WQB45" s="167"/>
      <c r="WQC45" s="167"/>
      <c r="WQD45" s="167"/>
      <c r="WQE45" s="167"/>
      <c r="WQF45" s="167"/>
      <c r="WQG45" s="167"/>
      <c r="WQH45" s="167"/>
      <c r="WQI45" s="167"/>
      <c r="WQJ45" s="167"/>
      <c r="WQK45" s="167"/>
      <c r="WQL45" s="167"/>
      <c r="WQM45" s="167"/>
      <c r="WQN45" s="167"/>
      <c r="WQO45" s="167"/>
      <c r="WQP45" s="167"/>
      <c r="WQQ45" s="167"/>
      <c r="WQR45" s="167"/>
      <c r="WQS45" s="167"/>
      <c r="WQT45" s="167"/>
      <c r="WQU45" s="167"/>
      <c r="WQV45" s="167"/>
      <c r="WQW45" s="167"/>
      <c r="WQX45" s="167"/>
      <c r="WQY45" s="167"/>
      <c r="WQZ45" s="167"/>
      <c r="WRA45" s="167"/>
      <c r="WRB45" s="167"/>
      <c r="WRC45" s="167"/>
      <c r="WRD45" s="167"/>
      <c r="WRE45" s="167"/>
      <c r="WRF45" s="167"/>
      <c r="WRG45" s="167"/>
      <c r="WRH45" s="167"/>
      <c r="WRI45" s="167"/>
      <c r="WRJ45" s="167"/>
      <c r="WRK45" s="167"/>
      <c r="WRL45" s="167"/>
      <c r="WRM45" s="167"/>
      <c r="WRN45" s="167"/>
      <c r="WRO45" s="167"/>
      <c r="WRP45" s="167"/>
      <c r="WRQ45" s="167"/>
      <c r="WRR45" s="167"/>
      <c r="WRS45" s="167"/>
      <c r="WRT45" s="167"/>
      <c r="WRU45" s="167"/>
      <c r="WRV45" s="167"/>
      <c r="WRW45" s="167"/>
      <c r="WRX45" s="167"/>
      <c r="WRY45" s="167"/>
      <c r="WRZ45" s="167"/>
      <c r="WSA45" s="167"/>
      <c r="WSB45" s="167"/>
      <c r="WSC45" s="167"/>
      <c r="WSD45" s="167"/>
      <c r="WSE45" s="167"/>
      <c r="WSF45" s="167"/>
      <c r="WSG45" s="167"/>
      <c r="WSH45" s="167"/>
      <c r="WSI45" s="167"/>
      <c r="WSJ45" s="167"/>
      <c r="WSK45" s="167"/>
      <c r="WSL45" s="167"/>
      <c r="WSM45" s="167"/>
      <c r="WSN45" s="167"/>
      <c r="WSO45" s="167"/>
      <c r="WSP45" s="167"/>
      <c r="WSQ45" s="167"/>
      <c r="WSR45" s="167"/>
      <c r="WSS45" s="167"/>
      <c r="WST45" s="167"/>
      <c r="WSU45" s="167"/>
      <c r="WSV45" s="167"/>
      <c r="WSW45" s="167"/>
      <c r="WSX45" s="167"/>
      <c r="WSY45" s="167"/>
      <c r="WSZ45" s="167"/>
      <c r="WTA45" s="167"/>
      <c r="WTB45" s="167"/>
      <c r="WTC45" s="167"/>
      <c r="WTD45" s="167"/>
      <c r="WTE45" s="167"/>
      <c r="WTF45" s="167"/>
      <c r="WTG45" s="167"/>
      <c r="WTH45" s="167"/>
      <c r="WTI45" s="167"/>
      <c r="WTJ45" s="167"/>
      <c r="WTK45" s="167"/>
      <c r="WTL45" s="167"/>
      <c r="WTM45" s="167"/>
      <c r="WTN45" s="167"/>
      <c r="WTO45" s="167"/>
      <c r="WTP45" s="167"/>
      <c r="WTQ45" s="167"/>
      <c r="WTR45" s="167"/>
      <c r="WTS45" s="167"/>
      <c r="WTT45" s="167"/>
      <c r="WTU45" s="167"/>
      <c r="WTV45" s="167"/>
      <c r="WTW45" s="167"/>
      <c r="WTX45" s="167"/>
      <c r="WTY45" s="167"/>
      <c r="WTZ45" s="167"/>
      <c r="WUA45" s="167"/>
      <c r="WUB45" s="167"/>
      <c r="WUC45" s="167"/>
      <c r="WUD45" s="167"/>
      <c r="WUE45" s="167"/>
      <c r="WUF45" s="167"/>
      <c r="WUG45" s="167"/>
      <c r="WUH45" s="167"/>
      <c r="WUI45" s="167"/>
      <c r="WUJ45" s="167"/>
      <c r="WUK45" s="167"/>
      <c r="WUL45" s="167"/>
      <c r="WUM45" s="167"/>
      <c r="WUN45" s="167"/>
      <c r="WUO45" s="167"/>
      <c r="WUP45" s="167"/>
      <c r="WUQ45" s="167"/>
      <c r="WUR45" s="167"/>
      <c r="WUS45" s="167"/>
      <c r="WUT45" s="167"/>
      <c r="WUU45" s="167"/>
      <c r="WUV45" s="167"/>
      <c r="WUW45" s="167"/>
      <c r="WUX45" s="167"/>
      <c r="WUY45" s="167"/>
      <c r="WUZ45" s="167"/>
      <c r="WVA45" s="167"/>
      <c r="WVB45" s="167"/>
      <c r="WVC45" s="167"/>
      <c r="WVD45" s="167"/>
      <c r="WVE45" s="167"/>
      <c r="WVF45" s="167"/>
      <c r="WVG45" s="167"/>
      <c r="WVH45" s="167"/>
      <c r="WVI45" s="167"/>
      <c r="WVJ45" s="167"/>
      <c r="WVK45" s="167"/>
      <c r="WVL45" s="167"/>
      <c r="WVM45" s="167"/>
      <c r="WVN45" s="167"/>
      <c r="WVO45" s="167"/>
      <c r="WVP45" s="167"/>
      <c r="WVQ45" s="167"/>
      <c r="WVR45" s="167"/>
      <c r="WVS45" s="167"/>
      <c r="WVT45" s="167"/>
      <c r="WVU45" s="167"/>
      <c r="WVV45" s="167"/>
      <c r="WVW45" s="167"/>
      <c r="WVX45" s="167"/>
      <c r="WVY45" s="167"/>
      <c r="WVZ45" s="167"/>
      <c r="WWA45" s="167"/>
      <c r="WWB45" s="167"/>
      <c r="WWC45" s="167"/>
      <c r="WWD45" s="167"/>
      <c r="WWE45" s="167"/>
      <c r="WWF45" s="167"/>
      <c r="WWG45" s="167"/>
      <c r="WWH45" s="167"/>
      <c r="WWI45" s="167"/>
      <c r="WWJ45" s="167"/>
      <c r="WWK45" s="167"/>
      <c r="WWL45" s="167"/>
      <c r="WWM45" s="167"/>
      <c r="WWN45" s="167"/>
      <c r="WWO45" s="167"/>
      <c r="WWP45" s="167"/>
      <c r="WWQ45" s="167"/>
      <c r="WWR45" s="167"/>
      <c r="WWS45" s="167"/>
      <c r="WWT45" s="167"/>
      <c r="WWU45" s="167"/>
      <c r="WWV45" s="167"/>
      <c r="WWW45" s="167"/>
      <c r="WWX45" s="167"/>
      <c r="WWY45" s="167"/>
      <c r="WWZ45" s="167"/>
      <c r="WXA45" s="167"/>
      <c r="WXB45" s="167"/>
      <c r="WXC45" s="167"/>
      <c r="WXD45" s="167"/>
      <c r="WXE45" s="167"/>
      <c r="WXF45" s="167"/>
      <c r="WXG45" s="167"/>
      <c r="WXH45" s="167"/>
      <c r="WXI45" s="167"/>
      <c r="WXJ45" s="167"/>
      <c r="WXK45" s="167"/>
      <c r="WXL45" s="167"/>
      <c r="WXM45" s="167"/>
      <c r="WXN45" s="167"/>
      <c r="WXO45" s="167"/>
      <c r="WXP45" s="167"/>
      <c r="WXQ45" s="167"/>
      <c r="WXR45" s="167"/>
      <c r="WXS45" s="167"/>
      <c r="WXT45" s="167"/>
      <c r="WXU45" s="167"/>
      <c r="WXV45" s="167"/>
      <c r="WXW45" s="167"/>
      <c r="WXX45" s="167"/>
      <c r="WXY45" s="167"/>
      <c r="WXZ45" s="167"/>
      <c r="WYA45" s="167"/>
      <c r="WYB45" s="167"/>
      <c r="WYC45" s="167"/>
      <c r="WYD45" s="167"/>
      <c r="WYE45" s="167"/>
      <c r="WYF45" s="167"/>
      <c r="WYG45" s="167"/>
      <c r="WYH45" s="167"/>
      <c r="WYI45" s="167"/>
      <c r="WYJ45" s="167"/>
      <c r="WYK45" s="167"/>
      <c r="WYL45" s="167"/>
      <c r="WYM45" s="167"/>
      <c r="WYN45" s="167"/>
      <c r="WYO45" s="167"/>
      <c r="WYP45" s="167"/>
      <c r="WYQ45" s="167"/>
      <c r="WYR45" s="167"/>
      <c r="WYS45" s="167"/>
      <c r="WYT45" s="167"/>
      <c r="WYU45" s="167"/>
      <c r="WYV45" s="167"/>
      <c r="WYW45" s="167"/>
      <c r="WYX45" s="167"/>
      <c r="WYY45" s="167"/>
      <c r="WYZ45" s="167"/>
      <c r="WZA45" s="167"/>
      <c r="WZB45" s="167"/>
      <c r="WZC45" s="167"/>
      <c r="WZD45" s="167"/>
      <c r="WZE45" s="167"/>
      <c r="WZF45" s="167"/>
      <c r="WZG45" s="167"/>
      <c r="WZH45" s="167"/>
      <c r="WZI45" s="167"/>
      <c r="WZJ45" s="167"/>
      <c r="WZK45" s="167"/>
      <c r="WZL45" s="167"/>
      <c r="WZM45" s="167"/>
      <c r="WZN45" s="167"/>
      <c r="WZO45" s="167"/>
      <c r="WZP45" s="167"/>
      <c r="WZQ45" s="167"/>
      <c r="WZR45" s="167"/>
      <c r="WZS45" s="167"/>
      <c r="WZT45" s="167"/>
      <c r="WZU45" s="167"/>
      <c r="WZV45" s="167"/>
      <c r="WZW45" s="167"/>
      <c r="WZX45" s="167"/>
      <c r="WZY45" s="167"/>
      <c r="WZZ45" s="167"/>
      <c r="XAA45" s="167"/>
      <c r="XAB45" s="167"/>
      <c r="XAC45" s="167"/>
      <c r="XAD45" s="167"/>
      <c r="XAE45" s="167"/>
      <c r="XAF45" s="167"/>
      <c r="XAG45" s="167"/>
      <c r="XAH45" s="167"/>
      <c r="XAI45" s="167"/>
      <c r="XAJ45" s="167"/>
      <c r="XAK45" s="167"/>
      <c r="XAL45" s="167"/>
      <c r="XAM45" s="167"/>
      <c r="XAN45" s="167"/>
      <c r="XAO45" s="167"/>
      <c r="XAP45" s="167"/>
      <c r="XAQ45" s="167"/>
      <c r="XAR45" s="167"/>
      <c r="XAS45" s="167"/>
      <c r="XAT45" s="167"/>
      <c r="XAU45" s="167"/>
      <c r="XAV45" s="167"/>
      <c r="XAW45" s="167"/>
      <c r="XAX45" s="167"/>
      <c r="XAY45" s="167"/>
      <c r="XAZ45" s="167"/>
      <c r="XBA45" s="167"/>
      <c r="XBB45" s="167"/>
      <c r="XBC45" s="167"/>
      <c r="XBD45" s="167"/>
      <c r="XBE45" s="167"/>
      <c r="XBF45" s="167"/>
      <c r="XBG45" s="167"/>
      <c r="XBH45" s="167"/>
      <c r="XBI45" s="167"/>
      <c r="XBJ45" s="167"/>
      <c r="XBK45" s="167"/>
      <c r="XBL45" s="167"/>
      <c r="XBM45" s="167"/>
      <c r="XBN45" s="167"/>
      <c r="XBO45" s="167"/>
      <c r="XBP45" s="167"/>
      <c r="XBQ45" s="167"/>
      <c r="XBR45" s="167"/>
      <c r="XBS45" s="167"/>
      <c r="XBT45" s="167"/>
      <c r="XBU45" s="167"/>
      <c r="XBV45" s="167"/>
      <c r="XBW45" s="167"/>
      <c r="XBX45" s="167"/>
      <c r="XBY45" s="167"/>
      <c r="XBZ45" s="167"/>
      <c r="XCA45" s="167"/>
      <c r="XCB45" s="167"/>
      <c r="XCC45" s="167"/>
      <c r="XCD45" s="167"/>
      <c r="XCE45" s="167"/>
      <c r="XCF45" s="167"/>
      <c r="XCG45" s="167"/>
      <c r="XCH45" s="167"/>
      <c r="XCI45" s="167"/>
      <c r="XCJ45" s="167"/>
      <c r="XCK45" s="167"/>
      <c r="XCL45" s="167"/>
      <c r="XCM45" s="167"/>
      <c r="XCN45" s="167"/>
      <c r="XCO45" s="167"/>
      <c r="XCP45" s="167"/>
      <c r="XCQ45" s="167"/>
      <c r="XCR45" s="167"/>
      <c r="XCS45" s="167"/>
      <c r="XCT45" s="167"/>
      <c r="XCU45" s="167"/>
      <c r="XCV45" s="167"/>
      <c r="XCW45" s="167"/>
      <c r="XCX45" s="167"/>
      <c r="XCY45" s="167"/>
      <c r="XCZ45" s="167"/>
      <c r="XDA45" s="167"/>
      <c r="XDB45" s="167"/>
      <c r="XDC45" s="167"/>
      <c r="XDD45" s="167"/>
      <c r="XDE45" s="167"/>
      <c r="XDF45" s="167"/>
      <c r="XDG45" s="167"/>
      <c r="XDH45" s="167"/>
      <c r="XDI45" s="167"/>
      <c r="XDJ45" s="167"/>
      <c r="XDK45" s="167"/>
      <c r="XDL45" s="167"/>
      <c r="XDM45" s="167"/>
      <c r="XDN45" s="167"/>
      <c r="XDO45" s="167"/>
      <c r="XDP45" s="167"/>
      <c r="XDQ45" s="167"/>
      <c r="XDR45" s="167"/>
      <c r="XDS45" s="167"/>
      <c r="XDT45" s="167"/>
      <c r="XDU45" s="167"/>
      <c r="XDV45" s="167"/>
      <c r="XDW45" s="167"/>
      <c r="XDX45" s="167"/>
      <c r="XDY45" s="167"/>
      <c r="XDZ45" s="167"/>
      <c r="XEA45" s="167"/>
      <c r="XEB45" s="167"/>
      <c r="XEC45" s="167"/>
      <c r="XED45" s="167"/>
      <c r="XEE45" s="167"/>
      <c r="XEF45" s="167"/>
      <c r="XEG45" s="167"/>
      <c r="XEH45" s="167"/>
      <c r="XEI45" s="167"/>
      <c r="XEJ45" s="167"/>
      <c r="XEK45" s="167"/>
      <c r="XEL45" s="167"/>
      <c r="XEM45" s="167"/>
      <c r="XEN45" s="167"/>
      <c r="XEO45" s="167"/>
      <c r="XEP45" s="167"/>
      <c r="XEQ45" s="167"/>
      <c r="XER45" s="167"/>
      <c r="XES45" s="167"/>
      <c r="XET45" s="167"/>
      <c r="XEU45" s="167"/>
      <c r="XEV45" s="167"/>
      <c r="XEW45" s="167"/>
      <c r="XEX45" s="167"/>
      <c r="XEY45" s="167"/>
      <c r="XEZ45" s="167"/>
      <c r="XFA45" s="167"/>
      <c r="XFB45" s="167"/>
      <c r="XFC45" s="167"/>
    </row>
    <row r="46" spans="1:16383" s="187" customFormat="1" ht="12" customHeight="1">
      <c r="A46" s="147" t="s">
        <v>110</v>
      </c>
      <c r="B46" s="147" t="s">
        <v>167</v>
      </c>
      <c r="C46" s="195"/>
      <c r="D46" s="167"/>
      <c r="E46" s="189">
        <v>23.67</v>
      </c>
      <c r="F46" s="167"/>
      <c r="G46" s="196"/>
      <c r="H46" s="167"/>
      <c r="I46" s="174"/>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c r="CA46" s="167"/>
      <c r="CB46" s="167"/>
      <c r="CC46" s="167"/>
      <c r="CD46" s="167"/>
      <c r="CE46" s="167"/>
      <c r="CF46" s="167"/>
      <c r="CG46" s="167"/>
      <c r="CH46" s="167"/>
      <c r="CI46" s="167"/>
      <c r="CJ46" s="167"/>
      <c r="CK46" s="167"/>
      <c r="CL46" s="167"/>
      <c r="CM46" s="167"/>
      <c r="CN46" s="167"/>
      <c r="CO46" s="167"/>
      <c r="CP46" s="167"/>
      <c r="CQ46" s="167"/>
      <c r="CR46" s="167"/>
      <c r="CS46" s="167"/>
      <c r="CT46" s="167"/>
      <c r="CU46" s="167"/>
      <c r="CV46" s="167"/>
      <c r="CW46" s="167"/>
      <c r="CX46" s="167"/>
      <c r="CY46" s="167"/>
      <c r="CZ46" s="167"/>
      <c r="DA46" s="167"/>
      <c r="DB46" s="167"/>
      <c r="DC46" s="167"/>
      <c r="DD46" s="167"/>
      <c r="DE46" s="167"/>
      <c r="DF46" s="167"/>
      <c r="DG46" s="167"/>
      <c r="DH46" s="167"/>
      <c r="DI46" s="167"/>
      <c r="DJ46" s="167"/>
      <c r="DK46" s="167"/>
      <c r="DL46" s="167"/>
      <c r="DM46" s="167"/>
      <c r="DN46" s="167"/>
      <c r="DO46" s="167"/>
      <c r="DP46" s="167"/>
      <c r="DQ46" s="167"/>
      <c r="DR46" s="167"/>
      <c r="DS46" s="167"/>
      <c r="DT46" s="167"/>
      <c r="DU46" s="167"/>
      <c r="DV46" s="167"/>
      <c r="DW46" s="167"/>
      <c r="DX46" s="167"/>
      <c r="DY46" s="167"/>
      <c r="DZ46" s="167"/>
      <c r="EA46" s="167"/>
      <c r="EB46" s="167"/>
      <c r="EC46" s="167"/>
      <c r="ED46" s="167"/>
      <c r="EE46" s="167"/>
      <c r="EF46" s="167"/>
      <c r="EG46" s="167"/>
      <c r="EH46" s="167"/>
      <c r="EI46" s="167"/>
      <c r="EJ46" s="167"/>
      <c r="EK46" s="167"/>
      <c r="EL46" s="167"/>
      <c r="EM46" s="167"/>
      <c r="EN46" s="167"/>
      <c r="EO46" s="167"/>
      <c r="EP46" s="167"/>
      <c r="EQ46" s="167"/>
      <c r="ER46" s="167"/>
      <c r="ES46" s="167"/>
      <c r="ET46" s="167"/>
      <c r="EU46" s="167"/>
      <c r="EV46" s="167"/>
      <c r="EW46" s="167"/>
      <c r="EX46" s="167"/>
      <c r="EY46" s="167"/>
      <c r="EZ46" s="167"/>
      <c r="FA46" s="167"/>
      <c r="FB46" s="167"/>
      <c r="FC46" s="167"/>
      <c r="FD46" s="167"/>
      <c r="FE46" s="167"/>
      <c r="FF46" s="167"/>
      <c r="FG46" s="167"/>
      <c r="FH46" s="167"/>
      <c r="FI46" s="167"/>
      <c r="FJ46" s="167"/>
      <c r="FK46" s="167"/>
      <c r="FL46" s="167"/>
      <c r="FM46" s="167"/>
      <c r="FN46" s="167"/>
      <c r="FO46" s="167"/>
      <c r="FP46" s="167"/>
      <c r="FQ46" s="167"/>
      <c r="FR46" s="167"/>
      <c r="FS46" s="167"/>
      <c r="FT46" s="167"/>
      <c r="FU46" s="167"/>
      <c r="FV46" s="167"/>
      <c r="FW46" s="167"/>
      <c r="FX46" s="167"/>
      <c r="FY46" s="167"/>
      <c r="FZ46" s="167"/>
      <c r="GA46" s="167"/>
      <c r="GB46" s="167"/>
      <c r="GC46" s="167"/>
      <c r="GD46" s="167"/>
      <c r="GE46" s="167"/>
      <c r="GF46" s="167"/>
      <c r="GG46" s="167"/>
      <c r="GH46" s="167"/>
      <c r="GI46" s="167"/>
      <c r="GJ46" s="167"/>
      <c r="GK46" s="167"/>
      <c r="GL46" s="167"/>
      <c r="GM46" s="167"/>
      <c r="GN46" s="167"/>
      <c r="GO46" s="167"/>
      <c r="GP46" s="167"/>
      <c r="GQ46" s="167"/>
      <c r="GR46" s="167"/>
      <c r="GS46" s="167"/>
      <c r="GT46" s="167"/>
      <c r="GU46" s="167"/>
      <c r="GV46" s="167"/>
      <c r="GW46" s="167"/>
      <c r="GX46" s="167"/>
      <c r="GY46" s="167"/>
      <c r="GZ46" s="167"/>
      <c r="HA46" s="167"/>
      <c r="HB46" s="167"/>
      <c r="HC46" s="167"/>
      <c r="HD46" s="167"/>
      <c r="HE46" s="167"/>
      <c r="HF46" s="167"/>
      <c r="HG46" s="167"/>
      <c r="HH46" s="167"/>
      <c r="HI46" s="167"/>
      <c r="HJ46" s="167"/>
      <c r="HK46" s="167"/>
      <c r="HL46" s="167"/>
      <c r="HM46" s="167"/>
      <c r="HN46" s="167"/>
      <c r="HO46" s="167"/>
      <c r="HP46" s="167"/>
      <c r="HQ46" s="167"/>
      <c r="HR46" s="167"/>
      <c r="HS46" s="167"/>
      <c r="HT46" s="167"/>
      <c r="HU46" s="167"/>
      <c r="HV46" s="167"/>
      <c r="HW46" s="167"/>
      <c r="HX46" s="167"/>
      <c r="HY46" s="167"/>
      <c r="HZ46" s="167"/>
      <c r="IA46" s="167"/>
      <c r="IB46" s="167"/>
      <c r="IC46" s="167"/>
      <c r="ID46" s="167"/>
      <c r="IE46" s="167"/>
      <c r="IF46" s="167"/>
      <c r="IG46" s="167"/>
      <c r="IH46" s="167"/>
      <c r="II46" s="167"/>
      <c r="IJ46" s="167"/>
      <c r="IK46" s="167"/>
      <c r="IL46" s="167"/>
      <c r="IM46" s="167"/>
      <c r="IN46" s="167"/>
      <c r="IO46" s="167"/>
      <c r="IP46" s="167"/>
      <c r="IQ46" s="167"/>
      <c r="IR46" s="167"/>
      <c r="IS46" s="167"/>
      <c r="IT46" s="167"/>
      <c r="IU46" s="167"/>
      <c r="IV46" s="167"/>
      <c r="IW46" s="167"/>
      <c r="IX46" s="167"/>
      <c r="IY46" s="167"/>
      <c r="IZ46" s="167"/>
      <c r="JA46" s="167"/>
      <c r="JB46" s="167"/>
      <c r="JC46" s="167"/>
      <c r="JD46" s="167"/>
      <c r="JE46" s="167"/>
      <c r="JF46" s="167"/>
      <c r="JG46" s="167"/>
      <c r="JH46" s="167"/>
      <c r="JI46" s="167"/>
      <c r="JJ46" s="167"/>
      <c r="JK46" s="167"/>
      <c r="JL46" s="167"/>
      <c r="JM46" s="167"/>
      <c r="JN46" s="167"/>
      <c r="JO46" s="167"/>
      <c r="JP46" s="167"/>
      <c r="JQ46" s="167"/>
      <c r="JR46" s="167"/>
      <c r="JS46" s="167"/>
      <c r="JT46" s="167"/>
      <c r="JU46" s="167"/>
      <c r="JV46" s="167"/>
      <c r="JW46" s="167"/>
      <c r="JX46" s="167"/>
      <c r="JY46" s="167"/>
      <c r="JZ46" s="167"/>
      <c r="KA46" s="167"/>
      <c r="KB46" s="167"/>
      <c r="KC46" s="167"/>
      <c r="KD46" s="167"/>
      <c r="KE46" s="167"/>
      <c r="KF46" s="167"/>
      <c r="KG46" s="167"/>
      <c r="KH46" s="167"/>
      <c r="KI46" s="167"/>
      <c r="KJ46" s="167"/>
      <c r="KK46" s="167"/>
      <c r="KL46" s="167"/>
      <c r="KM46" s="167"/>
      <c r="KN46" s="167"/>
      <c r="KO46" s="167"/>
      <c r="KP46" s="167"/>
      <c r="KQ46" s="167"/>
      <c r="KR46" s="167"/>
      <c r="KS46" s="167"/>
      <c r="KT46" s="167"/>
      <c r="KU46" s="167"/>
      <c r="KV46" s="167"/>
      <c r="KW46" s="167"/>
      <c r="KX46" s="167"/>
      <c r="KY46" s="167"/>
      <c r="KZ46" s="167"/>
      <c r="LA46" s="167"/>
      <c r="LB46" s="167"/>
      <c r="LC46" s="167"/>
      <c r="LD46" s="167"/>
      <c r="LE46" s="167"/>
      <c r="LF46" s="167"/>
      <c r="LG46" s="167"/>
      <c r="LH46" s="167"/>
      <c r="LI46" s="167"/>
      <c r="LJ46" s="167"/>
      <c r="LK46" s="167"/>
      <c r="LL46" s="167"/>
      <c r="LM46" s="167"/>
      <c r="LN46" s="167"/>
      <c r="LO46" s="167"/>
      <c r="LP46" s="167"/>
      <c r="LQ46" s="167"/>
      <c r="LR46" s="167"/>
      <c r="LS46" s="167"/>
      <c r="LT46" s="167"/>
      <c r="LU46" s="167"/>
      <c r="LV46" s="167"/>
      <c r="LW46" s="167"/>
      <c r="LX46" s="167"/>
      <c r="LY46" s="167"/>
      <c r="LZ46" s="167"/>
      <c r="MA46" s="167"/>
      <c r="MB46" s="167"/>
      <c r="MC46" s="167"/>
      <c r="MD46" s="167"/>
      <c r="ME46" s="167"/>
      <c r="MF46" s="167"/>
      <c r="MG46" s="167"/>
      <c r="MH46" s="167"/>
      <c r="MI46" s="167"/>
      <c r="MJ46" s="167"/>
      <c r="MK46" s="167"/>
      <c r="ML46" s="167"/>
      <c r="MM46" s="167"/>
      <c r="MN46" s="167"/>
      <c r="MO46" s="167"/>
      <c r="MP46" s="167"/>
      <c r="MQ46" s="167"/>
      <c r="MR46" s="167"/>
      <c r="MS46" s="167"/>
      <c r="MT46" s="167"/>
      <c r="MU46" s="167"/>
      <c r="MV46" s="167"/>
      <c r="MW46" s="167"/>
      <c r="MX46" s="167"/>
      <c r="MY46" s="167"/>
      <c r="MZ46" s="167"/>
      <c r="NA46" s="167"/>
      <c r="NB46" s="167"/>
      <c r="NC46" s="167"/>
      <c r="ND46" s="167"/>
      <c r="NE46" s="167"/>
      <c r="NF46" s="167"/>
      <c r="NG46" s="167"/>
      <c r="NH46" s="167"/>
      <c r="NI46" s="167"/>
      <c r="NJ46" s="167"/>
      <c r="NK46" s="167"/>
      <c r="NL46" s="167"/>
      <c r="NM46" s="167"/>
      <c r="NN46" s="167"/>
      <c r="NO46" s="167"/>
      <c r="NP46" s="167"/>
      <c r="NQ46" s="167"/>
      <c r="NR46" s="167"/>
      <c r="NS46" s="167"/>
      <c r="NT46" s="167"/>
      <c r="NU46" s="167"/>
      <c r="NV46" s="167"/>
      <c r="NW46" s="167"/>
      <c r="NX46" s="167"/>
      <c r="NY46" s="167"/>
      <c r="NZ46" s="167"/>
      <c r="OA46" s="167"/>
      <c r="OB46" s="167"/>
      <c r="OC46" s="167"/>
      <c r="OD46" s="167"/>
      <c r="OE46" s="167"/>
      <c r="OF46" s="167"/>
      <c r="OG46" s="167"/>
      <c r="OH46" s="167"/>
      <c r="OI46" s="167"/>
      <c r="OJ46" s="167"/>
      <c r="OK46" s="167"/>
      <c r="OL46" s="167"/>
      <c r="OM46" s="167"/>
      <c r="ON46" s="167"/>
      <c r="OO46" s="167"/>
      <c r="OP46" s="167"/>
      <c r="OQ46" s="167"/>
      <c r="OR46" s="167"/>
      <c r="OS46" s="167"/>
      <c r="OT46" s="167"/>
      <c r="OU46" s="167"/>
      <c r="OV46" s="167"/>
      <c r="OW46" s="167"/>
      <c r="OX46" s="167"/>
      <c r="OY46" s="167"/>
      <c r="OZ46" s="167"/>
      <c r="PA46" s="167"/>
      <c r="PB46" s="167"/>
      <c r="PC46" s="167"/>
      <c r="PD46" s="167"/>
      <c r="PE46" s="167"/>
      <c r="PF46" s="167"/>
      <c r="PG46" s="167"/>
      <c r="PH46" s="167"/>
      <c r="PI46" s="167"/>
      <c r="PJ46" s="167"/>
      <c r="PK46" s="167"/>
      <c r="PL46" s="167"/>
      <c r="PM46" s="167"/>
      <c r="PN46" s="167"/>
      <c r="PO46" s="167"/>
      <c r="PP46" s="167"/>
      <c r="PQ46" s="167"/>
      <c r="PR46" s="167"/>
      <c r="PS46" s="167"/>
      <c r="PT46" s="167"/>
      <c r="PU46" s="167"/>
      <c r="PV46" s="167"/>
      <c r="PW46" s="167"/>
      <c r="PX46" s="167"/>
      <c r="PY46" s="167"/>
      <c r="PZ46" s="167"/>
      <c r="QA46" s="167"/>
      <c r="QB46" s="167"/>
      <c r="QC46" s="167"/>
      <c r="QD46" s="167"/>
      <c r="QE46" s="167"/>
      <c r="QF46" s="167"/>
      <c r="QG46" s="167"/>
      <c r="QH46" s="167"/>
      <c r="QI46" s="167"/>
      <c r="QJ46" s="167"/>
      <c r="QK46" s="167"/>
      <c r="QL46" s="167"/>
      <c r="QM46" s="167"/>
      <c r="QN46" s="167"/>
      <c r="QO46" s="167"/>
      <c r="QP46" s="167"/>
      <c r="QQ46" s="167"/>
      <c r="QR46" s="167"/>
      <c r="QS46" s="167"/>
      <c r="QT46" s="167"/>
      <c r="QU46" s="167"/>
      <c r="QV46" s="167"/>
      <c r="QW46" s="167"/>
      <c r="QX46" s="167"/>
      <c r="QY46" s="167"/>
      <c r="QZ46" s="167"/>
      <c r="RA46" s="167"/>
      <c r="RB46" s="167"/>
      <c r="RC46" s="167"/>
      <c r="RD46" s="167"/>
      <c r="RE46" s="167"/>
      <c r="RF46" s="167"/>
      <c r="RG46" s="167"/>
      <c r="RH46" s="167"/>
      <c r="RI46" s="167"/>
      <c r="RJ46" s="167"/>
      <c r="RK46" s="167"/>
      <c r="RL46" s="167"/>
      <c r="RM46" s="167"/>
      <c r="RN46" s="167"/>
      <c r="RO46" s="167"/>
      <c r="RP46" s="167"/>
      <c r="RQ46" s="167"/>
      <c r="RR46" s="167"/>
      <c r="RS46" s="167"/>
      <c r="RT46" s="167"/>
      <c r="RU46" s="167"/>
      <c r="RV46" s="167"/>
      <c r="RW46" s="167"/>
      <c r="RX46" s="167"/>
      <c r="RY46" s="167"/>
      <c r="RZ46" s="167"/>
      <c r="SA46" s="167"/>
      <c r="SB46" s="167"/>
      <c r="SC46" s="167"/>
      <c r="SD46" s="167"/>
      <c r="SE46" s="167"/>
      <c r="SF46" s="167"/>
      <c r="SG46" s="167"/>
      <c r="SH46" s="167"/>
      <c r="SI46" s="167"/>
      <c r="SJ46" s="167"/>
      <c r="SK46" s="167"/>
      <c r="SL46" s="167"/>
      <c r="SM46" s="167"/>
      <c r="SN46" s="167"/>
      <c r="SO46" s="167"/>
      <c r="SP46" s="167"/>
      <c r="SQ46" s="167"/>
      <c r="SR46" s="167"/>
      <c r="SS46" s="167"/>
      <c r="ST46" s="167"/>
      <c r="SU46" s="167"/>
      <c r="SV46" s="167"/>
      <c r="SW46" s="167"/>
      <c r="SX46" s="167"/>
      <c r="SY46" s="167"/>
      <c r="SZ46" s="167"/>
      <c r="TA46" s="167"/>
      <c r="TB46" s="167"/>
      <c r="TC46" s="167"/>
      <c r="TD46" s="167"/>
      <c r="TE46" s="167"/>
      <c r="TF46" s="167"/>
      <c r="TG46" s="167"/>
      <c r="TH46" s="167"/>
      <c r="TI46" s="167"/>
      <c r="TJ46" s="167"/>
      <c r="TK46" s="167"/>
      <c r="TL46" s="167"/>
      <c r="TM46" s="167"/>
      <c r="TN46" s="167"/>
      <c r="TO46" s="167"/>
      <c r="TP46" s="167"/>
      <c r="TQ46" s="167"/>
      <c r="TR46" s="167"/>
      <c r="TS46" s="167"/>
      <c r="TT46" s="167"/>
      <c r="TU46" s="167"/>
      <c r="TV46" s="167"/>
      <c r="TW46" s="167"/>
      <c r="TX46" s="167"/>
      <c r="TY46" s="167"/>
      <c r="TZ46" s="167"/>
      <c r="UA46" s="167"/>
      <c r="UB46" s="167"/>
      <c r="UC46" s="167"/>
      <c r="UD46" s="167"/>
      <c r="UE46" s="167"/>
      <c r="UF46" s="167"/>
      <c r="UG46" s="167"/>
      <c r="UH46" s="167"/>
      <c r="UI46" s="167"/>
      <c r="UJ46" s="167"/>
      <c r="UK46" s="167"/>
      <c r="UL46" s="167"/>
      <c r="UM46" s="167"/>
      <c r="UN46" s="167"/>
      <c r="UO46" s="167"/>
      <c r="UP46" s="167"/>
      <c r="UQ46" s="167"/>
      <c r="UR46" s="167"/>
      <c r="US46" s="167"/>
      <c r="UT46" s="167"/>
      <c r="UU46" s="167"/>
      <c r="UV46" s="167"/>
      <c r="UW46" s="167"/>
      <c r="UX46" s="167"/>
      <c r="UY46" s="167"/>
      <c r="UZ46" s="167"/>
      <c r="VA46" s="167"/>
      <c r="VB46" s="167"/>
      <c r="VC46" s="167"/>
      <c r="VD46" s="167"/>
      <c r="VE46" s="167"/>
      <c r="VF46" s="167"/>
      <c r="VG46" s="167"/>
      <c r="VH46" s="167"/>
      <c r="VI46" s="167"/>
      <c r="VJ46" s="167"/>
      <c r="VK46" s="167"/>
      <c r="VL46" s="167"/>
      <c r="VM46" s="167"/>
      <c r="VN46" s="167"/>
      <c r="VO46" s="167"/>
      <c r="VP46" s="167"/>
      <c r="VQ46" s="167"/>
      <c r="VR46" s="167"/>
      <c r="VS46" s="167"/>
      <c r="VT46" s="167"/>
      <c r="VU46" s="167"/>
      <c r="VV46" s="167"/>
      <c r="VW46" s="167"/>
      <c r="VX46" s="167"/>
      <c r="VY46" s="167"/>
      <c r="VZ46" s="167"/>
      <c r="WA46" s="167"/>
      <c r="WB46" s="167"/>
      <c r="WC46" s="167"/>
      <c r="WD46" s="167"/>
      <c r="WE46" s="167"/>
      <c r="WF46" s="167"/>
      <c r="WG46" s="167"/>
      <c r="WH46" s="167"/>
      <c r="WI46" s="167"/>
      <c r="WJ46" s="167"/>
      <c r="WK46" s="167"/>
      <c r="WL46" s="167"/>
      <c r="WM46" s="167"/>
      <c r="WN46" s="167"/>
      <c r="WO46" s="167"/>
      <c r="WP46" s="167"/>
      <c r="WQ46" s="167"/>
      <c r="WR46" s="167"/>
      <c r="WS46" s="167"/>
      <c r="WT46" s="167"/>
      <c r="WU46" s="167"/>
      <c r="WV46" s="167"/>
      <c r="WW46" s="167"/>
      <c r="WX46" s="167"/>
      <c r="WY46" s="167"/>
      <c r="WZ46" s="167"/>
      <c r="XA46" s="167"/>
      <c r="XB46" s="167"/>
      <c r="XC46" s="167"/>
      <c r="XD46" s="167"/>
      <c r="XE46" s="167"/>
      <c r="XF46" s="167"/>
      <c r="XG46" s="167"/>
      <c r="XH46" s="167"/>
      <c r="XI46" s="167"/>
      <c r="XJ46" s="167"/>
      <c r="XK46" s="167"/>
      <c r="XL46" s="167"/>
      <c r="XM46" s="167"/>
      <c r="XN46" s="167"/>
      <c r="XO46" s="167"/>
      <c r="XP46" s="167"/>
      <c r="XQ46" s="167"/>
      <c r="XR46" s="167"/>
      <c r="XS46" s="167"/>
      <c r="XT46" s="167"/>
      <c r="XU46" s="167"/>
      <c r="XV46" s="167"/>
      <c r="XW46" s="167"/>
      <c r="XX46" s="167"/>
      <c r="XY46" s="167"/>
      <c r="XZ46" s="167"/>
      <c r="YA46" s="167"/>
      <c r="YB46" s="167"/>
      <c r="YC46" s="167"/>
      <c r="YD46" s="167"/>
      <c r="YE46" s="167"/>
      <c r="YF46" s="167"/>
      <c r="YG46" s="167"/>
      <c r="YH46" s="167"/>
      <c r="YI46" s="167"/>
      <c r="YJ46" s="167"/>
      <c r="YK46" s="167"/>
      <c r="YL46" s="167"/>
      <c r="YM46" s="167"/>
      <c r="YN46" s="167"/>
      <c r="YO46" s="167"/>
      <c r="YP46" s="167"/>
      <c r="YQ46" s="167"/>
      <c r="YR46" s="167"/>
      <c r="YS46" s="167"/>
      <c r="YT46" s="167"/>
      <c r="YU46" s="167"/>
      <c r="YV46" s="167"/>
      <c r="YW46" s="167"/>
      <c r="YX46" s="167"/>
      <c r="YY46" s="167"/>
      <c r="YZ46" s="167"/>
      <c r="ZA46" s="167"/>
      <c r="ZB46" s="167"/>
      <c r="ZC46" s="167"/>
      <c r="ZD46" s="167"/>
      <c r="ZE46" s="167"/>
      <c r="ZF46" s="167"/>
      <c r="ZG46" s="167"/>
      <c r="ZH46" s="167"/>
      <c r="ZI46" s="167"/>
      <c r="ZJ46" s="167"/>
      <c r="ZK46" s="167"/>
      <c r="ZL46" s="167"/>
      <c r="ZM46" s="167"/>
      <c r="ZN46" s="167"/>
      <c r="ZO46" s="167"/>
      <c r="ZP46" s="167"/>
      <c r="ZQ46" s="167"/>
      <c r="ZR46" s="167"/>
      <c r="ZS46" s="167"/>
      <c r="ZT46" s="167"/>
      <c r="ZU46" s="167"/>
      <c r="ZV46" s="167"/>
      <c r="ZW46" s="167"/>
      <c r="ZX46" s="167"/>
      <c r="ZY46" s="167"/>
      <c r="ZZ46" s="167"/>
      <c r="AAA46" s="167"/>
      <c r="AAB46" s="167"/>
      <c r="AAC46" s="167"/>
      <c r="AAD46" s="167"/>
      <c r="AAE46" s="167"/>
      <c r="AAF46" s="167"/>
      <c r="AAG46" s="167"/>
      <c r="AAH46" s="167"/>
      <c r="AAI46" s="167"/>
      <c r="AAJ46" s="167"/>
      <c r="AAK46" s="167"/>
      <c r="AAL46" s="167"/>
      <c r="AAM46" s="167"/>
      <c r="AAN46" s="167"/>
      <c r="AAO46" s="167"/>
      <c r="AAP46" s="167"/>
      <c r="AAQ46" s="167"/>
      <c r="AAR46" s="167"/>
      <c r="AAS46" s="167"/>
      <c r="AAT46" s="167"/>
      <c r="AAU46" s="167"/>
      <c r="AAV46" s="167"/>
      <c r="AAW46" s="167"/>
      <c r="AAX46" s="167"/>
      <c r="AAY46" s="167"/>
      <c r="AAZ46" s="167"/>
      <c r="ABA46" s="167"/>
      <c r="ABB46" s="167"/>
      <c r="ABC46" s="167"/>
      <c r="ABD46" s="167"/>
      <c r="ABE46" s="167"/>
      <c r="ABF46" s="167"/>
      <c r="ABG46" s="167"/>
      <c r="ABH46" s="167"/>
      <c r="ABI46" s="167"/>
      <c r="ABJ46" s="167"/>
      <c r="ABK46" s="167"/>
      <c r="ABL46" s="167"/>
      <c r="ABM46" s="167"/>
      <c r="ABN46" s="167"/>
      <c r="ABO46" s="167"/>
      <c r="ABP46" s="167"/>
      <c r="ABQ46" s="167"/>
      <c r="ABR46" s="167"/>
      <c r="ABS46" s="167"/>
      <c r="ABT46" s="167"/>
      <c r="ABU46" s="167"/>
      <c r="ABV46" s="167"/>
      <c r="ABW46" s="167"/>
      <c r="ABX46" s="167"/>
      <c r="ABY46" s="167"/>
      <c r="ABZ46" s="167"/>
      <c r="ACA46" s="167"/>
      <c r="ACB46" s="167"/>
      <c r="ACC46" s="167"/>
      <c r="ACD46" s="167"/>
      <c r="ACE46" s="167"/>
      <c r="ACF46" s="167"/>
      <c r="ACG46" s="167"/>
      <c r="ACH46" s="167"/>
      <c r="ACI46" s="167"/>
      <c r="ACJ46" s="167"/>
      <c r="ACK46" s="167"/>
      <c r="ACL46" s="167"/>
      <c r="ACM46" s="167"/>
      <c r="ACN46" s="167"/>
      <c r="ACO46" s="167"/>
      <c r="ACP46" s="167"/>
      <c r="ACQ46" s="167"/>
      <c r="ACR46" s="167"/>
      <c r="ACS46" s="167"/>
      <c r="ACT46" s="167"/>
      <c r="ACU46" s="167"/>
      <c r="ACV46" s="167"/>
      <c r="ACW46" s="167"/>
      <c r="ACX46" s="167"/>
      <c r="ACY46" s="167"/>
      <c r="ACZ46" s="167"/>
      <c r="ADA46" s="167"/>
      <c r="ADB46" s="167"/>
      <c r="ADC46" s="167"/>
      <c r="ADD46" s="167"/>
      <c r="ADE46" s="167"/>
      <c r="ADF46" s="167"/>
      <c r="ADG46" s="167"/>
      <c r="ADH46" s="167"/>
      <c r="ADI46" s="167"/>
      <c r="ADJ46" s="167"/>
      <c r="ADK46" s="167"/>
      <c r="ADL46" s="167"/>
      <c r="ADM46" s="167"/>
      <c r="ADN46" s="167"/>
      <c r="ADO46" s="167"/>
      <c r="ADP46" s="167"/>
      <c r="ADQ46" s="167"/>
      <c r="ADR46" s="167"/>
      <c r="ADS46" s="167"/>
      <c r="ADT46" s="167"/>
      <c r="ADU46" s="167"/>
      <c r="ADV46" s="167"/>
      <c r="ADW46" s="167"/>
      <c r="ADX46" s="167"/>
      <c r="ADY46" s="167"/>
      <c r="ADZ46" s="167"/>
      <c r="AEA46" s="167"/>
      <c r="AEB46" s="167"/>
      <c r="AEC46" s="167"/>
      <c r="AED46" s="167"/>
      <c r="AEE46" s="167"/>
      <c r="AEF46" s="167"/>
      <c r="AEG46" s="167"/>
      <c r="AEH46" s="167"/>
      <c r="AEI46" s="167"/>
      <c r="AEJ46" s="167"/>
      <c r="AEK46" s="167"/>
      <c r="AEL46" s="167"/>
      <c r="AEM46" s="167"/>
      <c r="AEN46" s="167"/>
      <c r="AEO46" s="167"/>
      <c r="AEP46" s="167"/>
      <c r="AEQ46" s="167"/>
      <c r="AER46" s="167"/>
      <c r="AES46" s="167"/>
      <c r="AET46" s="167"/>
      <c r="AEU46" s="167"/>
      <c r="AEV46" s="167"/>
      <c r="AEW46" s="167"/>
      <c r="AEX46" s="167"/>
      <c r="AEY46" s="167"/>
      <c r="AEZ46" s="167"/>
      <c r="AFA46" s="167"/>
      <c r="AFB46" s="167"/>
      <c r="AFC46" s="167"/>
      <c r="AFD46" s="167"/>
      <c r="AFE46" s="167"/>
      <c r="AFF46" s="167"/>
      <c r="AFG46" s="167"/>
      <c r="AFH46" s="167"/>
      <c r="AFI46" s="167"/>
      <c r="AFJ46" s="167"/>
      <c r="AFK46" s="167"/>
      <c r="AFL46" s="167"/>
      <c r="AFM46" s="167"/>
      <c r="AFN46" s="167"/>
      <c r="AFO46" s="167"/>
      <c r="AFP46" s="167"/>
      <c r="AFQ46" s="167"/>
      <c r="AFR46" s="167"/>
      <c r="AFS46" s="167"/>
      <c r="AFT46" s="167"/>
      <c r="AFU46" s="167"/>
      <c r="AFV46" s="167"/>
      <c r="AFW46" s="167"/>
      <c r="AFX46" s="167"/>
      <c r="AFY46" s="167"/>
      <c r="AFZ46" s="167"/>
      <c r="AGA46" s="167"/>
      <c r="AGB46" s="167"/>
      <c r="AGC46" s="167"/>
      <c r="AGD46" s="167"/>
      <c r="AGE46" s="167"/>
      <c r="AGF46" s="167"/>
      <c r="AGG46" s="167"/>
      <c r="AGH46" s="167"/>
      <c r="AGI46" s="167"/>
      <c r="AGJ46" s="167"/>
      <c r="AGK46" s="167"/>
      <c r="AGL46" s="167"/>
      <c r="AGM46" s="167"/>
      <c r="AGN46" s="167"/>
      <c r="AGO46" s="167"/>
      <c r="AGP46" s="167"/>
      <c r="AGQ46" s="167"/>
      <c r="AGR46" s="167"/>
      <c r="AGS46" s="167"/>
      <c r="AGT46" s="167"/>
      <c r="AGU46" s="167"/>
      <c r="AGV46" s="167"/>
      <c r="AGW46" s="167"/>
      <c r="AGX46" s="167"/>
      <c r="AGY46" s="167"/>
      <c r="AGZ46" s="167"/>
      <c r="AHA46" s="167"/>
      <c r="AHB46" s="167"/>
      <c r="AHC46" s="167"/>
      <c r="AHD46" s="167"/>
      <c r="AHE46" s="167"/>
      <c r="AHF46" s="167"/>
      <c r="AHG46" s="167"/>
      <c r="AHH46" s="167"/>
      <c r="AHI46" s="167"/>
      <c r="AHJ46" s="167"/>
      <c r="AHK46" s="167"/>
      <c r="AHL46" s="167"/>
      <c r="AHM46" s="167"/>
      <c r="AHN46" s="167"/>
      <c r="AHO46" s="167"/>
      <c r="AHP46" s="167"/>
      <c r="AHQ46" s="167"/>
      <c r="AHR46" s="167"/>
      <c r="AHS46" s="167"/>
      <c r="AHT46" s="167"/>
      <c r="AHU46" s="167"/>
      <c r="AHV46" s="167"/>
      <c r="AHW46" s="167"/>
      <c r="AHX46" s="167"/>
      <c r="AHY46" s="167"/>
      <c r="AHZ46" s="167"/>
      <c r="AIA46" s="167"/>
      <c r="AIB46" s="167"/>
      <c r="AIC46" s="167"/>
      <c r="AID46" s="167"/>
      <c r="AIE46" s="167"/>
      <c r="AIF46" s="167"/>
      <c r="AIG46" s="167"/>
      <c r="AIH46" s="167"/>
      <c r="AII46" s="167"/>
      <c r="AIJ46" s="167"/>
      <c r="AIK46" s="167"/>
      <c r="AIL46" s="167"/>
      <c r="AIM46" s="167"/>
      <c r="AIN46" s="167"/>
      <c r="AIO46" s="167"/>
      <c r="AIP46" s="167"/>
      <c r="AIQ46" s="167"/>
      <c r="AIR46" s="167"/>
      <c r="AIS46" s="167"/>
      <c r="AIT46" s="167"/>
      <c r="AIU46" s="167"/>
      <c r="AIV46" s="167"/>
      <c r="AIW46" s="167"/>
      <c r="AIX46" s="167"/>
      <c r="AIY46" s="167"/>
      <c r="AIZ46" s="167"/>
      <c r="AJA46" s="167"/>
      <c r="AJB46" s="167"/>
      <c r="AJC46" s="167"/>
      <c r="AJD46" s="167"/>
      <c r="AJE46" s="167"/>
      <c r="AJF46" s="167"/>
      <c r="AJG46" s="167"/>
      <c r="AJH46" s="167"/>
      <c r="AJI46" s="167"/>
      <c r="AJJ46" s="167"/>
      <c r="AJK46" s="167"/>
      <c r="AJL46" s="167"/>
      <c r="AJM46" s="167"/>
      <c r="AJN46" s="167"/>
      <c r="AJO46" s="167"/>
      <c r="AJP46" s="167"/>
      <c r="AJQ46" s="167"/>
      <c r="AJR46" s="167"/>
      <c r="AJS46" s="167"/>
      <c r="AJT46" s="167"/>
      <c r="AJU46" s="167"/>
      <c r="AJV46" s="167"/>
      <c r="AJW46" s="167"/>
      <c r="AJX46" s="167"/>
      <c r="AJY46" s="167"/>
      <c r="AJZ46" s="167"/>
      <c r="AKA46" s="167"/>
      <c r="AKB46" s="167"/>
      <c r="AKC46" s="167"/>
      <c r="AKD46" s="167"/>
      <c r="AKE46" s="167"/>
      <c r="AKF46" s="167"/>
      <c r="AKG46" s="167"/>
      <c r="AKH46" s="167"/>
      <c r="AKI46" s="167"/>
      <c r="AKJ46" s="167"/>
      <c r="AKK46" s="167"/>
      <c r="AKL46" s="167"/>
      <c r="AKM46" s="167"/>
      <c r="AKN46" s="167"/>
      <c r="AKO46" s="167"/>
      <c r="AKP46" s="167"/>
      <c r="AKQ46" s="167"/>
      <c r="AKR46" s="167"/>
      <c r="AKS46" s="167"/>
      <c r="AKT46" s="167"/>
      <c r="AKU46" s="167"/>
      <c r="AKV46" s="167"/>
      <c r="AKW46" s="167"/>
      <c r="AKX46" s="167"/>
      <c r="AKY46" s="167"/>
      <c r="AKZ46" s="167"/>
      <c r="ALA46" s="167"/>
      <c r="ALB46" s="167"/>
      <c r="ALC46" s="167"/>
      <c r="ALD46" s="167"/>
      <c r="ALE46" s="167"/>
      <c r="ALF46" s="167"/>
      <c r="ALG46" s="167"/>
      <c r="ALH46" s="167"/>
      <c r="ALI46" s="167"/>
      <c r="ALJ46" s="167"/>
      <c r="ALK46" s="167"/>
      <c r="ALL46" s="167"/>
      <c r="ALM46" s="167"/>
      <c r="ALN46" s="167"/>
      <c r="ALO46" s="167"/>
      <c r="ALP46" s="167"/>
      <c r="ALQ46" s="167"/>
      <c r="ALR46" s="167"/>
      <c r="ALS46" s="167"/>
      <c r="ALT46" s="167"/>
      <c r="ALU46" s="167"/>
      <c r="ALV46" s="167"/>
      <c r="ALW46" s="167"/>
      <c r="ALX46" s="167"/>
      <c r="ALY46" s="167"/>
      <c r="ALZ46" s="167"/>
      <c r="AMA46" s="167"/>
      <c r="AMB46" s="167"/>
      <c r="AMC46" s="167"/>
      <c r="AMD46" s="167"/>
      <c r="AME46" s="167"/>
      <c r="AMF46" s="167"/>
      <c r="AMG46" s="167"/>
      <c r="AMH46" s="167"/>
      <c r="AMI46" s="167"/>
      <c r="AMJ46" s="167"/>
      <c r="AMK46" s="167"/>
      <c r="AML46" s="167"/>
      <c r="AMM46" s="167"/>
      <c r="AMN46" s="167"/>
      <c r="AMO46" s="167"/>
      <c r="AMP46" s="167"/>
      <c r="AMQ46" s="167"/>
      <c r="AMR46" s="167"/>
      <c r="AMS46" s="167"/>
      <c r="AMT46" s="167"/>
      <c r="AMU46" s="167"/>
      <c r="AMV46" s="167"/>
      <c r="AMW46" s="167"/>
      <c r="AMX46" s="167"/>
      <c r="AMY46" s="167"/>
      <c r="AMZ46" s="167"/>
      <c r="ANA46" s="167"/>
      <c r="ANB46" s="167"/>
      <c r="ANC46" s="167"/>
      <c r="AND46" s="167"/>
      <c r="ANE46" s="167"/>
      <c r="ANF46" s="167"/>
      <c r="ANG46" s="167"/>
      <c r="ANH46" s="167"/>
      <c r="ANI46" s="167"/>
      <c r="ANJ46" s="167"/>
      <c r="ANK46" s="167"/>
      <c r="ANL46" s="167"/>
      <c r="ANM46" s="167"/>
      <c r="ANN46" s="167"/>
      <c r="ANO46" s="167"/>
      <c r="ANP46" s="167"/>
      <c r="ANQ46" s="167"/>
      <c r="ANR46" s="167"/>
      <c r="ANS46" s="167"/>
      <c r="ANT46" s="167"/>
      <c r="ANU46" s="167"/>
      <c r="ANV46" s="167"/>
      <c r="ANW46" s="167"/>
      <c r="ANX46" s="167"/>
      <c r="ANY46" s="167"/>
      <c r="ANZ46" s="167"/>
      <c r="AOA46" s="167"/>
      <c r="AOB46" s="167"/>
      <c r="AOC46" s="167"/>
      <c r="AOD46" s="167"/>
      <c r="AOE46" s="167"/>
      <c r="AOF46" s="167"/>
      <c r="AOG46" s="167"/>
      <c r="AOH46" s="167"/>
      <c r="AOI46" s="167"/>
      <c r="AOJ46" s="167"/>
      <c r="AOK46" s="167"/>
      <c r="AOL46" s="167"/>
      <c r="AOM46" s="167"/>
      <c r="AON46" s="167"/>
      <c r="AOO46" s="167"/>
      <c r="AOP46" s="167"/>
      <c r="AOQ46" s="167"/>
      <c r="AOR46" s="167"/>
      <c r="AOS46" s="167"/>
      <c r="AOT46" s="167"/>
      <c r="AOU46" s="167"/>
      <c r="AOV46" s="167"/>
      <c r="AOW46" s="167"/>
      <c r="AOX46" s="167"/>
      <c r="AOY46" s="167"/>
      <c r="AOZ46" s="167"/>
      <c r="APA46" s="167"/>
      <c r="APB46" s="167"/>
      <c r="APC46" s="167"/>
      <c r="APD46" s="167"/>
      <c r="APE46" s="167"/>
      <c r="APF46" s="167"/>
      <c r="APG46" s="167"/>
      <c r="APH46" s="167"/>
      <c r="API46" s="167"/>
      <c r="APJ46" s="167"/>
      <c r="APK46" s="167"/>
      <c r="APL46" s="167"/>
      <c r="APM46" s="167"/>
      <c r="APN46" s="167"/>
      <c r="APO46" s="167"/>
      <c r="APP46" s="167"/>
      <c r="APQ46" s="167"/>
      <c r="APR46" s="167"/>
      <c r="APS46" s="167"/>
      <c r="APT46" s="167"/>
      <c r="APU46" s="167"/>
      <c r="APV46" s="167"/>
      <c r="APW46" s="167"/>
      <c r="APX46" s="167"/>
      <c r="APY46" s="167"/>
      <c r="APZ46" s="167"/>
      <c r="AQA46" s="167"/>
      <c r="AQB46" s="167"/>
      <c r="AQC46" s="167"/>
      <c r="AQD46" s="167"/>
      <c r="AQE46" s="167"/>
      <c r="AQF46" s="167"/>
      <c r="AQG46" s="167"/>
      <c r="AQH46" s="167"/>
      <c r="AQI46" s="167"/>
      <c r="AQJ46" s="167"/>
      <c r="AQK46" s="167"/>
      <c r="AQL46" s="167"/>
      <c r="AQM46" s="167"/>
      <c r="AQN46" s="167"/>
      <c r="AQO46" s="167"/>
      <c r="AQP46" s="167"/>
      <c r="AQQ46" s="167"/>
      <c r="AQR46" s="167"/>
      <c r="AQS46" s="167"/>
      <c r="AQT46" s="167"/>
      <c r="AQU46" s="167"/>
      <c r="AQV46" s="167"/>
      <c r="AQW46" s="167"/>
      <c r="AQX46" s="167"/>
      <c r="AQY46" s="167"/>
      <c r="AQZ46" s="167"/>
      <c r="ARA46" s="167"/>
      <c r="ARB46" s="167"/>
      <c r="ARC46" s="167"/>
      <c r="ARD46" s="167"/>
      <c r="ARE46" s="167"/>
      <c r="ARF46" s="167"/>
      <c r="ARG46" s="167"/>
      <c r="ARH46" s="167"/>
      <c r="ARI46" s="167"/>
      <c r="ARJ46" s="167"/>
      <c r="ARK46" s="167"/>
      <c r="ARL46" s="167"/>
      <c r="ARM46" s="167"/>
      <c r="ARN46" s="167"/>
      <c r="ARO46" s="167"/>
      <c r="ARP46" s="167"/>
      <c r="ARQ46" s="167"/>
      <c r="ARR46" s="167"/>
      <c r="ARS46" s="167"/>
      <c r="ART46" s="167"/>
      <c r="ARU46" s="167"/>
      <c r="ARV46" s="167"/>
      <c r="ARW46" s="167"/>
      <c r="ARX46" s="167"/>
      <c r="ARY46" s="167"/>
      <c r="ARZ46" s="167"/>
      <c r="ASA46" s="167"/>
      <c r="ASB46" s="167"/>
      <c r="ASC46" s="167"/>
      <c r="ASD46" s="167"/>
      <c r="ASE46" s="167"/>
      <c r="ASF46" s="167"/>
      <c r="ASG46" s="167"/>
      <c r="ASH46" s="167"/>
      <c r="ASI46" s="167"/>
      <c r="ASJ46" s="167"/>
      <c r="ASK46" s="167"/>
      <c r="ASL46" s="167"/>
      <c r="ASM46" s="167"/>
      <c r="ASN46" s="167"/>
      <c r="ASO46" s="167"/>
      <c r="ASP46" s="167"/>
      <c r="ASQ46" s="167"/>
      <c r="ASR46" s="167"/>
      <c r="ASS46" s="167"/>
      <c r="AST46" s="167"/>
      <c r="ASU46" s="167"/>
      <c r="ASV46" s="167"/>
      <c r="ASW46" s="167"/>
      <c r="ASX46" s="167"/>
      <c r="ASY46" s="167"/>
      <c r="ASZ46" s="167"/>
      <c r="ATA46" s="167"/>
      <c r="ATB46" s="167"/>
      <c r="ATC46" s="167"/>
      <c r="ATD46" s="167"/>
      <c r="ATE46" s="167"/>
      <c r="ATF46" s="167"/>
      <c r="ATG46" s="167"/>
      <c r="ATH46" s="167"/>
      <c r="ATI46" s="167"/>
      <c r="ATJ46" s="167"/>
      <c r="ATK46" s="167"/>
      <c r="ATL46" s="167"/>
      <c r="ATM46" s="167"/>
      <c r="ATN46" s="167"/>
      <c r="ATO46" s="167"/>
      <c r="ATP46" s="167"/>
      <c r="ATQ46" s="167"/>
      <c r="ATR46" s="167"/>
      <c r="ATS46" s="167"/>
      <c r="ATT46" s="167"/>
      <c r="ATU46" s="167"/>
      <c r="ATV46" s="167"/>
      <c r="ATW46" s="167"/>
      <c r="ATX46" s="167"/>
      <c r="ATY46" s="167"/>
      <c r="ATZ46" s="167"/>
      <c r="AUA46" s="167"/>
      <c r="AUB46" s="167"/>
      <c r="AUC46" s="167"/>
      <c r="AUD46" s="167"/>
      <c r="AUE46" s="167"/>
      <c r="AUF46" s="167"/>
      <c r="AUG46" s="167"/>
      <c r="AUH46" s="167"/>
      <c r="AUI46" s="167"/>
      <c r="AUJ46" s="167"/>
      <c r="AUK46" s="167"/>
      <c r="AUL46" s="167"/>
      <c r="AUM46" s="167"/>
      <c r="AUN46" s="167"/>
      <c r="AUO46" s="167"/>
      <c r="AUP46" s="167"/>
      <c r="AUQ46" s="167"/>
      <c r="AUR46" s="167"/>
      <c r="AUS46" s="167"/>
      <c r="AUT46" s="167"/>
      <c r="AUU46" s="167"/>
      <c r="AUV46" s="167"/>
      <c r="AUW46" s="167"/>
      <c r="AUX46" s="167"/>
      <c r="AUY46" s="167"/>
      <c r="AUZ46" s="167"/>
      <c r="AVA46" s="167"/>
      <c r="AVB46" s="167"/>
      <c r="AVC46" s="167"/>
      <c r="AVD46" s="167"/>
      <c r="AVE46" s="167"/>
      <c r="AVF46" s="167"/>
      <c r="AVG46" s="167"/>
      <c r="AVH46" s="167"/>
      <c r="AVI46" s="167"/>
      <c r="AVJ46" s="167"/>
      <c r="AVK46" s="167"/>
      <c r="AVL46" s="167"/>
      <c r="AVM46" s="167"/>
      <c r="AVN46" s="167"/>
      <c r="AVO46" s="167"/>
      <c r="AVP46" s="167"/>
      <c r="AVQ46" s="167"/>
      <c r="AVR46" s="167"/>
      <c r="AVS46" s="167"/>
      <c r="AVT46" s="167"/>
      <c r="AVU46" s="167"/>
      <c r="AVV46" s="167"/>
      <c r="AVW46" s="167"/>
      <c r="AVX46" s="167"/>
      <c r="AVY46" s="167"/>
      <c r="AVZ46" s="167"/>
      <c r="AWA46" s="167"/>
      <c r="AWB46" s="167"/>
      <c r="AWC46" s="167"/>
      <c r="AWD46" s="167"/>
      <c r="AWE46" s="167"/>
      <c r="AWF46" s="167"/>
      <c r="AWG46" s="167"/>
      <c r="AWH46" s="167"/>
      <c r="AWI46" s="167"/>
      <c r="AWJ46" s="167"/>
      <c r="AWK46" s="167"/>
      <c r="AWL46" s="167"/>
      <c r="AWM46" s="167"/>
      <c r="AWN46" s="167"/>
      <c r="AWO46" s="167"/>
      <c r="AWP46" s="167"/>
      <c r="AWQ46" s="167"/>
      <c r="AWR46" s="167"/>
      <c r="AWS46" s="167"/>
      <c r="AWT46" s="167"/>
      <c r="AWU46" s="167"/>
      <c r="AWV46" s="167"/>
      <c r="AWW46" s="167"/>
      <c r="AWX46" s="167"/>
      <c r="AWY46" s="167"/>
      <c r="AWZ46" s="167"/>
      <c r="AXA46" s="167"/>
      <c r="AXB46" s="167"/>
      <c r="AXC46" s="167"/>
      <c r="AXD46" s="167"/>
      <c r="AXE46" s="167"/>
      <c r="AXF46" s="167"/>
      <c r="AXG46" s="167"/>
      <c r="AXH46" s="167"/>
      <c r="AXI46" s="167"/>
      <c r="AXJ46" s="167"/>
      <c r="AXK46" s="167"/>
      <c r="AXL46" s="167"/>
      <c r="AXM46" s="167"/>
      <c r="AXN46" s="167"/>
      <c r="AXO46" s="167"/>
      <c r="AXP46" s="167"/>
      <c r="AXQ46" s="167"/>
      <c r="AXR46" s="167"/>
      <c r="AXS46" s="167"/>
      <c r="AXT46" s="167"/>
      <c r="AXU46" s="167"/>
      <c r="AXV46" s="167"/>
      <c r="AXW46" s="167"/>
      <c r="AXX46" s="167"/>
      <c r="AXY46" s="167"/>
      <c r="AXZ46" s="167"/>
      <c r="AYA46" s="167"/>
      <c r="AYB46" s="167"/>
      <c r="AYC46" s="167"/>
      <c r="AYD46" s="167"/>
      <c r="AYE46" s="167"/>
      <c r="AYF46" s="167"/>
      <c r="AYG46" s="167"/>
      <c r="AYH46" s="167"/>
      <c r="AYI46" s="167"/>
      <c r="AYJ46" s="167"/>
      <c r="AYK46" s="167"/>
      <c r="AYL46" s="167"/>
      <c r="AYM46" s="167"/>
      <c r="AYN46" s="167"/>
      <c r="AYO46" s="167"/>
      <c r="AYP46" s="167"/>
      <c r="AYQ46" s="167"/>
      <c r="AYR46" s="167"/>
      <c r="AYS46" s="167"/>
      <c r="AYT46" s="167"/>
      <c r="AYU46" s="167"/>
      <c r="AYV46" s="167"/>
      <c r="AYW46" s="167"/>
      <c r="AYX46" s="167"/>
      <c r="AYY46" s="167"/>
      <c r="AYZ46" s="167"/>
      <c r="AZA46" s="167"/>
      <c r="AZB46" s="167"/>
      <c r="AZC46" s="167"/>
      <c r="AZD46" s="167"/>
      <c r="AZE46" s="167"/>
      <c r="AZF46" s="167"/>
      <c r="AZG46" s="167"/>
      <c r="AZH46" s="167"/>
      <c r="AZI46" s="167"/>
      <c r="AZJ46" s="167"/>
      <c r="AZK46" s="167"/>
      <c r="AZL46" s="167"/>
      <c r="AZM46" s="167"/>
      <c r="AZN46" s="167"/>
      <c r="AZO46" s="167"/>
      <c r="AZP46" s="167"/>
      <c r="AZQ46" s="167"/>
      <c r="AZR46" s="167"/>
      <c r="AZS46" s="167"/>
      <c r="AZT46" s="167"/>
      <c r="AZU46" s="167"/>
      <c r="AZV46" s="167"/>
      <c r="AZW46" s="167"/>
      <c r="AZX46" s="167"/>
      <c r="AZY46" s="167"/>
      <c r="AZZ46" s="167"/>
      <c r="BAA46" s="167"/>
      <c r="BAB46" s="167"/>
      <c r="BAC46" s="167"/>
      <c r="BAD46" s="167"/>
      <c r="BAE46" s="167"/>
      <c r="BAF46" s="167"/>
      <c r="BAG46" s="167"/>
      <c r="BAH46" s="167"/>
      <c r="BAI46" s="167"/>
      <c r="BAJ46" s="167"/>
      <c r="BAK46" s="167"/>
      <c r="BAL46" s="167"/>
      <c r="BAM46" s="167"/>
      <c r="BAN46" s="167"/>
      <c r="BAO46" s="167"/>
      <c r="BAP46" s="167"/>
      <c r="BAQ46" s="167"/>
      <c r="BAR46" s="167"/>
      <c r="BAS46" s="167"/>
      <c r="BAT46" s="167"/>
      <c r="BAU46" s="167"/>
      <c r="BAV46" s="167"/>
      <c r="BAW46" s="167"/>
      <c r="BAX46" s="167"/>
      <c r="BAY46" s="167"/>
      <c r="BAZ46" s="167"/>
      <c r="BBA46" s="167"/>
      <c r="BBB46" s="167"/>
      <c r="BBC46" s="167"/>
      <c r="BBD46" s="167"/>
      <c r="BBE46" s="167"/>
      <c r="BBF46" s="167"/>
      <c r="BBG46" s="167"/>
      <c r="BBH46" s="167"/>
      <c r="BBI46" s="167"/>
      <c r="BBJ46" s="167"/>
      <c r="BBK46" s="167"/>
      <c r="BBL46" s="167"/>
      <c r="BBM46" s="167"/>
      <c r="BBN46" s="167"/>
      <c r="BBO46" s="167"/>
      <c r="BBP46" s="167"/>
      <c r="BBQ46" s="167"/>
      <c r="BBR46" s="167"/>
      <c r="BBS46" s="167"/>
      <c r="BBT46" s="167"/>
      <c r="BBU46" s="167"/>
      <c r="BBV46" s="167"/>
      <c r="BBW46" s="167"/>
      <c r="BBX46" s="167"/>
      <c r="BBY46" s="167"/>
      <c r="BBZ46" s="167"/>
      <c r="BCA46" s="167"/>
      <c r="BCB46" s="167"/>
      <c r="BCC46" s="167"/>
      <c r="BCD46" s="167"/>
      <c r="BCE46" s="167"/>
      <c r="BCF46" s="167"/>
      <c r="BCG46" s="167"/>
      <c r="BCH46" s="167"/>
      <c r="BCI46" s="167"/>
      <c r="BCJ46" s="167"/>
      <c r="BCK46" s="167"/>
      <c r="BCL46" s="167"/>
      <c r="BCM46" s="167"/>
      <c r="BCN46" s="167"/>
      <c r="BCO46" s="167"/>
      <c r="BCP46" s="167"/>
      <c r="BCQ46" s="167"/>
      <c r="BCR46" s="167"/>
      <c r="BCS46" s="167"/>
      <c r="BCT46" s="167"/>
      <c r="BCU46" s="167"/>
      <c r="BCV46" s="167"/>
      <c r="BCW46" s="167"/>
      <c r="BCX46" s="167"/>
      <c r="BCY46" s="167"/>
      <c r="BCZ46" s="167"/>
      <c r="BDA46" s="167"/>
      <c r="BDB46" s="167"/>
      <c r="BDC46" s="167"/>
      <c r="BDD46" s="167"/>
      <c r="BDE46" s="167"/>
      <c r="BDF46" s="167"/>
      <c r="BDG46" s="167"/>
      <c r="BDH46" s="167"/>
      <c r="BDI46" s="167"/>
      <c r="BDJ46" s="167"/>
      <c r="BDK46" s="167"/>
      <c r="BDL46" s="167"/>
      <c r="BDM46" s="167"/>
      <c r="BDN46" s="167"/>
      <c r="BDO46" s="167"/>
      <c r="BDP46" s="167"/>
      <c r="BDQ46" s="167"/>
      <c r="BDR46" s="167"/>
      <c r="BDS46" s="167"/>
      <c r="BDT46" s="167"/>
      <c r="BDU46" s="167"/>
      <c r="BDV46" s="167"/>
      <c r="BDW46" s="167"/>
      <c r="BDX46" s="167"/>
      <c r="BDY46" s="167"/>
      <c r="BDZ46" s="167"/>
      <c r="BEA46" s="167"/>
      <c r="BEB46" s="167"/>
      <c r="BEC46" s="167"/>
      <c r="BED46" s="167"/>
      <c r="BEE46" s="167"/>
      <c r="BEF46" s="167"/>
      <c r="BEG46" s="167"/>
      <c r="BEH46" s="167"/>
      <c r="BEI46" s="167"/>
      <c r="BEJ46" s="167"/>
      <c r="BEK46" s="167"/>
      <c r="BEL46" s="167"/>
      <c r="BEM46" s="167"/>
      <c r="BEN46" s="167"/>
      <c r="BEO46" s="167"/>
      <c r="BEP46" s="167"/>
      <c r="BEQ46" s="167"/>
      <c r="BER46" s="167"/>
      <c r="BES46" s="167"/>
      <c r="BET46" s="167"/>
      <c r="BEU46" s="167"/>
      <c r="BEV46" s="167"/>
      <c r="BEW46" s="167"/>
      <c r="BEX46" s="167"/>
      <c r="BEY46" s="167"/>
      <c r="BEZ46" s="167"/>
      <c r="BFA46" s="167"/>
      <c r="BFB46" s="167"/>
      <c r="BFC46" s="167"/>
      <c r="BFD46" s="167"/>
      <c r="BFE46" s="167"/>
      <c r="BFF46" s="167"/>
      <c r="BFG46" s="167"/>
      <c r="BFH46" s="167"/>
      <c r="BFI46" s="167"/>
      <c r="BFJ46" s="167"/>
      <c r="BFK46" s="167"/>
      <c r="BFL46" s="167"/>
      <c r="BFM46" s="167"/>
      <c r="BFN46" s="167"/>
      <c r="BFO46" s="167"/>
      <c r="BFP46" s="167"/>
      <c r="BFQ46" s="167"/>
      <c r="BFR46" s="167"/>
      <c r="BFS46" s="167"/>
      <c r="BFT46" s="167"/>
      <c r="BFU46" s="167"/>
      <c r="BFV46" s="167"/>
      <c r="BFW46" s="167"/>
      <c r="BFX46" s="167"/>
      <c r="BFY46" s="167"/>
      <c r="BFZ46" s="167"/>
      <c r="BGA46" s="167"/>
      <c r="BGB46" s="167"/>
      <c r="BGC46" s="167"/>
      <c r="BGD46" s="167"/>
      <c r="BGE46" s="167"/>
      <c r="BGF46" s="167"/>
      <c r="BGG46" s="167"/>
      <c r="BGH46" s="167"/>
      <c r="BGI46" s="167"/>
      <c r="BGJ46" s="167"/>
      <c r="BGK46" s="167"/>
      <c r="BGL46" s="167"/>
      <c r="BGM46" s="167"/>
      <c r="BGN46" s="167"/>
      <c r="BGO46" s="167"/>
      <c r="BGP46" s="167"/>
      <c r="BGQ46" s="167"/>
      <c r="BGR46" s="167"/>
      <c r="BGS46" s="167"/>
      <c r="BGT46" s="167"/>
      <c r="BGU46" s="167"/>
      <c r="BGV46" s="167"/>
      <c r="BGW46" s="167"/>
      <c r="BGX46" s="167"/>
      <c r="BGY46" s="167"/>
      <c r="BGZ46" s="167"/>
      <c r="BHA46" s="167"/>
      <c r="BHB46" s="167"/>
      <c r="BHC46" s="167"/>
      <c r="BHD46" s="167"/>
      <c r="BHE46" s="167"/>
      <c r="BHF46" s="167"/>
      <c r="BHG46" s="167"/>
      <c r="BHH46" s="167"/>
      <c r="BHI46" s="167"/>
      <c r="BHJ46" s="167"/>
      <c r="BHK46" s="167"/>
      <c r="BHL46" s="167"/>
      <c r="BHM46" s="167"/>
      <c r="BHN46" s="167"/>
      <c r="BHO46" s="167"/>
      <c r="BHP46" s="167"/>
      <c r="BHQ46" s="167"/>
      <c r="BHR46" s="167"/>
      <c r="BHS46" s="167"/>
      <c r="BHT46" s="167"/>
      <c r="BHU46" s="167"/>
      <c r="BHV46" s="167"/>
      <c r="BHW46" s="167"/>
      <c r="BHX46" s="167"/>
      <c r="BHY46" s="167"/>
      <c r="BHZ46" s="167"/>
      <c r="BIA46" s="167"/>
      <c r="BIB46" s="167"/>
      <c r="BIC46" s="167"/>
      <c r="BID46" s="167"/>
      <c r="BIE46" s="167"/>
      <c r="BIF46" s="167"/>
      <c r="BIG46" s="167"/>
      <c r="BIH46" s="167"/>
      <c r="BII46" s="167"/>
      <c r="BIJ46" s="167"/>
      <c r="BIK46" s="167"/>
      <c r="BIL46" s="167"/>
      <c r="BIM46" s="167"/>
      <c r="BIN46" s="167"/>
      <c r="BIO46" s="167"/>
      <c r="BIP46" s="167"/>
      <c r="BIQ46" s="167"/>
      <c r="BIR46" s="167"/>
      <c r="BIS46" s="167"/>
      <c r="BIT46" s="167"/>
      <c r="BIU46" s="167"/>
      <c r="BIV46" s="167"/>
      <c r="BIW46" s="167"/>
      <c r="BIX46" s="167"/>
      <c r="BIY46" s="167"/>
      <c r="BIZ46" s="167"/>
      <c r="BJA46" s="167"/>
      <c r="BJB46" s="167"/>
      <c r="BJC46" s="167"/>
      <c r="BJD46" s="167"/>
      <c r="BJE46" s="167"/>
      <c r="BJF46" s="167"/>
      <c r="BJG46" s="167"/>
      <c r="BJH46" s="167"/>
      <c r="BJI46" s="167"/>
      <c r="BJJ46" s="167"/>
      <c r="BJK46" s="167"/>
      <c r="BJL46" s="167"/>
      <c r="BJM46" s="167"/>
      <c r="BJN46" s="167"/>
      <c r="BJO46" s="167"/>
      <c r="BJP46" s="167"/>
      <c r="BJQ46" s="167"/>
      <c r="BJR46" s="167"/>
      <c r="BJS46" s="167"/>
      <c r="BJT46" s="167"/>
      <c r="BJU46" s="167"/>
      <c r="BJV46" s="167"/>
      <c r="BJW46" s="167"/>
      <c r="BJX46" s="167"/>
      <c r="BJY46" s="167"/>
      <c r="BJZ46" s="167"/>
      <c r="BKA46" s="167"/>
      <c r="BKB46" s="167"/>
      <c r="BKC46" s="167"/>
      <c r="BKD46" s="167"/>
      <c r="BKE46" s="167"/>
      <c r="BKF46" s="167"/>
      <c r="BKG46" s="167"/>
      <c r="BKH46" s="167"/>
      <c r="BKI46" s="167"/>
      <c r="BKJ46" s="167"/>
      <c r="BKK46" s="167"/>
      <c r="BKL46" s="167"/>
      <c r="BKM46" s="167"/>
      <c r="BKN46" s="167"/>
      <c r="BKO46" s="167"/>
      <c r="BKP46" s="167"/>
      <c r="BKQ46" s="167"/>
      <c r="BKR46" s="167"/>
      <c r="BKS46" s="167"/>
      <c r="BKT46" s="167"/>
      <c r="BKU46" s="167"/>
      <c r="BKV46" s="167"/>
      <c r="BKW46" s="167"/>
      <c r="BKX46" s="167"/>
      <c r="BKY46" s="167"/>
      <c r="BKZ46" s="167"/>
      <c r="BLA46" s="167"/>
      <c r="BLB46" s="167"/>
      <c r="BLC46" s="167"/>
      <c r="BLD46" s="167"/>
      <c r="BLE46" s="167"/>
      <c r="BLF46" s="167"/>
      <c r="BLG46" s="167"/>
      <c r="BLH46" s="167"/>
      <c r="BLI46" s="167"/>
      <c r="BLJ46" s="167"/>
      <c r="BLK46" s="167"/>
      <c r="BLL46" s="167"/>
      <c r="BLM46" s="167"/>
      <c r="BLN46" s="167"/>
      <c r="BLO46" s="167"/>
      <c r="BLP46" s="167"/>
      <c r="BLQ46" s="167"/>
      <c r="BLR46" s="167"/>
      <c r="BLS46" s="167"/>
      <c r="BLT46" s="167"/>
      <c r="BLU46" s="167"/>
      <c r="BLV46" s="167"/>
      <c r="BLW46" s="167"/>
      <c r="BLX46" s="167"/>
      <c r="BLY46" s="167"/>
      <c r="BLZ46" s="167"/>
      <c r="BMA46" s="167"/>
      <c r="BMB46" s="167"/>
      <c r="BMC46" s="167"/>
      <c r="BMD46" s="167"/>
      <c r="BME46" s="167"/>
      <c r="BMF46" s="167"/>
      <c r="BMG46" s="167"/>
      <c r="BMH46" s="167"/>
      <c r="BMI46" s="167"/>
      <c r="BMJ46" s="167"/>
      <c r="BMK46" s="167"/>
      <c r="BML46" s="167"/>
      <c r="BMM46" s="167"/>
      <c r="BMN46" s="167"/>
      <c r="BMO46" s="167"/>
      <c r="BMP46" s="167"/>
      <c r="BMQ46" s="167"/>
      <c r="BMR46" s="167"/>
      <c r="BMS46" s="167"/>
      <c r="BMT46" s="167"/>
      <c r="BMU46" s="167"/>
      <c r="BMV46" s="167"/>
      <c r="BMW46" s="167"/>
      <c r="BMX46" s="167"/>
      <c r="BMY46" s="167"/>
      <c r="BMZ46" s="167"/>
      <c r="BNA46" s="167"/>
      <c r="BNB46" s="167"/>
      <c r="BNC46" s="167"/>
      <c r="BND46" s="167"/>
      <c r="BNE46" s="167"/>
      <c r="BNF46" s="167"/>
      <c r="BNG46" s="167"/>
      <c r="BNH46" s="167"/>
      <c r="BNI46" s="167"/>
      <c r="BNJ46" s="167"/>
      <c r="BNK46" s="167"/>
      <c r="BNL46" s="167"/>
      <c r="BNM46" s="167"/>
      <c r="BNN46" s="167"/>
      <c r="BNO46" s="167"/>
      <c r="BNP46" s="167"/>
      <c r="BNQ46" s="167"/>
      <c r="BNR46" s="167"/>
      <c r="BNS46" s="167"/>
      <c r="BNT46" s="167"/>
      <c r="BNU46" s="167"/>
      <c r="BNV46" s="167"/>
      <c r="BNW46" s="167"/>
      <c r="BNX46" s="167"/>
      <c r="BNY46" s="167"/>
      <c r="BNZ46" s="167"/>
      <c r="BOA46" s="167"/>
      <c r="BOB46" s="167"/>
      <c r="BOC46" s="167"/>
      <c r="BOD46" s="167"/>
      <c r="BOE46" s="167"/>
      <c r="BOF46" s="167"/>
      <c r="BOG46" s="167"/>
      <c r="BOH46" s="167"/>
      <c r="BOI46" s="167"/>
      <c r="BOJ46" s="167"/>
      <c r="BOK46" s="167"/>
      <c r="BOL46" s="167"/>
      <c r="BOM46" s="167"/>
      <c r="BON46" s="167"/>
      <c r="BOO46" s="167"/>
      <c r="BOP46" s="167"/>
      <c r="BOQ46" s="167"/>
      <c r="BOR46" s="167"/>
      <c r="BOS46" s="167"/>
      <c r="BOT46" s="167"/>
      <c r="BOU46" s="167"/>
      <c r="BOV46" s="167"/>
      <c r="BOW46" s="167"/>
      <c r="BOX46" s="167"/>
      <c r="BOY46" s="167"/>
      <c r="BOZ46" s="167"/>
      <c r="BPA46" s="167"/>
      <c r="BPB46" s="167"/>
      <c r="BPC46" s="167"/>
      <c r="BPD46" s="167"/>
      <c r="BPE46" s="167"/>
      <c r="BPF46" s="167"/>
      <c r="BPG46" s="167"/>
      <c r="BPH46" s="167"/>
      <c r="BPI46" s="167"/>
      <c r="BPJ46" s="167"/>
      <c r="BPK46" s="167"/>
      <c r="BPL46" s="167"/>
      <c r="BPM46" s="167"/>
      <c r="BPN46" s="167"/>
      <c r="BPO46" s="167"/>
      <c r="BPP46" s="167"/>
      <c r="BPQ46" s="167"/>
      <c r="BPR46" s="167"/>
      <c r="BPS46" s="167"/>
      <c r="BPT46" s="167"/>
      <c r="BPU46" s="167"/>
      <c r="BPV46" s="167"/>
      <c r="BPW46" s="167"/>
      <c r="BPX46" s="167"/>
      <c r="BPY46" s="167"/>
      <c r="BPZ46" s="167"/>
      <c r="BQA46" s="167"/>
      <c r="BQB46" s="167"/>
      <c r="BQC46" s="167"/>
      <c r="BQD46" s="167"/>
      <c r="BQE46" s="167"/>
      <c r="BQF46" s="167"/>
      <c r="BQG46" s="167"/>
      <c r="BQH46" s="167"/>
      <c r="BQI46" s="167"/>
      <c r="BQJ46" s="167"/>
      <c r="BQK46" s="167"/>
      <c r="BQL46" s="167"/>
      <c r="BQM46" s="167"/>
      <c r="BQN46" s="167"/>
      <c r="BQO46" s="167"/>
      <c r="BQP46" s="167"/>
      <c r="BQQ46" s="167"/>
      <c r="BQR46" s="167"/>
      <c r="BQS46" s="167"/>
      <c r="BQT46" s="167"/>
      <c r="BQU46" s="167"/>
      <c r="BQV46" s="167"/>
      <c r="BQW46" s="167"/>
      <c r="BQX46" s="167"/>
      <c r="BQY46" s="167"/>
      <c r="BQZ46" s="167"/>
      <c r="BRA46" s="167"/>
      <c r="BRB46" s="167"/>
      <c r="BRC46" s="167"/>
      <c r="BRD46" s="167"/>
      <c r="BRE46" s="167"/>
      <c r="BRF46" s="167"/>
      <c r="BRG46" s="167"/>
      <c r="BRH46" s="167"/>
      <c r="BRI46" s="167"/>
      <c r="BRJ46" s="167"/>
      <c r="BRK46" s="167"/>
      <c r="BRL46" s="167"/>
      <c r="BRM46" s="167"/>
      <c r="BRN46" s="167"/>
      <c r="BRO46" s="167"/>
      <c r="BRP46" s="167"/>
      <c r="BRQ46" s="167"/>
      <c r="BRR46" s="167"/>
      <c r="BRS46" s="167"/>
      <c r="BRT46" s="167"/>
      <c r="BRU46" s="167"/>
      <c r="BRV46" s="167"/>
      <c r="BRW46" s="167"/>
      <c r="BRX46" s="167"/>
      <c r="BRY46" s="167"/>
      <c r="BRZ46" s="167"/>
      <c r="BSA46" s="167"/>
      <c r="BSB46" s="167"/>
      <c r="BSC46" s="167"/>
      <c r="BSD46" s="167"/>
      <c r="BSE46" s="167"/>
      <c r="BSF46" s="167"/>
      <c r="BSG46" s="167"/>
      <c r="BSH46" s="167"/>
      <c r="BSI46" s="167"/>
      <c r="BSJ46" s="167"/>
      <c r="BSK46" s="167"/>
      <c r="BSL46" s="167"/>
      <c r="BSM46" s="167"/>
      <c r="BSN46" s="167"/>
      <c r="BSO46" s="167"/>
      <c r="BSP46" s="167"/>
      <c r="BSQ46" s="167"/>
      <c r="BSR46" s="167"/>
      <c r="BSS46" s="167"/>
      <c r="BST46" s="167"/>
      <c r="BSU46" s="167"/>
      <c r="BSV46" s="167"/>
      <c r="BSW46" s="167"/>
      <c r="BSX46" s="167"/>
      <c r="BSY46" s="167"/>
      <c r="BSZ46" s="167"/>
      <c r="BTA46" s="167"/>
      <c r="BTB46" s="167"/>
      <c r="BTC46" s="167"/>
      <c r="BTD46" s="167"/>
      <c r="BTE46" s="167"/>
      <c r="BTF46" s="167"/>
      <c r="BTG46" s="167"/>
      <c r="BTH46" s="167"/>
      <c r="BTI46" s="167"/>
      <c r="BTJ46" s="167"/>
      <c r="BTK46" s="167"/>
      <c r="BTL46" s="167"/>
      <c r="BTM46" s="167"/>
      <c r="BTN46" s="167"/>
      <c r="BTO46" s="167"/>
      <c r="BTP46" s="167"/>
      <c r="BTQ46" s="167"/>
      <c r="BTR46" s="167"/>
      <c r="BTS46" s="167"/>
      <c r="BTT46" s="167"/>
      <c r="BTU46" s="167"/>
      <c r="BTV46" s="167"/>
      <c r="BTW46" s="167"/>
      <c r="BTX46" s="167"/>
      <c r="BTY46" s="167"/>
      <c r="BTZ46" s="167"/>
      <c r="BUA46" s="167"/>
      <c r="BUB46" s="167"/>
      <c r="BUC46" s="167"/>
      <c r="BUD46" s="167"/>
      <c r="BUE46" s="167"/>
      <c r="BUF46" s="167"/>
      <c r="BUG46" s="167"/>
      <c r="BUH46" s="167"/>
      <c r="BUI46" s="167"/>
      <c r="BUJ46" s="167"/>
      <c r="BUK46" s="167"/>
      <c r="BUL46" s="167"/>
      <c r="BUM46" s="167"/>
      <c r="BUN46" s="167"/>
      <c r="BUO46" s="167"/>
      <c r="BUP46" s="167"/>
      <c r="BUQ46" s="167"/>
      <c r="BUR46" s="167"/>
      <c r="BUS46" s="167"/>
      <c r="BUT46" s="167"/>
      <c r="BUU46" s="167"/>
      <c r="BUV46" s="167"/>
      <c r="BUW46" s="167"/>
      <c r="BUX46" s="167"/>
      <c r="BUY46" s="167"/>
      <c r="BUZ46" s="167"/>
      <c r="BVA46" s="167"/>
      <c r="BVB46" s="167"/>
      <c r="BVC46" s="167"/>
      <c r="BVD46" s="167"/>
      <c r="BVE46" s="167"/>
      <c r="BVF46" s="167"/>
      <c r="BVG46" s="167"/>
      <c r="BVH46" s="167"/>
      <c r="BVI46" s="167"/>
      <c r="BVJ46" s="167"/>
      <c r="BVK46" s="167"/>
      <c r="BVL46" s="167"/>
      <c r="BVM46" s="167"/>
      <c r="BVN46" s="167"/>
      <c r="BVO46" s="167"/>
      <c r="BVP46" s="167"/>
      <c r="BVQ46" s="167"/>
      <c r="BVR46" s="167"/>
      <c r="BVS46" s="167"/>
      <c r="BVT46" s="167"/>
      <c r="BVU46" s="167"/>
      <c r="BVV46" s="167"/>
      <c r="BVW46" s="167"/>
      <c r="BVX46" s="167"/>
      <c r="BVY46" s="167"/>
      <c r="BVZ46" s="167"/>
      <c r="BWA46" s="167"/>
      <c r="BWB46" s="167"/>
      <c r="BWC46" s="167"/>
      <c r="BWD46" s="167"/>
      <c r="BWE46" s="167"/>
      <c r="BWF46" s="167"/>
      <c r="BWG46" s="167"/>
      <c r="BWH46" s="167"/>
      <c r="BWI46" s="167"/>
      <c r="BWJ46" s="167"/>
      <c r="BWK46" s="167"/>
      <c r="BWL46" s="167"/>
      <c r="BWM46" s="167"/>
      <c r="BWN46" s="167"/>
      <c r="BWO46" s="167"/>
      <c r="BWP46" s="167"/>
      <c r="BWQ46" s="167"/>
      <c r="BWR46" s="167"/>
      <c r="BWS46" s="167"/>
      <c r="BWT46" s="167"/>
      <c r="BWU46" s="167"/>
      <c r="BWV46" s="167"/>
      <c r="BWW46" s="167"/>
      <c r="BWX46" s="167"/>
      <c r="BWY46" s="167"/>
      <c r="BWZ46" s="167"/>
      <c r="BXA46" s="167"/>
      <c r="BXB46" s="167"/>
      <c r="BXC46" s="167"/>
      <c r="BXD46" s="167"/>
      <c r="BXE46" s="167"/>
      <c r="BXF46" s="167"/>
      <c r="BXG46" s="167"/>
      <c r="BXH46" s="167"/>
      <c r="BXI46" s="167"/>
      <c r="BXJ46" s="167"/>
      <c r="BXK46" s="167"/>
      <c r="BXL46" s="167"/>
      <c r="BXM46" s="167"/>
      <c r="BXN46" s="167"/>
      <c r="BXO46" s="167"/>
      <c r="BXP46" s="167"/>
      <c r="BXQ46" s="167"/>
      <c r="BXR46" s="167"/>
      <c r="BXS46" s="167"/>
      <c r="BXT46" s="167"/>
      <c r="BXU46" s="167"/>
      <c r="BXV46" s="167"/>
      <c r="BXW46" s="167"/>
      <c r="BXX46" s="167"/>
      <c r="BXY46" s="167"/>
      <c r="BXZ46" s="167"/>
      <c r="BYA46" s="167"/>
      <c r="BYB46" s="167"/>
      <c r="BYC46" s="167"/>
      <c r="BYD46" s="167"/>
      <c r="BYE46" s="167"/>
      <c r="BYF46" s="167"/>
      <c r="BYG46" s="167"/>
      <c r="BYH46" s="167"/>
      <c r="BYI46" s="167"/>
      <c r="BYJ46" s="167"/>
      <c r="BYK46" s="167"/>
      <c r="BYL46" s="167"/>
      <c r="BYM46" s="167"/>
      <c r="BYN46" s="167"/>
      <c r="BYO46" s="167"/>
      <c r="BYP46" s="167"/>
      <c r="BYQ46" s="167"/>
      <c r="BYR46" s="167"/>
      <c r="BYS46" s="167"/>
      <c r="BYT46" s="167"/>
      <c r="BYU46" s="167"/>
      <c r="BYV46" s="167"/>
      <c r="BYW46" s="167"/>
      <c r="BYX46" s="167"/>
      <c r="BYY46" s="167"/>
      <c r="BYZ46" s="167"/>
      <c r="BZA46" s="167"/>
      <c r="BZB46" s="167"/>
      <c r="BZC46" s="167"/>
      <c r="BZD46" s="167"/>
      <c r="BZE46" s="167"/>
      <c r="BZF46" s="167"/>
      <c r="BZG46" s="167"/>
      <c r="BZH46" s="167"/>
      <c r="BZI46" s="167"/>
      <c r="BZJ46" s="167"/>
      <c r="BZK46" s="167"/>
      <c r="BZL46" s="167"/>
      <c r="BZM46" s="167"/>
      <c r="BZN46" s="167"/>
      <c r="BZO46" s="167"/>
      <c r="BZP46" s="167"/>
      <c r="BZQ46" s="167"/>
      <c r="BZR46" s="167"/>
      <c r="BZS46" s="167"/>
      <c r="BZT46" s="167"/>
      <c r="BZU46" s="167"/>
      <c r="BZV46" s="167"/>
      <c r="BZW46" s="167"/>
      <c r="BZX46" s="167"/>
      <c r="BZY46" s="167"/>
      <c r="BZZ46" s="167"/>
      <c r="CAA46" s="167"/>
      <c r="CAB46" s="167"/>
      <c r="CAC46" s="167"/>
      <c r="CAD46" s="167"/>
      <c r="CAE46" s="167"/>
      <c r="CAF46" s="167"/>
      <c r="CAG46" s="167"/>
      <c r="CAH46" s="167"/>
      <c r="CAI46" s="167"/>
      <c r="CAJ46" s="167"/>
      <c r="CAK46" s="167"/>
      <c r="CAL46" s="167"/>
      <c r="CAM46" s="167"/>
      <c r="CAN46" s="167"/>
      <c r="CAO46" s="167"/>
      <c r="CAP46" s="167"/>
      <c r="CAQ46" s="167"/>
      <c r="CAR46" s="167"/>
      <c r="CAS46" s="167"/>
      <c r="CAT46" s="167"/>
      <c r="CAU46" s="167"/>
      <c r="CAV46" s="167"/>
      <c r="CAW46" s="167"/>
      <c r="CAX46" s="167"/>
      <c r="CAY46" s="167"/>
      <c r="CAZ46" s="167"/>
      <c r="CBA46" s="167"/>
      <c r="CBB46" s="167"/>
      <c r="CBC46" s="167"/>
      <c r="CBD46" s="167"/>
      <c r="CBE46" s="167"/>
      <c r="CBF46" s="167"/>
      <c r="CBG46" s="167"/>
      <c r="CBH46" s="167"/>
      <c r="CBI46" s="167"/>
      <c r="CBJ46" s="167"/>
      <c r="CBK46" s="167"/>
      <c r="CBL46" s="167"/>
      <c r="CBM46" s="167"/>
      <c r="CBN46" s="167"/>
      <c r="CBO46" s="167"/>
      <c r="CBP46" s="167"/>
      <c r="CBQ46" s="167"/>
      <c r="CBR46" s="167"/>
      <c r="CBS46" s="167"/>
      <c r="CBT46" s="167"/>
      <c r="CBU46" s="167"/>
      <c r="CBV46" s="167"/>
      <c r="CBW46" s="167"/>
      <c r="CBX46" s="167"/>
      <c r="CBY46" s="167"/>
      <c r="CBZ46" s="167"/>
      <c r="CCA46" s="167"/>
      <c r="CCB46" s="167"/>
      <c r="CCC46" s="167"/>
      <c r="CCD46" s="167"/>
      <c r="CCE46" s="167"/>
      <c r="CCF46" s="167"/>
      <c r="CCG46" s="167"/>
      <c r="CCH46" s="167"/>
      <c r="CCI46" s="167"/>
      <c r="CCJ46" s="167"/>
      <c r="CCK46" s="167"/>
      <c r="CCL46" s="167"/>
      <c r="CCM46" s="167"/>
      <c r="CCN46" s="167"/>
      <c r="CCO46" s="167"/>
      <c r="CCP46" s="167"/>
      <c r="CCQ46" s="167"/>
      <c r="CCR46" s="167"/>
      <c r="CCS46" s="167"/>
      <c r="CCT46" s="167"/>
      <c r="CCU46" s="167"/>
      <c r="CCV46" s="167"/>
      <c r="CCW46" s="167"/>
      <c r="CCX46" s="167"/>
      <c r="CCY46" s="167"/>
      <c r="CCZ46" s="167"/>
      <c r="CDA46" s="167"/>
      <c r="CDB46" s="167"/>
      <c r="CDC46" s="167"/>
      <c r="CDD46" s="167"/>
      <c r="CDE46" s="167"/>
      <c r="CDF46" s="167"/>
      <c r="CDG46" s="167"/>
      <c r="CDH46" s="167"/>
      <c r="CDI46" s="167"/>
      <c r="CDJ46" s="167"/>
      <c r="CDK46" s="167"/>
      <c r="CDL46" s="167"/>
      <c r="CDM46" s="167"/>
      <c r="CDN46" s="167"/>
      <c r="CDO46" s="167"/>
      <c r="CDP46" s="167"/>
      <c r="CDQ46" s="167"/>
      <c r="CDR46" s="167"/>
      <c r="CDS46" s="167"/>
      <c r="CDT46" s="167"/>
      <c r="CDU46" s="167"/>
      <c r="CDV46" s="167"/>
      <c r="CDW46" s="167"/>
      <c r="CDX46" s="167"/>
      <c r="CDY46" s="167"/>
      <c r="CDZ46" s="167"/>
      <c r="CEA46" s="167"/>
      <c r="CEB46" s="167"/>
      <c r="CEC46" s="167"/>
      <c r="CED46" s="167"/>
      <c r="CEE46" s="167"/>
      <c r="CEF46" s="167"/>
      <c r="CEG46" s="167"/>
      <c r="CEH46" s="167"/>
      <c r="CEI46" s="167"/>
      <c r="CEJ46" s="167"/>
      <c r="CEK46" s="167"/>
      <c r="CEL46" s="167"/>
      <c r="CEM46" s="167"/>
      <c r="CEN46" s="167"/>
      <c r="CEO46" s="167"/>
      <c r="CEP46" s="167"/>
      <c r="CEQ46" s="167"/>
      <c r="CER46" s="167"/>
      <c r="CES46" s="167"/>
      <c r="CET46" s="167"/>
      <c r="CEU46" s="167"/>
      <c r="CEV46" s="167"/>
      <c r="CEW46" s="167"/>
      <c r="CEX46" s="167"/>
      <c r="CEY46" s="167"/>
      <c r="CEZ46" s="167"/>
      <c r="CFA46" s="167"/>
      <c r="CFB46" s="167"/>
      <c r="CFC46" s="167"/>
      <c r="CFD46" s="167"/>
      <c r="CFE46" s="167"/>
      <c r="CFF46" s="167"/>
      <c r="CFG46" s="167"/>
      <c r="CFH46" s="167"/>
      <c r="CFI46" s="167"/>
      <c r="CFJ46" s="167"/>
      <c r="CFK46" s="167"/>
      <c r="CFL46" s="167"/>
      <c r="CFM46" s="167"/>
      <c r="CFN46" s="167"/>
      <c r="CFO46" s="167"/>
      <c r="CFP46" s="167"/>
      <c r="CFQ46" s="167"/>
      <c r="CFR46" s="167"/>
      <c r="CFS46" s="167"/>
      <c r="CFT46" s="167"/>
      <c r="CFU46" s="167"/>
      <c r="CFV46" s="167"/>
      <c r="CFW46" s="167"/>
      <c r="CFX46" s="167"/>
      <c r="CFY46" s="167"/>
      <c r="CFZ46" s="167"/>
      <c r="CGA46" s="167"/>
      <c r="CGB46" s="167"/>
      <c r="CGC46" s="167"/>
      <c r="CGD46" s="167"/>
      <c r="CGE46" s="167"/>
      <c r="CGF46" s="167"/>
      <c r="CGG46" s="167"/>
      <c r="CGH46" s="167"/>
      <c r="CGI46" s="167"/>
      <c r="CGJ46" s="167"/>
      <c r="CGK46" s="167"/>
      <c r="CGL46" s="167"/>
      <c r="CGM46" s="167"/>
      <c r="CGN46" s="167"/>
      <c r="CGO46" s="167"/>
      <c r="CGP46" s="167"/>
      <c r="CGQ46" s="167"/>
      <c r="CGR46" s="167"/>
      <c r="CGS46" s="167"/>
      <c r="CGT46" s="167"/>
      <c r="CGU46" s="167"/>
      <c r="CGV46" s="167"/>
      <c r="CGW46" s="167"/>
      <c r="CGX46" s="167"/>
      <c r="CGY46" s="167"/>
      <c r="CGZ46" s="167"/>
      <c r="CHA46" s="167"/>
      <c r="CHB46" s="167"/>
      <c r="CHC46" s="167"/>
      <c r="CHD46" s="167"/>
      <c r="CHE46" s="167"/>
      <c r="CHF46" s="167"/>
      <c r="CHG46" s="167"/>
      <c r="CHH46" s="167"/>
      <c r="CHI46" s="167"/>
      <c r="CHJ46" s="167"/>
      <c r="CHK46" s="167"/>
      <c r="CHL46" s="167"/>
      <c r="CHM46" s="167"/>
      <c r="CHN46" s="167"/>
      <c r="CHO46" s="167"/>
      <c r="CHP46" s="167"/>
      <c r="CHQ46" s="167"/>
      <c r="CHR46" s="167"/>
      <c r="CHS46" s="167"/>
      <c r="CHT46" s="167"/>
      <c r="CHU46" s="167"/>
      <c r="CHV46" s="167"/>
      <c r="CHW46" s="167"/>
      <c r="CHX46" s="167"/>
      <c r="CHY46" s="167"/>
      <c r="CHZ46" s="167"/>
      <c r="CIA46" s="167"/>
      <c r="CIB46" s="167"/>
      <c r="CIC46" s="167"/>
      <c r="CID46" s="167"/>
      <c r="CIE46" s="167"/>
      <c r="CIF46" s="167"/>
      <c r="CIG46" s="167"/>
      <c r="CIH46" s="167"/>
      <c r="CII46" s="167"/>
      <c r="CIJ46" s="167"/>
      <c r="CIK46" s="167"/>
      <c r="CIL46" s="167"/>
      <c r="CIM46" s="167"/>
      <c r="CIN46" s="167"/>
      <c r="CIO46" s="167"/>
      <c r="CIP46" s="167"/>
      <c r="CIQ46" s="167"/>
      <c r="CIR46" s="167"/>
      <c r="CIS46" s="167"/>
      <c r="CIT46" s="167"/>
      <c r="CIU46" s="167"/>
      <c r="CIV46" s="167"/>
      <c r="CIW46" s="167"/>
      <c r="CIX46" s="167"/>
      <c r="CIY46" s="167"/>
      <c r="CIZ46" s="167"/>
      <c r="CJA46" s="167"/>
      <c r="CJB46" s="167"/>
      <c r="CJC46" s="167"/>
      <c r="CJD46" s="167"/>
      <c r="CJE46" s="167"/>
      <c r="CJF46" s="167"/>
      <c r="CJG46" s="167"/>
      <c r="CJH46" s="167"/>
      <c r="CJI46" s="167"/>
      <c r="CJJ46" s="167"/>
      <c r="CJK46" s="167"/>
      <c r="CJL46" s="167"/>
      <c r="CJM46" s="167"/>
      <c r="CJN46" s="167"/>
      <c r="CJO46" s="167"/>
      <c r="CJP46" s="167"/>
      <c r="CJQ46" s="167"/>
      <c r="CJR46" s="167"/>
      <c r="CJS46" s="167"/>
      <c r="CJT46" s="167"/>
      <c r="CJU46" s="167"/>
      <c r="CJV46" s="167"/>
      <c r="CJW46" s="167"/>
      <c r="CJX46" s="167"/>
      <c r="CJY46" s="167"/>
      <c r="CJZ46" s="167"/>
      <c r="CKA46" s="167"/>
      <c r="CKB46" s="167"/>
      <c r="CKC46" s="167"/>
      <c r="CKD46" s="167"/>
      <c r="CKE46" s="167"/>
      <c r="CKF46" s="167"/>
      <c r="CKG46" s="167"/>
      <c r="CKH46" s="167"/>
      <c r="CKI46" s="167"/>
      <c r="CKJ46" s="167"/>
      <c r="CKK46" s="167"/>
      <c r="CKL46" s="167"/>
      <c r="CKM46" s="167"/>
      <c r="CKN46" s="167"/>
      <c r="CKO46" s="167"/>
      <c r="CKP46" s="167"/>
      <c r="CKQ46" s="167"/>
      <c r="CKR46" s="167"/>
      <c r="CKS46" s="167"/>
      <c r="CKT46" s="167"/>
      <c r="CKU46" s="167"/>
      <c r="CKV46" s="167"/>
      <c r="CKW46" s="167"/>
      <c r="CKX46" s="167"/>
      <c r="CKY46" s="167"/>
      <c r="CKZ46" s="167"/>
      <c r="CLA46" s="167"/>
      <c r="CLB46" s="167"/>
      <c r="CLC46" s="167"/>
      <c r="CLD46" s="167"/>
      <c r="CLE46" s="167"/>
      <c r="CLF46" s="167"/>
      <c r="CLG46" s="167"/>
      <c r="CLH46" s="167"/>
      <c r="CLI46" s="167"/>
      <c r="CLJ46" s="167"/>
      <c r="CLK46" s="167"/>
      <c r="CLL46" s="167"/>
      <c r="CLM46" s="167"/>
      <c r="CLN46" s="167"/>
      <c r="CLO46" s="167"/>
      <c r="CLP46" s="167"/>
      <c r="CLQ46" s="167"/>
      <c r="CLR46" s="167"/>
      <c r="CLS46" s="167"/>
      <c r="CLT46" s="167"/>
      <c r="CLU46" s="167"/>
      <c r="CLV46" s="167"/>
      <c r="CLW46" s="167"/>
      <c r="CLX46" s="167"/>
      <c r="CLY46" s="167"/>
      <c r="CLZ46" s="167"/>
      <c r="CMA46" s="167"/>
      <c r="CMB46" s="167"/>
      <c r="CMC46" s="167"/>
      <c r="CMD46" s="167"/>
      <c r="CME46" s="167"/>
      <c r="CMF46" s="167"/>
      <c r="CMG46" s="167"/>
      <c r="CMH46" s="167"/>
      <c r="CMI46" s="167"/>
      <c r="CMJ46" s="167"/>
      <c r="CMK46" s="167"/>
      <c r="CML46" s="167"/>
      <c r="CMM46" s="167"/>
      <c r="CMN46" s="167"/>
      <c r="CMO46" s="167"/>
      <c r="CMP46" s="167"/>
      <c r="CMQ46" s="167"/>
      <c r="CMR46" s="167"/>
      <c r="CMS46" s="167"/>
      <c r="CMT46" s="167"/>
      <c r="CMU46" s="167"/>
      <c r="CMV46" s="167"/>
      <c r="CMW46" s="167"/>
      <c r="CMX46" s="167"/>
      <c r="CMY46" s="167"/>
      <c r="CMZ46" s="167"/>
      <c r="CNA46" s="167"/>
      <c r="CNB46" s="167"/>
      <c r="CNC46" s="167"/>
      <c r="CND46" s="167"/>
      <c r="CNE46" s="167"/>
      <c r="CNF46" s="167"/>
      <c r="CNG46" s="167"/>
      <c r="CNH46" s="167"/>
      <c r="CNI46" s="167"/>
      <c r="CNJ46" s="167"/>
      <c r="CNK46" s="167"/>
      <c r="CNL46" s="167"/>
      <c r="CNM46" s="167"/>
      <c r="CNN46" s="167"/>
      <c r="CNO46" s="167"/>
      <c r="CNP46" s="167"/>
      <c r="CNQ46" s="167"/>
      <c r="CNR46" s="167"/>
      <c r="CNS46" s="167"/>
      <c r="CNT46" s="167"/>
      <c r="CNU46" s="167"/>
      <c r="CNV46" s="167"/>
      <c r="CNW46" s="167"/>
      <c r="CNX46" s="167"/>
      <c r="CNY46" s="167"/>
      <c r="CNZ46" s="167"/>
      <c r="COA46" s="167"/>
      <c r="COB46" s="167"/>
      <c r="COC46" s="167"/>
      <c r="COD46" s="167"/>
      <c r="COE46" s="167"/>
      <c r="COF46" s="167"/>
      <c r="COG46" s="167"/>
      <c r="COH46" s="167"/>
      <c r="COI46" s="167"/>
      <c r="COJ46" s="167"/>
      <c r="COK46" s="167"/>
      <c r="COL46" s="167"/>
      <c r="COM46" s="167"/>
      <c r="CON46" s="167"/>
      <c r="COO46" s="167"/>
      <c r="COP46" s="167"/>
      <c r="COQ46" s="167"/>
      <c r="COR46" s="167"/>
      <c r="COS46" s="167"/>
      <c r="COT46" s="167"/>
      <c r="COU46" s="167"/>
      <c r="COV46" s="167"/>
      <c r="COW46" s="167"/>
      <c r="COX46" s="167"/>
      <c r="COY46" s="167"/>
      <c r="COZ46" s="167"/>
      <c r="CPA46" s="167"/>
      <c r="CPB46" s="167"/>
      <c r="CPC46" s="167"/>
      <c r="CPD46" s="167"/>
      <c r="CPE46" s="167"/>
      <c r="CPF46" s="167"/>
      <c r="CPG46" s="167"/>
      <c r="CPH46" s="167"/>
      <c r="CPI46" s="167"/>
      <c r="CPJ46" s="167"/>
      <c r="CPK46" s="167"/>
      <c r="CPL46" s="167"/>
      <c r="CPM46" s="167"/>
      <c r="CPN46" s="167"/>
      <c r="CPO46" s="167"/>
      <c r="CPP46" s="167"/>
      <c r="CPQ46" s="167"/>
      <c r="CPR46" s="167"/>
      <c r="CPS46" s="167"/>
      <c r="CPT46" s="167"/>
      <c r="CPU46" s="167"/>
      <c r="CPV46" s="167"/>
      <c r="CPW46" s="167"/>
      <c r="CPX46" s="167"/>
      <c r="CPY46" s="167"/>
      <c r="CPZ46" s="167"/>
      <c r="CQA46" s="167"/>
      <c r="CQB46" s="167"/>
      <c r="CQC46" s="167"/>
      <c r="CQD46" s="167"/>
      <c r="CQE46" s="167"/>
      <c r="CQF46" s="167"/>
      <c r="CQG46" s="167"/>
      <c r="CQH46" s="167"/>
      <c r="CQI46" s="167"/>
      <c r="CQJ46" s="167"/>
      <c r="CQK46" s="167"/>
      <c r="CQL46" s="167"/>
      <c r="CQM46" s="167"/>
      <c r="CQN46" s="167"/>
      <c r="CQO46" s="167"/>
      <c r="CQP46" s="167"/>
      <c r="CQQ46" s="167"/>
      <c r="CQR46" s="167"/>
      <c r="CQS46" s="167"/>
      <c r="CQT46" s="167"/>
      <c r="CQU46" s="167"/>
      <c r="CQV46" s="167"/>
      <c r="CQW46" s="167"/>
      <c r="CQX46" s="167"/>
      <c r="CQY46" s="167"/>
      <c r="CQZ46" s="167"/>
      <c r="CRA46" s="167"/>
      <c r="CRB46" s="167"/>
      <c r="CRC46" s="167"/>
      <c r="CRD46" s="167"/>
      <c r="CRE46" s="167"/>
      <c r="CRF46" s="167"/>
      <c r="CRG46" s="167"/>
      <c r="CRH46" s="167"/>
      <c r="CRI46" s="167"/>
      <c r="CRJ46" s="167"/>
      <c r="CRK46" s="167"/>
      <c r="CRL46" s="167"/>
      <c r="CRM46" s="167"/>
      <c r="CRN46" s="167"/>
      <c r="CRO46" s="167"/>
      <c r="CRP46" s="167"/>
      <c r="CRQ46" s="167"/>
      <c r="CRR46" s="167"/>
      <c r="CRS46" s="167"/>
      <c r="CRT46" s="167"/>
      <c r="CRU46" s="167"/>
      <c r="CRV46" s="167"/>
      <c r="CRW46" s="167"/>
      <c r="CRX46" s="167"/>
      <c r="CRY46" s="167"/>
      <c r="CRZ46" s="167"/>
      <c r="CSA46" s="167"/>
      <c r="CSB46" s="167"/>
      <c r="CSC46" s="167"/>
      <c r="CSD46" s="167"/>
      <c r="CSE46" s="167"/>
      <c r="CSF46" s="167"/>
      <c r="CSG46" s="167"/>
      <c r="CSH46" s="167"/>
      <c r="CSI46" s="167"/>
      <c r="CSJ46" s="167"/>
      <c r="CSK46" s="167"/>
      <c r="CSL46" s="167"/>
      <c r="CSM46" s="167"/>
      <c r="CSN46" s="167"/>
      <c r="CSO46" s="167"/>
      <c r="CSP46" s="167"/>
      <c r="CSQ46" s="167"/>
      <c r="CSR46" s="167"/>
      <c r="CSS46" s="167"/>
      <c r="CST46" s="167"/>
      <c r="CSU46" s="167"/>
      <c r="CSV46" s="167"/>
      <c r="CSW46" s="167"/>
      <c r="CSX46" s="167"/>
      <c r="CSY46" s="167"/>
      <c r="CSZ46" s="167"/>
      <c r="CTA46" s="167"/>
      <c r="CTB46" s="167"/>
      <c r="CTC46" s="167"/>
      <c r="CTD46" s="167"/>
      <c r="CTE46" s="167"/>
      <c r="CTF46" s="167"/>
      <c r="CTG46" s="167"/>
      <c r="CTH46" s="167"/>
      <c r="CTI46" s="167"/>
      <c r="CTJ46" s="167"/>
      <c r="CTK46" s="167"/>
      <c r="CTL46" s="167"/>
      <c r="CTM46" s="167"/>
      <c r="CTN46" s="167"/>
      <c r="CTO46" s="167"/>
      <c r="CTP46" s="167"/>
      <c r="CTQ46" s="167"/>
      <c r="CTR46" s="167"/>
      <c r="CTS46" s="167"/>
      <c r="CTT46" s="167"/>
      <c r="CTU46" s="167"/>
      <c r="CTV46" s="167"/>
      <c r="CTW46" s="167"/>
      <c r="CTX46" s="167"/>
      <c r="CTY46" s="167"/>
      <c r="CTZ46" s="167"/>
      <c r="CUA46" s="167"/>
      <c r="CUB46" s="167"/>
      <c r="CUC46" s="167"/>
      <c r="CUD46" s="167"/>
      <c r="CUE46" s="167"/>
      <c r="CUF46" s="167"/>
      <c r="CUG46" s="167"/>
      <c r="CUH46" s="167"/>
      <c r="CUI46" s="167"/>
      <c r="CUJ46" s="167"/>
      <c r="CUK46" s="167"/>
      <c r="CUL46" s="167"/>
      <c r="CUM46" s="167"/>
      <c r="CUN46" s="167"/>
      <c r="CUO46" s="167"/>
      <c r="CUP46" s="167"/>
      <c r="CUQ46" s="167"/>
      <c r="CUR46" s="167"/>
      <c r="CUS46" s="167"/>
      <c r="CUT46" s="167"/>
      <c r="CUU46" s="167"/>
      <c r="CUV46" s="167"/>
      <c r="CUW46" s="167"/>
      <c r="CUX46" s="167"/>
      <c r="CUY46" s="167"/>
      <c r="CUZ46" s="167"/>
      <c r="CVA46" s="167"/>
      <c r="CVB46" s="167"/>
      <c r="CVC46" s="167"/>
      <c r="CVD46" s="167"/>
      <c r="CVE46" s="167"/>
      <c r="CVF46" s="167"/>
      <c r="CVG46" s="167"/>
      <c r="CVH46" s="167"/>
      <c r="CVI46" s="167"/>
      <c r="CVJ46" s="167"/>
      <c r="CVK46" s="167"/>
      <c r="CVL46" s="167"/>
      <c r="CVM46" s="167"/>
      <c r="CVN46" s="167"/>
      <c r="CVO46" s="167"/>
      <c r="CVP46" s="167"/>
      <c r="CVQ46" s="167"/>
      <c r="CVR46" s="167"/>
      <c r="CVS46" s="167"/>
      <c r="CVT46" s="167"/>
      <c r="CVU46" s="167"/>
      <c r="CVV46" s="167"/>
      <c r="CVW46" s="167"/>
      <c r="CVX46" s="167"/>
      <c r="CVY46" s="167"/>
      <c r="CVZ46" s="167"/>
      <c r="CWA46" s="167"/>
      <c r="CWB46" s="167"/>
      <c r="CWC46" s="167"/>
      <c r="CWD46" s="167"/>
      <c r="CWE46" s="167"/>
      <c r="CWF46" s="167"/>
      <c r="CWG46" s="167"/>
      <c r="CWH46" s="167"/>
      <c r="CWI46" s="167"/>
      <c r="CWJ46" s="167"/>
      <c r="CWK46" s="167"/>
      <c r="CWL46" s="167"/>
      <c r="CWM46" s="167"/>
      <c r="CWN46" s="167"/>
      <c r="CWO46" s="167"/>
      <c r="CWP46" s="167"/>
      <c r="CWQ46" s="167"/>
      <c r="CWR46" s="167"/>
      <c r="CWS46" s="167"/>
      <c r="CWT46" s="167"/>
      <c r="CWU46" s="167"/>
      <c r="CWV46" s="167"/>
      <c r="CWW46" s="167"/>
      <c r="CWX46" s="167"/>
      <c r="CWY46" s="167"/>
      <c r="CWZ46" s="167"/>
      <c r="CXA46" s="167"/>
      <c r="CXB46" s="167"/>
      <c r="CXC46" s="167"/>
      <c r="CXD46" s="167"/>
      <c r="CXE46" s="167"/>
      <c r="CXF46" s="167"/>
      <c r="CXG46" s="167"/>
      <c r="CXH46" s="167"/>
      <c r="CXI46" s="167"/>
      <c r="CXJ46" s="167"/>
      <c r="CXK46" s="167"/>
      <c r="CXL46" s="167"/>
      <c r="CXM46" s="167"/>
      <c r="CXN46" s="167"/>
      <c r="CXO46" s="167"/>
      <c r="CXP46" s="167"/>
      <c r="CXQ46" s="167"/>
      <c r="CXR46" s="167"/>
      <c r="CXS46" s="167"/>
      <c r="CXT46" s="167"/>
      <c r="CXU46" s="167"/>
      <c r="CXV46" s="167"/>
      <c r="CXW46" s="167"/>
      <c r="CXX46" s="167"/>
      <c r="CXY46" s="167"/>
      <c r="CXZ46" s="167"/>
      <c r="CYA46" s="167"/>
      <c r="CYB46" s="167"/>
      <c r="CYC46" s="167"/>
      <c r="CYD46" s="167"/>
      <c r="CYE46" s="167"/>
      <c r="CYF46" s="167"/>
      <c r="CYG46" s="167"/>
      <c r="CYH46" s="167"/>
      <c r="CYI46" s="167"/>
      <c r="CYJ46" s="167"/>
      <c r="CYK46" s="167"/>
      <c r="CYL46" s="167"/>
      <c r="CYM46" s="167"/>
      <c r="CYN46" s="167"/>
      <c r="CYO46" s="167"/>
      <c r="CYP46" s="167"/>
      <c r="CYQ46" s="167"/>
      <c r="CYR46" s="167"/>
      <c r="CYS46" s="167"/>
      <c r="CYT46" s="167"/>
      <c r="CYU46" s="167"/>
      <c r="CYV46" s="167"/>
      <c r="CYW46" s="167"/>
      <c r="CYX46" s="167"/>
      <c r="CYY46" s="167"/>
      <c r="CYZ46" s="167"/>
      <c r="CZA46" s="167"/>
      <c r="CZB46" s="167"/>
      <c r="CZC46" s="167"/>
      <c r="CZD46" s="167"/>
      <c r="CZE46" s="167"/>
      <c r="CZF46" s="167"/>
      <c r="CZG46" s="167"/>
      <c r="CZH46" s="167"/>
      <c r="CZI46" s="167"/>
      <c r="CZJ46" s="167"/>
      <c r="CZK46" s="167"/>
      <c r="CZL46" s="167"/>
      <c r="CZM46" s="167"/>
      <c r="CZN46" s="167"/>
      <c r="CZO46" s="167"/>
      <c r="CZP46" s="167"/>
      <c r="CZQ46" s="167"/>
      <c r="CZR46" s="167"/>
      <c r="CZS46" s="167"/>
      <c r="CZT46" s="167"/>
      <c r="CZU46" s="167"/>
      <c r="CZV46" s="167"/>
      <c r="CZW46" s="167"/>
      <c r="CZX46" s="167"/>
      <c r="CZY46" s="167"/>
      <c r="CZZ46" s="167"/>
      <c r="DAA46" s="167"/>
      <c r="DAB46" s="167"/>
      <c r="DAC46" s="167"/>
      <c r="DAD46" s="167"/>
      <c r="DAE46" s="167"/>
      <c r="DAF46" s="167"/>
      <c r="DAG46" s="167"/>
      <c r="DAH46" s="167"/>
      <c r="DAI46" s="167"/>
      <c r="DAJ46" s="167"/>
      <c r="DAK46" s="167"/>
      <c r="DAL46" s="167"/>
      <c r="DAM46" s="167"/>
      <c r="DAN46" s="167"/>
      <c r="DAO46" s="167"/>
      <c r="DAP46" s="167"/>
      <c r="DAQ46" s="167"/>
      <c r="DAR46" s="167"/>
      <c r="DAS46" s="167"/>
      <c r="DAT46" s="167"/>
      <c r="DAU46" s="167"/>
      <c r="DAV46" s="167"/>
      <c r="DAW46" s="167"/>
      <c r="DAX46" s="167"/>
      <c r="DAY46" s="167"/>
      <c r="DAZ46" s="167"/>
      <c r="DBA46" s="167"/>
      <c r="DBB46" s="167"/>
      <c r="DBC46" s="167"/>
      <c r="DBD46" s="167"/>
      <c r="DBE46" s="167"/>
      <c r="DBF46" s="167"/>
      <c r="DBG46" s="167"/>
      <c r="DBH46" s="167"/>
      <c r="DBI46" s="167"/>
      <c r="DBJ46" s="167"/>
      <c r="DBK46" s="167"/>
      <c r="DBL46" s="167"/>
      <c r="DBM46" s="167"/>
      <c r="DBN46" s="167"/>
      <c r="DBO46" s="167"/>
      <c r="DBP46" s="167"/>
      <c r="DBQ46" s="167"/>
      <c r="DBR46" s="167"/>
      <c r="DBS46" s="167"/>
      <c r="DBT46" s="167"/>
      <c r="DBU46" s="167"/>
      <c r="DBV46" s="167"/>
      <c r="DBW46" s="167"/>
      <c r="DBX46" s="167"/>
      <c r="DBY46" s="167"/>
      <c r="DBZ46" s="167"/>
      <c r="DCA46" s="167"/>
      <c r="DCB46" s="167"/>
      <c r="DCC46" s="167"/>
      <c r="DCD46" s="167"/>
      <c r="DCE46" s="167"/>
      <c r="DCF46" s="167"/>
      <c r="DCG46" s="167"/>
      <c r="DCH46" s="167"/>
      <c r="DCI46" s="167"/>
      <c r="DCJ46" s="167"/>
      <c r="DCK46" s="167"/>
      <c r="DCL46" s="167"/>
      <c r="DCM46" s="167"/>
      <c r="DCN46" s="167"/>
      <c r="DCO46" s="167"/>
      <c r="DCP46" s="167"/>
      <c r="DCQ46" s="167"/>
      <c r="DCR46" s="167"/>
      <c r="DCS46" s="167"/>
      <c r="DCT46" s="167"/>
      <c r="DCU46" s="167"/>
      <c r="DCV46" s="167"/>
      <c r="DCW46" s="167"/>
      <c r="DCX46" s="167"/>
      <c r="DCY46" s="167"/>
      <c r="DCZ46" s="167"/>
      <c r="DDA46" s="167"/>
      <c r="DDB46" s="167"/>
      <c r="DDC46" s="167"/>
      <c r="DDD46" s="167"/>
      <c r="DDE46" s="167"/>
      <c r="DDF46" s="167"/>
      <c r="DDG46" s="167"/>
      <c r="DDH46" s="167"/>
      <c r="DDI46" s="167"/>
      <c r="DDJ46" s="167"/>
      <c r="DDK46" s="167"/>
      <c r="DDL46" s="167"/>
      <c r="DDM46" s="167"/>
      <c r="DDN46" s="167"/>
      <c r="DDO46" s="167"/>
      <c r="DDP46" s="167"/>
      <c r="DDQ46" s="167"/>
      <c r="DDR46" s="167"/>
      <c r="DDS46" s="167"/>
      <c r="DDT46" s="167"/>
      <c r="DDU46" s="167"/>
      <c r="DDV46" s="167"/>
      <c r="DDW46" s="167"/>
      <c r="DDX46" s="167"/>
      <c r="DDY46" s="167"/>
      <c r="DDZ46" s="167"/>
      <c r="DEA46" s="167"/>
      <c r="DEB46" s="167"/>
      <c r="DEC46" s="167"/>
      <c r="DED46" s="167"/>
      <c r="DEE46" s="167"/>
      <c r="DEF46" s="167"/>
      <c r="DEG46" s="167"/>
      <c r="DEH46" s="167"/>
      <c r="DEI46" s="167"/>
      <c r="DEJ46" s="167"/>
      <c r="DEK46" s="167"/>
      <c r="DEL46" s="167"/>
      <c r="DEM46" s="167"/>
      <c r="DEN46" s="167"/>
      <c r="DEO46" s="167"/>
      <c r="DEP46" s="167"/>
      <c r="DEQ46" s="167"/>
      <c r="DER46" s="167"/>
      <c r="DES46" s="167"/>
      <c r="DET46" s="167"/>
      <c r="DEU46" s="167"/>
      <c r="DEV46" s="167"/>
      <c r="DEW46" s="167"/>
      <c r="DEX46" s="167"/>
      <c r="DEY46" s="167"/>
      <c r="DEZ46" s="167"/>
      <c r="DFA46" s="167"/>
      <c r="DFB46" s="167"/>
      <c r="DFC46" s="167"/>
      <c r="DFD46" s="167"/>
      <c r="DFE46" s="167"/>
      <c r="DFF46" s="167"/>
      <c r="DFG46" s="167"/>
      <c r="DFH46" s="167"/>
      <c r="DFI46" s="167"/>
      <c r="DFJ46" s="167"/>
      <c r="DFK46" s="167"/>
      <c r="DFL46" s="167"/>
      <c r="DFM46" s="167"/>
      <c r="DFN46" s="167"/>
      <c r="DFO46" s="167"/>
      <c r="DFP46" s="167"/>
      <c r="DFQ46" s="167"/>
      <c r="DFR46" s="167"/>
      <c r="DFS46" s="167"/>
      <c r="DFT46" s="167"/>
      <c r="DFU46" s="167"/>
      <c r="DFV46" s="167"/>
      <c r="DFW46" s="167"/>
      <c r="DFX46" s="167"/>
      <c r="DFY46" s="167"/>
      <c r="DFZ46" s="167"/>
      <c r="DGA46" s="167"/>
      <c r="DGB46" s="167"/>
      <c r="DGC46" s="167"/>
      <c r="DGD46" s="167"/>
      <c r="DGE46" s="167"/>
      <c r="DGF46" s="167"/>
      <c r="DGG46" s="167"/>
      <c r="DGH46" s="167"/>
      <c r="DGI46" s="167"/>
      <c r="DGJ46" s="167"/>
      <c r="DGK46" s="167"/>
      <c r="DGL46" s="167"/>
      <c r="DGM46" s="167"/>
      <c r="DGN46" s="167"/>
      <c r="DGO46" s="167"/>
      <c r="DGP46" s="167"/>
      <c r="DGQ46" s="167"/>
      <c r="DGR46" s="167"/>
      <c r="DGS46" s="167"/>
      <c r="DGT46" s="167"/>
      <c r="DGU46" s="167"/>
      <c r="DGV46" s="167"/>
      <c r="DGW46" s="167"/>
      <c r="DGX46" s="167"/>
      <c r="DGY46" s="167"/>
      <c r="DGZ46" s="167"/>
      <c r="DHA46" s="167"/>
      <c r="DHB46" s="167"/>
      <c r="DHC46" s="167"/>
      <c r="DHD46" s="167"/>
      <c r="DHE46" s="167"/>
      <c r="DHF46" s="167"/>
      <c r="DHG46" s="167"/>
      <c r="DHH46" s="167"/>
      <c r="DHI46" s="167"/>
      <c r="DHJ46" s="167"/>
      <c r="DHK46" s="167"/>
      <c r="DHL46" s="167"/>
      <c r="DHM46" s="167"/>
      <c r="DHN46" s="167"/>
      <c r="DHO46" s="167"/>
      <c r="DHP46" s="167"/>
      <c r="DHQ46" s="167"/>
      <c r="DHR46" s="167"/>
      <c r="DHS46" s="167"/>
      <c r="DHT46" s="167"/>
      <c r="DHU46" s="167"/>
      <c r="DHV46" s="167"/>
      <c r="DHW46" s="167"/>
      <c r="DHX46" s="167"/>
      <c r="DHY46" s="167"/>
      <c r="DHZ46" s="167"/>
      <c r="DIA46" s="167"/>
      <c r="DIB46" s="167"/>
      <c r="DIC46" s="167"/>
      <c r="DID46" s="167"/>
      <c r="DIE46" s="167"/>
      <c r="DIF46" s="167"/>
      <c r="DIG46" s="167"/>
      <c r="DIH46" s="167"/>
      <c r="DII46" s="167"/>
      <c r="DIJ46" s="167"/>
      <c r="DIK46" s="167"/>
      <c r="DIL46" s="167"/>
      <c r="DIM46" s="167"/>
      <c r="DIN46" s="167"/>
      <c r="DIO46" s="167"/>
      <c r="DIP46" s="167"/>
      <c r="DIQ46" s="167"/>
      <c r="DIR46" s="167"/>
      <c r="DIS46" s="167"/>
      <c r="DIT46" s="167"/>
      <c r="DIU46" s="167"/>
      <c r="DIV46" s="167"/>
      <c r="DIW46" s="167"/>
      <c r="DIX46" s="167"/>
      <c r="DIY46" s="167"/>
      <c r="DIZ46" s="167"/>
      <c r="DJA46" s="167"/>
      <c r="DJB46" s="167"/>
      <c r="DJC46" s="167"/>
      <c r="DJD46" s="167"/>
      <c r="DJE46" s="167"/>
      <c r="DJF46" s="167"/>
      <c r="DJG46" s="167"/>
      <c r="DJH46" s="167"/>
      <c r="DJI46" s="167"/>
      <c r="DJJ46" s="167"/>
      <c r="DJK46" s="167"/>
      <c r="DJL46" s="167"/>
      <c r="DJM46" s="167"/>
      <c r="DJN46" s="167"/>
      <c r="DJO46" s="167"/>
      <c r="DJP46" s="167"/>
      <c r="DJQ46" s="167"/>
      <c r="DJR46" s="167"/>
      <c r="DJS46" s="167"/>
      <c r="DJT46" s="167"/>
      <c r="DJU46" s="167"/>
      <c r="DJV46" s="167"/>
      <c r="DJW46" s="167"/>
      <c r="DJX46" s="167"/>
      <c r="DJY46" s="167"/>
      <c r="DJZ46" s="167"/>
      <c r="DKA46" s="167"/>
      <c r="DKB46" s="167"/>
      <c r="DKC46" s="167"/>
      <c r="DKD46" s="167"/>
      <c r="DKE46" s="167"/>
      <c r="DKF46" s="167"/>
      <c r="DKG46" s="167"/>
      <c r="DKH46" s="167"/>
      <c r="DKI46" s="167"/>
      <c r="DKJ46" s="167"/>
      <c r="DKK46" s="167"/>
      <c r="DKL46" s="167"/>
      <c r="DKM46" s="167"/>
      <c r="DKN46" s="167"/>
      <c r="DKO46" s="167"/>
      <c r="DKP46" s="167"/>
      <c r="DKQ46" s="167"/>
      <c r="DKR46" s="167"/>
      <c r="DKS46" s="167"/>
      <c r="DKT46" s="167"/>
      <c r="DKU46" s="167"/>
      <c r="DKV46" s="167"/>
      <c r="DKW46" s="167"/>
      <c r="DKX46" s="167"/>
      <c r="DKY46" s="167"/>
      <c r="DKZ46" s="167"/>
      <c r="DLA46" s="167"/>
      <c r="DLB46" s="167"/>
      <c r="DLC46" s="167"/>
      <c r="DLD46" s="167"/>
      <c r="DLE46" s="167"/>
      <c r="DLF46" s="167"/>
      <c r="DLG46" s="167"/>
      <c r="DLH46" s="167"/>
      <c r="DLI46" s="167"/>
      <c r="DLJ46" s="167"/>
      <c r="DLK46" s="167"/>
      <c r="DLL46" s="167"/>
      <c r="DLM46" s="167"/>
      <c r="DLN46" s="167"/>
      <c r="DLO46" s="167"/>
      <c r="DLP46" s="167"/>
      <c r="DLQ46" s="167"/>
      <c r="DLR46" s="167"/>
      <c r="DLS46" s="167"/>
      <c r="DLT46" s="167"/>
      <c r="DLU46" s="167"/>
      <c r="DLV46" s="167"/>
      <c r="DLW46" s="167"/>
      <c r="DLX46" s="167"/>
      <c r="DLY46" s="167"/>
      <c r="DLZ46" s="167"/>
      <c r="DMA46" s="167"/>
      <c r="DMB46" s="167"/>
      <c r="DMC46" s="167"/>
      <c r="DMD46" s="167"/>
      <c r="DME46" s="167"/>
      <c r="DMF46" s="167"/>
      <c r="DMG46" s="167"/>
      <c r="DMH46" s="167"/>
      <c r="DMI46" s="167"/>
      <c r="DMJ46" s="167"/>
      <c r="DMK46" s="167"/>
      <c r="DML46" s="167"/>
      <c r="DMM46" s="167"/>
      <c r="DMN46" s="167"/>
      <c r="DMO46" s="167"/>
      <c r="DMP46" s="167"/>
      <c r="DMQ46" s="167"/>
      <c r="DMR46" s="167"/>
      <c r="DMS46" s="167"/>
      <c r="DMT46" s="167"/>
      <c r="DMU46" s="167"/>
      <c r="DMV46" s="167"/>
      <c r="DMW46" s="167"/>
      <c r="DMX46" s="167"/>
      <c r="DMY46" s="167"/>
      <c r="DMZ46" s="167"/>
      <c r="DNA46" s="167"/>
      <c r="DNB46" s="167"/>
      <c r="DNC46" s="167"/>
      <c r="DND46" s="167"/>
      <c r="DNE46" s="167"/>
      <c r="DNF46" s="167"/>
      <c r="DNG46" s="167"/>
      <c r="DNH46" s="167"/>
      <c r="DNI46" s="167"/>
      <c r="DNJ46" s="167"/>
      <c r="DNK46" s="167"/>
      <c r="DNL46" s="167"/>
      <c r="DNM46" s="167"/>
      <c r="DNN46" s="167"/>
      <c r="DNO46" s="167"/>
      <c r="DNP46" s="167"/>
      <c r="DNQ46" s="167"/>
      <c r="DNR46" s="167"/>
      <c r="DNS46" s="167"/>
      <c r="DNT46" s="167"/>
      <c r="DNU46" s="167"/>
      <c r="DNV46" s="167"/>
      <c r="DNW46" s="167"/>
      <c r="DNX46" s="167"/>
      <c r="DNY46" s="167"/>
      <c r="DNZ46" s="167"/>
      <c r="DOA46" s="167"/>
      <c r="DOB46" s="167"/>
      <c r="DOC46" s="167"/>
      <c r="DOD46" s="167"/>
      <c r="DOE46" s="167"/>
      <c r="DOF46" s="167"/>
      <c r="DOG46" s="167"/>
      <c r="DOH46" s="167"/>
      <c r="DOI46" s="167"/>
      <c r="DOJ46" s="167"/>
      <c r="DOK46" s="167"/>
      <c r="DOL46" s="167"/>
      <c r="DOM46" s="167"/>
      <c r="DON46" s="167"/>
      <c r="DOO46" s="167"/>
      <c r="DOP46" s="167"/>
      <c r="DOQ46" s="167"/>
      <c r="DOR46" s="167"/>
      <c r="DOS46" s="167"/>
      <c r="DOT46" s="167"/>
      <c r="DOU46" s="167"/>
      <c r="DOV46" s="167"/>
      <c r="DOW46" s="167"/>
      <c r="DOX46" s="167"/>
      <c r="DOY46" s="167"/>
      <c r="DOZ46" s="167"/>
      <c r="DPA46" s="167"/>
      <c r="DPB46" s="167"/>
      <c r="DPC46" s="167"/>
      <c r="DPD46" s="167"/>
      <c r="DPE46" s="167"/>
      <c r="DPF46" s="167"/>
      <c r="DPG46" s="167"/>
      <c r="DPH46" s="167"/>
      <c r="DPI46" s="167"/>
      <c r="DPJ46" s="167"/>
      <c r="DPK46" s="167"/>
      <c r="DPL46" s="167"/>
      <c r="DPM46" s="167"/>
      <c r="DPN46" s="167"/>
      <c r="DPO46" s="167"/>
      <c r="DPP46" s="167"/>
      <c r="DPQ46" s="167"/>
      <c r="DPR46" s="167"/>
      <c r="DPS46" s="167"/>
      <c r="DPT46" s="167"/>
      <c r="DPU46" s="167"/>
      <c r="DPV46" s="167"/>
      <c r="DPW46" s="167"/>
      <c r="DPX46" s="167"/>
      <c r="DPY46" s="167"/>
      <c r="DPZ46" s="167"/>
      <c r="DQA46" s="167"/>
      <c r="DQB46" s="167"/>
      <c r="DQC46" s="167"/>
      <c r="DQD46" s="167"/>
      <c r="DQE46" s="167"/>
      <c r="DQF46" s="167"/>
      <c r="DQG46" s="167"/>
      <c r="DQH46" s="167"/>
      <c r="DQI46" s="167"/>
      <c r="DQJ46" s="167"/>
      <c r="DQK46" s="167"/>
      <c r="DQL46" s="167"/>
      <c r="DQM46" s="167"/>
      <c r="DQN46" s="167"/>
      <c r="DQO46" s="167"/>
      <c r="DQP46" s="167"/>
      <c r="DQQ46" s="167"/>
      <c r="DQR46" s="167"/>
      <c r="DQS46" s="167"/>
      <c r="DQT46" s="167"/>
      <c r="DQU46" s="167"/>
      <c r="DQV46" s="167"/>
      <c r="DQW46" s="167"/>
      <c r="DQX46" s="167"/>
      <c r="DQY46" s="167"/>
      <c r="DQZ46" s="167"/>
      <c r="DRA46" s="167"/>
      <c r="DRB46" s="167"/>
      <c r="DRC46" s="167"/>
      <c r="DRD46" s="167"/>
      <c r="DRE46" s="167"/>
      <c r="DRF46" s="167"/>
      <c r="DRG46" s="167"/>
      <c r="DRH46" s="167"/>
      <c r="DRI46" s="167"/>
      <c r="DRJ46" s="167"/>
      <c r="DRK46" s="167"/>
      <c r="DRL46" s="167"/>
      <c r="DRM46" s="167"/>
      <c r="DRN46" s="167"/>
      <c r="DRO46" s="167"/>
      <c r="DRP46" s="167"/>
      <c r="DRQ46" s="167"/>
      <c r="DRR46" s="167"/>
      <c r="DRS46" s="167"/>
      <c r="DRT46" s="167"/>
      <c r="DRU46" s="167"/>
      <c r="DRV46" s="167"/>
      <c r="DRW46" s="167"/>
      <c r="DRX46" s="167"/>
      <c r="DRY46" s="167"/>
      <c r="DRZ46" s="167"/>
      <c r="DSA46" s="167"/>
      <c r="DSB46" s="167"/>
      <c r="DSC46" s="167"/>
      <c r="DSD46" s="167"/>
      <c r="DSE46" s="167"/>
      <c r="DSF46" s="167"/>
      <c r="DSG46" s="167"/>
      <c r="DSH46" s="167"/>
      <c r="DSI46" s="167"/>
      <c r="DSJ46" s="167"/>
      <c r="DSK46" s="167"/>
      <c r="DSL46" s="167"/>
      <c r="DSM46" s="167"/>
      <c r="DSN46" s="167"/>
      <c r="DSO46" s="167"/>
      <c r="DSP46" s="167"/>
      <c r="DSQ46" s="167"/>
      <c r="DSR46" s="167"/>
      <c r="DSS46" s="167"/>
      <c r="DST46" s="167"/>
      <c r="DSU46" s="167"/>
      <c r="DSV46" s="167"/>
      <c r="DSW46" s="167"/>
      <c r="DSX46" s="167"/>
      <c r="DSY46" s="167"/>
      <c r="DSZ46" s="167"/>
      <c r="DTA46" s="167"/>
      <c r="DTB46" s="167"/>
      <c r="DTC46" s="167"/>
      <c r="DTD46" s="167"/>
      <c r="DTE46" s="167"/>
      <c r="DTF46" s="167"/>
      <c r="DTG46" s="167"/>
      <c r="DTH46" s="167"/>
      <c r="DTI46" s="167"/>
      <c r="DTJ46" s="167"/>
      <c r="DTK46" s="167"/>
      <c r="DTL46" s="167"/>
      <c r="DTM46" s="167"/>
      <c r="DTN46" s="167"/>
      <c r="DTO46" s="167"/>
      <c r="DTP46" s="167"/>
      <c r="DTQ46" s="167"/>
      <c r="DTR46" s="167"/>
      <c r="DTS46" s="167"/>
      <c r="DTT46" s="167"/>
      <c r="DTU46" s="167"/>
      <c r="DTV46" s="167"/>
      <c r="DTW46" s="167"/>
      <c r="DTX46" s="167"/>
      <c r="DTY46" s="167"/>
      <c r="DTZ46" s="167"/>
      <c r="DUA46" s="167"/>
      <c r="DUB46" s="167"/>
      <c r="DUC46" s="167"/>
      <c r="DUD46" s="167"/>
      <c r="DUE46" s="167"/>
      <c r="DUF46" s="167"/>
      <c r="DUG46" s="167"/>
      <c r="DUH46" s="167"/>
      <c r="DUI46" s="167"/>
      <c r="DUJ46" s="167"/>
      <c r="DUK46" s="167"/>
      <c r="DUL46" s="167"/>
      <c r="DUM46" s="167"/>
      <c r="DUN46" s="167"/>
      <c r="DUO46" s="167"/>
      <c r="DUP46" s="167"/>
      <c r="DUQ46" s="167"/>
      <c r="DUR46" s="167"/>
      <c r="DUS46" s="167"/>
      <c r="DUT46" s="167"/>
      <c r="DUU46" s="167"/>
      <c r="DUV46" s="167"/>
      <c r="DUW46" s="167"/>
      <c r="DUX46" s="167"/>
      <c r="DUY46" s="167"/>
      <c r="DUZ46" s="167"/>
      <c r="DVA46" s="167"/>
      <c r="DVB46" s="167"/>
      <c r="DVC46" s="167"/>
      <c r="DVD46" s="167"/>
      <c r="DVE46" s="167"/>
      <c r="DVF46" s="167"/>
      <c r="DVG46" s="167"/>
      <c r="DVH46" s="167"/>
      <c r="DVI46" s="167"/>
      <c r="DVJ46" s="167"/>
      <c r="DVK46" s="167"/>
      <c r="DVL46" s="167"/>
      <c r="DVM46" s="167"/>
      <c r="DVN46" s="167"/>
      <c r="DVO46" s="167"/>
      <c r="DVP46" s="167"/>
      <c r="DVQ46" s="167"/>
      <c r="DVR46" s="167"/>
      <c r="DVS46" s="167"/>
      <c r="DVT46" s="167"/>
      <c r="DVU46" s="167"/>
      <c r="DVV46" s="167"/>
      <c r="DVW46" s="167"/>
      <c r="DVX46" s="167"/>
      <c r="DVY46" s="167"/>
      <c r="DVZ46" s="167"/>
      <c r="DWA46" s="167"/>
      <c r="DWB46" s="167"/>
      <c r="DWC46" s="167"/>
      <c r="DWD46" s="167"/>
      <c r="DWE46" s="167"/>
      <c r="DWF46" s="167"/>
      <c r="DWG46" s="167"/>
      <c r="DWH46" s="167"/>
      <c r="DWI46" s="167"/>
      <c r="DWJ46" s="167"/>
      <c r="DWK46" s="167"/>
      <c r="DWL46" s="167"/>
      <c r="DWM46" s="167"/>
      <c r="DWN46" s="167"/>
      <c r="DWO46" s="167"/>
      <c r="DWP46" s="167"/>
      <c r="DWQ46" s="167"/>
      <c r="DWR46" s="167"/>
      <c r="DWS46" s="167"/>
      <c r="DWT46" s="167"/>
      <c r="DWU46" s="167"/>
      <c r="DWV46" s="167"/>
      <c r="DWW46" s="167"/>
      <c r="DWX46" s="167"/>
      <c r="DWY46" s="167"/>
      <c r="DWZ46" s="167"/>
      <c r="DXA46" s="167"/>
      <c r="DXB46" s="167"/>
      <c r="DXC46" s="167"/>
      <c r="DXD46" s="167"/>
      <c r="DXE46" s="167"/>
      <c r="DXF46" s="167"/>
      <c r="DXG46" s="167"/>
      <c r="DXH46" s="167"/>
      <c r="DXI46" s="167"/>
      <c r="DXJ46" s="167"/>
      <c r="DXK46" s="167"/>
      <c r="DXL46" s="167"/>
      <c r="DXM46" s="167"/>
      <c r="DXN46" s="167"/>
      <c r="DXO46" s="167"/>
      <c r="DXP46" s="167"/>
      <c r="DXQ46" s="167"/>
      <c r="DXR46" s="167"/>
      <c r="DXS46" s="167"/>
      <c r="DXT46" s="167"/>
      <c r="DXU46" s="167"/>
      <c r="DXV46" s="167"/>
      <c r="DXW46" s="167"/>
      <c r="DXX46" s="167"/>
      <c r="DXY46" s="167"/>
      <c r="DXZ46" s="167"/>
      <c r="DYA46" s="167"/>
      <c r="DYB46" s="167"/>
      <c r="DYC46" s="167"/>
      <c r="DYD46" s="167"/>
      <c r="DYE46" s="167"/>
      <c r="DYF46" s="167"/>
      <c r="DYG46" s="167"/>
      <c r="DYH46" s="167"/>
      <c r="DYI46" s="167"/>
      <c r="DYJ46" s="167"/>
      <c r="DYK46" s="167"/>
      <c r="DYL46" s="167"/>
      <c r="DYM46" s="167"/>
      <c r="DYN46" s="167"/>
      <c r="DYO46" s="167"/>
      <c r="DYP46" s="167"/>
      <c r="DYQ46" s="167"/>
      <c r="DYR46" s="167"/>
      <c r="DYS46" s="167"/>
      <c r="DYT46" s="167"/>
      <c r="DYU46" s="167"/>
      <c r="DYV46" s="167"/>
      <c r="DYW46" s="167"/>
      <c r="DYX46" s="167"/>
      <c r="DYY46" s="167"/>
      <c r="DYZ46" s="167"/>
      <c r="DZA46" s="167"/>
      <c r="DZB46" s="167"/>
      <c r="DZC46" s="167"/>
      <c r="DZD46" s="167"/>
      <c r="DZE46" s="167"/>
      <c r="DZF46" s="167"/>
      <c r="DZG46" s="167"/>
      <c r="DZH46" s="167"/>
      <c r="DZI46" s="167"/>
      <c r="DZJ46" s="167"/>
      <c r="DZK46" s="167"/>
      <c r="DZL46" s="167"/>
      <c r="DZM46" s="167"/>
      <c r="DZN46" s="167"/>
      <c r="DZO46" s="167"/>
      <c r="DZP46" s="167"/>
      <c r="DZQ46" s="167"/>
      <c r="DZR46" s="167"/>
      <c r="DZS46" s="167"/>
      <c r="DZT46" s="167"/>
      <c r="DZU46" s="167"/>
      <c r="DZV46" s="167"/>
      <c r="DZW46" s="167"/>
      <c r="DZX46" s="167"/>
      <c r="DZY46" s="167"/>
      <c r="DZZ46" s="167"/>
      <c r="EAA46" s="167"/>
      <c r="EAB46" s="167"/>
      <c r="EAC46" s="167"/>
      <c r="EAD46" s="167"/>
      <c r="EAE46" s="167"/>
      <c r="EAF46" s="167"/>
      <c r="EAG46" s="167"/>
      <c r="EAH46" s="167"/>
      <c r="EAI46" s="167"/>
      <c r="EAJ46" s="167"/>
      <c r="EAK46" s="167"/>
      <c r="EAL46" s="167"/>
      <c r="EAM46" s="167"/>
      <c r="EAN46" s="167"/>
      <c r="EAO46" s="167"/>
      <c r="EAP46" s="167"/>
      <c r="EAQ46" s="167"/>
      <c r="EAR46" s="167"/>
      <c r="EAS46" s="167"/>
      <c r="EAT46" s="167"/>
      <c r="EAU46" s="167"/>
      <c r="EAV46" s="167"/>
      <c r="EAW46" s="167"/>
      <c r="EAX46" s="167"/>
      <c r="EAY46" s="167"/>
      <c r="EAZ46" s="167"/>
      <c r="EBA46" s="167"/>
      <c r="EBB46" s="167"/>
      <c r="EBC46" s="167"/>
      <c r="EBD46" s="167"/>
      <c r="EBE46" s="167"/>
      <c r="EBF46" s="167"/>
      <c r="EBG46" s="167"/>
      <c r="EBH46" s="167"/>
      <c r="EBI46" s="167"/>
      <c r="EBJ46" s="167"/>
      <c r="EBK46" s="167"/>
      <c r="EBL46" s="167"/>
      <c r="EBM46" s="167"/>
      <c r="EBN46" s="167"/>
      <c r="EBO46" s="167"/>
      <c r="EBP46" s="167"/>
      <c r="EBQ46" s="167"/>
      <c r="EBR46" s="167"/>
      <c r="EBS46" s="167"/>
      <c r="EBT46" s="167"/>
      <c r="EBU46" s="167"/>
      <c r="EBV46" s="167"/>
      <c r="EBW46" s="167"/>
      <c r="EBX46" s="167"/>
      <c r="EBY46" s="167"/>
      <c r="EBZ46" s="167"/>
      <c r="ECA46" s="167"/>
      <c r="ECB46" s="167"/>
      <c r="ECC46" s="167"/>
      <c r="ECD46" s="167"/>
      <c r="ECE46" s="167"/>
      <c r="ECF46" s="167"/>
      <c r="ECG46" s="167"/>
      <c r="ECH46" s="167"/>
      <c r="ECI46" s="167"/>
      <c r="ECJ46" s="167"/>
      <c r="ECK46" s="167"/>
      <c r="ECL46" s="167"/>
      <c r="ECM46" s="167"/>
      <c r="ECN46" s="167"/>
      <c r="ECO46" s="167"/>
      <c r="ECP46" s="167"/>
      <c r="ECQ46" s="167"/>
      <c r="ECR46" s="167"/>
      <c r="ECS46" s="167"/>
      <c r="ECT46" s="167"/>
      <c r="ECU46" s="167"/>
      <c r="ECV46" s="167"/>
      <c r="ECW46" s="167"/>
      <c r="ECX46" s="167"/>
      <c r="ECY46" s="167"/>
      <c r="ECZ46" s="167"/>
      <c r="EDA46" s="167"/>
      <c r="EDB46" s="167"/>
      <c r="EDC46" s="167"/>
      <c r="EDD46" s="167"/>
      <c r="EDE46" s="167"/>
      <c r="EDF46" s="167"/>
      <c r="EDG46" s="167"/>
      <c r="EDH46" s="167"/>
      <c r="EDI46" s="167"/>
      <c r="EDJ46" s="167"/>
      <c r="EDK46" s="167"/>
      <c r="EDL46" s="167"/>
      <c r="EDM46" s="167"/>
      <c r="EDN46" s="167"/>
      <c r="EDO46" s="167"/>
      <c r="EDP46" s="167"/>
      <c r="EDQ46" s="167"/>
      <c r="EDR46" s="167"/>
      <c r="EDS46" s="167"/>
      <c r="EDT46" s="167"/>
      <c r="EDU46" s="167"/>
      <c r="EDV46" s="167"/>
      <c r="EDW46" s="167"/>
      <c r="EDX46" s="167"/>
      <c r="EDY46" s="167"/>
      <c r="EDZ46" s="167"/>
      <c r="EEA46" s="167"/>
      <c r="EEB46" s="167"/>
      <c r="EEC46" s="167"/>
      <c r="EED46" s="167"/>
      <c r="EEE46" s="167"/>
      <c r="EEF46" s="167"/>
      <c r="EEG46" s="167"/>
      <c r="EEH46" s="167"/>
      <c r="EEI46" s="167"/>
      <c r="EEJ46" s="167"/>
      <c r="EEK46" s="167"/>
      <c r="EEL46" s="167"/>
      <c r="EEM46" s="167"/>
      <c r="EEN46" s="167"/>
      <c r="EEO46" s="167"/>
      <c r="EEP46" s="167"/>
      <c r="EEQ46" s="167"/>
      <c r="EER46" s="167"/>
      <c r="EES46" s="167"/>
      <c r="EET46" s="167"/>
      <c r="EEU46" s="167"/>
      <c r="EEV46" s="167"/>
      <c r="EEW46" s="167"/>
      <c r="EEX46" s="167"/>
      <c r="EEY46" s="167"/>
      <c r="EEZ46" s="167"/>
      <c r="EFA46" s="167"/>
      <c r="EFB46" s="167"/>
      <c r="EFC46" s="167"/>
      <c r="EFD46" s="167"/>
      <c r="EFE46" s="167"/>
      <c r="EFF46" s="167"/>
      <c r="EFG46" s="167"/>
      <c r="EFH46" s="167"/>
      <c r="EFI46" s="167"/>
      <c r="EFJ46" s="167"/>
      <c r="EFK46" s="167"/>
      <c r="EFL46" s="167"/>
      <c r="EFM46" s="167"/>
      <c r="EFN46" s="167"/>
      <c r="EFO46" s="167"/>
      <c r="EFP46" s="167"/>
      <c r="EFQ46" s="167"/>
      <c r="EFR46" s="167"/>
      <c r="EFS46" s="167"/>
      <c r="EFT46" s="167"/>
      <c r="EFU46" s="167"/>
      <c r="EFV46" s="167"/>
      <c r="EFW46" s="167"/>
      <c r="EFX46" s="167"/>
      <c r="EFY46" s="167"/>
      <c r="EFZ46" s="167"/>
      <c r="EGA46" s="167"/>
      <c r="EGB46" s="167"/>
      <c r="EGC46" s="167"/>
      <c r="EGD46" s="167"/>
      <c r="EGE46" s="167"/>
      <c r="EGF46" s="167"/>
      <c r="EGG46" s="167"/>
      <c r="EGH46" s="167"/>
      <c r="EGI46" s="167"/>
      <c r="EGJ46" s="167"/>
      <c r="EGK46" s="167"/>
      <c r="EGL46" s="167"/>
      <c r="EGM46" s="167"/>
      <c r="EGN46" s="167"/>
      <c r="EGO46" s="167"/>
      <c r="EGP46" s="167"/>
      <c r="EGQ46" s="167"/>
      <c r="EGR46" s="167"/>
      <c r="EGS46" s="167"/>
      <c r="EGT46" s="167"/>
      <c r="EGU46" s="167"/>
      <c r="EGV46" s="167"/>
      <c r="EGW46" s="167"/>
      <c r="EGX46" s="167"/>
      <c r="EGY46" s="167"/>
      <c r="EGZ46" s="167"/>
      <c r="EHA46" s="167"/>
      <c r="EHB46" s="167"/>
      <c r="EHC46" s="167"/>
      <c r="EHD46" s="167"/>
      <c r="EHE46" s="167"/>
      <c r="EHF46" s="167"/>
      <c r="EHG46" s="167"/>
      <c r="EHH46" s="167"/>
      <c r="EHI46" s="167"/>
      <c r="EHJ46" s="167"/>
      <c r="EHK46" s="167"/>
      <c r="EHL46" s="167"/>
      <c r="EHM46" s="167"/>
      <c r="EHN46" s="167"/>
      <c r="EHO46" s="167"/>
      <c r="EHP46" s="167"/>
      <c r="EHQ46" s="167"/>
      <c r="EHR46" s="167"/>
      <c r="EHS46" s="167"/>
      <c r="EHT46" s="167"/>
      <c r="EHU46" s="167"/>
      <c r="EHV46" s="167"/>
      <c r="EHW46" s="167"/>
      <c r="EHX46" s="167"/>
      <c r="EHY46" s="167"/>
      <c r="EHZ46" s="167"/>
      <c r="EIA46" s="167"/>
      <c r="EIB46" s="167"/>
      <c r="EIC46" s="167"/>
      <c r="EID46" s="167"/>
      <c r="EIE46" s="167"/>
      <c r="EIF46" s="167"/>
      <c r="EIG46" s="167"/>
      <c r="EIH46" s="167"/>
      <c r="EII46" s="167"/>
      <c r="EIJ46" s="167"/>
      <c r="EIK46" s="167"/>
      <c r="EIL46" s="167"/>
      <c r="EIM46" s="167"/>
      <c r="EIN46" s="167"/>
      <c r="EIO46" s="167"/>
      <c r="EIP46" s="167"/>
      <c r="EIQ46" s="167"/>
      <c r="EIR46" s="167"/>
      <c r="EIS46" s="167"/>
      <c r="EIT46" s="167"/>
      <c r="EIU46" s="167"/>
      <c r="EIV46" s="167"/>
      <c r="EIW46" s="167"/>
      <c r="EIX46" s="167"/>
      <c r="EIY46" s="167"/>
      <c r="EIZ46" s="167"/>
      <c r="EJA46" s="167"/>
      <c r="EJB46" s="167"/>
      <c r="EJC46" s="167"/>
      <c r="EJD46" s="167"/>
      <c r="EJE46" s="167"/>
      <c r="EJF46" s="167"/>
      <c r="EJG46" s="167"/>
      <c r="EJH46" s="167"/>
      <c r="EJI46" s="167"/>
      <c r="EJJ46" s="167"/>
      <c r="EJK46" s="167"/>
      <c r="EJL46" s="167"/>
      <c r="EJM46" s="167"/>
      <c r="EJN46" s="167"/>
      <c r="EJO46" s="167"/>
      <c r="EJP46" s="167"/>
      <c r="EJQ46" s="167"/>
      <c r="EJR46" s="167"/>
      <c r="EJS46" s="167"/>
      <c r="EJT46" s="167"/>
      <c r="EJU46" s="167"/>
      <c r="EJV46" s="167"/>
      <c r="EJW46" s="167"/>
      <c r="EJX46" s="167"/>
      <c r="EJY46" s="167"/>
      <c r="EJZ46" s="167"/>
      <c r="EKA46" s="167"/>
      <c r="EKB46" s="167"/>
      <c r="EKC46" s="167"/>
      <c r="EKD46" s="167"/>
      <c r="EKE46" s="167"/>
      <c r="EKF46" s="167"/>
      <c r="EKG46" s="167"/>
      <c r="EKH46" s="167"/>
      <c r="EKI46" s="167"/>
      <c r="EKJ46" s="167"/>
      <c r="EKK46" s="167"/>
      <c r="EKL46" s="167"/>
      <c r="EKM46" s="167"/>
      <c r="EKN46" s="167"/>
      <c r="EKO46" s="167"/>
      <c r="EKP46" s="167"/>
      <c r="EKQ46" s="167"/>
      <c r="EKR46" s="167"/>
      <c r="EKS46" s="167"/>
      <c r="EKT46" s="167"/>
      <c r="EKU46" s="167"/>
      <c r="EKV46" s="167"/>
      <c r="EKW46" s="167"/>
      <c r="EKX46" s="167"/>
      <c r="EKY46" s="167"/>
      <c r="EKZ46" s="167"/>
      <c r="ELA46" s="167"/>
      <c r="ELB46" s="167"/>
      <c r="ELC46" s="167"/>
      <c r="ELD46" s="167"/>
      <c r="ELE46" s="167"/>
      <c r="ELF46" s="167"/>
      <c r="ELG46" s="167"/>
      <c r="ELH46" s="167"/>
      <c r="ELI46" s="167"/>
      <c r="ELJ46" s="167"/>
      <c r="ELK46" s="167"/>
      <c r="ELL46" s="167"/>
      <c r="ELM46" s="167"/>
      <c r="ELN46" s="167"/>
      <c r="ELO46" s="167"/>
      <c r="ELP46" s="167"/>
      <c r="ELQ46" s="167"/>
      <c r="ELR46" s="167"/>
      <c r="ELS46" s="167"/>
      <c r="ELT46" s="167"/>
      <c r="ELU46" s="167"/>
      <c r="ELV46" s="167"/>
      <c r="ELW46" s="167"/>
      <c r="ELX46" s="167"/>
      <c r="ELY46" s="167"/>
      <c r="ELZ46" s="167"/>
      <c r="EMA46" s="167"/>
      <c r="EMB46" s="167"/>
      <c r="EMC46" s="167"/>
      <c r="EMD46" s="167"/>
      <c r="EME46" s="167"/>
      <c r="EMF46" s="167"/>
      <c r="EMG46" s="167"/>
      <c r="EMH46" s="167"/>
      <c r="EMI46" s="167"/>
      <c r="EMJ46" s="167"/>
      <c r="EMK46" s="167"/>
      <c r="EML46" s="167"/>
      <c r="EMM46" s="167"/>
      <c r="EMN46" s="167"/>
      <c r="EMO46" s="167"/>
      <c r="EMP46" s="167"/>
      <c r="EMQ46" s="167"/>
      <c r="EMR46" s="167"/>
      <c r="EMS46" s="167"/>
      <c r="EMT46" s="167"/>
      <c r="EMU46" s="167"/>
      <c r="EMV46" s="167"/>
      <c r="EMW46" s="167"/>
      <c r="EMX46" s="167"/>
      <c r="EMY46" s="167"/>
      <c r="EMZ46" s="167"/>
      <c r="ENA46" s="167"/>
      <c r="ENB46" s="167"/>
      <c r="ENC46" s="167"/>
      <c r="END46" s="167"/>
      <c r="ENE46" s="167"/>
      <c r="ENF46" s="167"/>
      <c r="ENG46" s="167"/>
      <c r="ENH46" s="167"/>
      <c r="ENI46" s="167"/>
      <c r="ENJ46" s="167"/>
      <c r="ENK46" s="167"/>
      <c r="ENL46" s="167"/>
      <c r="ENM46" s="167"/>
      <c r="ENN46" s="167"/>
      <c r="ENO46" s="167"/>
      <c r="ENP46" s="167"/>
      <c r="ENQ46" s="167"/>
      <c r="ENR46" s="167"/>
      <c r="ENS46" s="167"/>
      <c r="ENT46" s="167"/>
      <c r="ENU46" s="167"/>
      <c r="ENV46" s="167"/>
      <c r="ENW46" s="167"/>
      <c r="ENX46" s="167"/>
      <c r="ENY46" s="167"/>
      <c r="ENZ46" s="167"/>
      <c r="EOA46" s="167"/>
      <c r="EOB46" s="167"/>
      <c r="EOC46" s="167"/>
      <c r="EOD46" s="167"/>
      <c r="EOE46" s="167"/>
      <c r="EOF46" s="167"/>
      <c r="EOG46" s="167"/>
      <c r="EOH46" s="167"/>
      <c r="EOI46" s="167"/>
      <c r="EOJ46" s="167"/>
      <c r="EOK46" s="167"/>
      <c r="EOL46" s="167"/>
      <c r="EOM46" s="167"/>
      <c r="EON46" s="167"/>
      <c r="EOO46" s="167"/>
      <c r="EOP46" s="167"/>
      <c r="EOQ46" s="167"/>
      <c r="EOR46" s="167"/>
      <c r="EOS46" s="167"/>
      <c r="EOT46" s="167"/>
      <c r="EOU46" s="167"/>
      <c r="EOV46" s="167"/>
      <c r="EOW46" s="167"/>
      <c r="EOX46" s="167"/>
      <c r="EOY46" s="167"/>
      <c r="EOZ46" s="167"/>
      <c r="EPA46" s="167"/>
      <c r="EPB46" s="167"/>
      <c r="EPC46" s="167"/>
      <c r="EPD46" s="167"/>
      <c r="EPE46" s="167"/>
      <c r="EPF46" s="167"/>
      <c r="EPG46" s="167"/>
      <c r="EPH46" s="167"/>
      <c r="EPI46" s="167"/>
      <c r="EPJ46" s="167"/>
      <c r="EPK46" s="167"/>
      <c r="EPL46" s="167"/>
      <c r="EPM46" s="167"/>
      <c r="EPN46" s="167"/>
      <c r="EPO46" s="167"/>
      <c r="EPP46" s="167"/>
      <c r="EPQ46" s="167"/>
      <c r="EPR46" s="167"/>
      <c r="EPS46" s="167"/>
      <c r="EPT46" s="167"/>
      <c r="EPU46" s="167"/>
      <c r="EPV46" s="167"/>
      <c r="EPW46" s="167"/>
      <c r="EPX46" s="167"/>
      <c r="EPY46" s="167"/>
      <c r="EPZ46" s="167"/>
      <c r="EQA46" s="167"/>
      <c r="EQB46" s="167"/>
      <c r="EQC46" s="167"/>
      <c r="EQD46" s="167"/>
      <c r="EQE46" s="167"/>
      <c r="EQF46" s="167"/>
      <c r="EQG46" s="167"/>
      <c r="EQH46" s="167"/>
      <c r="EQI46" s="167"/>
      <c r="EQJ46" s="167"/>
      <c r="EQK46" s="167"/>
      <c r="EQL46" s="167"/>
      <c r="EQM46" s="167"/>
      <c r="EQN46" s="167"/>
      <c r="EQO46" s="167"/>
      <c r="EQP46" s="167"/>
      <c r="EQQ46" s="167"/>
      <c r="EQR46" s="167"/>
      <c r="EQS46" s="167"/>
      <c r="EQT46" s="167"/>
      <c r="EQU46" s="167"/>
      <c r="EQV46" s="167"/>
      <c r="EQW46" s="167"/>
      <c r="EQX46" s="167"/>
      <c r="EQY46" s="167"/>
      <c r="EQZ46" s="167"/>
      <c r="ERA46" s="167"/>
      <c r="ERB46" s="167"/>
      <c r="ERC46" s="167"/>
      <c r="ERD46" s="167"/>
      <c r="ERE46" s="167"/>
      <c r="ERF46" s="167"/>
      <c r="ERG46" s="167"/>
      <c r="ERH46" s="167"/>
      <c r="ERI46" s="167"/>
      <c r="ERJ46" s="167"/>
      <c r="ERK46" s="167"/>
      <c r="ERL46" s="167"/>
      <c r="ERM46" s="167"/>
      <c r="ERN46" s="167"/>
      <c r="ERO46" s="167"/>
      <c r="ERP46" s="167"/>
      <c r="ERQ46" s="167"/>
      <c r="ERR46" s="167"/>
      <c r="ERS46" s="167"/>
      <c r="ERT46" s="167"/>
      <c r="ERU46" s="167"/>
      <c r="ERV46" s="167"/>
      <c r="ERW46" s="167"/>
      <c r="ERX46" s="167"/>
      <c r="ERY46" s="167"/>
      <c r="ERZ46" s="167"/>
      <c r="ESA46" s="167"/>
      <c r="ESB46" s="167"/>
      <c r="ESC46" s="167"/>
      <c r="ESD46" s="167"/>
      <c r="ESE46" s="167"/>
      <c r="ESF46" s="167"/>
      <c r="ESG46" s="167"/>
      <c r="ESH46" s="167"/>
      <c r="ESI46" s="167"/>
      <c r="ESJ46" s="167"/>
      <c r="ESK46" s="167"/>
      <c r="ESL46" s="167"/>
      <c r="ESM46" s="167"/>
      <c r="ESN46" s="167"/>
      <c r="ESO46" s="167"/>
      <c r="ESP46" s="167"/>
      <c r="ESQ46" s="167"/>
      <c r="ESR46" s="167"/>
      <c r="ESS46" s="167"/>
      <c r="EST46" s="167"/>
      <c r="ESU46" s="167"/>
      <c r="ESV46" s="167"/>
      <c r="ESW46" s="167"/>
      <c r="ESX46" s="167"/>
      <c r="ESY46" s="167"/>
      <c r="ESZ46" s="167"/>
      <c r="ETA46" s="167"/>
      <c r="ETB46" s="167"/>
      <c r="ETC46" s="167"/>
      <c r="ETD46" s="167"/>
      <c r="ETE46" s="167"/>
      <c r="ETF46" s="167"/>
      <c r="ETG46" s="167"/>
      <c r="ETH46" s="167"/>
      <c r="ETI46" s="167"/>
      <c r="ETJ46" s="167"/>
      <c r="ETK46" s="167"/>
      <c r="ETL46" s="167"/>
      <c r="ETM46" s="167"/>
      <c r="ETN46" s="167"/>
      <c r="ETO46" s="167"/>
      <c r="ETP46" s="167"/>
      <c r="ETQ46" s="167"/>
      <c r="ETR46" s="167"/>
      <c r="ETS46" s="167"/>
      <c r="ETT46" s="167"/>
      <c r="ETU46" s="167"/>
      <c r="ETV46" s="167"/>
      <c r="ETW46" s="167"/>
      <c r="ETX46" s="167"/>
      <c r="ETY46" s="167"/>
      <c r="ETZ46" s="167"/>
      <c r="EUA46" s="167"/>
      <c r="EUB46" s="167"/>
      <c r="EUC46" s="167"/>
      <c r="EUD46" s="167"/>
      <c r="EUE46" s="167"/>
      <c r="EUF46" s="167"/>
      <c r="EUG46" s="167"/>
      <c r="EUH46" s="167"/>
      <c r="EUI46" s="167"/>
      <c r="EUJ46" s="167"/>
      <c r="EUK46" s="167"/>
      <c r="EUL46" s="167"/>
      <c r="EUM46" s="167"/>
      <c r="EUN46" s="167"/>
      <c r="EUO46" s="167"/>
      <c r="EUP46" s="167"/>
      <c r="EUQ46" s="167"/>
      <c r="EUR46" s="167"/>
      <c r="EUS46" s="167"/>
      <c r="EUT46" s="167"/>
      <c r="EUU46" s="167"/>
      <c r="EUV46" s="167"/>
      <c r="EUW46" s="167"/>
      <c r="EUX46" s="167"/>
      <c r="EUY46" s="167"/>
      <c r="EUZ46" s="167"/>
      <c r="EVA46" s="167"/>
      <c r="EVB46" s="167"/>
      <c r="EVC46" s="167"/>
      <c r="EVD46" s="167"/>
      <c r="EVE46" s="167"/>
      <c r="EVF46" s="167"/>
      <c r="EVG46" s="167"/>
      <c r="EVH46" s="167"/>
      <c r="EVI46" s="167"/>
      <c r="EVJ46" s="167"/>
      <c r="EVK46" s="167"/>
      <c r="EVL46" s="167"/>
      <c r="EVM46" s="167"/>
      <c r="EVN46" s="167"/>
      <c r="EVO46" s="167"/>
      <c r="EVP46" s="167"/>
      <c r="EVQ46" s="167"/>
      <c r="EVR46" s="167"/>
      <c r="EVS46" s="167"/>
      <c r="EVT46" s="167"/>
      <c r="EVU46" s="167"/>
      <c r="EVV46" s="167"/>
      <c r="EVW46" s="167"/>
      <c r="EVX46" s="167"/>
      <c r="EVY46" s="167"/>
      <c r="EVZ46" s="167"/>
      <c r="EWA46" s="167"/>
      <c r="EWB46" s="167"/>
      <c r="EWC46" s="167"/>
      <c r="EWD46" s="167"/>
      <c r="EWE46" s="167"/>
      <c r="EWF46" s="167"/>
      <c r="EWG46" s="167"/>
      <c r="EWH46" s="167"/>
      <c r="EWI46" s="167"/>
      <c r="EWJ46" s="167"/>
      <c r="EWK46" s="167"/>
      <c r="EWL46" s="167"/>
      <c r="EWM46" s="167"/>
      <c r="EWN46" s="167"/>
      <c r="EWO46" s="167"/>
      <c r="EWP46" s="167"/>
      <c r="EWQ46" s="167"/>
      <c r="EWR46" s="167"/>
      <c r="EWS46" s="167"/>
      <c r="EWT46" s="167"/>
      <c r="EWU46" s="167"/>
      <c r="EWV46" s="167"/>
      <c r="EWW46" s="167"/>
      <c r="EWX46" s="167"/>
      <c r="EWY46" s="167"/>
      <c r="EWZ46" s="167"/>
      <c r="EXA46" s="167"/>
      <c r="EXB46" s="167"/>
      <c r="EXC46" s="167"/>
      <c r="EXD46" s="167"/>
      <c r="EXE46" s="167"/>
      <c r="EXF46" s="167"/>
      <c r="EXG46" s="167"/>
      <c r="EXH46" s="167"/>
      <c r="EXI46" s="167"/>
      <c r="EXJ46" s="167"/>
      <c r="EXK46" s="167"/>
      <c r="EXL46" s="167"/>
      <c r="EXM46" s="167"/>
      <c r="EXN46" s="167"/>
      <c r="EXO46" s="167"/>
      <c r="EXP46" s="167"/>
      <c r="EXQ46" s="167"/>
      <c r="EXR46" s="167"/>
      <c r="EXS46" s="167"/>
      <c r="EXT46" s="167"/>
      <c r="EXU46" s="167"/>
      <c r="EXV46" s="167"/>
      <c r="EXW46" s="167"/>
      <c r="EXX46" s="167"/>
      <c r="EXY46" s="167"/>
      <c r="EXZ46" s="167"/>
      <c r="EYA46" s="167"/>
      <c r="EYB46" s="167"/>
      <c r="EYC46" s="167"/>
      <c r="EYD46" s="167"/>
      <c r="EYE46" s="167"/>
      <c r="EYF46" s="167"/>
      <c r="EYG46" s="167"/>
      <c r="EYH46" s="167"/>
      <c r="EYI46" s="167"/>
      <c r="EYJ46" s="167"/>
      <c r="EYK46" s="167"/>
      <c r="EYL46" s="167"/>
      <c r="EYM46" s="167"/>
      <c r="EYN46" s="167"/>
      <c r="EYO46" s="167"/>
      <c r="EYP46" s="167"/>
      <c r="EYQ46" s="167"/>
      <c r="EYR46" s="167"/>
      <c r="EYS46" s="167"/>
      <c r="EYT46" s="167"/>
      <c r="EYU46" s="167"/>
      <c r="EYV46" s="167"/>
      <c r="EYW46" s="167"/>
      <c r="EYX46" s="167"/>
      <c r="EYY46" s="167"/>
      <c r="EYZ46" s="167"/>
      <c r="EZA46" s="167"/>
      <c r="EZB46" s="167"/>
      <c r="EZC46" s="167"/>
      <c r="EZD46" s="167"/>
      <c r="EZE46" s="167"/>
      <c r="EZF46" s="167"/>
      <c r="EZG46" s="167"/>
      <c r="EZH46" s="167"/>
      <c r="EZI46" s="167"/>
      <c r="EZJ46" s="167"/>
      <c r="EZK46" s="167"/>
      <c r="EZL46" s="167"/>
      <c r="EZM46" s="167"/>
      <c r="EZN46" s="167"/>
      <c r="EZO46" s="167"/>
      <c r="EZP46" s="167"/>
      <c r="EZQ46" s="167"/>
      <c r="EZR46" s="167"/>
      <c r="EZS46" s="167"/>
      <c r="EZT46" s="167"/>
      <c r="EZU46" s="167"/>
      <c r="EZV46" s="167"/>
      <c r="EZW46" s="167"/>
      <c r="EZX46" s="167"/>
      <c r="EZY46" s="167"/>
      <c r="EZZ46" s="167"/>
      <c r="FAA46" s="167"/>
      <c r="FAB46" s="167"/>
      <c r="FAC46" s="167"/>
      <c r="FAD46" s="167"/>
      <c r="FAE46" s="167"/>
      <c r="FAF46" s="167"/>
      <c r="FAG46" s="167"/>
      <c r="FAH46" s="167"/>
      <c r="FAI46" s="167"/>
      <c r="FAJ46" s="167"/>
      <c r="FAK46" s="167"/>
      <c r="FAL46" s="167"/>
      <c r="FAM46" s="167"/>
      <c r="FAN46" s="167"/>
      <c r="FAO46" s="167"/>
      <c r="FAP46" s="167"/>
      <c r="FAQ46" s="167"/>
      <c r="FAR46" s="167"/>
      <c r="FAS46" s="167"/>
      <c r="FAT46" s="167"/>
      <c r="FAU46" s="167"/>
      <c r="FAV46" s="167"/>
      <c r="FAW46" s="167"/>
      <c r="FAX46" s="167"/>
      <c r="FAY46" s="167"/>
      <c r="FAZ46" s="167"/>
      <c r="FBA46" s="167"/>
      <c r="FBB46" s="167"/>
      <c r="FBC46" s="167"/>
      <c r="FBD46" s="167"/>
      <c r="FBE46" s="167"/>
      <c r="FBF46" s="167"/>
      <c r="FBG46" s="167"/>
      <c r="FBH46" s="167"/>
      <c r="FBI46" s="167"/>
      <c r="FBJ46" s="167"/>
      <c r="FBK46" s="167"/>
      <c r="FBL46" s="167"/>
      <c r="FBM46" s="167"/>
      <c r="FBN46" s="167"/>
      <c r="FBO46" s="167"/>
      <c r="FBP46" s="167"/>
      <c r="FBQ46" s="167"/>
      <c r="FBR46" s="167"/>
      <c r="FBS46" s="167"/>
      <c r="FBT46" s="167"/>
      <c r="FBU46" s="167"/>
      <c r="FBV46" s="167"/>
      <c r="FBW46" s="167"/>
      <c r="FBX46" s="167"/>
      <c r="FBY46" s="167"/>
      <c r="FBZ46" s="167"/>
      <c r="FCA46" s="167"/>
      <c r="FCB46" s="167"/>
      <c r="FCC46" s="167"/>
      <c r="FCD46" s="167"/>
      <c r="FCE46" s="167"/>
      <c r="FCF46" s="167"/>
      <c r="FCG46" s="167"/>
      <c r="FCH46" s="167"/>
      <c r="FCI46" s="167"/>
      <c r="FCJ46" s="167"/>
      <c r="FCK46" s="167"/>
      <c r="FCL46" s="167"/>
      <c r="FCM46" s="167"/>
      <c r="FCN46" s="167"/>
      <c r="FCO46" s="167"/>
      <c r="FCP46" s="167"/>
      <c r="FCQ46" s="167"/>
      <c r="FCR46" s="167"/>
      <c r="FCS46" s="167"/>
      <c r="FCT46" s="167"/>
      <c r="FCU46" s="167"/>
      <c r="FCV46" s="167"/>
      <c r="FCW46" s="167"/>
      <c r="FCX46" s="167"/>
      <c r="FCY46" s="167"/>
      <c r="FCZ46" s="167"/>
      <c r="FDA46" s="167"/>
      <c r="FDB46" s="167"/>
      <c r="FDC46" s="167"/>
      <c r="FDD46" s="167"/>
      <c r="FDE46" s="167"/>
      <c r="FDF46" s="167"/>
      <c r="FDG46" s="167"/>
      <c r="FDH46" s="167"/>
      <c r="FDI46" s="167"/>
      <c r="FDJ46" s="167"/>
      <c r="FDK46" s="167"/>
      <c r="FDL46" s="167"/>
      <c r="FDM46" s="167"/>
      <c r="FDN46" s="167"/>
      <c r="FDO46" s="167"/>
      <c r="FDP46" s="167"/>
      <c r="FDQ46" s="167"/>
      <c r="FDR46" s="167"/>
      <c r="FDS46" s="167"/>
      <c r="FDT46" s="167"/>
      <c r="FDU46" s="167"/>
      <c r="FDV46" s="167"/>
      <c r="FDW46" s="167"/>
      <c r="FDX46" s="167"/>
      <c r="FDY46" s="167"/>
      <c r="FDZ46" s="167"/>
      <c r="FEA46" s="167"/>
      <c r="FEB46" s="167"/>
      <c r="FEC46" s="167"/>
      <c r="FED46" s="167"/>
      <c r="FEE46" s="167"/>
      <c r="FEF46" s="167"/>
      <c r="FEG46" s="167"/>
      <c r="FEH46" s="167"/>
      <c r="FEI46" s="167"/>
      <c r="FEJ46" s="167"/>
      <c r="FEK46" s="167"/>
      <c r="FEL46" s="167"/>
      <c r="FEM46" s="167"/>
      <c r="FEN46" s="167"/>
      <c r="FEO46" s="167"/>
      <c r="FEP46" s="167"/>
      <c r="FEQ46" s="167"/>
      <c r="FER46" s="167"/>
      <c r="FES46" s="167"/>
      <c r="FET46" s="167"/>
      <c r="FEU46" s="167"/>
      <c r="FEV46" s="167"/>
      <c r="FEW46" s="167"/>
      <c r="FEX46" s="167"/>
      <c r="FEY46" s="167"/>
      <c r="FEZ46" s="167"/>
      <c r="FFA46" s="167"/>
      <c r="FFB46" s="167"/>
      <c r="FFC46" s="167"/>
      <c r="FFD46" s="167"/>
      <c r="FFE46" s="167"/>
      <c r="FFF46" s="167"/>
      <c r="FFG46" s="167"/>
      <c r="FFH46" s="167"/>
      <c r="FFI46" s="167"/>
      <c r="FFJ46" s="167"/>
      <c r="FFK46" s="167"/>
      <c r="FFL46" s="167"/>
      <c r="FFM46" s="167"/>
      <c r="FFN46" s="167"/>
      <c r="FFO46" s="167"/>
      <c r="FFP46" s="167"/>
      <c r="FFQ46" s="167"/>
      <c r="FFR46" s="167"/>
      <c r="FFS46" s="167"/>
      <c r="FFT46" s="167"/>
      <c r="FFU46" s="167"/>
      <c r="FFV46" s="167"/>
      <c r="FFW46" s="167"/>
      <c r="FFX46" s="167"/>
      <c r="FFY46" s="167"/>
      <c r="FFZ46" s="167"/>
      <c r="FGA46" s="167"/>
      <c r="FGB46" s="167"/>
      <c r="FGC46" s="167"/>
      <c r="FGD46" s="167"/>
      <c r="FGE46" s="167"/>
      <c r="FGF46" s="167"/>
      <c r="FGG46" s="167"/>
      <c r="FGH46" s="167"/>
      <c r="FGI46" s="167"/>
      <c r="FGJ46" s="167"/>
      <c r="FGK46" s="167"/>
      <c r="FGL46" s="167"/>
      <c r="FGM46" s="167"/>
      <c r="FGN46" s="167"/>
      <c r="FGO46" s="167"/>
      <c r="FGP46" s="167"/>
      <c r="FGQ46" s="167"/>
      <c r="FGR46" s="167"/>
      <c r="FGS46" s="167"/>
      <c r="FGT46" s="167"/>
      <c r="FGU46" s="167"/>
      <c r="FGV46" s="167"/>
      <c r="FGW46" s="167"/>
      <c r="FGX46" s="167"/>
      <c r="FGY46" s="167"/>
      <c r="FGZ46" s="167"/>
      <c r="FHA46" s="167"/>
      <c r="FHB46" s="167"/>
      <c r="FHC46" s="167"/>
      <c r="FHD46" s="167"/>
      <c r="FHE46" s="167"/>
      <c r="FHF46" s="167"/>
      <c r="FHG46" s="167"/>
      <c r="FHH46" s="167"/>
      <c r="FHI46" s="167"/>
      <c r="FHJ46" s="167"/>
      <c r="FHK46" s="167"/>
      <c r="FHL46" s="167"/>
      <c r="FHM46" s="167"/>
      <c r="FHN46" s="167"/>
      <c r="FHO46" s="167"/>
      <c r="FHP46" s="167"/>
      <c r="FHQ46" s="167"/>
      <c r="FHR46" s="167"/>
      <c r="FHS46" s="167"/>
      <c r="FHT46" s="167"/>
      <c r="FHU46" s="167"/>
      <c r="FHV46" s="167"/>
      <c r="FHW46" s="167"/>
      <c r="FHX46" s="167"/>
      <c r="FHY46" s="167"/>
      <c r="FHZ46" s="167"/>
      <c r="FIA46" s="167"/>
      <c r="FIB46" s="167"/>
      <c r="FIC46" s="167"/>
      <c r="FID46" s="167"/>
      <c r="FIE46" s="167"/>
      <c r="FIF46" s="167"/>
      <c r="FIG46" s="167"/>
      <c r="FIH46" s="167"/>
      <c r="FII46" s="167"/>
      <c r="FIJ46" s="167"/>
      <c r="FIK46" s="167"/>
      <c r="FIL46" s="167"/>
      <c r="FIM46" s="167"/>
      <c r="FIN46" s="167"/>
      <c r="FIO46" s="167"/>
      <c r="FIP46" s="167"/>
      <c r="FIQ46" s="167"/>
      <c r="FIR46" s="167"/>
      <c r="FIS46" s="167"/>
      <c r="FIT46" s="167"/>
      <c r="FIU46" s="167"/>
      <c r="FIV46" s="167"/>
      <c r="FIW46" s="167"/>
      <c r="FIX46" s="167"/>
      <c r="FIY46" s="167"/>
      <c r="FIZ46" s="167"/>
      <c r="FJA46" s="167"/>
      <c r="FJB46" s="167"/>
      <c r="FJC46" s="167"/>
      <c r="FJD46" s="167"/>
      <c r="FJE46" s="167"/>
      <c r="FJF46" s="167"/>
      <c r="FJG46" s="167"/>
      <c r="FJH46" s="167"/>
      <c r="FJI46" s="167"/>
      <c r="FJJ46" s="167"/>
      <c r="FJK46" s="167"/>
      <c r="FJL46" s="167"/>
      <c r="FJM46" s="167"/>
      <c r="FJN46" s="167"/>
      <c r="FJO46" s="167"/>
      <c r="FJP46" s="167"/>
      <c r="FJQ46" s="167"/>
      <c r="FJR46" s="167"/>
      <c r="FJS46" s="167"/>
      <c r="FJT46" s="167"/>
      <c r="FJU46" s="167"/>
      <c r="FJV46" s="167"/>
      <c r="FJW46" s="167"/>
      <c r="FJX46" s="167"/>
      <c r="FJY46" s="167"/>
      <c r="FJZ46" s="167"/>
      <c r="FKA46" s="167"/>
      <c r="FKB46" s="167"/>
      <c r="FKC46" s="167"/>
      <c r="FKD46" s="167"/>
      <c r="FKE46" s="167"/>
      <c r="FKF46" s="167"/>
      <c r="FKG46" s="167"/>
      <c r="FKH46" s="167"/>
      <c r="FKI46" s="167"/>
      <c r="FKJ46" s="167"/>
      <c r="FKK46" s="167"/>
      <c r="FKL46" s="167"/>
      <c r="FKM46" s="167"/>
      <c r="FKN46" s="167"/>
      <c r="FKO46" s="167"/>
      <c r="FKP46" s="167"/>
      <c r="FKQ46" s="167"/>
      <c r="FKR46" s="167"/>
      <c r="FKS46" s="167"/>
      <c r="FKT46" s="167"/>
      <c r="FKU46" s="167"/>
      <c r="FKV46" s="167"/>
      <c r="FKW46" s="167"/>
      <c r="FKX46" s="167"/>
      <c r="FKY46" s="167"/>
      <c r="FKZ46" s="167"/>
      <c r="FLA46" s="167"/>
      <c r="FLB46" s="167"/>
      <c r="FLC46" s="167"/>
      <c r="FLD46" s="167"/>
      <c r="FLE46" s="167"/>
      <c r="FLF46" s="167"/>
      <c r="FLG46" s="167"/>
      <c r="FLH46" s="167"/>
      <c r="FLI46" s="167"/>
      <c r="FLJ46" s="167"/>
      <c r="FLK46" s="167"/>
      <c r="FLL46" s="167"/>
      <c r="FLM46" s="167"/>
      <c r="FLN46" s="167"/>
      <c r="FLO46" s="167"/>
      <c r="FLP46" s="167"/>
      <c r="FLQ46" s="167"/>
      <c r="FLR46" s="167"/>
      <c r="FLS46" s="167"/>
      <c r="FLT46" s="167"/>
      <c r="FLU46" s="167"/>
      <c r="FLV46" s="167"/>
      <c r="FLW46" s="167"/>
      <c r="FLX46" s="167"/>
      <c r="FLY46" s="167"/>
      <c r="FLZ46" s="167"/>
      <c r="FMA46" s="167"/>
      <c r="FMB46" s="167"/>
      <c r="FMC46" s="167"/>
      <c r="FMD46" s="167"/>
      <c r="FME46" s="167"/>
      <c r="FMF46" s="167"/>
      <c r="FMG46" s="167"/>
      <c r="FMH46" s="167"/>
      <c r="FMI46" s="167"/>
      <c r="FMJ46" s="167"/>
      <c r="FMK46" s="167"/>
      <c r="FML46" s="167"/>
      <c r="FMM46" s="167"/>
      <c r="FMN46" s="167"/>
      <c r="FMO46" s="167"/>
      <c r="FMP46" s="167"/>
      <c r="FMQ46" s="167"/>
      <c r="FMR46" s="167"/>
      <c r="FMS46" s="167"/>
      <c r="FMT46" s="167"/>
      <c r="FMU46" s="167"/>
      <c r="FMV46" s="167"/>
      <c r="FMW46" s="167"/>
      <c r="FMX46" s="167"/>
      <c r="FMY46" s="167"/>
      <c r="FMZ46" s="167"/>
      <c r="FNA46" s="167"/>
      <c r="FNB46" s="167"/>
      <c r="FNC46" s="167"/>
      <c r="FND46" s="167"/>
      <c r="FNE46" s="167"/>
      <c r="FNF46" s="167"/>
      <c r="FNG46" s="167"/>
      <c r="FNH46" s="167"/>
      <c r="FNI46" s="167"/>
      <c r="FNJ46" s="167"/>
      <c r="FNK46" s="167"/>
      <c r="FNL46" s="167"/>
      <c r="FNM46" s="167"/>
      <c r="FNN46" s="167"/>
      <c r="FNO46" s="167"/>
      <c r="FNP46" s="167"/>
      <c r="FNQ46" s="167"/>
      <c r="FNR46" s="167"/>
      <c r="FNS46" s="167"/>
      <c r="FNT46" s="167"/>
      <c r="FNU46" s="167"/>
      <c r="FNV46" s="167"/>
      <c r="FNW46" s="167"/>
      <c r="FNX46" s="167"/>
      <c r="FNY46" s="167"/>
      <c r="FNZ46" s="167"/>
      <c r="FOA46" s="167"/>
      <c r="FOB46" s="167"/>
      <c r="FOC46" s="167"/>
      <c r="FOD46" s="167"/>
      <c r="FOE46" s="167"/>
      <c r="FOF46" s="167"/>
      <c r="FOG46" s="167"/>
      <c r="FOH46" s="167"/>
      <c r="FOI46" s="167"/>
      <c r="FOJ46" s="167"/>
      <c r="FOK46" s="167"/>
      <c r="FOL46" s="167"/>
      <c r="FOM46" s="167"/>
      <c r="FON46" s="167"/>
      <c r="FOO46" s="167"/>
      <c r="FOP46" s="167"/>
      <c r="FOQ46" s="167"/>
      <c r="FOR46" s="167"/>
      <c r="FOS46" s="167"/>
      <c r="FOT46" s="167"/>
      <c r="FOU46" s="167"/>
      <c r="FOV46" s="167"/>
      <c r="FOW46" s="167"/>
      <c r="FOX46" s="167"/>
      <c r="FOY46" s="167"/>
      <c r="FOZ46" s="167"/>
      <c r="FPA46" s="167"/>
      <c r="FPB46" s="167"/>
      <c r="FPC46" s="167"/>
      <c r="FPD46" s="167"/>
      <c r="FPE46" s="167"/>
      <c r="FPF46" s="167"/>
      <c r="FPG46" s="167"/>
      <c r="FPH46" s="167"/>
      <c r="FPI46" s="167"/>
      <c r="FPJ46" s="167"/>
      <c r="FPK46" s="167"/>
      <c r="FPL46" s="167"/>
      <c r="FPM46" s="167"/>
      <c r="FPN46" s="167"/>
      <c r="FPO46" s="167"/>
      <c r="FPP46" s="167"/>
      <c r="FPQ46" s="167"/>
      <c r="FPR46" s="167"/>
      <c r="FPS46" s="167"/>
      <c r="FPT46" s="167"/>
      <c r="FPU46" s="167"/>
      <c r="FPV46" s="167"/>
      <c r="FPW46" s="167"/>
      <c r="FPX46" s="167"/>
      <c r="FPY46" s="167"/>
      <c r="FPZ46" s="167"/>
      <c r="FQA46" s="167"/>
      <c r="FQB46" s="167"/>
      <c r="FQC46" s="167"/>
      <c r="FQD46" s="167"/>
      <c r="FQE46" s="167"/>
      <c r="FQF46" s="167"/>
      <c r="FQG46" s="167"/>
      <c r="FQH46" s="167"/>
      <c r="FQI46" s="167"/>
      <c r="FQJ46" s="167"/>
      <c r="FQK46" s="167"/>
      <c r="FQL46" s="167"/>
      <c r="FQM46" s="167"/>
      <c r="FQN46" s="167"/>
      <c r="FQO46" s="167"/>
      <c r="FQP46" s="167"/>
      <c r="FQQ46" s="167"/>
      <c r="FQR46" s="167"/>
      <c r="FQS46" s="167"/>
      <c r="FQT46" s="167"/>
      <c r="FQU46" s="167"/>
      <c r="FQV46" s="167"/>
      <c r="FQW46" s="167"/>
      <c r="FQX46" s="167"/>
      <c r="FQY46" s="167"/>
      <c r="FQZ46" s="167"/>
      <c r="FRA46" s="167"/>
      <c r="FRB46" s="167"/>
      <c r="FRC46" s="167"/>
      <c r="FRD46" s="167"/>
      <c r="FRE46" s="167"/>
      <c r="FRF46" s="167"/>
      <c r="FRG46" s="167"/>
      <c r="FRH46" s="167"/>
      <c r="FRI46" s="167"/>
      <c r="FRJ46" s="167"/>
      <c r="FRK46" s="167"/>
      <c r="FRL46" s="167"/>
      <c r="FRM46" s="167"/>
      <c r="FRN46" s="167"/>
      <c r="FRO46" s="167"/>
      <c r="FRP46" s="167"/>
      <c r="FRQ46" s="167"/>
      <c r="FRR46" s="167"/>
      <c r="FRS46" s="167"/>
      <c r="FRT46" s="167"/>
      <c r="FRU46" s="167"/>
      <c r="FRV46" s="167"/>
      <c r="FRW46" s="167"/>
      <c r="FRX46" s="167"/>
      <c r="FRY46" s="167"/>
      <c r="FRZ46" s="167"/>
      <c r="FSA46" s="167"/>
      <c r="FSB46" s="167"/>
      <c r="FSC46" s="167"/>
      <c r="FSD46" s="167"/>
      <c r="FSE46" s="167"/>
      <c r="FSF46" s="167"/>
      <c r="FSG46" s="167"/>
      <c r="FSH46" s="167"/>
      <c r="FSI46" s="167"/>
      <c r="FSJ46" s="167"/>
      <c r="FSK46" s="167"/>
      <c r="FSL46" s="167"/>
      <c r="FSM46" s="167"/>
      <c r="FSN46" s="167"/>
      <c r="FSO46" s="167"/>
      <c r="FSP46" s="167"/>
      <c r="FSQ46" s="167"/>
      <c r="FSR46" s="167"/>
      <c r="FSS46" s="167"/>
      <c r="FST46" s="167"/>
      <c r="FSU46" s="167"/>
      <c r="FSV46" s="167"/>
      <c r="FSW46" s="167"/>
      <c r="FSX46" s="167"/>
      <c r="FSY46" s="167"/>
      <c r="FSZ46" s="167"/>
      <c r="FTA46" s="167"/>
      <c r="FTB46" s="167"/>
      <c r="FTC46" s="167"/>
      <c r="FTD46" s="167"/>
      <c r="FTE46" s="167"/>
      <c r="FTF46" s="167"/>
      <c r="FTG46" s="167"/>
      <c r="FTH46" s="167"/>
      <c r="FTI46" s="167"/>
      <c r="FTJ46" s="167"/>
      <c r="FTK46" s="167"/>
      <c r="FTL46" s="167"/>
      <c r="FTM46" s="167"/>
      <c r="FTN46" s="167"/>
      <c r="FTO46" s="167"/>
      <c r="FTP46" s="167"/>
      <c r="FTQ46" s="167"/>
      <c r="FTR46" s="167"/>
      <c r="FTS46" s="167"/>
      <c r="FTT46" s="167"/>
      <c r="FTU46" s="167"/>
      <c r="FTV46" s="167"/>
      <c r="FTW46" s="167"/>
      <c r="FTX46" s="167"/>
      <c r="FTY46" s="167"/>
      <c r="FTZ46" s="167"/>
      <c r="FUA46" s="167"/>
      <c r="FUB46" s="167"/>
      <c r="FUC46" s="167"/>
      <c r="FUD46" s="167"/>
      <c r="FUE46" s="167"/>
      <c r="FUF46" s="167"/>
      <c r="FUG46" s="167"/>
      <c r="FUH46" s="167"/>
      <c r="FUI46" s="167"/>
      <c r="FUJ46" s="167"/>
      <c r="FUK46" s="167"/>
      <c r="FUL46" s="167"/>
      <c r="FUM46" s="167"/>
      <c r="FUN46" s="167"/>
      <c r="FUO46" s="167"/>
      <c r="FUP46" s="167"/>
      <c r="FUQ46" s="167"/>
      <c r="FUR46" s="167"/>
      <c r="FUS46" s="167"/>
      <c r="FUT46" s="167"/>
      <c r="FUU46" s="167"/>
      <c r="FUV46" s="167"/>
      <c r="FUW46" s="167"/>
      <c r="FUX46" s="167"/>
      <c r="FUY46" s="167"/>
      <c r="FUZ46" s="167"/>
      <c r="FVA46" s="167"/>
      <c r="FVB46" s="167"/>
      <c r="FVC46" s="167"/>
      <c r="FVD46" s="167"/>
      <c r="FVE46" s="167"/>
      <c r="FVF46" s="167"/>
      <c r="FVG46" s="167"/>
      <c r="FVH46" s="167"/>
      <c r="FVI46" s="167"/>
      <c r="FVJ46" s="167"/>
      <c r="FVK46" s="167"/>
      <c r="FVL46" s="167"/>
      <c r="FVM46" s="167"/>
      <c r="FVN46" s="167"/>
      <c r="FVO46" s="167"/>
      <c r="FVP46" s="167"/>
      <c r="FVQ46" s="167"/>
      <c r="FVR46" s="167"/>
      <c r="FVS46" s="167"/>
      <c r="FVT46" s="167"/>
      <c r="FVU46" s="167"/>
      <c r="FVV46" s="167"/>
      <c r="FVW46" s="167"/>
      <c r="FVX46" s="167"/>
      <c r="FVY46" s="167"/>
      <c r="FVZ46" s="167"/>
      <c r="FWA46" s="167"/>
      <c r="FWB46" s="167"/>
      <c r="FWC46" s="167"/>
      <c r="FWD46" s="167"/>
      <c r="FWE46" s="167"/>
      <c r="FWF46" s="167"/>
      <c r="FWG46" s="167"/>
      <c r="FWH46" s="167"/>
      <c r="FWI46" s="167"/>
      <c r="FWJ46" s="167"/>
      <c r="FWK46" s="167"/>
      <c r="FWL46" s="167"/>
      <c r="FWM46" s="167"/>
      <c r="FWN46" s="167"/>
      <c r="FWO46" s="167"/>
      <c r="FWP46" s="167"/>
      <c r="FWQ46" s="167"/>
      <c r="FWR46" s="167"/>
      <c r="FWS46" s="167"/>
      <c r="FWT46" s="167"/>
      <c r="FWU46" s="167"/>
      <c r="FWV46" s="167"/>
      <c r="FWW46" s="167"/>
      <c r="FWX46" s="167"/>
      <c r="FWY46" s="167"/>
      <c r="FWZ46" s="167"/>
      <c r="FXA46" s="167"/>
      <c r="FXB46" s="167"/>
      <c r="FXC46" s="167"/>
      <c r="FXD46" s="167"/>
      <c r="FXE46" s="167"/>
      <c r="FXF46" s="167"/>
      <c r="FXG46" s="167"/>
      <c r="FXH46" s="167"/>
      <c r="FXI46" s="167"/>
      <c r="FXJ46" s="167"/>
      <c r="FXK46" s="167"/>
      <c r="FXL46" s="167"/>
      <c r="FXM46" s="167"/>
      <c r="FXN46" s="167"/>
      <c r="FXO46" s="167"/>
      <c r="FXP46" s="167"/>
      <c r="FXQ46" s="167"/>
      <c r="FXR46" s="167"/>
      <c r="FXS46" s="167"/>
      <c r="FXT46" s="167"/>
      <c r="FXU46" s="167"/>
      <c r="FXV46" s="167"/>
      <c r="FXW46" s="167"/>
      <c r="FXX46" s="167"/>
      <c r="FXY46" s="167"/>
      <c r="FXZ46" s="167"/>
      <c r="FYA46" s="167"/>
      <c r="FYB46" s="167"/>
      <c r="FYC46" s="167"/>
      <c r="FYD46" s="167"/>
      <c r="FYE46" s="167"/>
      <c r="FYF46" s="167"/>
      <c r="FYG46" s="167"/>
      <c r="FYH46" s="167"/>
      <c r="FYI46" s="167"/>
      <c r="FYJ46" s="167"/>
      <c r="FYK46" s="167"/>
      <c r="FYL46" s="167"/>
      <c r="FYM46" s="167"/>
      <c r="FYN46" s="167"/>
      <c r="FYO46" s="167"/>
      <c r="FYP46" s="167"/>
      <c r="FYQ46" s="167"/>
      <c r="FYR46" s="167"/>
      <c r="FYS46" s="167"/>
      <c r="FYT46" s="167"/>
      <c r="FYU46" s="167"/>
      <c r="FYV46" s="167"/>
      <c r="FYW46" s="167"/>
      <c r="FYX46" s="167"/>
      <c r="FYY46" s="167"/>
      <c r="FYZ46" s="167"/>
      <c r="FZA46" s="167"/>
      <c r="FZB46" s="167"/>
      <c r="FZC46" s="167"/>
      <c r="FZD46" s="167"/>
      <c r="FZE46" s="167"/>
      <c r="FZF46" s="167"/>
      <c r="FZG46" s="167"/>
      <c r="FZH46" s="167"/>
      <c r="FZI46" s="167"/>
      <c r="FZJ46" s="167"/>
      <c r="FZK46" s="167"/>
      <c r="FZL46" s="167"/>
      <c r="FZM46" s="167"/>
      <c r="FZN46" s="167"/>
      <c r="FZO46" s="167"/>
      <c r="FZP46" s="167"/>
      <c r="FZQ46" s="167"/>
      <c r="FZR46" s="167"/>
      <c r="FZS46" s="167"/>
      <c r="FZT46" s="167"/>
      <c r="FZU46" s="167"/>
      <c r="FZV46" s="167"/>
      <c r="FZW46" s="167"/>
      <c r="FZX46" s="167"/>
      <c r="FZY46" s="167"/>
      <c r="FZZ46" s="167"/>
      <c r="GAA46" s="167"/>
      <c r="GAB46" s="167"/>
      <c r="GAC46" s="167"/>
      <c r="GAD46" s="167"/>
      <c r="GAE46" s="167"/>
      <c r="GAF46" s="167"/>
      <c r="GAG46" s="167"/>
      <c r="GAH46" s="167"/>
      <c r="GAI46" s="167"/>
      <c r="GAJ46" s="167"/>
      <c r="GAK46" s="167"/>
      <c r="GAL46" s="167"/>
      <c r="GAM46" s="167"/>
      <c r="GAN46" s="167"/>
      <c r="GAO46" s="167"/>
      <c r="GAP46" s="167"/>
      <c r="GAQ46" s="167"/>
      <c r="GAR46" s="167"/>
      <c r="GAS46" s="167"/>
      <c r="GAT46" s="167"/>
      <c r="GAU46" s="167"/>
      <c r="GAV46" s="167"/>
      <c r="GAW46" s="167"/>
      <c r="GAX46" s="167"/>
      <c r="GAY46" s="167"/>
      <c r="GAZ46" s="167"/>
      <c r="GBA46" s="167"/>
      <c r="GBB46" s="167"/>
      <c r="GBC46" s="167"/>
      <c r="GBD46" s="167"/>
      <c r="GBE46" s="167"/>
      <c r="GBF46" s="167"/>
      <c r="GBG46" s="167"/>
      <c r="GBH46" s="167"/>
      <c r="GBI46" s="167"/>
      <c r="GBJ46" s="167"/>
      <c r="GBK46" s="167"/>
      <c r="GBL46" s="167"/>
      <c r="GBM46" s="167"/>
      <c r="GBN46" s="167"/>
      <c r="GBO46" s="167"/>
      <c r="GBP46" s="167"/>
      <c r="GBQ46" s="167"/>
      <c r="GBR46" s="167"/>
      <c r="GBS46" s="167"/>
      <c r="GBT46" s="167"/>
      <c r="GBU46" s="167"/>
      <c r="GBV46" s="167"/>
      <c r="GBW46" s="167"/>
      <c r="GBX46" s="167"/>
      <c r="GBY46" s="167"/>
      <c r="GBZ46" s="167"/>
      <c r="GCA46" s="167"/>
      <c r="GCB46" s="167"/>
      <c r="GCC46" s="167"/>
      <c r="GCD46" s="167"/>
      <c r="GCE46" s="167"/>
      <c r="GCF46" s="167"/>
      <c r="GCG46" s="167"/>
      <c r="GCH46" s="167"/>
      <c r="GCI46" s="167"/>
      <c r="GCJ46" s="167"/>
      <c r="GCK46" s="167"/>
      <c r="GCL46" s="167"/>
      <c r="GCM46" s="167"/>
      <c r="GCN46" s="167"/>
      <c r="GCO46" s="167"/>
      <c r="GCP46" s="167"/>
      <c r="GCQ46" s="167"/>
      <c r="GCR46" s="167"/>
      <c r="GCS46" s="167"/>
      <c r="GCT46" s="167"/>
      <c r="GCU46" s="167"/>
      <c r="GCV46" s="167"/>
      <c r="GCW46" s="167"/>
      <c r="GCX46" s="167"/>
      <c r="GCY46" s="167"/>
      <c r="GCZ46" s="167"/>
      <c r="GDA46" s="167"/>
      <c r="GDB46" s="167"/>
      <c r="GDC46" s="167"/>
      <c r="GDD46" s="167"/>
      <c r="GDE46" s="167"/>
      <c r="GDF46" s="167"/>
      <c r="GDG46" s="167"/>
      <c r="GDH46" s="167"/>
      <c r="GDI46" s="167"/>
      <c r="GDJ46" s="167"/>
      <c r="GDK46" s="167"/>
      <c r="GDL46" s="167"/>
      <c r="GDM46" s="167"/>
      <c r="GDN46" s="167"/>
      <c r="GDO46" s="167"/>
      <c r="GDP46" s="167"/>
      <c r="GDQ46" s="167"/>
      <c r="GDR46" s="167"/>
      <c r="GDS46" s="167"/>
      <c r="GDT46" s="167"/>
      <c r="GDU46" s="167"/>
      <c r="GDV46" s="167"/>
      <c r="GDW46" s="167"/>
      <c r="GDX46" s="167"/>
      <c r="GDY46" s="167"/>
      <c r="GDZ46" s="167"/>
      <c r="GEA46" s="167"/>
      <c r="GEB46" s="167"/>
      <c r="GEC46" s="167"/>
      <c r="GED46" s="167"/>
      <c r="GEE46" s="167"/>
      <c r="GEF46" s="167"/>
      <c r="GEG46" s="167"/>
      <c r="GEH46" s="167"/>
      <c r="GEI46" s="167"/>
      <c r="GEJ46" s="167"/>
      <c r="GEK46" s="167"/>
      <c r="GEL46" s="167"/>
      <c r="GEM46" s="167"/>
      <c r="GEN46" s="167"/>
      <c r="GEO46" s="167"/>
      <c r="GEP46" s="167"/>
      <c r="GEQ46" s="167"/>
      <c r="GER46" s="167"/>
      <c r="GES46" s="167"/>
      <c r="GET46" s="167"/>
      <c r="GEU46" s="167"/>
      <c r="GEV46" s="167"/>
      <c r="GEW46" s="167"/>
      <c r="GEX46" s="167"/>
      <c r="GEY46" s="167"/>
      <c r="GEZ46" s="167"/>
      <c r="GFA46" s="167"/>
      <c r="GFB46" s="167"/>
      <c r="GFC46" s="167"/>
      <c r="GFD46" s="167"/>
      <c r="GFE46" s="167"/>
      <c r="GFF46" s="167"/>
      <c r="GFG46" s="167"/>
      <c r="GFH46" s="167"/>
      <c r="GFI46" s="167"/>
      <c r="GFJ46" s="167"/>
      <c r="GFK46" s="167"/>
      <c r="GFL46" s="167"/>
      <c r="GFM46" s="167"/>
      <c r="GFN46" s="167"/>
      <c r="GFO46" s="167"/>
      <c r="GFP46" s="167"/>
      <c r="GFQ46" s="167"/>
      <c r="GFR46" s="167"/>
      <c r="GFS46" s="167"/>
      <c r="GFT46" s="167"/>
      <c r="GFU46" s="167"/>
      <c r="GFV46" s="167"/>
      <c r="GFW46" s="167"/>
      <c r="GFX46" s="167"/>
      <c r="GFY46" s="167"/>
      <c r="GFZ46" s="167"/>
      <c r="GGA46" s="167"/>
      <c r="GGB46" s="167"/>
      <c r="GGC46" s="167"/>
      <c r="GGD46" s="167"/>
      <c r="GGE46" s="167"/>
      <c r="GGF46" s="167"/>
      <c r="GGG46" s="167"/>
      <c r="GGH46" s="167"/>
      <c r="GGI46" s="167"/>
      <c r="GGJ46" s="167"/>
      <c r="GGK46" s="167"/>
      <c r="GGL46" s="167"/>
      <c r="GGM46" s="167"/>
      <c r="GGN46" s="167"/>
      <c r="GGO46" s="167"/>
      <c r="GGP46" s="167"/>
      <c r="GGQ46" s="167"/>
      <c r="GGR46" s="167"/>
      <c r="GGS46" s="167"/>
      <c r="GGT46" s="167"/>
      <c r="GGU46" s="167"/>
      <c r="GGV46" s="167"/>
      <c r="GGW46" s="167"/>
      <c r="GGX46" s="167"/>
      <c r="GGY46" s="167"/>
      <c r="GGZ46" s="167"/>
      <c r="GHA46" s="167"/>
      <c r="GHB46" s="167"/>
      <c r="GHC46" s="167"/>
      <c r="GHD46" s="167"/>
      <c r="GHE46" s="167"/>
      <c r="GHF46" s="167"/>
      <c r="GHG46" s="167"/>
      <c r="GHH46" s="167"/>
      <c r="GHI46" s="167"/>
      <c r="GHJ46" s="167"/>
      <c r="GHK46" s="167"/>
      <c r="GHL46" s="167"/>
      <c r="GHM46" s="167"/>
      <c r="GHN46" s="167"/>
      <c r="GHO46" s="167"/>
      <c r="GHP46" s="167"/>
      <c r="GHQ46" s="167"/>
      <c r="GHR46" s="167"/>
      <c r="GHS46" s="167"/>
      <c r="GHT46" s="167"/>
      <c r="GHU46" s="167"/>
      <c r="GHV46" s="167"/>
      <c r="GHW46" s="167"/>
      <c r="GHX46" s="167"/>
      <c r="GHY46" s="167"/>
      <c r="GHZ46" s="167"/>
      <c r="GIA46" s="167"/>
      <c r="GIB46" s="167"/>
      <c r="GIC46" s="167"/>
      <c r="GID46" s="167"/>
      <c r="GIE46" s="167"/>
      <c r="GIF46" s="167"/>
      <c r="GIG46" s="167"/>
      <c r="GIH46" s="167"/>
      <c r="GII46" s="167"/>
      <c r="GIJ46" s="167"/>
      <c r="GIK46" s="167"/>
      <c r="GIL46" s="167"/>
      <c r="GIM46" s="167"/>
      <c r="GIN46" s="167"/>
      <c r="GIO46" s="167"/>
      <c r="GIP46" s="167"/>
      <c r="GIQ46" s="167"/>
      <c r="GIR46" s="167"/>
      <c r="GIS46" s="167"/>
      <c r="GIT46" s="167"/>
      <c r="GIU46" s="167"/>
      <c r="GIV46" s="167"/>
      <c r="GIW46" s="167"/>
      <c r="GIX46" s="167"/>
      <c r="GIY46" s="167"/>
      <c r="GIZ46" s="167"/>
      <c r="GJA46" s="167"/>
      <c r="GJB46" s="167"/>
      <c r="GJC46" s="167"/>
      <c r="GJD46" s="167"/>
      <c r="GJE46" s="167"/>
      <c r="GJF46" s="167"/>
      <c r="GJG46" s="167"/>
      <c r="GJH46" s="167"/>
      <c r="GJI46" s="167"/>
      <c r="GJJ46" s="167"/>
      <c r="GJK46" s="167"/>
      <c r="GJL46" s="167"/>
      <c r="GJM46" s="167"/>
      <c r="GJN46" s="167"/>
      <c r="GJO46" s="167"/>
      <c r="GJP46" s="167"/>
      <c r="GJQ46" s="167"/>
      <c r="GJR46" s="167"/>
      <c r="GJS46" s="167"/>
      <c r="GJT46" s="167"/>
      <c r="GJU46" s="167"/>
      <c r="GJV46" s="167"/>
      <c r="GJW46" s="167"/>
      <c r="GJX46" s="167"/>
      <c r="GJY46" s="167"/>
      <c r="GJZ46" s="167"/>
      <c r="GKA46" s="167"/>
      <c r="GKB46" s="167"/>
      <c r="GKC46" s="167"/>
      <c r="GKD46" s="167"/>
      <c r="GKE46" s="167"/>
      <c r="GKF46" s="167"/>
      <c r="GKG46" s="167"/>
      <c r="GKH46" s="167"/>
      <c r="GKI46" s="167"/>
      <c r="GKJ46" s="167"/>
      <c r="GKK46" s="167"/>
      <c r="GKL46" s="167"/>
      <c r="GKM46" s="167"/>
      <c r="GKN46" s="167"/>
      <c r="GKO46" s="167"/>
      <c r="GKP46" s="167"/>
      <c r="GKQ46" s="167"/>
      <c r="GKR46" s="167"/>
      <c r="GKS46" s="167"/>
      <c r="GKT46" s="167"/>
      <c r="GKU46" s="167"/>
      <c r="GKV46" s="167"/>
      <c r="GKW46" s="167"/>
      <c r="GKX46" s="167"/>
      <c r="GKY46" s="167"/>
      <c r="GKZ46" s="167"/>
      <c r="GLA46" s="167"/>
      <c r="GLB46" s="167"/>
      <c r="GLC46" s="167"/>
      <c r="GLD46" s="167"/>
      <c r="GLE46" s="167"/>
      <c r="GLF46" s="167"/>
      <c r="GLG46" s="167"/>
      <c r="GLH46" s="167"/>
      <c r="GLI46" s="167"/>
      <c r="GLJ46" s="167"/>
      <c r="GLK46" s="167"/>
      <c r="GLL46" s="167"/>
      <c r="GLM46" s="167"/>
      <c r="GLN46" s="167"/>
      <c r="GLO46" s="167"/>
      <c r="GLP46" s="167"/>
      <c r="GLQ46" s="167"/>
      <c r="GLR46" s="167"/>
      <c r="GLS46" s="167"/>
      <c r="GLT46" s="167"/>
      <c r="GLU46" s="167"/>
      <c r="GLV46" s="167"/>
      <c r="GLW46" s="167"/>
      <c r="GLX46" s="167"/>
      <c r="GLY46" s="167"/>
      <c r="GLZ46" s="167"/>
      <c r="GMA46" s="167"/>
      <c r="GMB46" s="167"/>
      <c r="GMC46" s="167"/>
      <c r="GMD46" s="167"/>
      <c r="GME46" s="167"/>
      <c r="GMF46" s="167"/>
      <c r="GMG46" s="167"/>
      <c r="GMH46" s="167"/>
      <c r="GMI46" s="167"/>
      <c r="GMJ46" s="167"/>
      <c r="GMK46" s="167"/>
      <c r="GML46" s="167"/>
      <c r="GMM46" s="167"/>
      <c r="GMN46" s="167"/>
      <c r="GMO46" s="167"/>
      <c r="GMP46" s="167"/>
      <c r="GMQ46" s="167"/>
      <c r="GMR46" s="167"/>
      <c r="GMS46" s="167"/>
      <c r="GMT46" s="167"/>
      <c r="GMU46" s="167"/>
      <c r="GMV46" s="167"/>
      <c r="GMW46" s="167"/>
      <c r="GMX46" s="167"/>
      <c r="GMY46" s="167"/>
      <c r="GMZ46" s="167"/>
      <c r="GNA46" s="167"/>
      <c r="GNB46" s="167"/>
      <c r="GNC46" s="167"/>
      <c r="GND46" s="167"/>
      <c r="GNE46" s="167"/>
      <c r="GNF46" s="167"/>
      <c r="GNG46" s="167"/>
      <c r="GNH46" s="167"/>
      <c r="GNI46" s="167"/>
      <c r="GNJ46" s="167"/>
      <c r="GNK46" s="167"/>
      <c r="GNL46" s="167"/>
      <c r="GNM46" s="167"/>
      <c r="GNN46" s="167"/>
      <c r="GNO46" s="167"/>
      <c r="GNP46" s="167"/>
      <c r="GNQ46" s="167"/>
      <c r="GNR46" s="167"/>
      <c r="GNS46" s="167"/>
      <c r="GNT46" s="167"/>
      <c r="GNU46" s="167"/>
      <c r="GNV46" s="167"/>
      <c r="GNW46" s="167"/>
      <c r="GNX46" s="167"/>
      <c r="GNY46" s="167"/>
      <c r="GNZ46" s="167"/>
      <c r="GOA46" s="167"/>
      <c r="GOB46" s="167"/>
      <c r="GOC46" s="167"/>
      <c r="GOD46" s="167"/>
      <c r="GOE46" s="167"/>
      <c r="GOF46" s="167"/>
      <c r="GOG46" s="167"/>
      <c r="GOH46" s="167"/>
      <c r="GOI46" s="167"/>
      <c r="GOJ46" s="167"/>
      <c r="GOK46" s="167"/>
      <c r="GOL46" s="167"/>
      <c r="GOM46" s="167"/>
      <c r="GON46" s="167"/>
      <c r="GOO46" s="167"/>
      <c r="GOP46" s="167"/>
      <c r="GOQ46" s="167"/>
      <c r="GOR46" s="167"/>
      <c r="GOS46" s="167"/>
      <c r="GOT46" s="167"/>
      <c r="GOU46" s="167"/>
      <c r="GOV46" s="167"/>
      <c r="GOW46" s="167"/>
      <c r="GOX46" s="167"/>
      <c r="GOY46" s="167"/>
      <c r="GOZ46" s="167"/>
      <c r="GPA46" s="167"/>
      <c r="GPB46" s="167"/>
      <c r="GPC46" s="167"/>
      <c r="GPD46" s="167"/>
      <c r="GPE46" s="167"/>
      <c r="GPF46" s="167"/>
      <c r="GPG46" s="167"/>
      <c r="GPH46" s="167"/>
      <c r="GPI46" s="167"/>
      <c r="GPJ46" s="167"/>
      <c r="GPK46" s="167"/>
      <c r="GPL46" s="167"/>
      <c r="GPM46" s="167"/>
      <c r="GPN46" s="167"/>
      <c r="GPO46" s="167"/>
      <c r="GPP46" s="167"/>
      <c r="GPQ46" s="167"/>
      <c r="GPR46" s="167"/>
      <c r="GPS46" s="167"/>
      <c r="GPT46" s="167"/>
      <c r="GPU46" s="167"/>
      <c r="GPV46" s="167"/>
      <c r="GPW46" s="167"/>
      <c r="GPX46" s="167"/>
      <c r="GPY46" s="167"/>
      <c r="GPZ46" s="167"/>
      <c r="GQA46" s="167"/>
      <c r="GQB46" s="167"/>
      <c r="GQC46" s="167"/>
      <c r="GQD46" s="167"/>
      <c r="GQE46" s="167"/>
      <c r="GQF46" s="167"/>
      <c r="GQG46" s="167"/>
      <c r="GQH46" s="167"/>
      <c r="GQI46" s="167"/>
      <c r="GQJ46" s="167"/>
      <c r="GQK46" s="167"/>
      <c r="GQL46" s="167"/>
      <c r="GQM46" s="167"/>
      <c r="GQN46" s="167"/>
      <c r="GQO46" s="167"/>
      <c r="GQP46" s="167"/>
      <c r="GQQ46" s="167"/>
      <c r="GQR46" s="167"/>
      <c r="GQS46" s="167"/>
      <c r="GQT46" s="167"/>
      <c r="GQU46" s="167"/>
      <c r="GQV46" s="167"/>
      <c r="GQW46" s="167"/>
      <c r="GQX46" s="167"/>
      <c r="GQY46" s="167"/>
      <c r="GQZ46" s="167"/>
      <c r="GRA46" s="167"/>
      <c r="GRB46" s="167"/>
      <c r="GRC46" s="167"/>
      <c r="GRD46" s="167"/>
      <c r="GRE46" s="167"/>
      <c r="GRF46" s="167"/>
      <c r="GRG46" s="167"/>
      <c r="GRH46" s="167"/>
      <c r="GRI46" s="167"/>
      <c r="GRJ46" s="167"/>
      <c r="GRK46" s="167"/>
      <c r="GRL46" s="167"/>
      <c r="GRM46" s="167"/>
      <c r="GRN46" s="167"/>
      <c r="GRO46" s="167"/>
      <c r="GRP46" s="167"/>
      <c r="GRQ46" s="167"/>
      <c r="GRR46" s="167"/>
      <c r="GRS46" s="167"/>
      <c r="GRT46" s="167"/>
      <c r="GRU46" s="167"/>
      <c r="GRV46" s="167"/>
      <c r="GRW46" s="167"/>
      <c r="GRX46" s="167"/>
      <c r="GRY46" s="167"/>
      <c r="GRZ46" s="167"/>
      <c r="GSA46" s="167"/>
      <c r="GSB46" s="167"/>
      <c r="GSC46" s="167"/>
      <c r="GSD46" s="167"/>
      <c r="GSE46" s="167"/>
      <c r="GSF46" s="167"/>
      <c r="GSG46" s="167"/>
      <c r="GSH46" s="167"/>
      <c r="GSI46" s="167"/>
      <c r="GSJ46" s="167"/>
      <c r="GSK46" s="167"/>
      <c r="GSL46" s="167"/>
      <c r="GSM46" s="167"/>
      <c r="GSN46" s="167"/>
      <c r="GSO46" s="167"/>
      <c r="GSP46" s="167"/>
      <c r="GSQ46" s="167"/>
      <c r="GSR46" s="167"/>
      <c r="GSS46" s="167"/>
      <c r="GST46" s="167"/>
      <c r="GSU46" s="167"/>
      <c r="GSV46" s="167"/>
      <c r="GSW46" s="167"/>
      <c r="GSX46" s="167"/>
      <c r="GSY46" s="167"/>
      <c r="GSZ46" s="167"/>
      <c r="GTA46" s="167"/>
      <c r="GTB46" s="167"/>
      <c r="GTC46" s="167"/>
      <c r="GTD46" s="167"/>
      <c r="GTE46" s="167"/>
      <c r="GTF46" s="167"/>
      <c r="GTG46" s="167"/>
      <c r="GTH46" s="167"/>
      <c r="GTI46" s="167"/>
      <c r="GTJ46" s="167"/>
      <c r="GTK46" s="167"/>
      <c r="GTL46" s="167"/>
      <c r="GTM46" s="167"/>
      <c r="GTN46" s="167"/>
      <c r="GTO46" s="167"/>
      <c r="GTP46" s="167"/>
      <c r="GTQ46" s="167"/>
      <c r="GTR46" s="167"/>
      <c r="GTS46" s="167"/>
      <c r="GTT46" s="167"/>
      <c r="GTU46" s="167"/>
      <c r="GTV46" s="167"/>
      <c r="GTW46" s="167"/>
      <c r="GTX46" s="167"/>
      <c r="GTY46" s="167"/>
      <c r="GTZ46" s="167"/>
      <c r="GUA46" s="167"/>
      <c r="GUB46" s="167"/>
      <c r="GUC46" s="167"/>
      <c r="GUD46" s="167"/>
      <c r="GUE46" s="167"/>
      <c r="GUF46" s="167"/>
      <c r="GUG46" s="167"/>
      <c r="GUH46" s="167"/>
      <c r="GUI46" s="167"/>
      <c r="GUJ46" s="167"/>
      <c r="GUK46" s="167"/>
      <c r="GUL46" s="167"/>
      <c r="GUM46" s="167"/>
      <c r="GUN46" s="167"/>
      <c r="GUO46" s="167"/>
      <c r="GUP46" s="167"/>
      <c r="GUQ46" s="167"/>
      <c r="GUR46" s="167"/>
      <c r="GUS46" s="167"/>
      <c r="GUT46" s="167"/>
      <c r="GUU46" s="167"/>
      <c r="GUV46" s="167"/>
      <c r="GUW46" s="167"/>
      <c r="GUX46" s="167"/>
      <c r="GUY46" s="167"/>
      <c r="GUZ46" s="167"/>
      <c r="GVA46" s="167"/>
      <c r="GVB46" s="167"/>
      <c r="GVC46" s="167"/>
      <c r="GVD46" s="167"/>
      <c r="GVE46" s="167"/>
      <c r="GVF46" s="167"/>
      <c r="GVG46" s="167"/>
      <c r="GVH46" s="167"/>
      <c r="GVI46" s="167"/>
      <c r="GVJ46" s="167"/>
      <c r="GVK46" s="167"/>
      <c r="GVL46" s="167"/>
      <c r="GVM46" s="167"/>
      <c r="GVN46" s="167"/>
      <c r="GVO46" s="167"/>
      <c r="GVP46" s="167"/>
      <c r="GVQ46" s="167"/>
      <c r="GVR46" s="167"/>
      <c r="GVS46" s="167"/>
      <c r="GVT46" s="167"/>
      <c r="GVU46" s="167"/>
      <c r="GVV46" s="167"/>
      <c r="GVW46" s="167"/>
      <c r="GVX46" s="167"/>
      <c r="GVY46" s="167"/>
      <c r="GVZ46" s="167"/>
      <c r="GWA46" s="167"/>
      <c r="GWB46" s="167"/>
      <c r="GWC46" s="167"/>
      <c r="GWD46" s="167"/>
      <c r="GWE46" s="167"/>
      <c r="GWF46" s="167"/>
      <c r="GWG46" s="167"/>
      <c r="GWH46" s="167"/>
      <c r="GWI46" s="167"/>
      <c r="GWJ46" s="167"/>
      <c r="GWK46" s="167"/>
      <c r="GWL46" s="167"/>
      <c r="GWM46" s="167"/>
      <c r="GWN46" s="167"/>
      <c r="GWO46" s="167"/>
      <c r="GWP46" s="167"/>
      <c r="GWQ46" s="167"/>
      <c r="GWR46" s="167"/>
      <c r="GWS46" s="167"/>
      <c r="GWT46" s="167"/>
      <c r="GWU46" s="167"/>
      <c r="GWV46" s="167"/>
      <c r="GWW46" s="167"/>
      <c r="GWX46" s="167"/>
      <c r="GWY46" s="167"/>
      <c r="GWZ46" s="167"/>
      <c r="GXA46" s="167"/>
      <c r="GXB46" s="167"/>
      <c r="GXC46" s="167"/>
      <c r="GXD46" s="167"/>
      <c r="GXE46" s="167"/>
      <c r="GXF46" s="167"/>
      <c r="GXG46" s="167"/>
      <c r="GXH46" s="167"/>
      <c r="GXI46" s="167"/>
      <c r="GXJ46" s="167"/>
      <c r="GXK46" s="167"/>
      <c r="GXL46" s="167"/>
      <c r="GXM46" s="167"/>
      <c r="GXN46" s="167"/>
      <c r="GXO46" s="167"/>
      <c r="GXP46" s="167"/>
      <c r="GXQ46" s="167"/>
      <c r="GXR46" s="167"/>
      <c r="GXS46" s="167"/>
      <c r="GXT46" s="167"/>
      <c r="GXU46" s="167"/>
      <c r="GXV46" s="167"/>
      <c r="GXW46" s="167"/>
      <c r="GXX46" s="167"/>
      <c r="GXY46" s="167"/>
      <c r="GXZ46" s="167"/>
      <c r="GYA46" s="167"/>
      <c r="GYB46" s="167"/>
      <c r="GYC46" s="167"/>
      <c r="GYD46" s="167"/>
      <c r="GYE46" s="167"/>
      <c r="GYF46" s="167"/>
      <c r="GYG46" s="167"/>
      <c r="GYH46" s="167"/>
      <c r="GYI46" s="167"/>
      <c r="GYJ46" s="167"/>
      <c r="GYK46" s="167"/>
      <c r="GYL46" s="167"/>
      <c r="GYM46" s="167"/>
      <c r="GYN46" s="167"/>
      <c r="GYO46" s="167"/>
      <c r="GYP46" s="167"/>
      <c r="GYQ46" s="167"/>
      <c r="GYR46" s="167"/>
      <c r="GYS46" s="167"/>
      <c r="GYT46" s="167"/>
      <c r="GYU46" s="167"/>
      <c r="GYV46" s="167"/>
      <c r="GYW46" s="167"/>
      <c r="GYX46" s="167"/>
      <c r="GYY46" s="167"/>
      <c r="GYZ46" s="167"/>
      <c r="GZA46" s="167"/>
      <c r="GZB46" s="167"/>
      <c r="GZC46" s="167"/>
      <c r="GZD46" s="167"/>
      <c r="GZE46" s="167"/>
      <c r="GZF46" s="167"/>
      <c r="GZG46" s="167"/>
      <c r="GZH46" s="167"/>
      <c r="GZI46" s="167"/>
      <c r="GZJ46" s="167"/>
      <c r="GZK46" s="167"/>
      <c r="GZL46" s="167"/>
      <c r="GZM46" s="167"/>
      <c r="GZN46" s="167"/>
      <c r="GZO46" s="167"/>
      <c r="GZP46" s="167"/>
      <c r="GZQ46" s="167"/>
      <c r="GZR46" s="167"/>
      <c r="GZS46" s="167"/>
      <c r="GZT46" s="167"/>
      <c r="GZU46" s="167"/>
      <c r="GZV46" s="167"/>
      <c r="GZW46" s="167"/>
      <c r="GZX46" s="167"/>
      <c r="GZY46" s="167"/>
      <c r="GZZ46" s="167"/>
      <c r="HAA46" s="167"/>
      <c r="HAB46" s="167"/>
      <c r="HAC46" s="167"/>
      <c r="HAD46" s="167"/>
      <c r="HAE46" s="167"/>
      <c r="HAF46" s="167"/>
      <c r="HAG46" s="167"/>
      <c r="HAH46" s="167"/>
      <c r="HAI46" s="167"/>
      <c r="HAJ46" s="167"/>
      <c r="HAK46" s="167"/>
      <c r="HAL46" s="167"/>
      <c r="HAM46" s="167"/>
      <c r="HAN46" s="167"/>
      <c r="HAO46" s="167"/>
      <c r="HAP46" s="167"/>
      <c r="HAQ46" s="167"/>
      <c r="HAR46" s="167"/>
      <c r="HAS46" s="167"/>
      <c r="HAT46" s="167"/>
      <c r="HAU46" s="167"/>
      <c r="HAV46" s="167"/>
      <c r="HAW46" s="167"/>
      <c r="HAX46" s="167"/>
      <c r="HAY46" s="167"/>
      <c r="HAZ46" s="167"/>
      <c r="HBA46" s="167"/>
      <c r="HBB46" s="167"/>
      <c r="HBC46" s="167"/>
      <c r="HBD46" s="167"/>
      <c r="HBE46" s="167"/>
      <c r="HBF46" s="167"/>
      <c r="HBG46" s="167"/>
      <c r="HBH46" s="167"/>
      <c r="HBI46" s="167"/>
      <c r="HBJ46" s="167"/>
      <c r="HBK46" s="167"/>
      <c r="HBL46" s="167"/>
      <c r="HBM46" s="167"/>
      <c r="HBN46" s="167"/>
      <c r="HBO46" s="167"/>
      <c r="HBP46" s="167"/>
      <c r="HBQ46" s="167"/>
      <c r="HBR46" s="167"/>
      <c r="HBS46" s="167"/>
      <c r="HBT46" s="167"/>
      <c r="HBU46" s="167"/>
      <c r="HBV46" s="167"/>
      <c r="HBW46" s="167"/>
      <c r="HBX46" s="167"/>
      <c r="HBY46" s="167"/>
      <c r="HBZ46" s="167"/>
      <c r="HCA46" s="167"/>
      <c r="HCB46" s="167"/>
      <c r="HCC46" s="167"/>
      <c r="HCD46" s="167"/>
      <c r="HCE46" s="167"/>
      <c r="HCF46" s="167"/>
      <c r="HCG46" s="167"/>
      <c r="HCH46" s="167"/>
      <c r="HCI46" s="167"/>
      <c r="HCJ46" s="167"/>
      <c r="HCK46" s="167"/>
      <c r="HCL46" s="167"/>
      <c r="HCM46" s="167"/>
      <c r="HCN46" s="167"/>
      <c r="HCO46" s="167"/>
      <c r="HCP46" s="167"/>
      <c r="HCQ46" s="167"/>
      <c r="HCR46" s="167"/>
      <c r="HCS46" s="167"/>
      <c r="HCT46" s="167"/>
      <c r="HCU46" s="167"/>
      <c r="HCV46" s="167"/>
      <c r="HCW46" s="167"/>
      <c r="HCX46" s="167"/>
      <c r="HCY46" s="167"/>
      <c r="HCZ46" s="167"/>
      <c r="HDA46" s="167"/>
      <c r="HDB46" s="167"/>
      <c r="HDC46" s="167"/>
      <c r="HDD46" s="167"/>
      <c r="HDE46" s="167"/>
      <c r="HDF46" s="167"/>
      <c r="HDG46" s="167"/>
      <c r="HDH46" s="167"/>
      <c r="HDI46" s="167"/>
      <c r="HDJ46" s="167"/>
      <c r="HDK46" s="167"/>
      <c r="HDL46" s="167"/>
      <c r="HDM46" s="167"/>
      <c r="HDN46" s="167"/>
      <c r="HDO46" s="167"/>
      <c r="HDP46" s="167"/>
      <c r="HDQ46" s="167"/>
      <c r="HDR46" s="167"/>
      <c r="HDS46" s="167"/>
      <c r="HDT46" s="167"/>
      <c r="HDU46" s="167"/>
      <c r="HDV46" s="167"/>
      <c r="HDW46" s="167"/>
      <c r="HDX46" s="167"/>
      <c r="HDY46" s="167"/>
      <c r="HDZ46" s="167"/>
      <c r="HEA46" s="167"/>
      <c r="HEB46" s="167"/>
      <c r="HEC46" s="167"/>
      <c r="HED46" s="167"/>
      <c r="HEE46" s="167"/>
      <c r="HEF46" s="167"/>
      <c r="HEG46" s="167"/>
      <c r="HEH46" s="167"/>
      <c r="HEI46" s="167"/>
      <c r="HEJ46" s="167"/>
      <c r="HEK46" s="167"/>
      <c r="HEL46" s="167"/>
      <c r="HEM46" s="167"/>
      <c r="HEN46" s="167"/>
      <c r="HEO46" s="167"/>
      <c r="HEP46" s="167"/>
      <c r="HEQ46" s="167"/>
      <c r="HER46" s="167"/>
      <c r="HES46" s="167"/>
      <c r="HET46" s="167"/>
      <c r="HEU46" s="167"/>
      <c r="HEV46" s="167"/>
      <c r="HEW46" s="167"/>
      <c r="HEX46" s="167"/>
      <c r="HEY46" s="167"/>
      <c r="HEZ46" s="167"/>
      <c r="HFA46" s="167"/>
      <c r="HFB46" s="167"/>
      <c r="HFC46" s="167"/>
      <c r="HFD46" s="167"/>
      <c r="HFE46" s="167"/>
      <c r="HFF46" s="167"/>
      <c r="HFG46" s="167"/>
      <c r="HFH46" s="167"/>
      <c r="HFI46" s="167"/>
      <c r="HFJ46" s="167"/>
      <c r="HFK46" s="167"/>
      <c r="HFL46" s="167"/>
      <c r="HFM46" s="167"/>
      <c r="HFN46" s="167"/>
      <c r="HFO46" s="167"/>
      <c r="HFP46" s="167"/>
      <c r="HFQ46" s="167"/>
      <c r="HFR46" s="167"/>
      <c r="HFS46" s="167"/>
      <c r="HFT46" s="167"/>
      <c r="HFU46" s="167"/>
      <c r="HFV46" s="167"/>
      <c r="HFW46" s="167"/>
      <c r="HFX46" s="167"/>
      <c r="HFY46" s="167"/>
      <c r="HFZ46" s="167"/>
      <c r="HGA46" s="167"/>
      <c r="HGB46" s="167"/>
      <c r="HGC46" s="167"/>
      <c r="HGD46" s="167"/>
      <c r="HGE46" s="167"/>
      <c r="HGF46" s="167"/>
      <c r="HGG46" s="167"/>
      <c r="HGH46" s="167"/>
      <c r="HGI46" s="167"/>
      <c r="HGJ46" s="167"/>
      <c r="HGK46" s="167"/>
      <c r="HGL46" s="167"/>
      <c r="HGM46" s="167"/>
      <c r="HGN46" s="167"/>
      <c r="HGO46" s="167"/>
      <c r="HGP46" s="167"/>
      <c r="HGQ46" s="167"/>
      <c r="HGR46" s="167"/>
      <c r="HGS46" s="167"/>
      <c r="HGT46" s="167"/>
      <c r="HGU46" s="167"/>
      <c r="HGV46" s="167"/>
      <c r="HGW46" s="167"/>
      <c r="HGX46" s="167"/>
      <c r="HGY46" s="167"/>
      <c r="HGZ46" s="167"/>
      <c r="HHA46" s="167"/>
      <c r="HHB46" s="167"/>
      <c r="HHC46" s="167"/>
      <c r="HHD46" s="167"/>
      <c r="HHE46" s="167"/>
      <c r="HHF46" s="167"/>
      <c r="HHG46" s="167"/>
      <c r="HHH46" s="167"/>
      <c r="HHI46" s="167"/>
      <c r="HHJ46" s="167"/>
      <c r="HHK46" s="167"/>
      <c r="HHL46" s="167"/>
      <c r="HHM46" s="167"/>
      <c r="HHN46" s="167"/>
      <c r="HHO46" s="167"/>
      <c r="HHP46" s="167"/>
      <c r="HHQ46" s="167"/>
      <c r="HHR46" s="167"/>
      <c r="HHS46" s="167"/>
      <c r="HHT46" s="167"/>
      <c r="HHU46" s="167"/>
      <c r="HHV46" s="167"/>
      <c r="HHW46" s="167"/>
      <c r="HHX46" s="167"/>
      <c r="HHY46" s="167"/>
      <c r="HHZ46" s="167"/>
      <c r="HIA46" s="167"/>
      <c r="HIB46" s="167"/>
      <c r="HIC46" s="167"/>
      <c r="HID46" s="167"/>
      <c r="HIE46" s="167"/>
      <c r="HIF46" s="167"/>
      <c r="HIG46" s="167"/>
      <c r="HIH46" s="167"/>
      <c r="HII46" s="167"/>
      <c r="HIJ46" s="167"/>
      <c r="HIK46" s="167"/>
      <c r="HIL46" s="167"/>
      <c r="HIM46" s="167"/>
      <c r="HIN46" s="167"/>
      <c r="HIO46" s="167"/>
      <c r="HIP46" s="167"/>
      <c r="HIQ46" s="167"/>
      <c r="HIR46" s="167"/>
      <c r="HIS46" s="167"/>
      <c r="HIT46" s="167"/>
      <c r="HIU46" s="167"/>
      <c r="HIV46" s="167"/>
      <c r="HIW46" s="167"/>
      <c r="HIX46" s="167"/>
      <c r="HIY46" s="167"/>
      <c r="HIZ46" s="167"/>
      <c r="HJA46" s="167"/>
      <c r="HJB46" s="167"/>
      <c r="HJC46" s="167"/>
      <c r="HJD46" s="167"/>
      <c r="HJE46" s="167"/>
      <c r="HJF46" s="167"/>
      <c r="HJG46" s="167"/>
      <c r="HJH46" s="167"/>
      <c r="HJI46" s="167"/>
      <c r="HJJ46" s="167"/>
      <c r="HJK46" s="167"/>
      <c r="HJL46" s="167"/>
      <c r="HJM46" s="167"/>
      <c r="HJN46" s="167"/>
      <c r="HJO46" s="167"/>
      <c r="HJP46" s="167"/>
      <c r="HJQ46" s="167"/>
      <c r="HJR46" s="167"/>
      <c r="HJS46" s="167"/>
      <c r="HJT46" s="167"/>
      <c r="HJU46" s="167"/>
      <c r="HJV46" s="167"/>
      <c r="HJW46" s="167"/>
      <c r="HJX46" s="167"/>
      <c r="HJY46" s="167"/>
      <c r="HJZ46" s="167"/>
      <c r="HKA46" s="167"/>
      <c r="HKB46" s="167"/>
      <c r="HKC46" s="167"/>
      <c r="HKD46" s="167"/>
      <c r="HKE46" s="167"/>
      <c r="HKF46" s="167"/>
      <c r="HKG46" s="167"/>
      <c r="HKH46" s="167"/>
      <c r="HKI46" s="167"/>
      <c r="HKJ46" s="167"/>
      <c r="HKK46" s="167"/>
      <c r="HKL46" s="167"/>
      <c r="HKM46" s="167"/>
      <c r="HKN46" s="167"/>
      <c r="HKO46" s="167"/>
      <c r="HKP46" s="167"/>
      <c r="HKQ46" s="167"/>
      <c r="HKR46" s="167"/>
      <c r="HKS46" s="167"/>
      <c r="HKT46" s="167"/>
      <c r="HKU46" s="167"/>
      <c r="HKV46" s="167"/>
      <c r="HKW46" s="167"/>
      <c r="HKX46" s="167"/>
      <c r="HKY46" s="167"/>
      <c r="HKZ46" s="167"/>
      <c r="HLA46" s="167"/>
      <c r="HLB46" s="167"/>
      <c r="HLC46" s="167"/>
      <c r="HLD46" s="167"/>
      <c r="HLE46" s="167"/>
      <c r="HLF46" s="167"/>
      <c r="HLG46" s="167"/>
      <c r="HLH46" s="167"/>
      <c r="HLI46" s="167"/>
      <c r="HLJ46" s="167"/>
      <c r="HLK46" s="167"/>
      <c r="HLL46" s="167"/>
      <c r="HLM46" s="167"/>
      <c r="HLN46" s="167"/>
      <c r="HLO46" s="167"/>
      <c r="HLP46" s="167"/>
      <c r="HLQ46" s="167"/>
      <c r="HLR46" s="167"/>
      <c r="HLS46" s="167"/>
      <c r="HLT46" s="167"/>
      <c r="HLU46" s="167"/>
      <c r="HLV46" s="167"/>
      <c r="HLW46" s="167"/>
      <c r="HLX46" s="167"/>
      <c r="HLY46" s="167"/>
      <c r="HLZ46" s="167"/>
      <c r="HMA46" s="167"/>
      <c r="HMB46" s="167"/>
      <c r="HMC46" s="167"/>
      <c r="HMD46" s="167"/>
      <c r="HME46" s="167"/>
      <c r="HMF46" s="167"/>
      <c r="HMG46" s="167"/>
      <c r="HMH46" s="167"/>
      <c r="HMI46" s="167"/>
      <c r="HMJ46" s="167"/>
      <c r="HMK46" s="167"/>
      <c r="HML46" s="167"/>
      <c r="HMM46" s="167"/>
      <c r="HMN46" s="167"/>
      <c r="HMO46" s="167"/>
      <c r="HMP46" s="167"/>
      <c r="HMQ46" s="167"/>
      <c r="HMR46" s="167"/>
      <c r="HMS46" s="167"/>
      <c r="HMT46" s="167"/>
      <c r="HMU46" s="167"/>
      <c r="HMV46" s="167"/>
      <c r="HMW46" s="167"/>
      <c r="HMX46" s="167"/>
      <c r="HMY46" s="167"/>
      <c r="HMZ46" s="167"/>
      <c r="HNA46" s="167"/>
      <c r="HNB46" s="167"/>
      <c r="HNC46" s="167"/>
      <c r="HND46" s="167"/>
      <c r="HNE46" s="167"/>
      <c r="HNF46" s="167"/>
      <c r="HNG46" s="167"/>
      <c r="HNH46" s="167"/>
      <c r="HNI46" s="167"/>
      <c r="HNJ46" s="167"/>
      <c r="HNK46" s="167"/>
      <c r="HNL46" s="167"/>
      <c r="HNM46" s="167"/>
      <c r="HNN46" s="167"/>
      <c r="HNO46" s="167"/>
      <c r="HNP46" s="167"/>
      <c r="HNQ46" s="167"/>
      <c r="HNR46" s="167"/>
      <c r="HNS46" s="167"/>
      <c r="HNT46" s="167"/>
      <c r="HNU46" s="167"/>
      <c r="HNV46" s="167"/>
      <c r="HNW46" s="167"/>
      <c r="HNX46" s="167"/>
      <c r="HNY46" s="167"/>
      <c r="HNZ46" s="167"/>
      <c r="HOA46" s="167"/>
      <c r="HOB46" s="167"/>
      <c r="HOC46" s="167"/>
      <c r="HOD46" s="167"/>
      <c r="HOE46" s="167"/>
      <c r="HOF46" s="167"/>
      <c r="HOG46" s="167"/>
      <c r="HOH46" s="167"/>
      <c r="HOI46" s="167"/>
      <c r="HOJ46" s="167"/>
      <c r="HOK46" s="167"/>
      <c r="HOL46" s="167"/>
      <c r="HOM46" s="167"/>
      <c r="HON46" s="167"/>
      <c r="HOO46" s="167"/>
      <c r="HOP46" s="167"/>
      <c r="HOQ46" s="167"/>
      <c r="HOR46" s="167"/>
      <c r="HOS46" s="167"/>
      <c r="HOT46" s="167"/>
      <c r="HOU46" s="167"/>
      <c r="HOV46" s="167"/>
      <c r="HOW46" s="167"/>
      <c r="HOX46" s="167"/>
      <c r="HOY46" s="167"/>
      <c r="HOZ46" s="167"/>
      <c r="HPA46" s="167"/>
      <c r="HPB46" s="167"/>
      <c r="HPC46" s="167"/>
      <c r="HPD46" s="167"/>
      <c r="HPE46" s="167"/>
      <c r="HPF46" s="167"/>
      <c r="HPG46" s="167"/>
      <c r="HPH46" s="167"/>
      <c r="HPI46" s="167"/>
      <c r="HPJ46" s="167"/>
      <c r="HPK46" s="167"/>
      <c r="HPL46" s="167"/>
      <c r="HPM46" s="167"/>
      <c r="HPN46" s="167"/>
      <c r="HPO46" s="167"/>
      <c r="HPP46" s="167"/>
      <c r="HPQ46" s="167"/>
      <c r="HPR46" s="167"/>
      <c r="HPS46" s="167"/>
      <c r="HPT46" s="167"/>
      <c r="HPU46" s="167"/>
      <c r="HPV46" s="167"/>
      <c r="HPW46" s="167"/>
      <c r="HPX46" s="167"/>
      <c r="HPY46" s="167"/>
      <c r="HPZ46" s="167"/>
      <c r="HQA46" s="167"/>
      <c r="HQB46" s="167"/>
      <c r="HQC46" s="167"/>
      <c r="HQD46" s="167"/>
      <c r="HQE46" s="167"/>
      <c r="HQF46" s="167"/>
      <c r="HQG46" s="167"/>
      <c r="HQH46" s="167"/>
      <c r="HQI46" s="167"/>
      <c r="HQJ46" s="167"/>
      <c r="HQK46" s="167"/>
      <c r="HQL46" s="167"/>
      <c r="HQM46" s="167"/>
      <c r="HQN46" s="167"/>
      <c r="HQO46" s="167"/>
      <c r="HQP46" s="167"/>
      <c r="HQQ46" s="167"/>
      <c r="HQR46" s="167"/>
      <c r="HQS46" s="167"/>
      <c r="HQT46" s="167"/>
      <c r="HQU46" s="167"/>
      <c r="HQV46" s="167"/>
      <c r="HQW46" s="167"/>
      <c r="HQX46" s="167"/>
      <c r="HQY46" s="167"/>
      <c r="HQZ46" s="167"/>
      <c r="HRA46" s="167"/>
      <c r="HRB46" s="167"/>
      <c r="HRC46" s="167"/>
      <c r="HRD46" s="167"/>
      <c r="HRE46" s="167"/>
      <c r="HRF46" s="167"/>
      <c r="HRG46" s="167"/>
      <c r="HRH46" s="167"/>
      <c r="HRI46" s="167"/>
      <c r="HRJ46" s="167"/>
      <c r="HRK46" s="167"/>
      <c r="HRL46" s="167"/>
      <c r="HRM46" s="167"/>
      <c r="HRN46" s="167"/>
      <c r="HRO46" s="167"/>
      <c r="HRP46" s="167"/>
      <c r="HRQ46" s="167"/>
      <c r="HRR46" s="167"/>
      <c r="HRS46" s="167"/>
      <c r="HRT46" s="167"/>
      <c r="HRU46" s="167"/>
      <c r="HRV46" s="167"/>
      <c r="HRW46" s="167"/>
      <c r="HRX46" s="167"/>
      <c r="HRY46" s="167"/>
      <c r="HRZ46" s="167"/>
      <c r="HSA46" s="167"/>
      <c r="HSB46" s="167"/>
      <c r="HSC46" s="167"/>
      <c r="HSD46" s="167"/>
      <c r="HSE46" s="167"/>
      <c r="HSF46" s="167"/>
      <c r="HSG46" s="167"/>
      <c r="HSH46" s="167"/>
      <c r="HSI46" s="167"/>
      <c r="HSJ46" s="167"/>
      <c r="HSK46" s="167"/>
      <c r="HSL46" s="167"/>
      <c r="HSM46" s="167"/>
      <c r="HSN46" s="167"/>
      <c r="HSO46" s="167"/>
      <c r="HSP46" s="167"/>
      <c r="HSQ46" s="167"/>
      <c r="HSR46" s="167"/>
      <c r="HSS46" s="167"/>
      <c r="HST46" s="167"/>
      <c r="HSU46" s="167"/>
      <c r="HSV46" s="167"/>
      <c r="HSW46" s="167"/>
      <c r="HSX46" s="167"/>
      <c r="HSY46" s="167"/>
      <c r="HSZ46" s="167"/>
      <c r="HTA46" s="167"/>
      <c r="HTB46" s="167"/>
      <c r="HTC46" s="167"/>
      <c r="HTD46" s="167"/>
      <c r="HTE46" s="167"/>
      <c r="HTF46" s="167"/>
      <c r="HTG46" s="167"/>
      <c r="HTH46" s="167"/>
      <c r="HTI46" s="167"/>
      <c r="HTJ46" s="167"/>
      <c r="HTK46" s="167"/>
      <c r="HTL46" s="167"/>
      <c r="HTM46" s="167"/>
      <c r="HTN46" s="167"/>
      <c r="HTO46" s="167"/>
      <c r="HTP46" s="167"/>
      <c r="HTQ46" s="167"/>
      <c r="HTR46" s="167"/>
      <c r="HTS46" s="167"/>
      <c r="HTT46" s="167"/>
      <c r="HTU46" s="167"/>
      <c r="HTV46" s="167"/>
      <c r="HTW46" s="167"/>
      <c r="HTX46" s="167"/>
      <c r="HTY46" s="167"/>
      <c r="HTZ46" s="167"/>
      <c r="HUA46" s="167"/>
      <c r="HUB46" s="167"/>
      <c r="HUC46" s="167"/>
      <c r="HUD46" s="167"/>
      <c r="HUE46" s="167"/>
      <c r="HUF46" s="167"/>
      <c r="HUG46" s="167"/>
      <c r="HUH46" s="167"/>
      <c r="HUI46" s="167"/>
      <c r="HUJ46" s="167"/>
      <c r="HUK46" s="167"/>
      <c r="HUL46" s="167"/>
      <c r="HUM46" s="167"/>
      <c r="HUN46" s="167"/>
      <c r="HUO46" s="167"/>
      <c r="HUP46" s="167"/>
      <c r="HUQ46" s="167"/>
      <c r="HUR46" s="167"/>
      <c r="HUS46" s="167"/>
      <c r="HUT46" s="167"/>
      <c r="HUU46" s="167"/>
      <c r="HUV46" s="167"/>
      <c r="HUW46" s="167"/>
      <c r="HUX46" s="167"/>
      <c r="HUY46" s="167"/>
      <c r="HUZ46" s="167"/>
      <c r="HVA46" s="167"/>
      <c r="HVB46" s="167"/>
      <c r="HVC46" s="167"/>
      <c r="HVD46" s="167"/>
      <c r="HVE46" s="167"/>
      <c r="HVF46" s="167"/>
      <c r="HVG46" s="167"/>
      <c r="HVH46" s="167"/>
      <c r="HVI46" s="167"/>
      <c r="HVJ46" s="167"/>
      <c r="HVK46" s="167"/>
      <c r="HVL46" s="167"/>
      <c r="HVM46" s="167"/>
      <c r="HVN46" s="167"/>
      <c r="HVO46" s="167"/>
      <c r="HVP46" s="167"/>
      <c r="HVQ46" s="167"/>
      <c r="HVR46" s="167"/>
      <c r="HVS46" s="167"/>
      <c r="HVT46" s="167"/>
      <c r="HVU46" s="167"/>
      <c r="HVV46" s="167"/>
      <c r="HVW46" s="167"/>
      <c r="HVX46" s="167"/>
      <c r="HVY46" s="167"/>
      <c r="HVZ46" s="167"/>
      <c r="HWA46" s="167"/>
      <c r="HWB46" s="167"/>
      <c r="HWC46" s="167"/>
      <c r="HWD46" s="167"/>
      <c r="HWE46" s="167"/>
      <c r="HWF46" s="167"/>
      <c r="HWG46" s="167"/>
      <c r="HWH46" s="167"/>
      <c r="HWI46" s="167"/>
      <c r="HWJ46" s="167"/>
      <c r="HWK46" s="167"/>
      <c r="HWL46" s="167"/>
      <c r="HWM46" s="167"/>
      <c r="HWN46" s="167"/>
      <c r="HWO46" s="167"/>
      <c r="HWP46" s="167"/>
      <c r="HWQ46" s="167"/>
      <c r="HWR46" s="167"/>
      <c r="HWS46" s="167"/>
      <c r="HWT46" s="167"/>
      <c r="HWU46" s="167"/>
      <c r="HWV46" s="167"/>
      <c r="HWW46" s="167"/>
      <c r="HWX46" s="167"/>
      <c r="HWY46" s="167"/>
      <c r="HWZ46" s="167"/>
      <c r="HXA46" s="167"/>
      <c r="HXB46" s="167"/>
      <c r="HXC46" s="167"/>
      <c r="HXD46" s="167"/>
      <c r="HXE46" s="167"/>
      <c r="HXF46" s="167"/>
      <c r="HXG46" s="167"/>
      <c r="HXH46" s="167"/>
      <c r="HXI46" s="167"/>
      <c r="HXJ46" s="167"/>
      <c r="HXK46" s="167"/>
      <c r="HXL46" s="167"/>
      <c r="HXM46" s="167"/>
      <c r="HXN46" s="167"/>
      <c r="HXO46" s="167"/>
      <c r="HXP46" s="167"/>
      <c r="HXQ46" s="167"/>
      <c r="HXR46" s="167"/>
      <c r="HXS46" s="167"/>
      <c r="HXT46" s="167"/>
      <c r="HXU46" s="167"/>
      <c r="HXV46" s="167"/>
      <c r="HXW46" s="167"/>
      <c r="HXX46" s="167"/>
      <c r="HXY46" s="167"/>
      <c r="HXZ46" s="167"/>
      <c r="HYA46" s="167"/>
      <c r="HYB46" s="167"/>
      <c r="HYC46" s="167"/>
      <c r="HYD46" s="167"/>
      <c r="HYE46" s="167"/>
      <c r="HYF46" s="167"/>
      <c r="HYG46" s="167"/>
      <c r="HYH46" s="167"/>
      <c r="HYI46" s="167"/>
      <c r="HYJ46" s="167"/>
      <c r="HYK46" s="167"/>
      <c r="HYL46" s="167"/>
      <c r="HYM46" s="167"/>
      <c r="HYN46" s="167"/>
      <c r="HYO46" s="167"/>
      <c r="HYP46" s="167"/>
      <c r="HYQ46" s="167"/>
      <c r="HYR46" s="167"/>
      <c r="HYS46" s="167"/>
      <c r="HYT46" s="167"/>
      <c r="HYU46" s="167"/>
      <c r="HYV46" s="167"/>
      <c r="HYW46" s="167"/>
      <c r="HYX46" s="167"/>
      <c r="HYY46" s="167"/>
      <c r="HYZ46" s="167"/>
      <c r="HZA46" s="167"/>
      <c r="HZB46" s="167"/>
      <c r="HZC46" s="167"/>
      <c r="HZD46" s="167"/>
      <c r="HZE46" s="167"/>
      <c r="HZF46" s="167"/>
      <c r="HZG46" s="167"/>
      <c r="HZH46" s="167"/>
      <c r="HZI46" s="167"/>
      <c r="HZJ46" s="167"/>
      <c r="HZK46" s="167"/>
      <c r="HZL46" s="167"/>
      <c r="HZM46" s="167"/>
      <c r="HZN46" s="167"/>
      <c r="HZO46" s="167"/>
      <c r="HZP46" s="167"/>
      <c r="HZQ46" s="167"/>
      <c r="HZR46" s="167"/>
      <c r="HZS46" s="167"/>
      <c r="HZT46" s="167"/>
      <c r="HZU46" s="167"/>
      <c r="HZV46" s="167"/>
      <c r="HZW46" s="167"/>
      <c r="HZX46" s="167"/>
      <c r="HZY46" s="167"/>
      <c r="HZZ46" s="167"/>
      <c r="IAA46" s="167"/>
      <c r="IAB46" s="167"/>
      <c r="IAC46" s="167"/>
      <c r="IAD46" s="167"/>
      <c r="IAE46" s="167"/>
      <c r="IAF46" s="167"/>
      <c r="IAG46" s="167"/>
      <c r="IAH46" s="167"/>
      <c r="IAI46" s="167"/>
      <c r="IAJ46" s="167"/>
      <c r="IAK46" s="167"/>
      <c r="IAL46" s="167"/>
      <c r="IAM46" s="167"/>
      <c r="IAN46" s="167"/>
      <c r="IAO46" s="167"/>
      <c r="IAP46" s="167"/>
      <c r="IAQ46" s="167"/>
      <c r="IAR46" s="167"/>
      <c r="IAS46" s="167"/>
      <c r="IAT46" s="167"/>
      <c r="IAU46" s="167"/>
      <c r="IAV46" s="167"/>
      <c r="IAW46" s="167"/>
      <c r="IAX46" s="167"/>
      <c r="IAY46" s="167"/>
      <c r="IAZ46" s="167"/>
      <c r="IBA46" s="167"/>
      <c r="IBB46" s="167"/>
      <c r="IBC46" s="167"/>
      <c r="IBD46" s="167"/>
      <c r="IBE46" s="167"/>
      <c r="IBF46" s="167"/>
      <c r="IBG46" s="167"/>
      <c r="IBH46" s="167"/>
      <c r="IBI46" s="167"/>
      <c r="IBJ46" s="167"/>
      <c r="IBK46" s="167"/>
      <c r="IBL46" s="167"/>
      <c r="IBM46" s="167"/>
      <c r="IBN46" s="167"/>
      <c r="IBO46" s="167"/>
      <c r="IBP46" s="167"/>
      <c r="IBQ46" s="167"/>
      <c r="IBR46" s="167"/>
      <c r="IBS46" s="167"/>
      <c r="IBT46" s="167"/>
      <c r="IBU46" s="167"/>
      <c r="IBV46" s="167"/>
      <c r="IBW46" s="167"/>
      <c r="IBX46" s="167"/>
      <c r="IBY46" s="167"/>
      <c r="IBZ46" s="167"/>
      <c r="ICA46" s="167"/>
      <c r="ICB46" s="167"/>
      <c r="ICC46" s="167"/>
      <c r="ICD46" s="167"/>
      <c r="ICE46" s="167"/>
      <c r="ICF46" s="167"/>
      <c r="ICG46" s="167"/>
      <c r="ICH46" s="167"/>
      <c r="ICI46" s="167"/>
      <c r="ICJ46" s="167"/>
      <c r="ICK46" s="167"/>
      <c r="ICL46" s="167"/>
      <c r="ICM46" s="167"/>
      <c r="ICN46" s="167"/>
      <c r="ICO46" s="167"/>
      <c r="ICP46" s="167"/>
      <c r="ICQ46" s="167"/>
      <c r="ICR46" s="167"/>
      <c r="ICS46" s="167"/>
      <c r="ICT46" s="167"/>
      <c r="ICU46" s="167"/>
      <c r="ICV46" s="167"/>
      <c r="ICW46" s="167"/>
      <c r="ICX46" s="167"/>
      <c r="ICY46" s="167"/>
      <c r="ICZ46" s="167"/>
      <c r="IDA46" s="167"/>
      <c r="IDB46" s="167"/>
      <c r="IDC46" s="167"/>
      <c r="IDD46" s="167"/>
      <c r="IDE46" s="167"/>
      <c r="IDF46" s="167"/>
      <c r="IDG46" s="167"/>
      <c r="IDH46" s="167"/>
      <c r="IDI46" s="167"/>
      <c r="IDJ46" s="167"/>
      <c r="IDK46" s="167"/>
      <c r="IDL46" s="167"/>
      <c r="IDM46" s="167"/>
      <c r="IDN46" s="167"/>
      <c r="IDO46" s="167"/>
      <c r="IDP46" s="167"/>
      <c r="IDQ46" s="167"/>
      <c r="IDR46" s="167"/>
      <c r="IDS46" s="167"/>
      <c r="IDT46" s="167"/>
      <c r="IDU46" s="167"/>
      <c r="IDV46" s="167"/>
      <c r="IDW46" s="167"/>
      <c r="IDX46" s="167"/>
      <c r="IDY46" s="167"/>
      <c r="IDZ46" s="167"/>
      <c r="IEA46" s="167"/>
      <c r="IEB46" s="167"/>
      <c r="IEC46" s="167"/>
      <c r="IED46" s="167"/>
      <c r="IEE46" s="167"/>
      <c r="IEF46" s="167"/>
      <c r="IEG46" s="167"/>
      <c r="IEH46" s="167"/>
      <c r="IEI46" s="167"/>
      <c r="IEJ46" s="167"/>
      <c r="IEK46" s="167"/>
      <c r="IEL46" s="167"/>
      <c r="IEM46" s="167"/>
      <c r="IEN46" s="167"/>
      <c r="IEO46" s="167"/>
      <c r="IEP46" s="167"/>
      <c r="IEQ46" s="167"/>
      <c r="IER46" s="167"/>
      <c r="IES46" s="167"/>
      <c r="IET46" s="167"/>
      <c r="IEU46" s="167"/>
      <c r="IEV46" s="167"/>
      <c r="IEW46" s="167"/>
      <c r="IEX46" s="167"/>
      <c r="IEY46" s="167"/>
      <c r="IEZ46" s="167"/>
      <c r="IFA46" s="167"/>
      <c r="IFB46" s="167"/>
      <c r="IFC46" s="167"/>
      <c r="IFD46" s="167"/>
      <c r="IFE46" s="167"/>
      <c r="IFF46" s="167"/>
      <c r="IFG46" s="167"/>
      <c r="IFH46" s="167"/>
      <c r="IFI46" s="167"/>
      <c r="IFJ46" s="167"/>
      <c r="IFK46" s="167"/>
      <c r="IFL46" s="167"/>
      <c r="IFM46" s="167"/>
      <c r="IFN46" s="167"/>
      <c r="IFO46" s="167"/>
      <c r="IFP46" s="167"/>
      <c r="IFQ46" s="167"/>
      <c r="IFR46" s="167"/>
      <c r="IFS46" s="167"/>
      <c r="IFT46" s="167"/>
      <c r="IFU46" s="167"/>
      <c r="IFV46" s="167"/>
      <c r="IFW46" s="167"/>
      <c r="IFX46" s="167"/>
      <c r="IFY46" s="167"/>
      <c r="IFZ46" s="167"/>
      <c r="IGA46" s="167"/>
      <c r="IGB46" s="167"/>
      <c r="IGC46" s="167"/>
      <c r="IGD46" s="167"/>
      <c r="IGE46" s="167"/>
      <c r="IGF46" s="167"/>
      <c r="IGG46" s="167"/>
      <c r="IGH46" s="167"/>
      <c r="IGI46" s="167"/>
      <c r="IGJ46" s="167"/>
      <c r="IGK46" s="167"/>
      <c r="IGL46" s="167"/>
      <c r="IGM46" s="167"/>
      <c r="IGN46" s="167"/>
      <c r="IGO46" s="167"/>
      <c r="IGP46" s="167"/>
      <c r="IGQ46" s="167"/>
      <c r="IGR46" s="167"/>
      <c r="IGS46" s="167"/>
      <c r="IGT46" s="167"/>
      <c r="IGU46" s="167"/>
      <c r="IGV46" s="167"/>
      <c r="IGW46" s="167"/>
      <c r="IGX46" s="167"/>
      <c r="IGY46" s="167"/>
      <c r="IGZ46" s="167"/>
      <c r="IHA46" s="167"/>
      <c r="IHB46" s="167"/>
      <c r="IHC46" s="167"/>
      <c r="IHD46" s="167"/>
      <c r="IHE46" s="167"/>
      <c r="IHF46" s="167"/>
      <c r="IHG46" s="167"/>
      <c r="IHH46" s="167"/>
      <c r="IHI46" s="167"/>
      <c r="IHJ46" s="167"/>
      <c r="IHK46" s="167"/>
      <c r="IHL46" s="167"/>
      <c r="IHM46" s="167"/>
      <c r="IHN46" s="167"/>
      <c r="IHO46" s="167"/>
      <c r="IHP46" s="167"/>
      <c r="IHQ46" s="167"/>
      <c r="IHR46" s="167"/>
      <c r="IHS46" s="167"/>
      <c r="IHT46" s="167"/>
      <c r="IHU46" s="167"/>
      <c r="IHV46" s="167"/>
      <c r="IHW46" s="167"/>
      <c r="IHX46" s="167"/>
      <c r="IHY46" s="167"/>
      <c r="IHZ46" s="167"/>
      <c r="IIA46" s="167"/>
      <c r="IIB46" s="167"/>
      <c r="IIC46" s="167"/>
      <c r="IID46" s="167"/>
      <c r="IIE46" s="167"/>
      <c r="IIF46" s="167"/>
      <c r="IIG46" s="167"/>
      <c r="IIH46" s="167"/>
      <c r="III46" s="167"/>
      <c r="IIJ46" s="167"/>
      <c r="IIK46" s="167"/>
      <c r="IIL46" s="167"/>
      <c r="IIM46" s="167"/>
      <c r="IIN46" s="167"/>
      <c r="IIO46" s="167"/>
      <c r="IIP46" s="167"/>
      <c r="IIQ46" s="167"/>
      <c r="IIR46" s="167"/>
      <c r="IIS46" s="167"/>
      <c r="IIT46" s="167"/>
      <c r="IIU46" s="167"/>
      <c r="IIV46" s="167"/>
      <c r="IIW46" s="167"/>
      <c r="IIX46" s="167"/>
      <c r="IIY46" s="167"/>
      <c r="IIZ46" s="167"/>
      <c r="IJA46" s="167"/>
      <c r="IJB46" s="167"/>
      <c r="IJC46" s="167"/>
      <c r="IJD46" s="167"/>
      <c r="IJE46" s="167"/>
      <c r="IJF46" s="167"/>
      <c r="IJG46" s="167"/>
      <c r="IJH46" s="167"/>
      <c r="IJI46" s="167"/>
      <c r="IJJ46" s="167"/>
      <c r="IJK46" s="167"/>
      <c r="IJL46" s="167"/>
      <c r="IJM46" s="167"/>
      <c r="IJN46" s="167"/>
      <c r="IJO46" s="167"/>
      <c r="IJP46" s="167"/>
      <c r="IJQ46" s="167"/>
      <c r="IJR46" s="167"/>
      <c r="IJS46" s="167"/>
      <c r="IJT46" s="167"/>
      <c r="IJU46" s="167"/>
      <c r="IJV46" s="167"/>
      <c r="IJW46" s="167"/>
      <c r="IJX46" s="167"/>
      <c r="IJY46" s="167"/>
      <c r="IJZ46" s="167"/>
      <c r="IKA46" s="167"/>
      <c r="IKB46" s="167"/>
      <c r="IKC46" s="167"/>
      <c r="IKD46" s="167"/>
      <c r="IKE46" s="167"/>
      <c r="IKF46" s="167"/>
      <c r="IKG46" s="167"/>
      <c r="IKH46" s="167"/>
      <c r="IKI46" s="167"/>
      <c r="IKJ46" s="167"/>
      <c r="IKK46" s="167"/>
      <c r="IKL46" s="167"/>
      <c r="IKM46" s="167"/>
      <c r="IKN46" s="167"/>
      <c r="IKO46" s="167"/>
      <c r="IKP46" s="167"/>
      <c r="IKQ46" s="167"/>
      <c r="IKR46" s="167"/>
      <c r="IKS46" s="167"/>
      <c r="IKT46" s="167"/>
      <c r="IKU46" s="167"/>
      <c r="IKV46" s="167"/>
      <c r="IKW46" s="167"/>
      <c r="IKX46" s="167"/>
      <c r="IKY46" s="167"/>
      <c r="IKZ46" s="167"/>
      <c r="ILA46" s="167"/>
      <c r="ILB46" s="167"/>
      <c r="ILC46" s="167"/>
      <c r="ILD46" s="167"/>
      <c r="ILE46" s="167"/>
      <c r="ILF46" s="167"/>
      <c r="ILG46" s="167"/>
      <c r="ILH46" s="167"/>
      <c r="ILI46" s="167"/>
      <c r="ILJ46" s="167"/>
      <c r="ILK46" s="167"/>
      <c r="ILL46" s="167"/>
      <c r="ILM46" s="167"/>
      <c r="ILN46" s="167"/>
      <c r="ILO46" s="167"/>
      <c r="ILP46" s="167"/>
      <c r="ILQ46" s="167"/>
      <c r="ILR46" s="167"/>
      <c r="ILS46" s="167"/>
      <c r="ILT46" s="167"/>
      <c r="ILU46" s="167"/>
      <c r="ILV46" s="167"/>
      <c r="ILW46" s="167"/>
      <c r="ILX46" s="167"/>
      <c r="ILY46" s="167"/>
      <c r="ILZ46" s="167"/>
      <c r="IMA46" s="167"/>
      <c r="IMB46" s="167"/>
      <c r="IMC46" s="167"/>
      <c r="IMD46" s="167"/>
      <c r="IME46" s="167"/>
      <c r="IMF46" s="167"/>
      <c r="IMG46" s="167"/>
      <c r="IMH46" s="167"/>
      <c r="IMI46" s="167"/>
      <c r="IMJ46" s="167"/>
      <c r="IMK46" s="167"/>
      <c r="IML46" s="167"/>
      <c r="IMM46" s="167"/>
      <c r="IMN46" s="167"/>
      <c r="IMO46" s="167"/>
      <c r="IMP46" s="167"/>
      <c r="IMQ46" s="167"/>
      <c r="IMR46" s="167"/>
      <c r="IMS46" s="167"/>
      <c r="IMT46" s="167"/>
      <c r="IMU46" s="167"/>
      <c r="IMV46" s="167"/>
      <c r="IMW46" s="167"/>
      <c r="IMX46" s="167"/>
      <c r="IMY46" s="167"/>
      <c r="IMZ46" s="167"/>
      <c r="INA46" s="167"/>
      <c r="INB46" s="167"/>
      <c r="INC46" s="167"/>
      <c r="IND46" s="167"/>
      <c r="INE46" s="167"/>
      <c r="INF46" s="167"/>
      <c r="ING46" s="167"/>
      <c r="INH46" s="167"/>
      <c r="INI46" s="167"/>
      <c r="INJ46" s="167"/>
      <c r="INK46" s="167"/>
      <c r="INL46" s="167"/>
      <c r="INM46" s="167"/>
      <c r="INN46" s="167"/>
      <c r="INO46" s="167"/>
      <c r="INP46" s="167"/>
      <c r="INQ46" s="167"/>
      <c r="INR46" s="167"/>
      <c r="INS46" s="167"/>
      <c r="INT46" s="167"/>
      <c r="INU46" s="167"/>
      <c r="INV46" s="167"/>
      <c r="INW46" s="167"/>
      <c r="INX46" s="167"/>
      <c r="INY46" s="167"/>
      <c r="INZ46" s="167"/>
      <c r="IOA46" s="167"/>
      <c r="IOB46" s="167"/>
      <c r="IOC46" s="167"/>
      <c r="IOD46" s="167"/>
      <c r="IOE46" s="167"/>
      <c r="IOF46" s="167"/>
      <c r="IOG46" s="167"/>
      <c r="IOH46" s="167"/>
      <c r="IOI46" s="167"/>
      <c r="IOJ46" s="167"/>
      <c r="IOK46" s="167"/>
      <c r="IOL46" s="167"/>
      <c r="IOM46" s="167"/>
      <c r="ION46" s="167"/>
      <c r="IOO46" s="167"/>
      <c r="IOP46" s="167"/>
      <c r="IOQ46" s="167"/>
      <c r="IOR46" s="167"/>
      <c r="IOS46" s="167"/>
      <c r="IOT46" s="167"/>
      <c r="IOU46" s="167"/>
      <c r="IOV46" s="167"/>
      <c r="IOW46" s="167"/>
      <c r="IOX46" s="167"/>
      <c r="IOY46" s="167"/>
      <c r="IOZ46" s="167"/>
      <c r="IPA46" s="167"/>
      <c r="IPB46" s="167"/>
      <c r="IPC46" s="167"/>
      <c r="IPD46" s="167"/>
      <c r="IPE46" s="167"/>
      <c r="IPF46" s="167"/>
      <c r="IPG46" s="167"/>
      <c r="IPH46" s="167"/>
      <c r="IPI46" s="167"/>
      <c r="IPJ46" s="167"/>
      <c r="IPK46" s="167"/>
      <c r="IPL46" s="167"/>
      <c r="IPM46" s="167"/>
      <c r="IPN46" s="167"/>
      <c r="IPO46" s="167"/>
      <c r="IPP46" s="167"/>
      <c r="IPQ46" s="167"/>
      <c r="IPR46" s="167"/>
      <c r="IPS46" s="167"/>
      <c r="IPT46" s="167"/>
      <c r="IPU46" s="167"/>
      <c r="IPV46" s="167"/>
      <c r="IPW46" s="167"/>
      <c r="IPX46" s="167"/>
      <c r="IPY46" s="167"/>
      <c r="IPZ46" s="167"/>
      <c r="IQA46" s="167"/>
      <c r="IQB46" s="167"/>
      <c r="IQC46" s="167"/>
      <c r="IQD46" s="167"/>
      <c r="IQE46" s="167"/>
      <c r="IQF46" s="167"/>
      <c r="IQG46" s="167"/>
      <c r="IQH46" s="167"/>
      <c r="IQI46" s="167"/>
      <c r="IQJ46" s="167"/>
      <c r="IQK46" s="167"/>
      <c r="IQL46" s="167"/>
      <c r="IQM46" s="167"/>
      <c r="IQN46" s="167"/>
      <c r="IQO46" s="167"/>
      <c r="IQP46" s="167"/>
      <c r="IQQ46" s="167"/>
      <c r="IQR46" s="167"/>
      <c r="IQS46" s="167"/>
      <c r="IQT46" s="167"/>
      <c r="IQU46" s="167"/>
      <c r="IQV46" s="167"/>
      <c r="IQW46" s="167"/>
      <c r="IQX46" s="167"/>
      <c r="IQY46" s="167"/>
      <c r="IQZ46" s="167"/>
      <c r="IRA46" s="167"/>
      <c r="IRB46" s="167"/>
      <c r="IRC46" s="167"/>
      <c r="IRD46" s="167"/>
      <c r="IRE46" s="167"/>
      <c r="IRF46" s="167"/>
      <c r="IRG46" s="167"/>
      <c r="IRH46" s="167"/>
      <c r="IRI46" s="167"/>
      <c r="IRJ46" s="167"/>
      <c r="IRK46" s="167"/>
      <c r="IRL46" s="167"/>
      <c r="IRM46" s="167"/>
      <c r="IRN46" s="167"/>
      <c r="IRO46" s="167"/>
      <c r="IRP46" s="167"/>
      <c r="IRQ46" s="167"/>
      <c r="IRR46" s="167"/>
      <c r="IRS46" s="167"/>
      <c r="IRT46" s="167"/>
      <c r="IRU46" s="167"/>
      <c r="IRV46" s="167"/>
      <c r="IRW46" s="167"/>
      <c r="IRX46" s="167"/>
      <c r="IRY46" s="167"/>
      <c r="IRZ46" s="167"/>
      <c r="ISA46" s="167"/>
      <c r="ISB46" s="167"/>
      <c r="ISC46" s="167"/>
      <c r="ISD46" s="167"/>
      <c r="ISE46" s="167"/>
      <c r="ISF46" s="167"/>
      <c r="ISG46" s="167"/>
      <c r="ISH46" s="167"/>
      <c r="ISI46" s="167"/>
      <c r="ISJ46" s="167"/>
      <c r="ISK46" s="167"/>
      <c r="ISL46" s="167"/>
      <c r="ISM46" s="167"/>
      <c r="ISN46" s="167"/>
      <c r="ISO46" s="167"/>
      <c r="ISP46" s="167"/>
      <c r="ISQ46" s="167"/>
      <c r="ISR46" s="167"/>
      <c r="ISS46" s="167"/>
      <c r="IST46" s="167"/>
      <c r="ISU46" s="167"/>
      <c r="ISV46" s="167"/>
      <c r="ISW46" s="167"/>
      <c r="ISX46" s="167"/>
      <c r="ISY46" s="167"/>
      <c r="ISZ46" s="167"/>
      <c r="ITA46" s="167"/>
      <c r="ITB46" s="167"/>
      <c r="ITC46" s="167"/>
      <c r="ITD46" s="167"/>
      <c r="ITE46" s="167"/>
      <c r="ITF46" s="167"/>
      <c r="ITG46" s="167"/>
      <c r="ITH46" s="167"/>
      <c r="ITI46" s="167"/>
      <c r="ITJ46" s="167"/>
      <c r="ITK46" s="167"/>
      <c r="ITL46" s="167"/>
      <c r="ITM46" s="167"/>
      <c r="ITN46" s="167"/>
      <c r="ITO46" s="167"/>
      <c r="ITP46" s="167"/>
      <c r="ITQ46" s="167"/>
      <c r="ITR46" s="167"/>
      <c r="ITS46" s="167"/>
      <c r="ITT46" s="167"/>
      <c r="ITU46" s="167"/>
      <c r="ITV46" s="167"/>
      <c r="ITW46" s="167"/>
      <c r="ITX46" s="167"/>
      <c r="ITY46" s="167"/>
      <c r="ITZ46" s="167"/>
      <c r="IUA46" s="167"/>
      <c r="IUB46" s="167"/>
      <c r="IUC46" s="167"/>
      <c r="IUD46" s="167"/>
      <c r="IUE46" s="167"/>
      <c r="IUF46" s="167"/>
      <c r="IUG46" s="167"/>
      <c r="IUH46" s="167"/>
      <c r="IUI46" s="167"/>
      <c r="IUJ46" s="167"/>
      <c r="IUK46" s="167"/>
      <c r="IUL46" s="167"/>
      <c r="IUM46" s="167"/>
      <c r="IUN46" s="167"/>
      <c r="IUO46" s="167"/>
      <c r="IUP46" s="167"/>
      <c r="IUQ46" s="167"/>
      <c r="IUR46" s="167"/>
      <c r="IUS46" s="167"/>
      <c r="IUT46" s="167"/>
      <c r="IUU46" s="167"/>
      <c r="IUV46" s="167"/>
      <c r="IUW46" s="167"/>
      <c r="IUX46" s="167"/>
      <c r="IUY46" s="167"/>
      <c r="IUZ46" s="167"/>
      <c r="IVA46" s="167"/>
      <c r="IVB46" s="167"/>
      <c r="IVC46" s="167"/>
      <c r="IVD46" s="167"/>
      <c r="IVE46" s="167"/>
      <c r="IVF46" s="167"/>
      <c r="IVG46" s="167"/>
      <c r="IVH46" s="167"/>
      <c r="IVI46" s="167"/>
      <c r="IVJ46" s="167"/>
      <c r="IVK46" s="167"/>
      <c r="IVL46" s="167"/>
      <c r="IVM46" s="167"/>
      <c r="IVN46" s="167"/>
      <c r="IVO46" s="167"/>
      <c r="IVP46" s="167"/>
      <c r="IVQ46" s="167"/>
      <c r="IVR46" s="167"/>
      <c r="IVS46" s="167"/>
      <c r="IVT46" s="167"/>
      <c r="IVU46" s="167"/>
      <c r="IVV46" s="167"/>
      <c r="IVW46" s="167"/>
      <c r="IVX46" s="167"/>
      <c r="IVY46" s="167"/>
      <c r="IVZ46" s="167"/>
      <c r="IWA46" s="167"/>
      <c r="IWB46" s="167"/>
      <c r="IWC46" s="167"/>
      <c r="IWD46" s="167"/>
      <c r="IWE46" s="167"/>
      <c r="IWF46" s="167"/>
      <c r="IWG46" s="167"/>
      <c r="IWH46" s="167"/>
      <c r="IWI46" s="167"/>
      <c r="IWJ46" s="167"/>
      <c r="IWK46" s="167"/>
      <c r="IWL46" s="167"/>
      <c r="IWM46" s="167"/>
      <c r="IWN46" s="167"/>
      <c r="IWO46" s="167"/>
      <c r="IWP46" s="167"/>
      <c r="IWQ46" s="167"/>
      <c r="IWR46" s="167"/>
      <c r="IWS46" s="167"/>
      <c r="IWT46" s="167"/>
      <c r="IWU46" s="167"/>
      <c r="IWV46" s="167"/>
      <c r="IWW46" s="167"/>
      <c r="IWX46" s="167"/>
      <c r="IWY46" s="167"/>
      <c r="IWZ46" s="167"/>
      <c r="IXA46" s="167"/>
      <c r="IXB46" s="167"/>
      <c r="IXC46" s="167"/>
      <c r="IXD46" s="167"/>
      <c r="IXE46" s="167"/>
      <c r="IXF46" s="167"/>
      <c r="IXG46" s="167"/>
      <c r="IXH46" s="167"/>
      <c r="IXI46" s="167"/>
      <c r="IXJ46" s="167"/>
      <c r="IXK46" s="167"/>
      <c r="IXL46" s="167"/>
      <c r="IXM46" s="167"/>
      <c r="IXN46" s="167"/>
      <c r="IXO46" s="167"/>
      <c r="IXP46" s="167"/>
      <c r="IXQ46" s="167"/>
      <c r="IXR46" s="167"/>
      <c r="IXS46" s="167"/>
      <c r="IXT46" s="167"/>
      <c r="IXU46" s="167"/>
      <c r="IXV46" s="167"/>
      <c r="IXW46" s="167"/>
      <c r="IXX46" s="167"/>
      <c r="IXY46" s="167"/>
      <c r="IXZ46" s="167"/>
      <c r="IYA46" s="167"/>
      <c r="IYB46" s="167"/>
      <c r="IYC46" s="167"/>
      <c r="IYD46" s="167"/>
      <c r="IYE46" s="167"/>
      <c r="IYF46" s="167"/>
      <c r="IYG46" s="167"/>
      <c r="IYH46" s="167"/>
      <c r="IYI46" s="167"/>
      <c r="IYJ46" s="167"/>
      <c r="IYK46" s="167"/>
      <c r="IYL46" s="167"/>
      <c r="IYM46" s="167"/>
      <c r="IYN46" s="167"/>
      <c r="IYO46" s="167"/>
      <c r="IYP46" s="167"/>
      <c r="IYQ46" s="167"/>
      <c r="IYR46" s="167"/>
      <c r="IYS46" s="167"/>
      <c r="IYT46" s="167"/>
      <c r="IYU46" s="167"/>
      <c r="IYV46" s="167"/>
      <c r="IYW46" s="167"/>
      <c r="IYX46" s="167"/>
      <c r="IYY46" s="167"/>
      <c r="IYZ46" s="167"/>
      <c r="IZA46" s="167"/>
      <c r="IZB46" s="167"/>
      <c r="IZC46" s="167"/>
      <c r="IZD46" s="167"/>
      <c r="IZE46" s="167"/>
      <c r="IZF46" s="167"/>
      <c r="IZG46" s="167"/>
      <c r="IZH46" s="167"/>
      <c r="IZI46" s="167"/>
      <c r="IZJ46" s="167"/>
      <c r="IZK46" s="167"/>
      <c r="IZL46" s="167"/>
      <c r="IZM46" s="167"/>
      <c r="IZN46" s="167"/>
      <c r="IZO46" s="167"/>
      <c r="IZP46" s="167"/>
      <c r="IZQ46" s="167"/>
      <c r="IZR46" s="167"/>
      <c r="IZS46" s="167"/>
      <c r="IZT46" s="167"/>
      <c r="IZU46" s="167"/>
      <c r="IZV46" s="167"/>
      <c r="IZW46" s="167"/>
      <c r="IZX46" s="167"/>
      <c r="IZY46" s="167"/>
      <c r="IZZ46" s="167"/>
      <c r="JAA46" s="167"/>
      <c r="JAB46" s="167"/>
      <c r="JAC46" s="167"/>
      <c r="JAD46" s="167"/>
      <c r="JAE46" s="167"/>
      <c r="JAF46" s="167"/>
      <c r="JAG46" s="167"/>
      <c r="JAH46" s="167"/>
      <c r="JAI46" s="167"/>
      <c r="JAJ46" s="167"/>
      <c r="JAK46" s="167"/>
      <c r="JAL46" s="167"/>
      <c r="JAM46" s="167"/>
      <c r="JAN46" s="167"/>
      <c r="JAO46" s="167"/>
      <c r="JAP46" s="167"/>
      <c r="JAQ46" s="167"/>
      <c r="JAR46" s="167"/>
      <c r="JAS46" s="167"/>
      <c r="JAT46" s="167"/>
      <c r="JAU46" s="167"/>
      <c r="JAV46" s="167"/>
      <c r="JAW46" s="167"/>
      <c r="JAX46" s="167"/>
      <c r="JAY46" s="167"/>
      <c r="JAZ46" s="167"/>
      <c r="JBA46" s="167"/>
      <c r="JBB46" s="167"/>
      <c r="JBC46" s="167"/>
      <c r="JBD46" s="167"/>
      <c r="JBE46" s="167"/>
      <c r="JBF46" s="167"/>
      <c r="JBG46" s="167"/>
      <c r="JBH46" s="167"/>
      <c r="JBI46" s="167"/>
      <c r="JBJ46" s="167"/>
      <c r="JBK46" s="167"/>
      <c r="JBL46" s="167"/>
      <c r="JBM46" s="167"/>
      <c r="JBN46" s="167"/>
      <c r="JBO46" s="167"/>
      <c r="JBP46" s="167"/>
      <c r="JBQ46" s="167"/>
      <c r="JBR46" s="167"/>
      <c r="JBS46" s="167"/>
      <c r="JBT46" s="167"/>
      <c r="JBU46" s="167"/>
      <c r="JBV46" s="167"/>
      <c r="JBW46" s="167"/>
      <c r="JBX46" s="167"/>
      <c r="JBY46" s="167"/>
      <c r="JBZ46" s="167"/>
      <c r="JCA46" s="167"/>
      <c r="JCB46" s="167"/>
      <c r="JCC46" s="167"/>
      <c r="JCD46" s="167"/>
      <c r="JCE46" s="167"/>
      <c r="JCF46" s="167"/>
      <c r="JCG46" s="167"/>
      <c r="JCH46" s="167"/>
      <c r="JCI46" s="167"/>
      <c r="JCJ46" s="167"/>
      <c r="JCK46" s="167"/>
      <c r="JCL46" s="167"/>
      <c r="JCM46" s="167"/>
      <c r="JCN46" s="167"/>
      <c r="JCO46" s="167"/>
      <c r="JCP46" s="167"/>
      <c r="JCQ46" s="167"/>
      <c r="JCR46" s="167"/>
      <c r="JCS46" s="167"/>
      <c r="JCT46" s="167"/>
      <c r="JCU46" s="167"/>
      <c r="JCV46" s="167"/>
      <c r="JCW46" s="167"/>
      <c r="JCX46" s="167"/>
      <c r="JCY46" s="167"/>
      <c r="JCZ46" s="167"/>
      <c r="JDA46" s="167"/>
      <c r="JDB46" s="167"/>
      <c r="JDC46" s="167"/>
      <c r="JDD46" s="167"/>
      <c r="JDE46" s="167"/>
      <c r="JDF46" s="167"/>
      <c r="JDG46" s="167"/>
      <c r="JDH46" s="167"/>
      <c r="JDI46" s="167"/>
      <c r="JDJ46" s="167"/>
      <c r="JDK46" s="167"/>
      <c r="JDL46" s="167"/>
      <c r="JDM46" s="167"/>
      <c r="JDN46" s="167"/>
      <c r="JDO46" s="167"/>
      <c r="JDP46" s="167"/>
      <c r="JDQ46" s="167"/>
      <c r="JDR46" s="167"/>
      <c r="JDS46" s="167"/>
      <c r="JDT46" s="167"/>
      <c r="JDU46" s="167"/>
      <c r="JDV46" s="167"/>
      <c r="JDW46" s="167"/>
      <c r="JDX46" s="167"/>
      <c r="JDY46" s="167"/>
      <c r="JDZ46" s="167"/>
      <c r="JEA46" s="167"/>
      <c r="JEB46" s="167"/>
      <c r="JEC46" s="167"/>
      <c r="JED46" s="167"/>
      <c r="JEE46" s="167"/>
      <c r="JEF46" s="167"/>
      <c r="JEG46" s="167"/>
      <c r="JEH46" s="167"/>
      <c r="JEI46" s="167"/>
      <c r="JEJ46" s="167"/>
      <c r="JEK46" s="167"/>
      <c r="JEL46" s="167"/>
      <c r="JEM46" s="167"/>
      <c r="JEN46" s="167"/>
      <c r="JEO46" s="167"/>
      <c r="JEP46" s="167"/>
      <c r="JEQ46" s="167"/>
      <c r="JER46" s="167"/>
      <c r="JES46" s="167"/>
      <c r="JET46" s="167"/>
      <c r="JEU46" s="167"/>
      <c r="JEV46" s="167"/>
      <c r="JEW46" s="167"/>
      <c r="JEX46" s="167"/>
      <c r="JEY46" s="167"/>
      <c r="JEZ46" s="167"/>
      <c r="JFA46" s="167"/>
      <c r="JFB46" s="167"/>
      <c r="JFC46" s="167"/>
      <c r="JFD46" s="167"/>
      <c r="JFE46" s="167"/>
      <c r="JFF46" s="167"/>
      <c r="JFG46" s="167"/>
      <c r="JFH46" s="167"/>
      <c r="JFI46" s="167"/>
      <c r="JFJ46" s="167"/>
      <c r="JFK46" s="167"/>
      <c r="JFL46" s="167"/>
      <c r="JFM46" s="167"/>
      <c r="JFN46" s="167"/>
      <c r="JFO46" s="167"/>
      <c r="JFP46" s="167"/>
      <c r="JFQ46" s="167"/>
      <c r="JFR46" s="167"/>
      <c r="JFS46" s="167"/>
      <c r="JFT46" s="167"/>
      <c r="JFU46" s="167"/>
      <c r="JFV46" s="167"/>
      <c r="JFW46" s="167"/>
      <c r="JFX46" s="167"/>
      <c r="JFY46" s="167"/>
      <c r="JFZ46" s="167"/>
      <c r="JGA46" s="167"/>
      <c r="JGB46" s="167"/>
      <c r="JGC46" s="167"/>
      <c r="JGD46" s="167"/>
      <c r="JGE46" s="167"/>
      <c r="JGF46" s="167"/>
      <c r="JGG46" s="167"/>
      <c r="JGH46" s="167"/>
      <c r="JGI46" s="167"/>
      <c r="JGJ46" s="167"/>
      <c r="JGK46" s="167"/>
      <c r="JGL46" s="167"/>
      <c r="JGM46" s="167"/>
      <c r="JGN46" s="167"/>
      <c r="JGO46" s="167"/>
      <c r="JGP46" s="167"/>
      <c r="JGQ46" s="167"/>
      <c r="JGR46" s="167"/>
      <c r="JGS46" s="167"/>
      <c r="JGT46" s="167"/>
      <c r="JGU46" s="167"/>
      <c r="JGV46" s="167"/>
      <c r="JGW46" s="167"/>
      <c r="JGX46" s="167"/>
      <c r="JGY46" s="167"/>
      <c r="JGZ46" s="167"/>
      <c r="JHA46" s="167"/>
      <c r="JHB46" s="167"/>
      <c r="JHC46" s="167"/>
      <c r="JHD46" s="167"/>
      <c r="JHE46" s="167"/>
      <c r="JHF46" s="167"/>
      <c r="JHG46" s="167"/>
      <c r="JHH46" s="167"/>
      <c r="JHI46" s="167"/>
      <c r="JHJ46" s="167"/>
      <c r="JHK46" s="167"/>
      <c r="JHL46" s="167"/>
      <c r="JHM46" s="167"/>
      <c r="JHN46" s="167"/>
      <c r="JHO46" s="167"/>
      <c r="JHP46" s="167"/>
      <c r="JHQ46" s="167"/>
      <c r="JHR46" s="167"/>
      <c r="JHS46" s="167"/>
      <c r="JHT46" s="167"/>
      <c r="JHU46" s="167"/>
      <c r="JHV46" s="167"/>
      <c r="JHW46" s="167"/>
      <c r="JHX46" s="167"/>
      <c r="JHY46" s="167"/>
      <c r="JHZ46" s="167"/>
      <c r="JIA46" s="167"/>
      <c r="JIB46" s="167"/>
      <c r="JIC46" s="167"/>
      <c r="JID46" s="167"/>
      <c r="JIE46" s="167"/>
      <c r="JIF46" s="167"/>
      <c r="JIG46" s="167"/>
      <c r="JIH46" s="167"/>
      <c r="JII46" s="167"/>
      <c r="JIJ46" s="167"/>
      <c r="JIK46" s="167"/>
      <c r="JIL46" s="167"/>
      <c r="JIM46" s="167"/>
      <c r="JIN46" s="167"/>
      <c r="JIO46" s="167"/>
      <c r="JIP46" s="167"/>
      <c r="JIQ46" s="167"/>
      <c r="JIR46" s="167"/>
      <c r="JIS46" s="167"/>
      <c r="JIT46" s="167"/>
      <c r="JIU46" s="167"/>
      <c r="JIV46" s="167"/>
      <c r="JIW46" s="167"/>
      <c r="JIX46" s="167"/>
      <c r="JIY46" s="167"/>
      <c r="JIZ46" s="167"/>
      <c r="JJA46" s="167"/>
      <c r="JJB46" s="167"/>
      <c r="JJC46" s="167"/>
      <c r="JJD46" s="167"/>
      <c r="JJE46" s="167"/>
      <c r="JJF46" s="167"/>
      <c r="JJG46" s="167"/>
      <c r="JJH46" s="167"/>
      <c r="JJI46" s="167"/>
      <c r="JJJ46" s="167"/>
      <c r="JJK46" s="167"/>
      <c r="JJL46" s="167"/>
      <c r="JJM46" s="167"/>
      <c r="JJN46" s="167"/>
      <c r="JJO46" s="167"/>
      <c r="JJP46" s="167"/>
      <c r="JJQ46" s="167"/>
      <c r="JJR46" s="167"/>
      <c r="JJS46" s="167"/>
      <c r="JJT46" s="167"/>
      <c r="JJU46" s="167"/>
      <c r="JJV46" s="167"/>
      <c r="JJW46" s="167"/>
      <c r="JJX46" s="167"/>
      <c r="JJY46" s="167"/>
      <c r="JJZ46" s="167"/>
      <c r="JKA46" s="167"/>
      <c r="JKB46" s="167"/>
      <c r="JKC46" s="167"/>
      <c r="JKD46" s="167"/>
      <c r="JKE46" s="167"/>
      <c r="JKF46" s="167"/>
      <c r="JKG46" s="167"/>
      <c r="JKH46" s="167"/>
      <c r="JKI46" s="167"/>
      <c r="JKJ46" s="167"/>
      <c r="JKK46" s="167"/>
      <c r="JKL46" s="167"/>
      <c r="JKM46" s="167"/>
      <c r="JKN46" s="167"/>
      <c r="JKO46" s="167"/>
      <c r="JKP46" s="167"/>
      <c r="JKQ46" s="167"/>
      <c r="JKR46" s="167"/>
      <c r="JKS46" s="167"/>
      <c r="JKT46" s="167"/>
      <c r="JKU46" s="167"/>
      <c r="JKV46" s="167"/>
      <c r="JKW46" s="167"/>
      <c r="JKX46" s="167"/>
      <c r="JKY46" s="167"/>
      <c r="JKZ46" s="167"/>
      <c r="JLA46" s="167"/>
      <c r="JLB46" s="167"/>
      <c r="JLC46" s="167"/>
      <c r="JLD46" s="167"/>
      <c r="JLE46" s="167"/>
      <c r="JLF46" s="167"/>
      <c r="JLG46" s="167"/>
      <c r="JLH46" s="167"/>
      <c r="JLI46" s="167"/>
      <c r="JLJ46" s="167"/>
      <c r="JLK46" s="167"/>
      <c r="JLL46" s="167"/>
      <c r="JLM46" s="167"/>
      <c r="JLN46" s="167"/>
      <c r="JLO46" s="167"/>
      <c r="JLP46" s="167"/>
      <c r="JLQ46" s="167"/>
      <c r="JLR46" s="167"/>
      <c r="JLS46" s="167"/>
      <c r="JLT46" s="167"/>
      <c r="JLU46" s="167"/>
      <c r="JLV46" s="167"/>
      <c r="JLW46" s="167"/>
      <c r="JLX46" s="167"/>
      <c r="JLY46" s="167"/>
      <c r="JLZ46" s="167"/>
      <c r="JMA46" s="167"/>
      <c r="JMB46" s="167"/>
      <c r="JMC46" s="167"/>
      <c r="JMD46" s="167"/>
      <c r="JME46" s="167"/>
      <c r="JMF46" s="167"/>
      <c r="JMG46" s="167"/>
      <c r="JMH46" s="167"/>
      <c r="JMI46" s="167"/>
      <c r="JMJ46" s="167"/>
      <c r="JMK46" s="167"/>
      <c r="JML46" s="167"/>
      <c r="JMM46" s="167"/>
      <c r="JMN46" s="167"/>
      <c r="JMO46" s="167"/>
      <c r="JMP46" s="167"/>
      <c r="JMQ46" s="167"/>
      <c r="JMR46" s="167"/>
      <c r="JMS46" s="167"/>
      <c r="JMT46" s="167"/>
      <c r="JMU46" s="167"/>
      <c r="JMV46" s="167"/>
      <c r="JMW46" s="167"/>
      <c r="JMX46" s="167"/>
      <c r="JMY46" s="167"/>
      <c r="JMZ46" s="167"/>
      <c r="JNA46" s="167"/>
      <c r="JNB46" s="167"/>
      <c r="JNC46" s="167"/>
      <c r="JND46" s="167"/>
      <c r="JNE46" s="167"/>
      <c r="JNF46" s="167"/>
      <c r="JNG46" s="167"/>
      <c r="JNH46" s="167"/>
      <c r="JNI46" s="167"/>
      <c r="JNJ46" s="167"/>
      <c r="JNK46" s="167"/>
      <c r="JNL46" s="167"/>
      <c r="JNM46" s="167"/>
      <c r="JNN46" s="167"/>
      <c r="JNO46" s="167"/>
      <c r="JNP46" s="167"/>
      <c r="JNQ46" s="167"/>
      <c r="JNR46" s="167"/>
      <c r="JNS46" s="167"/>
      <c r="JNT46" s="167"/>
      <c r="JNU46" s="167"/>
      <c r="JNV46" s="167"/>
      <c r="JNW46" s="167"/>
      <c r="JNX46" s="167"/>
      <c r="JNY46" s="167"/>
      <c r="JNZ46" s="167"/>
      <c r="JOA46" s="167"/>
      <c r="JOB46" s="167"/>
      <c r="JOC46" s="167"/>
      <c r="JOD46" s="167"/>
      <c r="JOE46" s="167"/>
      <c r="JOF46" s="167"/>
      <c r="JOG46" s="167"/>
      <c r="JOH46" s="167"/>
      <c r="JOI46" s="167"/>
      <c r="JOJ46" s="167"/>
      <c r="JOK46" s="167"/>
      <c r="JOL46" s="167"/>
      <c r="JOM46" s="167"/>
      <c r="JON46" s="167"/>
      <c r="JOO46" s="167"/>
      <c r="JOP46" s="167"/>
      <c r="JOQ46" s="167"/>
      <c r="JOR46" s="167"/>
      <c r="JOS46" s="167"/>
      <c r="JOT46" s="167"/>
      <c r="JOU46" s="167"/>
      <c r="JOV46" s="167"/>
      <c r="JOW46" s="167"/>
      <c r="JOX46" s="167"/>
      <c r="JOY46" s="167"/>
      <c r="JOZ46" s="167"/>
      <c r="JPA46" s="167"/>
      <c r="JPB46" s="167"/>
      <c r="JPC46" s="167"/>
      <c r="JPD46" s="167"/>
      <c r="JPE46" s="167"/>
      <c r="JPF46" s="167"/>
      <c r="JPG46" s="167"/>
      <c r="JPH46" s="167"/>
      <c r="JPI46" s="167"/>
      <c r="JPJ46" s="167"/>
      <c r="JPK46" s="167"/>
      <c r="JPL46" s="167"/>
      <c r="JPM46" s="167"/>
      <c r="JPN46" s="167"/>
      <c r="JPO46" s="167"/>
      <c r="JPP46" s="167"/>
      <c r="JPQ46" s="167"/>
      <c r="JPR46" s="167"/>
      <c r="JPS46" s="167"/>
      <c r="JPT46" s="167"/>
      <c r="JPU46" s="167"/>
      <c r="JPV46" s="167"/>
      <c r="JPW46" s="167"/>
      <c r="JPX46" s="167"/>
      <c r="JPY46" s="167"/>
      <c r="JPZ46" s="167"/>
      <c r="JQA46" s="167"/>
      <c r="JQB46" s="167"/>
      <c r="JQC46" s="167"/>
      <c r="JQD46" s="167"/>
      <c r="JQE46" s="167"/>
      <c r="JQF46" s="167"/>
      <c r="JQG46" s="167"/>
      <c r="JQH46" s="167"/>
      <c r="JQI46" s="167"/>
      <c r="JQJ46" s="167"/>
      <c r="JQK46" s="167"/>
      <c r="JQL46" s="167"/>
      <c r="JQM46" s="167"/>
      <c r="JQN46" s="167"/>
      <c r="JQO46" s="167"/>
      <c r="JQP46" s="167"/>
      <c r="JQQ46" s="167"/>
      <c r="JQR46" s="167"/>
      <c r="JQS46" s="167"/>
      <c r="JQT46" s="167"/>
      <c r="JQU46" s="167"/>
      <c r="JQV46" s="167"/>
      <c r="JQW46" s="167"/>
      <c r="JQX46" s="167"/>
      <c r="JQY46" s="167"/>
      <c r="JQZ46" s="167"/>
      <c r="JRA46" s="167"/>
      <c r="JRB46" s="167"/>
      <c r="JRC46" s="167"/>
      <c r="JRD46" s="167"/>
      <c r="JRE46" s="167"/>
      <c r="JRF46" s="167"/>
      <c r="JRG46" s="167"/>
      <c r="JRH46" s="167"/>
      <c r="JRI46" s="167"/>
      <c r="JRJ46" s="167"/>
      <c r="JRK46" s="167"/>
      <c r="JRL46" s="167"/>
      <c r="JRM46" s="167"/>
      <c r="JRN46" s="167"/>
      <c r="JRO46" s="167"/>
      <c r="JRP46" s="167"/>
      <c r="JRQ46" s="167"/>
      <c r="JRR46" s="167"/>
      <c r="JRS46" s="167"/>
      <c r="JRT46" s="167"/>
      <c r="JRU46" s="167"/>
      <c r="JRV46" s="167"/>
      <c r="JRW46" s="167"/>
      <c r="JRX46" s="167"/>
      <c r="JRY46" s="167"/>
      <c r="JRZ46" s="167"/>
      <c r="JSA46" s="167"/>
      <c r="JSB46" s="167"/>
      <c r="JSC46" s="167"/>
      <c r="JSD46" s="167"/>
      <c r="JSE46" s="167"/>
      <c r="JSF46" s="167"/>
      <c r="JSG46" s="167"/>
      <c r="JSH46" s="167"/>
      <c r="JSI46" s="167"/>
      <c r="JSJ46" s="167"/>
      <c r="JSK46" s="167"/>
      <c r="JSL46" s="167"/>
      <c r="JSM46" s="167"/>
      <c r="JSN46" s="167"/>
      <c r="JSO46" s="167"/>
      <c r="JSP46" s="167"/>
      <c r="JSQ46" s="167"/>
      <c r="JSR46" s="167"/>
      <c r="JSS46" s="167"/>
      <c r="JST46" s="167"/>
      <c r="JSU46" s="167"/>
      <c r="JSV46" s="167"/>
      <c r="JSW46" s="167"/>
      <c r="JSX46" s="167"/>
      <c r="JSY46" s="167"/>
      <c r="JSZ46" s="167"/>
      <c r="JTA46" s="167"/>
      <c r="JTB46" s="167"/>
      <c r="JTC46" s="167"/>
      <c r="JTD46" s="167"/>
      <c r="JTE46" s="167"/>
      <c r="JTF46" s="167"/>
      <c r="JTG46" s="167"/>
      <c r="JTH46" s="167"/>
      <c r="JTI46" s="167"/>
      <c r="JTJ46" s="167"/>
      <c r="JTK46" s="167"/>
      <c r="JTL46" s="167"/>
      <c r="JTM46" s="167"/>
      <c r="JTN46" s="167"/>
      <c r="JTO46" s="167"/>
      <c r="JTP46" s="167"/>
      <c r="JTQ46" s="167"/>
      <c r="JTR46" s="167"/>
      <c r="JTS46" s="167"/>
      <c r="JTT46" s="167"/>
      <c r="JTU46" s="167"/>
      <c r="JTV46" s="167"/>
      <c r="JTW46" s="167"/>
      <c r="JTX46" s="167"/>
      <c r="JTY46" s="167"/>
      <c r="JTZ46" s="167"/>
      <c r="JUA46" s="167"/>
      <c r="JUB46" s="167"/>
      <c r="JUC46" s="167"/>
      <c r="JUD46" s="167"/>
      <c r="JUE46" s="167"/>
      <c r="JUF46" s="167"/>
      <c r="JUG46" s="167"/>
      <c r="JUH46" s="167"/>
      <c r="JUI46" s="167"/>
      <c r="JUJ46" s="167"/>
      <c r="JUK46" s="167"/>
      <c r="JUL46" s="167"/>
      <c r="JUM46" s="167"/>
      <c r="JUN46" s="167"/>
      <c r="JUO46" s="167"/>
      <c r="JUP46" s="167"/>
      <c r="JUQ46" s="167"/>
      <c r="JUR46" s="167"/>
      <c r="JUS46" s="167"/>
      <c r="JUT46" s="167"/>
      <c r="JUU46" s="167"/>
      <c r="JUV46" s="167"/>
      <c r="JUW46" s="167"/>
      <c r="JUX46" s="167"/>
      <c r="JUY46" s="167"/>
      <c r="JUZ46" s="167"/>
      <c r="JVA46" s="167"/>
      <c r="JVB46" s="167"/>
      <c r="JVC46" s="167"/>
      <c r="JVD46" s="167"/>
      <c r="JVE46" s="167"/>
      <c r="JVF46" s="167"/>
      <c r="JVG46" s="167"/>
      <c r="JVH46" s="167"/>
      <c r="JVI46" s="167"/>
      <c r="JVJ46" s="167"/>
      <c r="JVK46" s="167"/>
      <c r="JVL46" s="167"/>
      <c r="JVM46" s="167"/>
      <c r="JVN46" s="167"/>
      <c r="JVO46" s="167"/>
      <c r="JVP46" s="167"/>
      <c r="JVQ46" s="167"/>
      <c r="JVR46" s="167"/>
      <c r="JVS46" s="167"/>
      <c r="JVT46" s="167"/>
      <c r="JVU46" s="167"/>
      <c r="JVV46" s="167"/>
      <c r="JVW46" s="167"/>
      <c r="JVX46" s="167"/>
      <c r="JVY46" s="167"/>
      <c r="JVZ46" s="167"/>
      <c r="JWA46" s="167"/>
      <c r="JWB46" s="167"/>
      <c r="JWC46" s="167"/>
      <c r="JWD46" s="167"/>
      <c r="JWE46" s="167"/>
      <c r="JWF46" s="167"/>
      <c r="JWG46" s="167"/>
      <c r="JWH46" s="167"/>
      <c r="JWI46" s="167"/>
      <c r="JWJ46" s="167"/>
      <c r="JWK46" s="167"/>
      <c r="JWL46" s="167"/>
      <c r="JWM46" s="167"/>
      <c r="JWN46" s="167"/>
      <c r="JWO46" s="167"/>
      <c r="JWP46" s="167"/>
      <c r="JWQ46" s="167"/>
      <c r="JWR46" s="167"/>
      <c r="JWS46" s="167"/>
      <c r="JWT46" s="167"/>
      <c r="JWU46" s="167"/>
      <c r="JWV46" s="167"/>
      <c r="JWW46" s="167"/>
      <c r="JWX46" s="167"/>
      <c r="JWY46" s="167"/>
      <c r="JWZ46" s="167"/>
      <c r="JXA46" s="167"/>
      <c r="JXB46" s="167"/>
      <c r="JXC46" s="167"/>
      <c r="JXD46" s="167"/>
      <c r="JXE46" s="167"/>
      <c r="JXF46" s="167"/>
      <c r="JXG46" s="167"/>
      <c r="JXH46" s="167"/>
      <c r="JXI46" s="167"/>
      <c r="JXJ46" s="167"/>
      <c r="JXK46" s="167"/>
      <c r="JXL46" s="167"/>
      <c r="JXM46" s="167"/>
      <c r="JXN46" s="167"/>
      <c r="JXO46" s="167"/>
      <c r="JXP46" s="167"/>
      <c r="JXQ46" s="167"/>
      <c r="JXR46" s="167"/>
      <c r="JXS46" s="167"/>
      <c r="JXT46" s="167"/>
      <c r="JXU46" s="167"/>
      <c r="JXV46" s="167"/>
      <c r="JXW46" s="167"/>
      <c r="JXX46" s="167"/>
      <c r="JXY46" s="167"/>
      <c r="JXZ46" s="167"/>
      <c r="JYA46" s="167"/>
      <c r="JYB46" s="167"/>
      <c r="JYC46" s="167"/>
      <c r="JYD46" s="167"/>
      <c r="JYE46" s="167"/>
      <c r="JYF46" s="167"/>
      <c r="JYG46" s="167"/>
      <c r="JYH46" s="167"/>
      <c r="JYI46" s="167"/>
      <c r="JYJ46" s="167"/>
      <c r="JYK46" s="167"/>
      <c r="JYL46" s="167"/>
      <c r="JYM46" s="167"/>
      <c r="JYN46" s="167"/>
      <c r="JYO46" s="167"/>
      <c r="JYP46" s="167"/>
      <c r="JYQ46" s="167"/>
      <c r="JYR46" s="167"/>
      <c r="JYS46" s="167"/>
      <c r="JYT46" s="167"/>
      <c r="JYU46" s="167"/>
      <c r="JYV46" s="167"/>
      <c r="JYW46" s="167"/>
      <c r="JYX46" s="167"/>
      <c r="JYY46" s="167"/>
      <c r="JYZ46" s="167"/>
      <c r="JZA46" s="167"/>
      <c r="JZB46" s="167"/>
      <c r="JZC46" s="167"/>
      <c r="JZD46" s="167"/>
      <c r="JZE46" s="167"/>
      <c r="JZF46" s="167"/>
      <c r="JZG46" s="167"/>
      <c r="JZH46" s="167"/>
      <c r="JZI46" s="167"/>
      <c r="JZJ46" s="167"/>
      <c r="JZK46" s="167"/>
      <c r="JZL46" s="167"/>
      <c r="JZM46" s="167"/>
      <c r="JZN46" s="167"/>
      <c r="JZO46" s="167"/>
      <c r="JZP46" s="167"/>
      <c r="JZQ46" s="167"/>
      <c r="JZR46" s="167"/>
      <c r="JZS46" s="167"/>
      <c r="JZT46" s="167"/>
      <c r="JZU46" s="167"/>
      <c r="JZV46" s="167"/>
      <c r="JZW46" s="167"/>
      <c r="JZX46" s="167"/>
      <c r="JZY46" s="167"/>
      <c r="JZZ46" s="167"/>
      <c r="KAA46" s="167"/>
      <c r="KAB46" s="167"/>
      <c r="KAC46" s="167"/>
      <c r="KAD46" s="167"/>
      <c r="KAE46" s="167"/>
      <c r="KAF46" s="167"/>
      <c r="KAG46" s="167"/>
      <c r="KAH46" s="167"/>
      <c r="KAI46" s="167"/>
      <c r="KAJ46" s="167"/>
      <c r="KAK46" s="167"/>
      <c r="KAL46" s="167"/>
      <c r="KAM46" s="167"/>
      <c r="KAN46" s="167"/>
      <c r="KAO46" s="167"/>
      <c r="KAP46" s="167"/>
      <c r="KAQ46" s="167"/>
      <c r="KAR46" s="167"/>
      <c r="KAS46" s="167"/>
      <c r="KAT46" s="167"/>
      <c r="KAU46" s="167"/>
      <c r="KAV46" s="167"/>
      <c r="KAW46" s="167"/>
      <c r="KAX46" s="167"/>
      <c r="KAY46" s="167"/>
      <c r="KAZ46" s="167"/>
      <c r="KBA46" s="167"/>
      <c r="KBB46" s="167"/>
      <c r="KBC46" s="167"/>
      <c r="KBD46" s="167"/>
      <c r="KBE46" s="167"/>
      <c r="KBF46" s="167"/>
      <c r="KBG46" s="167"/>
      <c r="KBH46" s="167"/>
      <c r="KBI46" s="167"/>
      <c r="KBJ46" s="167"/>
      <c r="KBK46" s="167"/>
      <c r="KBL46" s="167"/>
      <c r="KBM46" s="167"/>
      <c r="KBN46" s="167"/>
      <c r="KBO46" s="167"/>
      <c r="KBP46" s="167"/>
      <c r="KBQ46" s="167"/>
      <c r="KBR46" s="167"/>
      <c r="KBS46" s="167"/>
      <c r="KBT46" s="167"/>
      <c r="KBU46" s="167"/>
      <c r="KBV46" s="167"/>
      <c r="KBW46" s="167"/>
      <c r="KBX46" s="167"/>
      <c r="KBY46" s="167"/>
      <c r="KBZ46" s="167"/>
      <c r="KCA46" s="167"/>
      <c r="KCB46" s="167"/>
      <c r="KCC46" s="167"/>
      <c r="KCD46" s="167"/>
      <c r="KCE46" s="167"/>
      <c r="KCF46" s="167"/>
      <c r="KCG46" s="167"/>
      <c r="KCH46" s="167"/>
      <c r="KCI46" s="167"/>
      <c r="KCJ46" s="167"/>
      <c r="KCK46" s="167"/>
      <c r="KCL46" s="167"/>
      <c r="KCM46" s="167"/>
      <c r="KCN46" s="167"/>
      <c r="KCO46" s="167"/>
      <c r="KCP46" s="167"/>
      <c r="KCQ46" s="167"/>
      <c r="KCR46" s="167"/>
      <c r="KCS46" s="167"/>
      <c r="KCT46" s="167"/>
      <c r="KCU46" s="167"/>
      <c r="KCV46" s="167"/>
      <c r="KCW46" s="167"/>
      <c r="KCX46" s="167"/>
      <c r="KCY46" s="167"/>
      <c r="KCZ46" s="167"/>
      <c r="KDA46" s="167"/>
      <c r="KDB46" s="167"/>
      <c r="KDC46" s="167"/>
      <c r="KDD46" s="167"/>
      <c r="KDE46" s="167"/>
      <c r="KDF46" s="167"/>
      <c r="KDG46" s="167"/>
      <c r="KDH46" s="167"/>
      <c r="KDI46" s="167"/>
      <c r="KDJ46" s="167"/>
      <c r="KDK46" s="167"/>
      <c r="KDL46" s="167"/>
      <c r="KDM46" s="167"/>
      <c r="KDN46" s="167"/>
      <c r="KDO46" s="167"/>
      <c r="KDP46" s="167"/>
      <c r="KDQ46" s="167"/>
      <c r="KDR46" s="167"/>
      <c r="KDS46" s="167"/>
      <c r="KDT46" s="167"/>
      <c r="KDU46" s="167"/>
      <c r="KDV46" s="167"/>
      <c r="KDW46" s="167"/>
      <c r="KDX46" s="167"/>
      <c r="KDY46" s="167"/>
      <c r="KDZ46" s="167"/>
      <c r="KEA46" s="167"/>
      <c r="KEB46" s="167"/>
      <c r="KEC46" s="167"/>
      <c r="KED46" s="167"/>
      <c r="KEE46" s="167"/>
      <c r="KEF46" s="167"/>
      <c r="KEG46" s="167"/>
      <c r="KEH46" s="167"/>
      <c r="KEI46" s="167"/>
      <c r="KEJ46" s="167"/>
      <c r="KEK46" s="167"/>
      <c r="KEL46" s="167"/>
      <c r="KEM46" s="167"/>
      <c r="KEN46" s="167"/>
      <c r="KEO46" s="167"/>
      <c r="KEP46" s="167"/>
      <c r="KEQ46" s="167"/>
      <c r="KER46" s="167"/>
      <c r="KES46" s="167"/>
      <c r="KET46" s="167"/>
      <c r="KEU46" s="167"/>
      <c r="KEV46" s="167"/>
      <c r="KEW46" s="167"/>
      <c r="KEX46" s="167"/>
      <c r="KEY46" s="167"/>
      <c r="KEZ46" s="167"/>
      <c r="KFA46" s="167"/>
      <c r="KFB46" s="167"/>
      <c r="KFC46" s="167"/>
      <c r="KFD46" s="167"/>
      <c r="KFE46" s="167"/>
      <c r="KFF46" s="167"/>
      <c r="KFG46" s="167"/>
      <c r="KFH46" s="167"/>
      <c r="KFI46" s="167"/>
      <c r="KFJ46" s="167"/>
      <c r="KFK46" s="167"/>
      <c r="KFL46" s="167"/>
      <c r="KFM46" s="167"/>
      <c r="KFN46" s="167"/>
      <c r="KFO46" s="167"/>
      <c r="KFP46" s="167"/>
      <c r="KFQ46" s="167"/>
      <c r="KFR46" s="167"/>
      <c r="KFS46" s="167"/>
      <c r="KFT46" s="167"/>
      <c r="KFU46" s="167"/>
      <c r="KFV46" s="167"/>
      <c r="KFW46" s="167"/>
      <c r="KFX46" s="167"/>
      <c r="KFY46" s="167"/>
      <c r="KFZ46" s="167"/>
      <c r="KGA46" s="167"/>
      <c r="KGB46" s="167"/>
      <c r="KGC46" s="167"/>
      <c r="KGD46" s="167"/>
      <c r="KGE46" s="167"/>
      <c r="KGF46" s="167"/>
      <c r="KGG46" s="167"/>
      <c r="KGH46" s="167"/>
      <c r="KGI46" s="167"/>
      <c r="KGJ46" s="167"/>
      <c r="KGK46" s="167"/>
      <c r="KGL46" s="167"/>
      <c r="KGM46" s="167"/>
      <c r="KGN46" s="167"/>
      <c r="KGO46" s="167"/>
      <c r="KGP46" s="167"/>
      <c r="KGQ46" s="167"/>
      <c r="KGR46" s="167"/>
      <c r="KGS46" s="167"/>
      <c r="KGT46" s="167"/>
      <c r="KGU46" s="167"/>
      <c r="KGV46" s="167"/>
      <c r="KGW46" s="167"/>
      <c r="KGX46" s="167"/>
      <c r="KGY46" s="167"/>
      <c r="KGZ46" s="167"/>
      <c r="KHA46" s="167"/>
      <c r="KHB46" s="167"/>
      <c r="KHC46" s="167"/>
      <c r="KHD46" s="167"/>
      <c r="KHE46" s="167"/>
      <c r="KHF46" s="167"/>
      <c r="KHG46" s="167"/>
      <c r="KHH46" s="167"/>
      <c r="KHI46" s="167"/>
      <c r="KHJ46" s="167"/>
      <c r="KHK46" s="167"/>
      <c r="KHL46" s="167"/>
      <c r="KHM46" s="167"/>
      <c r="KHN46" s="167"/>
      <c r="KHO46" s="167"/>
      <c r="KHP46" s="167"/>
      <c r="KHQ46" s="167"/>
      <c r="KHR46" s="167"/>
      <c r="KHS46" s="167"/>
      <c r="KHT46" s="167"/>
      <c r="KHU46" s="167"/>
      <c r="KHV46" s="167"/>
      <c r="KHW46" s="167"/>
      <c r="KHX46" s="167"/>
      <c r="KHY46" s="167"/>
      <c r="KHZ46" s="167"/>
      <c r="KIA46" s="167"/>
      <c r="KIB46" s="167"/>
      <c r="KIC46" s="167"/>
      <c r="KID46" s="167"/>
      <c r="KIE46" s="167"/>
      <c r="KIF46" s="167"/>
      <c r="KIG46" s="167"/>
      <c r="KIH46" s="167"/>
      <c r="KII46" s="167"/>
      <c r="KIJ46" s="167"/>
      <c r="KIK46" s="167"/>
      <c r="KIL46" s="167"/>
      <c r="KIM46" s="167"/>
      <c r="KIN46" s="167"/>
      <c r="KIO46" s="167"/>
      <c r="KIP46" s="167"/>
      <c r="KIQ46" s="167"/>
      <c r="KIR46" s="167"/>
      <c r="KIS46" s="167"/>
      <c r="KIT46" s="167"/>
      <c r="KIU46" s="167"/>
      <c r="KIV46" s="167"/>
      <c r="KIW46" s="167"/>
      <c r="KIX46" s="167"/>
      <c r="KIY46" s="167"/>
      <c r="KIZ46" s="167"/>
      <c r="KJA46" s="167"/>
      <c r="KJB46" s="167"/>
      <c r="KJC46" s="167"/>
      <c r="KJD46" s="167"/>
      <c r="KJE46" s="167"/>
      <c r="KJF46" s="167"/>
      <c r="KJG46" s="167"/>
      <c r="KJH46" s="167"/>
      <c r="KJI46" s="167"/>
      <c r="KJJ46" s="167"/>
      <c r="KJK46" s="167"/>
      <c r="KJL46" s="167"/>
      <c r="KJM46" s="167"/>
      <c r="KJN46" s="167"/>
      <c r="KJO46" s="167"/>
      <c r="KJP46" s="167"/>
      <c r="KJQ46" s="167"/>
      <c r="KJR46" s="167"/>
      <c r="KJS46" s="167"/>
      <c r="KJT46" s="167"/>
      <c r="KJU46" s="167"/>
      <c r="KJV46" s="167"/>
      <c r="KJW46" s="167"/>
      <c r="KJX46" s="167"/>
      <c r="KJY46" s="167"/>
      <c r="KJZ46" s="167"/>
      <c r="KKA46" s="167"/>
      <c r="KKB46" s="167"/>
      <c r="KKC46" s="167"/>
      <c r="KKD46" s="167"/>
      <c r="KKE46" s="167"/>
      <c r="KKF46" s="167"/>
      <c r="KKG46" s="167"/>
      <c r="KKH46" s="167"/>
      <c r="KKI46" s="167"/>
      <c r="KKJ46" s="167"/>
      <c r="KKK46" s="167"/>
      <c r="KKL46" s="167"/>
      <c r="KKM46" s="167"/>
      <c r="KKN46" s="167"/>
      <c r="KKO46" s="167"/>
      <c r="KKP46" s="167"/>
      <c r="KKQ46" s="167"/>
      <c r="KKR46" s="167"/>
      <c r="KKS46" s="167"/>
      <c r="KKT46" s="167"/>
      <c r="KKU46" s="167"/>
      <c r="KKV46" s="167"/>
      <c r="KKW46" s="167"/>
      <c r="KKX46" s="167"/>
      <c r="KKY46" s="167"/>
      <c r="KKZ46" s="167"/>
      <c r="KLA46" s="167"/>
      <c r="KLB46" s="167"/>
      <c r="KLC46" s="167"/>
      <c r="KLD46" s="167"/>
      <c r="KLE46" s="167"/>
      <c r="KLF46" s="167"/>
      <c r="KLG46" s="167"/>
      <c r="KLH46" s="167"/>
      <c r="KLI46" s="167"/>
      <c r="KLJ46" s="167"/>
      <c r="KLK46" s="167"/>
      <c r="KLL46" s="167"/>
      <c r="KLM46" s="167"/>
      <c r="KLN46" s="167"/>
      <c r="KLO46" s="167"/>
      <c r="KLP46" s="167"/>
      <c r="KLQ46" s="167"/>
      <c r="KLR46" s="167"/>
      <c r="KLS46" s="167"/>
      <c r="KLT46" s="167"/>
      <c r="KLU46" s="167"/>
      <c r="KLV46" s="167"/>
      <c r="KLW46" s="167"/>
      <c r="KLX46" s="167"/>
      <c r="KLY46" s="167"/>
      <c r="KLZ46" s="167"/>
      <c r="KMA46" s="167"/>
      <c r="KMB46" s="167"/>
      <c r="KMC46" s="167"/>
      <c r="KMD46" s="167"/>
      <c r="KME46" s="167"/>
      <c r="KMF46" s="167"/>
      <c r="KMG46" s="167"/>
      <c r="KMH46" s="167"/>
      <c r="KMI46" s="167"/>
      <c r="KMJ46" s="167"/>
      <c r="KMK46" s="167"/>
      <c r="KML46" s="167"/>
      <c r="KMM46" s="167"/>
      <c r="KMN46" s="167"/>
      <c r="KMO46" s="167"/>
      <c r="KMP46" s="167"/>
      <c r="KMQ46" s="167"/>
      <c r="KMR46" s="167"/>
      <c r="KMS46" s="167"/>
      <c r="KMT46" s="167"/>
      <c r="KMU46" s="167"/>
      <c r="KMV46" s="167"/>
      <c r="KMW46" s="167"/>
      <c r="KMX46" s="167"/>
      <c r="KMY46" s="167"/>
      <c r="KMZ46" s="167"/>
      <c r="KNA46" s="167"/>
      <c r="KNB46" s="167"/>
      <c r="KNC46" s="167"/>
      <c r="KND46" s="167"/>
      <c r="KNE46" s="167"/>
      <c r="KNF46" s="167"/>
      <c r="KNG46" s="167"/>
      <c r="KNH46" s="167"/>
      <c r="KNI46" s="167"/>
      <c r="KNJ46" s="167"/>
      <c r="KNK46" s="167"/>
      <c r="KNL46" s="167"/>
      <c r="KNM46" s="167"/>
      <c r="KNN46" s="167"/>
      <c r="KNO46" s="167"/>
      <c r="KNP46" s="167"/>
      <c r="KNQ46" s="167"/>
      <c r="KNR46" s="167"/>
      <c r="KNS46" s="167"/>
      <c r="KNT46" s="167"/>
      <c r="KNU46" s="167"/>
      <c r="KNV46" s="167"/>
      <c r="KNW46" s="167"/>
      <c r="KNX46" s="167"/>
      <c r="KNY46" s="167"/>
      <c r="KNZ46" s="167"/>
      <c r="KOA46" s="167"/>
      <c r="KOB46" s="167"/>
      <c r="KOC46" s="167"/>
      <c r="KOD46" s="167"/>
      <c r="KOE46" s="167"/>
      <c r="KOF46" s="167"/>
      <c r="KOG46" s="167"/>
      <c r="KOH46" s="167"/>
      <c r="KOI46" s="167"/>
      <c r="KOJ46" s="167"/>
      <c r="KOK46" s="167"/>
      <c r="KOL46" s="167"/>
      <c r="KOM46" s="167"/>
      <c r="KON46" s="167"/>
      <c r="KOO46" s="167"/>
      <c r="KOP46" s="167"/>
      <c r="KOQ46" s="167"/>
      <c r="KOR46" s="167"/>
      <c r="KOS46" s="167"/>
      <c r="KOT46" s="167"/>
      <c r="KOU46" s="167"/>
      <c r="KOV46" s="167"/>
      <c r="KOW46" s="167"/>
      <c r="KOX46" s="167"/>
      <c r="KOY46" s="167"/>
      <c r="KOZ46" s="167"/>
      <c r="KPA46" s="167"/>
      <c r="KPB46" s="167"/>
      <c r="KPC46" s="167"/>
      <c r="KPD46" s="167"/>
      <c r="KPE46" s="167"/>
      <c r="KPF46" s="167"/>
      <c r="KPG46" s="167"/>
      <c r="KPH46" s="167"/>
      <c r="KPI46" s="167"/>
      <c r="KPJ46" s="167"/>
      <c r="KPK46" s="167"/>
      <c r="KPL46" s="167"/>
      <c r="KPM46" s="167"/>
      <c r="KPN46" s="167"/>
      <c r="KPO46" s="167"/>
      <c r="KPP46" s="167"/>
      <c r="KPQ46" s="167"/>
      <c r="KPR46" s="167"/>
      <c r="KPS46" s="167"/>
      <c r="KPT46" s="167"/>
      <c r="KPU46" s="167"/>
      <c r="KPV46" s="167"/>
      <c r="KPW46" s="167"/>
      <c r="KPX46" s="167"/>
      <c r="KPY46" s="167"/>
      <c r="KPZ46" s="167"/>
      <c r="KQA46" s="167"/>
      <c r="KQB46" s="167"/>
      <c r="KQC46" s="167"/>
      <c r="KQD46" s="167"/>
      <c r="KQE46" s="167"/>
      <c r="KQF46" s="167"/>
      <c r="KQG46" s="167"/>
      <c r="KQH46" s="167"/>
      <c r="KQI46" s="167"/>
      <c r="KQJ46" s="167"/>
      <c r="KQK46" s="167"/>
      <c r="KQL46" s="167"/>
      <c r="KQM46" s="167"/>
      <c r="KQN46" s="167"/>
      <c r="KQO46" s="167"/>
      <c r="KQP46" s="167"/>
      <c r="KQQ46" s="167"/>
      <c r="KQR46" s="167"/>
      <c r="KQS46" s="167"/>
      <c r="KQT46" s="167"/>
      <c r="KQU46" s="167"/>
      <c r="KQV46" s="167"/>
      <c r="KQW46" s="167"/>
      <c r="KQX46" s="167"/>
      <c r="KQY46" s="167"/>
      <c r="KQZ46" s="167"/>
      <c r="KRA46" s="167"/>
      <c r="KRB46" s="167"/>
      <c r="KRC46" s="167"/>
      <c r="KRD46" s="167"/>
      <c r="KRE46" s="167"/>
      <c r="KRF46" s="167"/>
      <c r="KRG46" s="167"/>
      <c r="KRH46" s="167"/>
      <c r="KRI46" s="167"/>
      <c r="KRJ46" s="167"/>
      <c r="KRK46" s="167"/>
      <c r="KRL46" s="167"/>
      <c r="KRM46" s="167"/>
      <c r="KRN46" s="167"/>
      <c r="KRO46" s="167"/>
      <c r="KRP46" s="167"/>
      <c r="KRQ46" s="167"/>
      <c r="KRR46" s="167"/>
      <c r="KRS46" s="167"/>
      <c r="KRT46" s="167"/>
      <c r="KRU46" s="167"/>
      <c r="KRV46" s="167"/>
      <c r="KRW46" s="167"/>
      <c r="KRX46" s="167"/>
      <c r="KRY46" s="167"/>
      <c r="KRZ46" s="167"/>
      <c r="KSA46" s="167"/>
      <c r="KSB46" s="167"/>
      <c r="KSC46" s="167"/>
      <c r="KSD46" s="167"/>
      <c r="KSE46" s="167"/>
      <c r="KSF46" s="167"/>
      <c r="KSG46" s="167"/>
      <c r="KSH46" s="167"/>
      <c r="KSI46" s="167"/>
      <c r="KSJ46" s="167"/>
      <c r="KSK46" s="167"/>
      <c r="KSL46" s="167"/>
      <c r="KSM46" s="167"/>
      <c r="KSN46" s="167"/>
      <c r="KSO46" s="167"/>
      <c r="KSP46" s="167"/>
      <c r="KSQ46" s="167"/>
      <c r="KSR46" s="167"/>
      <c r="KSS46" s="167"/>
      <c r="KST46" s="167"/>
      <c r="KSU46" s="167"/>
      <c r="KSV46" s="167"/>
      <c r="KSW46" s="167"/>
      <c r="KSX46" s="167"/>
      <c r="KSY46" s="167"/>
      <c r="KSZ46" s="167"/>
      <c r="KTA46" s="167"/>
      <c r="KTB46" s="167"/>
      <c r="KTC46" s="167"/>
      <c r="KTD46" s="167"/>
      <c r="KTE46" s="167"/>
      <c r="KTF46" s="167"/>
      <c r="KTG46" s="167"/>
      <c r="KTH46" s="167"/>
      <c r="KTI46" s="167"/>
      <c r="KTJ46" s="167"/>
      <c r="KTK46" s="167"/>
      <c r="KTL46" s="167"/>
      <c r="KTM46" s="167"/>
      <c r="KTN46" s="167"/>
      <c r="KTO46" s="167"/>
      <c r="KTP46" s="167"/>
      <c r="KTQ46" s="167"/>
      <c r="KTR46" s="167"/>
      <c r="KTS46" s="167"/>
      <c r="KTT46" s="167"/>
      <c r="KTU46" s="167"/>
      <c r="KTV46" s="167"/>
      <c r="KTW46" s="167"/>
      <c r="KTX46" s="167"/>
      <c r="KTY46" s="167"/>
      <c r="KTZ46" s="167"/>
      <c r="KUA46" s="167"/>
      <c r="KUB46" s="167"/>
      <c r="KUC46" s="167"/>
      <c r="KUD46" s="167"/>
      <c r="KUE46" s="167"/>
      <c r="KUF46" s="167"/>
      <c r="KUG46" s="167"/>
      <c r="KUH46" s="167"/>
      <c r="KUI46" s="167"/>
      <c r="KUJ46" s="167"/>
      <c r="KUK46" s="167"/>
      <c r="KUL46" s="167"/>
      <c r="KUM46" s="167"/>
      <c r="KUN46" s="167"/>
      <c r="KUO46" s="167"/>
      <c r="KUP46" s="167"/>
      <c r="KUQ46" s="167"/>
      <c r="KUR46" s="167"/>
      <c r="KUS46" s="167"/>
      <c r="KUT46" s="167"/>
      <c r="KUU46" s="167"/>
      <c r="KUV46" s="167"/>
      <c r="KUW46" s="167"/>
      <c r="KUX46" s="167"/>
      <c r="KUY46" s="167"/>
      <c r="KUZ46" s="167"/>
      <c r="KVA46" s="167"/>
      <c r="KVB46" s="167"/>
      <c r="KVC46" s="167"/>
      <c r="KVD46" s="167"/>
      <c r="KVE46" s="167"/>
      <c r="KVF46" s="167"/>
      <c r="KVG46" s="167"/>
      <c r="KVH46" s="167"/>
      <c r="KVI46" s="167"/>
      <c r="KVJ46" s="167"/>
      <c r="KVK46" s="167"/>
      <c r="KVL46" s="167"/>
      <c r="KVM46" s="167"/>
      <c r="KVN46" s="167"/>
      <c r="KVO46" s="167"/>
      <c r="KVP46" s="167"/>
      <c r="KVQ46" s="167"/>
      <c r="KVR46" s="167"/>
      <c r="KVS46" s="167"/>
      <c r="KVT46" s="167"/>
      <c r="KVU46" s="167"/>
      <c r="KVV46" s="167"/>
      <c r="KVW46" s="167"/>
      <c r="KVX46" s="167"/>
      <c r="KVY46" s="167"/>
      <c r="KVZ46" s="167"/>
      <c r="KWA46" s="167"/>
      <c r="KWB46" s="167"/>
      <c r="KWC46" s="167"/>
      <c r="KWD46" s="167"/>
      <c r="KWE46" s="167"/>
      <c r="KWF46" s="167"/>
      <c r="KWG46" s="167"/>
      <c r="KWH46" s="167"/>
      <c r="KWI46" s="167"/>
      <c r="KWJ46" s="167"/>
      <c r="KWK46" s="167"/>
      <c r="KWL46" s="167"/>
      <c r="KWM46" s="167"/>
      <c r="KWN46" s="167"/>
      <c r="KWO46" s="167"/>
      <c r="KWP46" s="167"/>
      <c r="KWQ46" s="167"/>
      <c r="KWR46" s="167"/>
      <c r="KWS46" s="167"/>
      <c r="KWT46" s="167"/>
      <c r="KWU46" s="167"/>
      <c r="KWV46" s="167"/>
      <c r="KWW46" s="167"/>
      <c r="KWX46" s="167"/>
      <c r="KWY46" s="167"/>
      <c r="KWZ46" s="167"/>
      <c r="KXA46" s="167"/>
      <c r="KXB46" s="167"/>
      <c r="KXC46" s="167"/>
      <c r="KXD46" s="167"/>
      <c r="KXE46" s="167"/>
      <c r="KXF46" s="167"/>
      <c r="KXG46" s="167"/>
      <c r="KXH46" s="167"/>
      <c r="KXI46" s="167"/>
      <c r="KXJ46" s="167"/>
      <c r="KXK46" s="167"/>
      <c r="KXL46" s="167"/>
      <c r="KXM46" s="167"/>
      <c r="KXN46" s="167"/>
      <c r="KXO46" s="167"/>
      <c r="KXP46" s="167"/>
      <c r="KXQ46" s="167"/>
      <c r="KXR46" s="167"/>
      <c r="KXS46" s="167"/>
      <c r="KXT46" s="167"/>
      <c r="KXU46" s="167"/>
      <c r="KXV46" s="167"/>
      <c r="KXW46" s="167"/>
      <c r="KXX46" s="167"/>
      <c r="KXY46" s="167"/>
      <c r="KXZ46" s="167"/>
      <c r="KYA46" s="167"/>
      <c r="KYB46" s="167"/>
      <c r="KYC46" s="167"/>
      <c r="KYD46" s="167"/>
      <c r="KYE46" s="167"/>
      <c r="KYF46" s="167"/>
      <c r="KYG46" s="167"/>
      <c r="KYH46" s="167"/>
      <c r="KYI46" s="167"/>
      <c r="KYJ46" s="167"/>
      <c r="KYK46" s="167"/>
      <c r="KYL46" s="167"/>
      <c r="KYM46" s="167"/>
      <c r="KYN46" s="167"/>
      <c r="KYO46" s="167"/>
      <c r="KYP46" s="167"/>
      <c r="KYQ46" s="167"/>
      <c r="KYR46" s="167"/>
      <c r="KYS46" s="167"/>
      <c r="KYT46" s="167"/>
      <c r="KYU46" s="167"/>
      <c r="KYV46" s="167"/>
      <c r="KYW46" s="167"/>
      <c r="KYX46" s="167"/>
      <c r="KYY46" s="167"/>
      <c r="KYZ46" s="167"/>
      <c r="KZA46" s="167"/>
      <c r="KZB46" s="167"/>
      <c r="KZC46" s="167"/>
      <c r="KZD46" s="167"/>
      <c r="KZE46" s="167"/>
      <c r="KZF46" s="167"/>
      <c r="KZG46" s="167"/>
      <c r="KZH46" s="167"/>
      <c r="KZI46" s="167"/>
      <c r="KZJ46" s="167"/>
      <c r="KZK46" s="167"/>
      <c r="KZL46" s="167"/>
      <c r="KZM46" s="167"/>
      <c r="KZN46" s="167"/>
      <c r="KZO46" s="167"/>
      <c r="KZP46" s="167"/>
      <c r="KZQ46" s="167"/>
      <c r="KZR46" s="167"/>
      <c r="KZS46" s="167"/>
      <c r="KZT46" s="167"/>
      <c r="KZU46" s="167"/>
      <c r="KZV46" s="167"/>
      <c r="KZW46" s="167"/>
      <c r="KZX46" s="167"/>
      <c r="KZY46" s="167"/>
      <c r="KZZ46" s="167"/>
      <c r="LAA46" s="167"/>
      <c r="LAB46" s="167"/>
      <c r="LAC46" s="167"/>
      <c r="LAD46" s="167"/>
      <c r="LAE46" s="167"/>
      <c r="LAF46" s="167"/>
      <c r="LAG46" s="167"/>
      <c r="LAH46" s="167"/>
      <c r="LAI46" s="167"/>
      <c r="LAJ46" s="167"/>
      <c r="LAK46" s="167"/>
      <c r="LAL46" s="167"/>
      <c r="LAM46" s="167"/>
      <c r="LAN46" s="167"/>
      <c r="LAO46" s="167"/>
      <c r="LAP46" s="167"/>
      <c r="LAQ46" s="167"/>
      <c r="LAR46" s="167"/>
      <c r="LAS46" s="167"/>
      <c r="LAT46" s="167"/>
      <c r="LAU46" s="167"/>
      <c r="LAV46" s="167"/>
      <c r="LAW46" s="167"/>
      <c r="LAX46" s="167"/>
      <c r="LAY46" s="167"/>
      <c r="LAZ46" s="167"/>
      <c r="LBA46" s="167"/>
      <c r="LBB46" s="167"/>
      <c r="LBC46" s="167"/>
      <c r="LBD46" s="167"/>
      <c r="LBE46" s="167"/>
      <c r="LBF46" s="167"/>
      <c r="LBG46" s="167"/>
      <c r="LBH46" s="167"/>
      <c r="LBI46" s="167"/>
      <c r="LBJ46" s="167"/>
      <c r="LBK46" s="167"/>
      <c r="LBL46" s="167"/>
      <c r="LBM46" s="167"/>
      <c r="LBN46" s="167"/>
      <c r="LBO46" s="167"/>
      <c r="LBP46" s="167"/>
      <c r="LBQ46" s="167"/>
      <c r="LBR46" s="167"/>
      <c r="LBS46" s="167"/>
      <c r="LBT46" s="167"/>
      <c r="LBU46" s="167"/>
      <c r="LBV46" s="167"/>
      <c r="LBW46" s="167"/>
      <c r="LBX46" s="167"/>
      <c r="LBY46" s="167"/>
      <c r="LBZ46" s="167"/>
      <c r="LCA46" s="167"/>
      <c r="LCB46" s="167"/>
      <c r="LCC46" s="167"/>
      <c r="LCD46" s="167"/>
      <c r="LCE46" s="167"/>
      <c r="LCF46" s="167"/>
      <c r="LCG46" s="167"/>
      <c r="LCH46" s="167"/>
      <c r="LCI46" s="167"/>
      <c r="LCJ46" s="167"/>
      <c r="LCK46" s="167"/>
      <c r="LCL46" s="167"/>
      <c r="LCM46" s="167"/>
      <c r="LCN46" s="167"/>
      <c r="LCO46" s="167"/>
      <c r="LCP46" s="167"/>
      <c r="LCQ46" s="167"/>
      <c r="LCR46" s="167"/>
      <c r="LCS46" s="167"/>
      <c r="LCT46" s="167"/>
      <c r="LCU46" s="167"/>
      <c r="LCV46" s="167"/>
      <c r="LCW46" s="167"/>
      <c r="LCX46" s="167"/>
      <c r="LCY46" s="167"/>
      <c r="LCZ46" s="167"/>
      <c r="LDA46" s="167"/>
      <c r="LDB46" s="167"/>
      <c r="LDC46" s="167"/>
      <c r="LDD46" s="167"/>
      <c r="LDE46" s="167"/>
      <c r="LDF46" s="167"/>
      <c r="LDG46" s="167"/>
      <c r="LDH46" s="167"/>
      <c r="LDI46" s="167"/>
      <c r="LDJ46" s="167"/>
      <c r="LDK46" s="167"/>
      <c r="LDL46" s="167"/>
      <c r="LDM46" s="167"/>
      <c r="LDN46" s="167"/>
      <c r="LDO46" s="167"/>
      <c r="LDP46" s="167"/>
      <c r="LDQ46" s="167"/>
      <c r="LDR46" s="167"/>
      <c r="LDS46" s="167"/>
      <c r="LDT46" s="167"/>
      <c r="LDU46" s="167"/>
      <c r="LDV46" s="167"/>
      <c r="LDW46" s="167"/>
      <c r="LDX46" s="167"/>
      <c r="LDY46" s="167"/>
      <c r="LDZ46" s="167"/>
      <c r="LEA46" s="167"/>
      <c r="LEB46" s="167"/>
      <c r="LEC46" s="167"/>
      <c r="LED46" s="167"/>
      <c r="LEE46" s="167"/>
      <c r="LEF46" s="167"/>
      <c r="LEG46" s="167"/>
      <c r="LEH46" s="167"/>
      <c r="LEI46" s="167"/>
      <c r="LEJ46" s="167"/>
      <c r="LEK46" s="167"/>
      <c r="LEL46" s="167"/>
      <c r="LEM46" s="167"/>
      <c r="LEN46" s="167"/>
      <c r="LEO46" s="167"/>
      <c r="LEP46" s="167"/>
      <c r="LEQ46" s="167"/>
      <c r="LER46" s="167"/>
      <c r="LES46" s="167"/>
      <c r="LET46" s="167"/>
      <c r="LEU46" s="167"/>
      <c r="LEV46" s="167"/>
      <c r="LEW46" s="167"/>
      <c r="LEX46" s="167"/>
      <c r="LEY46" s="167"/>
      <c r="LEZ46" s="167"/>
      <c r="LFA46" s="167"/>
      <c r="LFB46" s="167"/>
      <c r="LFC46" s="167"/>
      <c r="LFD46" s="167"/>
      <c r="LFE46" s="167"/>
      <c r="LFF46" s="167"/>
      <c r="LFG46" s="167"/>
      <c r="LFH46" s="167"/>
      <c r="LFI46" s="167"/>
      <c r="LFJ46" s="167"/>
      <c r="LFK46" s="167"/>
      <c r="LFL46" s="167"/>
      <c r="LFM46" s="167"/>
      <c r="LFN46" s="167"/>
      <c r="LFO46" s="167"/>
      <c r="LFP46" s="167"/>
      <c r="LFQ46" s="167"/>
      <c r="LFR46" s="167"/>
      <c r="LFS46" s="167"/>
      <c r="LFT46" s="167"/>
      <c r="LFU46" s="167"/>
      <c r="LFV46" s="167"/>
      <c r="LFW46" s="167"/>
      <c r="LFX46" s="167"/>
      <c r="LFY46" s="167"/>
      <c r="LFZ46" s="167"/>
      <c r="LGA46" s="167"/>
      <c r="LGB46" s="167"/>
      <c r="LGC46" s="167"/>
      <c r="LGD46" s="167"/>
      <c r="LGE46" s="167"/>
      <c r="LGF46" s="167"/>
      <c r="LGG46" s="167"/>
      <c r="LGH46" s="167"/>
      <c r="LGI46" s="167"/>
      <c r="LGJ46" s="167"/>
      <c r="LGK46" s="167"/>
      <c r="LGL46" s="167"/>
      <c r="LGM46" s="167"/>
      <c r="LGN46" s="167"/>
      <c r="LGO46" s="167"/>
      <c r="LGP46" s="167"/>
      <c r="LGQ46" s="167"/>
      <c r="LGR46" s="167"/>
      <c r="LGS46" s="167"/>
      <c r="LGT46" s="167"/>
      <c r="LGU46" s="167"/>
      <c r="LGV46" s="167"/>
      <c r="LGW46" s="167"/>
      <c r="LGX46" s="167"/>
      <c r="LGY46" s="167"/>
      <c r="LGZ46" s="167"/>
      <c r="LHA46" s="167"/>
      <c r="LHB46" s="167"/>
      <c r="LHC46" s="167"/>
      <c r="LHD46" s="167"/>
      <c r="LHE46" s="167"/>
      <c r="LHF46" s="167"/>
      <c r="LHG46" s="167"/>
      <c r="LHH46" s="167"/>
      <c r="LHI46" s="167"/>
      <c r="LHJ46" s="167"/>
      <c r="LHK46" s="167"/>
      <c r="LHL46" s="167"/>
      <c r="LHM46" s="167"/>
      <c r="LHN46" s="167"/>
      <c r="LHO46" s="167"/>
      <c r="LHP46" s="167"/>
      <c r="LHQ46" s="167"/>
      <c r="LHR46" s="167"/>
      <c r="LHS46" s="167"/>
      <c r="LHT46" s="167"/>
      <c r="LHU46" s="167"/>
      <c r="LHV46" s="167"/>
      <c r="LHW46" s="167"/>
      <c r="LHX46" s="167"/>
      <c r="LHY46" s="167"/>
      <c r="LHZ46" s="167"/>
      <c r="LIA46" s="167"/>
      <c r="LIB46" s="167"/>
      <c r="LIC46" s="167"/>
      <c r="LID46" s="167"/>
      <c r="LIE46" s="167"/>
      <c r="LIF46" s="167"/>
      <c r="LIG46" s="167"/>
      <c r="LIH46" s="167"/>
      <c r="LII46" s="167"/>
      <c r="LIJ46" s="167"/>
      <c r="LIK46" s="167"/>
      <c r="LIL46" s="167"/>
      <c r="LIM46" s="167"/>
      <c r="LIN46" s="167"/>
      <c r="LIO46" s="167"/>
      <c r="LIP46" s="167"/>
      <c r="LIQ46" s="167"/>
      <c r="LIR46" s="167"/>
      <c r="LIS46" s="167"/>
      <c r="LIT46" s="167"/>
      <c r="LIU46" s="167"/>
      <c r="LIV46" s="167"/>
      <c r="LIW46" s="167"/>
      <c r="LIX46" s="167"/>
      <c r="LIY46" s="167"/>
      <c r="LIZ46" s="167"/>
      <c r="LJA46" s="167"/>
      <c r="LJB46" s="167"/>
      <c r="LJC46" s="167"/>
      <c r="LJD46" s="167"/>
      <c r="LJE46" s="167"/>
      <c r="LJF46" s="167"/>
      <c r="LJG46" s="167"/>
      <c r="LJH46" s="167"/>
      <c r="LJI46" s="167"/>
      <c r="LJJ46" s="167"/>
      <c r="LJK46" s="167"/>
      <c r="LJL46" s="167"/>
      <c r="LJM46" s="167"/>
      <c r="LJN46" s="167"/>
      <c r="LJO46" s="167"/>
      <c r="LJP46" s="167"/>
      <c r="LJQ46" s="167"/>
      <c r="LJR46" s="167"/>
      <c r="LJS46" s="167"/>
      <c r="LJT46" s="167"/>
      <c r="LJU46" s="167"/>
      <c r="LJV46" s="167"/>
      <c r="LJW46" s="167"/>
      <c r="LJX46" s="167"/>
      <c r="LJY46" s="167"/>
      <c r="LJZ46" s="167"/>
      <c r="LKA46" s="167"/>
      <c r="LKB46" s="167"/>
      <c r="LKC46" s="167"/>
      <c r="LKD46" s="167"/>
      <c r="LKE46" s="167"/>
      <c r="LKF46" s="167"/>
      <c r="LKG46" s="167"/>
      <c r="LKH46" s="167"/>
      <c r="LKI46" s="167"/>
      <c r="LKJ46" s="167"/>
      <c r="LKK46" s="167"/>
      <c r="LKL46" s="167"/>
      <c r="LKM46" s="167"/>
      <c r="LKN46" s="167"/>
      <c r="LKO46" s="167"/>
      <c r="LKP46" s="167"/>
      <c r="LKQ46" s="167"/>
      <c r="LKR46" s="167"/>
      <c r="LKS46" s="167"/>
      <c r="LKT46" s="167"/>
      <c r="LKU46" s="167"/>
      <c r="LKV46" s="167"/>
      <c r="LKW46" s="167"/>
      <c r="LKX46" s="167"/>
      <c r="LKY46" s="167"/>
      <c r="LKZ46" s="167"/>
      <c r="LLA46" s="167"/>
      <c r="LLB46" s="167"/>
      <c r="LLC46" s="167"/>
      <c r="LLD46" s="167"/>
      <c r="LLE46" s="167"/>
      <c r="LLF46" s="167"/>
      <c r="LLG46" s="167"/>
      <c r="LLH46" s="167"/>
      <c r="LLI46" s="167"/>
      <c r="LLJ46" s="167"/>
      <c r="LLK46" s="167"/>
      <c r="LLL46" s="167"/>
      <c r="LLM46" s="167"/>
      <c r="LLN46" s="167"/>
      <c r="LLO46" s="167"/>
      <c r="LLP46" s="167"/>
      <c r="LLQ46" s="167"/>
      <c r="LLR46" s="167"/>
      <c r="LLS46" s="167"/>
      <c r="LLT46" s="167"/>
      <c r="LLU46" s="167"/>
      <c r="LLV46" s="167"/>
      <c r="LLW46" s="167"/>
      <c r="LLX46" s="167"/>
      <c r="LLY46" s="167"/>
      <c r="LLZ46" s="167"/>
      <c r="LMA46" s="167"/>
      <c r="LMB46" s="167"/>
      <c r="LMC46" s="167"/>
      <c r="LMD46" s="167"/>
      <c r="LME46" s="167"/>
      <c r="LMF46" s="167"/>
      <c r="LMG46" s="167"/>
      <c r="LMH46" s="167"/>
      <c r="LMI46" s="167"/>
      <c r="LMJ46" s="167"/>
      <c r="LMK46" s="167"/>
      <c r="LML46" s="167"/>
      <c r="LMM46" s="167"/>
      <c r="LMN46" s="167"/>
      <c r="LMO46" s="167"/>
      <c r="LMP46" s="167"/>
      <c r="LMQ46" s="167"/>
      <c r="LMR46" s="167"/>
      <c r="LMS46" s="167"/>
      <c r="LMT46" s="167"/>
      <c r="LMU46" s="167"/>
      <c r="LMV46" s="167"/>
      <c r="LMW46" s="167"/>
      <c r="LMX46" s="167"/>
      <c r="LMY46" s="167"/>
      <c r="LMZ46" s="167"/>
      <c r="LNA46" s="167"/>
      <c r="LNB46" s="167"/>
      <c r="LNC46" s="167"/>
      <c r="LND46" s="167"/>
      <c r="LNE46" s="167"/>
      <c r="LNF46" s="167"/>
      <c r="LNG46" s="167"/>
      <c r="LNH46" s="167"/>
      <c r="LNI46" s="167"/>
      <c r="LNJ46" s="167"/>
      <c r="LNK46" s="167"/>
      <c r="LNL46" s="167"/>
      <c r="LNM46" s="167"/>
      <c r="LNN46" s="167"/>
      <c r="LNO46" s="167"/>
      <c r="LNP46" s="167"/>
      <c r="LNQ46" s="167"/>
      <c r="LNR46" s="167"/>
      <c r="LNS46" s="167"/>
      <c r="LNT46" s="167"/>
      <c r="LNU46" s="167"/>
      <c r="LNV46" s="167"/>
      <c r="LNW46" s="167"/>
      <c r="LNX46" s="167"/>
      <c r="LNY46" s="167"/>
      <c r="LNZ46" s="167"/>
      <c r="LOA46" s="167"/>
      <c r="LOB46" s="167"/>
      <c r="LOC46" s="167"/>
      <c r="LOD46" s="167"/>
      <c r="LOE46" s="167"/>
      <c r="LOF46" s="167"/>
      <c r="LOG46" s="167"/>
      <c r="LOH46" s="167"/>
      <c r="LOI46" s="167"/>
      <c r="LOJ46" s="167"/>
      <c r="LOK46" s="167"/>
      <c r="LOL46" s="167"/>
      <c r="LOM46" s="167"/>
      <c r="LON46" s="167"/>
      <c r="LOO46" s="167"/>
      <c r="LOP46" s="167"/>
      <c r="LOQ46" s="167"/>
      <c r="LOR46" s="167"/>
      <c r="LOS46" s="167"/>
      <c r="LOT46" s="167"/>
      <c r="LOU46" s="167"/>
      <c r="LOV46" s="167"/>
      <c r="LOW46" s="167"/>
      <c r="LOX46" s="167"/>
      <c r="LOY46" s="167"/>
      <c r="LOZ46" s="167"/>
      <c r="LPA46" s="167"/>
      <c r="LPB46" s="167"/>
      <c r="LPC46" s="167"/>
      <c r="LPD46" s="167"/>
      <c r="LPE46" s="167"/>
      <c r="LPF46" s="167"/>
      <c r="LPG46" s="167"/>
      <c r="LPH46" s="167"/>
      <c r="LPI46" s="167"/>
      <c r="LPJ46" s="167"/>
      <c r="LPK46" s="167"/>
      <c r="LPL46" s="167"/>
      <c r="LPM46" s="167"/>
      <c r="LPN46" s="167"/>
      <c r="LPO46" s="167"/>
      <c r="LPP46" s="167"/>
      <c r="LPQ46" s="167"/>
      <c r="LPR46" s="167"/>
      <c r="LPS46" s="167"/>
      <c r="LPT46" s="167"/>
      <c r="LPU46" s="167"/>
      <c r="LPV46" s="167"/>
      <c r="LPW46" s="167"/>
      <c r="LPX46" s="167"/>
      <c r="LPY46" s="167"/>
      <c r="LPZ46" s="167"/>
      <c r="LQA46" s="167"/>
      <c r="LQB46" s="167"/>
      <c r="LQC46" s="167"/>
      <c r="LQD46" s="167"/>
      <c r="LQE46" s="167"/>
      <c r="LQF46" s="167"/>
      <c r="LQG46" s="167"/>
      <c r="LQH46" s="167"/>
      <c r="LQI46" s="167"/>
      <c r="LQJ46" s="167"/>
      <c r="LQK46" s="167"/>
      <c r="LQL46" s="167"/>
      <c r="LQM46" s="167"/>
      <c r="LQN46" s="167"/>
      <c r="LQO46" s="167"/>
      <c r="LQP46" s="167"/>
      <c r="LQQ46" s="167"/>
      <c r="LQR46" s="167"/>
      <c r="LQS46" s="167"/>
      <c r="LQT46" s="167"/>
      <c r="LQU46" s="167"/>
      <c r="LQV46" s="167"/>
      <c r="LQW46" s="167"/>
      <c r="LQX46" s="167"/>
      <c r="LQY46" s="167"/>
      <c r="LQZ46" s="167"/>
      <c r="LRA46" s="167"/>
      <c r="LRB46" s="167"/>
      <c r="LRC46" s="167"/>
      <c r="LRD46" s="167"/>
      <c r="LRE46" s="167"/>
      <c r="LRF46" s="167"/>
      <c r="LRG46" s="167"/>
      <c r="LRH46" s="167"/>
      <c r="LRI46" s="167"/>
      <c r="LRJ46" s="167"/>
      <c r="LRK46" s="167"/>
      <c r="LRL46" s="167"/>
      <c r="LRM46" s="167"/>
      <c r="LRN46" s="167"/>
      <c r="LRO46" s="167"/>
      <c r="LRP46" s="167"/>
      <c r="LRQ46" s="167"/>
      <c r="LRR46" s="167"/>
      <c r="LRS46" s="167"/>
      <c r="LRT46" s="167"/>
      <c r="LRU46" s="167"/>
      <c r="LRV46" s="167"/>
      <c r="LRW46" s="167"/>
      <c r="LRX46" s="167"/>
      <c r="LRY46" s="167"/>
      <c r="LRZ46" s="167"/>
      <c r="LSA46" s="167"/>
      <c r="LSB46" s="167"/>
      <c r="LSC46" s="167"/>
      <c r="LSD46" s="167"/>
      <c r="LSE46" s="167"/>
      <c r="LSF46" s="167"/>
      <c r="LSG46" s="167"/>
      <c r="LSH46" s="167"/>
      <c r="LSI46" s="167"/>
      <c r="LSJ46" s="167"/>
      <c r="LSK46" s="167"/>
      <c r="LSL46" s="167"/>
      <c r="LSM46" s="167"/>
      <c r="LSN46" s="167"/>
      <c r="LSO46" s="167"/>
      <c r="LSP46" s="167"/>
      <c r="LSQ46" s="167"/>
      <c r="LSR46" s="167"/>
      <c r="LSS46" s="167"/>
      <c r="LST46" s="167"/>
      <c r="LSU46" s="167"/>
      <c r="LSV46" s="167"/>
      <c r="LSW46" s="167"/>
      <c r="LSX46" s="167"/>
      <c r="LSY46" s="167"/>
      <c r="LSZ46" s="167"/>
      <c r="LTA46" s="167"/>
      <c r="LTB46" s="167"/>
      <c r="LTC46" s="167"/>
      <c r="LTD46" s="167"/>
      <c r="LTE46" s="167"/>
      <c r="LTF46" s="167"/>
      <c r="LTG46" s="167"/>
      <c r="LTH46" s="167"/>
      <c r="LTI46" s="167"/>
      <c r="LTJ46" s="167"/>
      <c r="LTK46" s="167"/>
      <c r="LTL46" s="167"/>
      <c r="LTM46" s="167"/>
      <c r="LTN46" s="167"/>
      <c r="LTO46" s="167"/>
      <c r="LTP46" s="167"/>
      <c r="LTQ46" s="167"/>
      <c r="LTR46" s="167"/>
      <c r="LTS46" s="167"/>
      <c r="LTT46" s="167"/>
      <c r="LTU46" s="167"/>
      <c r="LTV46" s="167"/>
      <c r="LTW46" s="167"/>
      <c r="LTX46" s="167"/>
      <c r="LTY46" s="167"/>
      <c r="LTZ46" s="167"/>
      <c r="LUA46" s="167"/>
      <c r="LUB46" s="167"/>
      <c r="LUC46" s="167"/>
      <c r="LUD46" s="167"/>
      <c r="LUE46" s="167"/>
      <c r="LUF46" s="167"/>
      <c r="LUG46" s="167"/>
      <c r="LUH46" s="167"/>
      <c r="LUI46" s="167"/>
      <c r="LUJ46" s="167"/>
      <c r="LUK46" s="167"/>
      <c r="LUL46" s="167"/>
      <c r="LUM46" s="167"/>
      <c r="LUN46" s="167"/>
      <c r="LUO46" s="167"/>
      <c r="LUP46" s="167"/>
      <c r="LUQ46" s="167"/>
      <c r="LUR46" s="167"/>
      <c r="LUS46" s="167"/>
      <c r="LUT46" s="167"/>
      <c r="LUU46" s="167"/>
      <c r="LUV46" s="167"/>
      <c r="LUW46" s="167"/>
      <c r="LUX46" s="167"/>
      <c r="LUY46" s="167"/>
      <c r="LUZ46" s="167"/>
      <c r="LVA46" s="167"/>
      <c r="LVB46" s="167"/>
      <c r="LVC46" s="167"/>
      <c r="LVD46" s="167"/>
      <c r="LVE46" s="167"/>
      <c r="LVF46" s="167"/>
      <c r="LVG46" s="167"/>
      <c r="LVH46" s="167"/>
      <c r="LVI46" s="167"/>
      <c r="LVJ46" s="167"/>
      <c r="LVK46" s="167"/>
      <c r="LVL46" s="167"/>
      <c r="LVM46" s="167"/>
      <c r="LVN46" s="167"/>
      <c r="LVO46" s="167"/>
      <c r="LVP46" s="167"/>
      <c r="LVQ46" s="167"/>
      <c r="LVR46" s="167"/>
      <c r="LVS46" s="167"/>
      <c r="LVT46" s="167"/>
      <c r="LVU46" s="167"/>
      <c r="LVV46" s="167"/>
      <c r="LVW46" s="167"/>
      <c r="LVX46" s="167"/>
      <c r="LVY46" s="167"/>
      <c r="LVZ46" s="167"/>
      <c r="LWA46" s="167"/>
      <c r="LWB46" s="167"/>
      <c r="LWC46" s="167"/>
      <c r="LWD46" s="167"/>
      <c r="LWE46" s="167"/>
      <c r="LWF46" s="167"/>
      <c r="LWG46" s="167"/>
      <c r="LWH46" s="167"/>
      <c r="LWI46" s="167"/>
      <c r="LWJ46" s="167"/>
      <c r="LWK46" s="167"/>
      <c r="LWL46" s="167"/>
      <c r="LWM46" s="167"/>
      <c r="LWN46" s="167"/>
      <c r="LWO46" s="167"/>
      <c r="LWP46" s="167"/>
      <c r="LWQ46" s="167"/>
      <c r="LWR46" s="167"/>
      <c r="LWS46" s="167"/>
      <c r="LWT46" s="167"/>
      <c r="LWU46" s="167"/>
      <c r="LWV46" s="167"/>
      <c r="LWW46" s="167"/>
      <c r="LWX46" s="167"/>
      <c r="LWY46" s="167"/>
      <c r="LWZ46" s="167"/>
      <c r="LXA46" s="167"/>
      <c r="LXB46" s="167"/>
      <c r="LXC46" s="167"/>
      <c r="LXD46" s="167"/>
      <c r="LXE46" s="167"/>
      <c r="LXF46" s="167"/>
      <c r="LXG46" s="167"/>
      <c r="LXH46" s="167"/>
      <c r="LXI46" s="167"/>
      <c r="LXJ46" s="167"/>
      <c r="LXK46" s="167"/>
      <c r="LXL46" s="167"/>
      <c r="LXM46" s="167"/>
      <c r="LXN46" s="167"/>
      <c r="LXO46" s="167"/>
      <c r="LXP46" s="167"/>
      <c r="LXQ46" s="167"/>
      <c r="LXR46" s="167"/>
      <c r="LXS46" s="167"/>
      <c r="LXT46" s="167"/>
      <c r="LXU46" s="167"/>
      <c r="LXV46" s="167"/>
      <c r="LXW46" s="167"/>
      <c r="LXX46" s="167"/>
      <c r="LXY46" s="167"/>
      <c r="LXZ46" s="167"/>
      <c r="LYA46" s="167"/>
      <c r="LYB46" s="167"/>
      <c r="LYC46" s="167"/>
      <c r="LYD46" s="167"/>
      <c r="LYE46" s="167"/>
      <c r="LYF46" s="167"/>
      <c r="LYG46" s="167"/>
      <c r="LYH46" s="167"/>
      <c r="LYI46" s="167"/>
      <c r="LYJ46" s="167"/>
      <c r="LYK46" s="167"/>
      <c r="LYL46" s="167"/>
      <c r="LYM46" s="167"/>
      <c r="LYN46" s="167"/>
      <c r="LYO46" s="167"/>
      <c r="LYP46" s="167"/>
      <c r="LYQ46" s="167"/>
      <c r="LYR46" s="167"/>
      <c r="LYS46" s="167"/>
      <c r="LYT46" s="167"/>
      <c r="LYU46" s="167"/>
      <c r="LYV46" s="167"/>
      <c r="LYW46" s="167"/>
      <c r="LYX46" s="167"/>
      <c r="LYY46" s="167"/>
      <c r="LYZ46" s="167"/>
      <c r="LZA46" s="167"/>
      <c r="LZB46" s="167"/>
      <c r="LZC46" s="167"/>
      <c r="LZD46" s="167"/>
      <c r="LZE46" s="167"/>
      <c r="LZF46" s="167"/>
      <c r="LZG46" s="167"/>
      <c r="LZH46" s="167"/>
      <c r="LZI46" s="167"/>
      <c r="LZJ46" s="167"/>
      <c r="LZK46" s="167"/>
      <c r="LZL46" s="167"/>
      <c r="LZM46" s="167"/>
      <c r="LZN46" s="167"/>
      <c r="LZO46" s="167"/>
      <c r="LZP46" s="167"/>
      <c r="LZQ46" s="167"/>
      <c r="LZR46" s="167"/>
      <c r="LZS46" s="167"/>
      <c r="LZT46" s="167"/>
      <c r="LZU46" s="167"/>
      <c r="LZV46" s="167"/>
      <c r="LZW46" s="167"/>
      <c r="LZX46" s="167"/>
      <c r="LZY46" s="167"/>
      <c r="LZZ46" s="167"/>
      <c r="MAA46" s="167"/>
      <c r="MAB46" s="167"/>
      <c r="MAC46" s="167"/>
      <c r="MAD46" s="167"/>
      <c r="MAE46" s="167"/>
      <c r="MAF46" s="167"/>
      <c r="MAG46" s="167"/>
      <c r="MAH46" s="167"/>
      <c r="MAI46" s="167"/>
      <c r="MAJ46" s="167"/>
      <c r="MAK46" s="167"/>
      <c r="MAL46" s="167"/>
      <c r="MAM46" s="167"/>
      <c r="MAN46" s="167"/>
      <c r="MAO46" s="167"/>
      <c r="MAP46" s="167"/>
      <c r="MAQ46" s="167"/>
      <c r="MAR46" s="167"/>
      <c r="MAS46" s="167"/>
      <c r="MAT46" s="167"/>
      <c r="MAU46" s="167"/>
      <c r="MAV46" s="167"/>
      <c r="MAW46" s="167"/>
      <c r="MAX46" s="167"/>
      <c r="MAY46" s="167"/>
      <c r="MAZ46" s="167"/>
      <c r="MBA46" s="167"/>
      <c r="MBB46" s="167"/>
      <c r="MBC46" s="167"/>
      <c r="MBD46" s="167"/>
      <c r="MBE46" s="167"/>
      <c r="MBF46" s="167"/>
      <c r="MBG46" s="167"/>
      <c r="MBH46" s="167"/>
      <c r="MBI46" s="167"/>
      <c r="MBJ46" s="167"/>
      <c r="MBK46" s="167"/>
      <c r="MBL46" s="167"/>
      <c r="MBM46" s="167"/>
      <c r="MBN46" s="167"/>
      <c r="MBO46" s="167"/>
      <c r="MBP46" s="167"/>
      <c r="MBQ46" s="167"/>
      <c r="MBR46" s="167"/>
      <c r="MBS46" s="167"/>
      <c r="MBT46" s="167"/>
      <c r="MBU46" s="167"/>
      <c r="MBV46" s="167"/>
      <c r="MBW46" s="167"/>
      <c r="MBX46" s="167"/>
      <c r="MBY46" s="167"/>
      <c r="MBZ46" s="167"/>
      <c r="MCA46" s="167"/>
      <c r="MCB46" s="167"/>
      <c r="MCC46" s="167"/>
      <c r="MCD46" s="167"/>
      <c r="MCE46" s="167"/>
      <c r="MCF46" s="167"/>
      <c r="MCG46" s="167"/>
      <c r="MCH46" s="167"/>
      <c r="MCI46" s="167"/>
      <c r="MCJ46" s="167"/>
      <c r="MCK46" s="167"/>
      <c r="MCL46" s="167"/>
      <c r="MCM46" s="167"/>
      <c r="MCN46" s="167"/>
      <c r="MCO46" s="167"/>
      <c r="MCP46" s="167"/>
      <c r="MCQ46" s="167"/>
      <c r="MCR46" s="167"/>
      <c r="MCS46" s="167"/>
      <c r="MCT46" s="167"/>
      <c r="MCU46" s="167"/>
      <c r="MCV46" s="167"/>
      <c r="MCW46" s="167"/>
      <c r="MCX46" s="167"/>
      <c r="MCY46" s="167"/>
      <c r="MCZ46" s="167"/>
      <c r="MDA46" s="167"/>
      <c r="MDB46" s="167"/>
      <c r="MDC46" s="167"/>
      <c r="MDD46" s="167"/>
      <c r="MDE46" s="167"/>
      <c r="MDF46" s="167"/>
      <c r="MDG46" s="167"/>
      <c r="MDH46" s="167"/>
      <c r="MDI46" s="167"/>
      <c r="MDJ46" s="167"/>
      <c r="MDK46" s="167"/>
      <c r="MDL46" s="167"/>
      <c r="MDM46" s="167"/>
      <c r="MDN46" s="167"/>
      <c r="MDO46" s="167"/>
      <c r="MDP46" s="167"/>
      <c r="MDQ46" s="167"/>
      <c r="MDR46" s="167"/>
      <c r="MDS46" s="167"/>
      <c r="MDT46" s="167"/>
      <c r="MDU46" s="167"/>
      <c r="MDV46" s="167"/>
      <c r="MDW46" s="167"/>
      <c r="MDX46" s="167"/>
      <c r="MDY46" s="167"/>
      <c r="MDZ46" s="167"/>
      <c r="MEA46" s="167"/>
      <c r="MEB46" s="167"/>
      <c r="MEC46" s="167"/>
      <c r="MED46" s="167"/>
      <c r="MEE46" s="167"/>
      <c r="MEF46" s="167"/>
      <c r="MEG46" s="167"/>
      <c r="MEH46" s="167"/>
      <c r="MEI46" s="167"/>
      <c r="MEJ46" s="167"/>
      <c r="MEK46" s="167"/>
      <c r="MEL46" s="167"/>
      <c r="MEM46" s="167"/>
      <c r="MEN46" s="167"/>
      <c r="MEO46" s="167"/>
      <c r="MEP46" s="167"/>
      <c r="MEQ46" s="167"/>
      <c r="MER46" s="167"/>
      <c r="MES46" s="167"/>
      <c r="MET46" s="167"/>
      <c r="MEU46" s="167"/>
      <c r="MEV46" s="167"/>
      <c r="MEW46" s="167"/>
      <c r="MEX46" s="167"/>
      <c r="MEY46" s="167"/>
      <c r="MEZ46" s="167"/>
      <c r="MFA46" s="167"/>
      <c r="MFB46" s="167"/>
      <c r="MFC46" s="167"/>
      <c r="MFD46" s="167"/>
      <c r="MFE46" s="167"/>
      <c r="MFF46" s="167"/>
      <c r="MFG46" s="167"/>
      <c r="MFH46" s="167"/>
      <c r="MFI46" s="167"/>
      <c r="MFJ46" s="167"/>
      <c r="MFK46" s="167"/>
      <c r="MFL46" s="167"/>
      <c r="MFM46" s="167"/>
      <c r="MFN46" s="167"/>
      <c r="MFO46" s="167"/>
      <c r="MFP46" s="167"/>
      <c r="MFQ46" s="167"/>
      <c r="MFR46" s="167"/>
      <c r="MFS46" s="167"/>
      <c r="MFT46" s="167"/>
      <c r="MFU46" s="167"/>
      <c r="MFV46" s="167"/>
      <c r="MFW46" s="167"/>
      <c r="MFX46" s="167"/>
      <c r="MFY46" s="167"/>
      <c r="MFZ46" s="167"/>
      <c r="MGA46" s="167"/>
      <c r="MGB46" s="167"/>
      <c r="MGC46" s="167"/>
      <c r="MGD46" s="167"/>
      <c r="MGE46" s="167"/>
      <c r="MGF46" s="167"/>
      <c r="MGG46" s="167"/>
      <c r="MGH46" s="167"/>
      <c r="MGI46" s="167"/>
      <c r="MGJ46" s="167"/>
      <c r="MGK46" s="167"/>
      <c r="MGL46" s="167"/>
      <c r="MGM46" s="167"/>
      <c r="MGN46" s="167"/>
      <c r="MGO46" s="167"/>
      <c r="MGP46" s="167"/>
      <c r="MGQ46" s="167"/>
      <c r="MGR46" s="167"/>
      <c r="MGS46" s="167"/>
      <c r="MGT46" s="167"/>
      <c r="MGU46" s="167"/>
      <c r="MGV46" s="167"/>
      <c r="MGW46" s="167"/>
      <c r="MGX46" s="167"/>
      <c r="MGY46" s="167"/>
      <c r="MGZ46" s="167"/>
      <c r="MHA46" s="167"/>
      <c r="MHB46" s="167"/>
      <c r="MHC46" s="167"/>
      <c r="MHD46" s="167"/>
      <c r="MHE46" s="167"/>
      <c r="MHF46" s="167"/>
      <c r="MHG46" s="167"/>
      <c r="MHH46" s="167"/>
      <c r="MHI46" s="167"/>
      <c r="MHJ46" s="167"/>
      <c r="MHK46" s="167"/>
      <c r="MHL46" s="167"/>
      <c r="MHM46" s="167"/>
      <c r="MHN46" s="167"/>
      <c r="MHO46" s="167"/>
      <c r="MHP46" s="167"/>
      <c r="MHQ46" s="167"/>
      <c r="MHR46" s="167"/>
      <c r="MHS46" s="167"/>
      <c r="MHT46" s="167"/>
      <c r="MHU46" s="167"/>
      <c r="MHV46" s="167"/>
      <c r="MHW46" s="167"/>
      <c r="MHX46" s="167"/>
      <c r="MHY46" s="167"/>
      <c r="MHZ46" s="167"/>
      <c r="MIA46" s="167"/>
      <c r="MIB46" s="167"/>
      <c r="MIC46" s="167"/>
      <c r="MID46" s="167"/>
      <c r="MIE46" s="167"/>
      <c r="MIF46" s="167"/>
      <c r="MIG46" s="167"/>
      <c r="MIH46" s="167"/>
      <c r="MII46" s="167"/>
      <c r="MIJ46" s="167"/>
      <c r="MIK46" s="167"/>
      <c r="MIL46" s="167"/>
      <c r="MIM46" s="167"/>
      <c r="MIN46" s="167"/>
      <c r="MIO46" s="167"/>
      <c r="MIP46" s="167"/>
      <c r="MIQ46" s="167"/>
      <c r="MIR46" s="167"/>
      <c r="MIS46" s="167"/>
      <c r="MIT46" s="167"/>
      <c r="MIU46" s="167"/>
      <c r="MIV46" s="167"/>
      <c r="MIW46" s="167"/>
      <c r="MIX46" s="167"/>
      <c r="MIY46" s="167"/>
      <c r="MIZ46" s="167"/>
      <c r="MJA46" s="167"/>
      <c r="MJB46" s="167"/>
      <c r="MJC46" s="167"/>
      <c r="MJD46" s="167"/>
      <c r="MJE46" s="167"/>
      <c r="MJF46" s="167"/>
      <c r="MJG46" s="167"/>
      <c r="MJH46" s="167"/>
      <c r="MJI46" s="167"/>
      <c r="MJJ46" s="167"/>
      <c r="MJK46" s="167"/>
      <c r="MJL46" s="167"/>
      <c r="MJM46" s="167"/>
      <c r="MJN46" s="167"/>
      <c r="MJO46" s="167"/>
      <c r="MJP46" s="167"/>
      <c r="MJQ46" s="167"/>
      <c r="MJR46" s="167"/>
      <c r="MJS46" s="167"/>
      <c r="MJT46" s="167"/>
      <c r="MJU46" s="167"/>
      <c r="MJV46" s="167"/>
      <c r="MJW46" s="167"/>
      <c r="MJX46" s="167"/>
      <c r="MJY46" s="167"/>
      <c r="MJZ46" s="167"/>
      <c r="MKA46" s="167"/>
      <c r="MKB46" s="167"/>
      <c r="MKC46" s="167"/>
      <c r="MKD46" s="167"/>
      <c r="MKE46" s="167"/>
      <c r="MKF46" s="167"/>
      <c r="MKG46" s="167"/>
      <c r="MKH46" s="167"/>
      <c r="MKI46" s="167"/>
      <c r="MKJ46" s="167"/>
      <c r="MKK46" s="167"/>
      <c r="MKL46" s="167"/>
      <c r="MKM46" s="167"/>
      <c r="MKN46" s="167"/>
      <c r="MKO46" s="167"/>
      <c r="MKP46" s="167"/>
      <c r="MKQ46" s="167"/>
      <c r="MKR46" s="167"/>
      <c r="MKS46" s="167"/>
      <c r="MKT46" s="167"/>
      <c r="MKU46" s="167"/>
      <c r="MKV46" s="167"/>
      <c r="MKW46" s="167"/>
      <c r="MKX46" s="167"/>
      <c r="MKY46" s="167"/>
      <c r="MKZ46" s="167"/>
      <c r="MLA46" s="167"/>
      <c r="MLB46" s="167"/>
      <c r="MLC46" s="167"/>
      <c r="MLD46" s="167"/>
      <c r="MLE46" s="167"/>
      <c r="MLF46" s="167"/>
      <c r="MLG46" s="167"/>
      <c r="MLH46" s="167"/>
      <c r="MLI46" s="167"/>
      <c r="MLJ46" s="167"/>
      <c r="MLK46" s="167"/>
      <c r="MLL46" s="167"/>
      <c r="MLM46" s="167"/>
      <c r="MLN46" s="167"/>
      <c r="MLO46" s="167"/>
      <c r="MLP46" s="167"/>
      <c r="MLQ46" s="167"/>
      <c r="MLR46" s="167"/>
      <c r="MLS46" s="167"/>
      <c r="MLT46" s="167"/>
      <c r="MLU46" s="167"/>
      <c r="MLV46" s="167"/>
      <c r="MLW46" s="167"/>
      <c r="MLX46" s="167"/>
      <c r="MLY46" s="167"/>
      <c r="MLZ46" s="167"/>
      <c r="MMA46" s="167"/>
      <c r="MMB46" s="167"/>
      <c r="MMC46" s="167"/>
      <c r="MMD46" s="167"/>
      <c r="MME46" s="167"/>
      <c r="MMF46" s="167"/>
      <c r="MMG46" s="167"/>
      <c r="MMH46" s="167"/>
      <c r="MMI46" s="167"/>
      <c r="MMJ46" s="167"/>
      <c r="MMK46" s="167"/>
      <c r="MML46" s="167"/>
      <c r="MMM46" s="167"/>
      <c r="MMN46" s="167"/>
      <c r="MMO46" s="167"/>
      <c r="MMP46" s="167"/>
      <c r="MMQ46" s="167"/>
      <c r="MMR46" s="167"/>
      <c r="MMS46" s="167"/>
      <c r="MMT46" s="167"/>
      <c r="MMU46" s="167"/>
      <c r="MMV46" s="167"/>
      <c r="MMW46" s="167"/>
      <c r="MMX46" s="167"/>
      <c r="MMY46" s="167"/>
      <c r="MMZ46" s="167"/>
      <c r="MNA46" s="167"/>
      <c r="MNB46" s="167"/>
      <c r="MNC46" s="167"/>
      <c r="MND46" s="167"/>
      <c r="MNE46" s="167"/>
      <c r="MNF46" s="167"/>
      <c r="MNG46" s="167"/>
      <c r="MNH46" s="167"/>
      <c r="MNI46" s="167"/>
      <c r="MNJ46" s="167"/>
      <c r="MNK46" s="167"/>
      <c r="MNL46" s="167"/>
      <c r="MNM46" s="167"/>
      <c r="MNN46" s="167"/>
      <c r="MNO46" s="167"/>
      <c r="MNP46" s="167"/>
      <c r="MNQ46" s="167"/>
      <c r="MNR46" s="167"/>
      <c r="MNS46" s="167"/>
      <c r="MNT46" s="167"/>
      <c r="MNU46" s="167"/>
      <c r="MNV46" s="167"/>
      <c r="MNW46" s="167"/>
      <c r="MNX46" s="167"/>
      <c r="MNY46" s="167"/>
      <c r="MNZ46" s="167"/>
      <c r="MOA46" s="167"/>
      <c r="MOB46" s="167"/>
      <c r="MOC46" s="167"/>
      <c r="MOD46" s="167"/>
      <c r="MOE46" s="167"/>
      <c r="MOF46" s="167"/>
      <c r="MOG46" s="167"/>
      <c r="MOH46" s="167"/>
      <c r="MOI46" s="167"/>
      <c r="MOJ46" s="167"/>
      <c r="MOK46" s="167"/>
      <c r="MOL46" s="167"/>
      <c r="MOM46" s="167"/>
      <c r="MON46" s="167"/>
      <c r="MOO46" s="167"/>
      <c r="MOP46" s="167"/>
      <c r="MOQ46" s="167"/>
      <c r="MOR46" s="167"/>
      <c r="MOS46" s="167"/>
      <c r="MOT46" s="167"/>
      <c r="MOU46" s="167"/>
      <c r="MOV46" s="167"/>
      <c r="MOW46" s="167"/>
      <c r="MOX46" s="167"/>
      <c r="MOY46" s="167"/>
      <c r="MOZ46" s="167"/>
      <c r="MPA46" s="167"/>
      <c r="MPB46" s="167"/>
      <c r="MPC46" s="167"/>
      <c r="MPD46" s="167"/>
      <c r="MPE46" s="167"/>
      <c r="MPF46" s="167"/>
      <c r="MPG46" s="167"/>
      <c r="MPH46" s="167"/>
      <c r="MPI46" s="167"/>
      <c r="MPJ46" s="167"/>
      <c r="MPK46" s="167"/>
      <c r="MPL46" s="167"/>
      <c r="MPM46" s="167"/>
      <c r="MPN46" s="167"/>
      <c r="MPO46" s="167"/>
      <c r="MPP46" s="167"/>
      <c r="MPQ46" s="167"/>
      <c r="MPR46" s="167"/>
      <c r="MPS46" s="167"/>
      <c r="MPT46" s="167"/>
      <c r="MPU46" s="167"/>
      <c r="MPV46" s="167"/>
      <c r="MPW46" s="167"/>
      <c r="MPX46" s="167"/>
      <c r="MPY46" s="167"/>
      <c r="MPZ46" s="167"/>
      <c r="MQA46" s="167"/>
      <c r="MQB46" s="167"/>
      <c r="MQC46" s="167"/>
      <c r="MQD46" s="167"/>
      <c r="MQE46" s="167"/>
      <c r="MQF46" s="167"/>
      <c r="MQG46" s="167"/>
      <c r="MQH46" s="167"/>
      <c r="MQI46" s="167"/>
      <c r="MQJ46" s="167"/>
      <c r="MQK46" s="167"/>
      <c r="MQL46" s="167"/>
      <c r="MQM46" s="167"/>
      <c r="MQN46" s="167"/>
      <c r="MQO46" s="167"/>
      <c r="MQP46" s="167"/>
      <c r="MQQ46" s="167"/>
      <c r="MQR46" s="167"/>
      <c r="MQS46" s="167"/>
      <c r="MQT46" s="167"/>
      <c r="MQU46" s="167"/>
      <c r="MQV46" s="167"/>
      <c r="MQW46" s="167"/>
      <c r="MQX46" s="167"/>
      <c r="MQY46" s="167"/>
      <c r="MQZ46" s="167"/>
      <c r="MRA46" s="167"/>
      <c r="MRB46" s="167"/>
      <c r="MRC46" s="167"/>
      <c r="MRD46" s="167"/>
      <c r="MRE46" s="167"/>
      <c r="MRF46" s="167"/>
      <c r="MRG46" s="167"/>
      <c r="MRH46" s="167"/>
      <c r="MRI46" s="167"/>
      <c r="MRJ46" s="167"/>
      <c r="MRK46" s="167"/>
      <c r="MRL46" s="167"/>
      <c r="MRM46" s="167"/>
      <c r="MRN46" s="167"/>
      <c r="MRO46" s="167"/>
      <c r="MRP46" s="167"/>
      <c r="MRQ46" s="167"/>
      <c r="MRR46" s="167"/>
      <c r="MRS46" s="167"/>
      <c r="MRT46" s="167"/>
      <c r="MRU46" s="167"/>
      <c r="MRV46" s="167"/>
      <c r="MRW46" s="167"/>
      <c r="MRX46" s="167"/>
      <c r="MRY46" s="167"/>
      <c r="MRZ46" s="167"/>
      <c r="MSA46" s="167"/>
      <c r="MSB46" s="167"/>
      <c r="MSC46" s="167"/>
      <c r="MSD46" s="167"/>
      <c r="MSE46" s="167"/>
      <c r="MSF46" s="167"/>
      <c r="MSG46" s="167"/>
      <c r="MSH46" s="167"/>
      <c r="MSI46" s="167"/>
      <c r="MSJ46" s="167"/>
      <c r="MSK46" s="167"/>
      <c r="MSL46" s="167"/>
      <c r="MSM46" s="167"/>
      <c r="MSN46" s="167"/>
      <c r="MSO46" s="167"/>
      <c r="MSP46" s="167"/>
      <c r="MSQ46" s="167"/>
      <c r="MSR46" s="167"/>
      <c r="MSS46" s="167"/>
      <c r="MST46" s="167"/>
      <c r="MSU46" s="167"/>
      <c r="MSV46" s="167"/>
      <c r="MSW46" s="167"/>
      <c r="MSX46" s="167"/>
      <c r="MSY46" s="167"/>
      <c r="MSZ46" s="167"/>
      <c r="MTA46" s="167"/>
      <c r="MTB46" s="167"/>
      <c r="MTC46" s="167"/>
      <c r="MTD46" s="167"/>
      <c r="MTE46" s="167"/>
      <c r="MTF46" s="167"/>
      <c r="MTG46" s="167"/>
      <c r="MTH46" s="167"/>
      <c r="MTI46" s="167"/>
      <c r="MTJ46" s="167"/>
      <c r="MTK46" s="167"/>
      <c r="MTL46" s="167"/>
      <c r="MTM46" s="167"/>
      <c r="MTN46" s="167"/>
      <c r="MTO46" s="167"/>
      <c r="MTP46" s="167"/>
      <c r="MTQ46" s="167"/>
      <c r="MTR46" s="167"/>
      <c r="MTS46" s="167"/>
      <c r="MTT46" s="167"/>
      <c r="MTU46" s="167"/>
      <c r="MTV46" s="167"/>
      <c r="MTW46" s="167"/>
      <c r="MTX46" s="167"/>
      <c r="MTY46" s="167"/>
      <c r="MTZ46" s="167"/>
      <c r="MUA46" s="167"/>
      <c r="MUB46" s="167"/>
      <c r="MUC46" s="167"/>
      <c r="MUD46" s="167"/>
      <c r="MUE46" s="167"/>
      <c r="MUF46" s="167"/>
      <c r="MUG46" s="167"/>
      <c r="MUH46" s="167"/>
      <c r="MUI46" s="167"/>
      <c r="MUJ46" s="167"/>
      <c r="MUK46" s="167"/>
      <c r="MUL46" s="167"/>
      <c r="MUM46" s="167"/>
      <c r="MUN46" s="167"/>
      <c r="MUO46" s="167"/>
      <c r="MUP46" s="167"/>
      <c r="MUQ46" s="167"/>
      <c r="MUR46" s="167"/>
      <c r="MUS46" s="167"/>
      <c r="MUT46" s="167"/>
      <c r="MUU46" s="167"/>
      <c r="MUV46" s="167"/>
      <c r="MUW46" s="167"/>
      <c r="MUX46" s="167"/>
      <c r="MUY46" s="167"/>
      <c r="MUZ46" s="167"/>
      <c r="MVA46" s="167"/>
      <c r="MVB46" s="167"/>
      <c r="MVC46" s="167"/>
      <c r="MVD46" s="167"/>
      <c r="MVE46" s="167"/>
      <c r="MVF46" s="167"/>
      <c r="MVG46" s="167"/>
      <c r="MVH46" s="167"/>
      <c r="MVI46" s="167"/>
      <c r="MVJ46" s="167"/>
      <c r="MVK46" s="167"/>
      <c r="MVL46" s="167"/>
      <c r="MVM46" s="167"/>
      <c r="MVN46" s="167"/>
      <c r="MVO46" s="167"/>
      <c r="MVP46" s="167"/>
      <c r="MVQ46" s="167"/>
      <c r="MVR46" s="167"/>
      <c r="MVS46" s="167"/>
      <c r="MVT46" s="167"/>
      <c r="MVU46" s="167"/>
      <c r="MVV46" s="167"/>
      <c r="MVW46" s="167"/>
      <c r="MVX46" s="167"/>
      <c r="MVY46" s="167"/>
      <c r="MVZ46" s="167"/>
      <c r="MWA46" s="167"/>
      <c r="MWB46" s="167"/>
      <c r="MWC46" s="167"/>
      <c r="MWD46" s="167"/>
      <c r="MWE46" s="167"/>
      <c r="MWF46" s="167"/>
      <c r="MWG46" s="167"/>
      <c r="MWH46" s="167"/>
      <c r="MWI46" s="167"/>
      <c r="MWJ46" s="167"/>
      <c r="MWK46" s="167"/>
      <c r="MWL46" s="167"/>
      <c r="MWM46" s="167"/>
      <c r="MWN46" s="167"/>
      <c r="MWO46" s="167"/>
      <c r="MWP46" s="167"/>
      <c r="MWQ46" s="167"/>
      <c r="MWR46" s="167"/>
      <c r="MWS46" s="167"/>
      <c r="MWT46" s="167"/>
      <c r="MWU46" s="167"/>
      <c r="MWV46" s="167"/>
      <c r="MWW46" s="167"/>
      <c r="MWX46" s="167"/>
      <c r="MWY46" s="167"/>
      <c r="MWZ46" s="167"/>
      <c r="MXA46" s="167"/>
      <c r="MXB46" s="167"/>
      <c r="MXC46" s="167"/>
      <c r="MXD46" s="167"/>
      <c r="MXE46" s="167"/>
      <c r="MXF46" s="167"/>
      <c r="MXG46" s="167"/>
      <c r="MXH46" s="167"/>
      <c r="MXI46" s="167"/>
      <c r="MXJ46" s="167"/>
      <c r="MXK46" s="167"/>
      <c r="MXL46" s="167"/>
      <c r="MXM46" s="167"/>
      <c r="MXN46" s="167"/>
      <c r="MXO46" s="167"/>
      <c r="MXP46" s="167"/>
      <c r="MXQ46" s="167"/>
      <c r="MXR46" s="167"/>
      <c r="MXS46" s="167"/>
      <c r="MXT46" s="167"/>
      <c r="MXU46" s="167"/>
      <c r="MXV46" s="167"/>
      <c r="MXW46" s="167"/>
      <c r="MXX46" s="167"/>
      <c r="MXY46" s="167"/>
      <c r="MXZ46" s="167"/>
      <c r="MYA46" s="167"/>
      <c r="MYB46" s="167"/>
      <c r="MYC46" s="167"/>
      <c r="MYD46" s="167"/>
      <c r="MYE46" s="167"/>
      <c r="MYF46" s="167"/>
      <c r="MYG46" s="167"/>
      <c r="MYH46" s="167"/>
      <c r="MYI46" s="167"/>
      <c r="MYJ46" s="167"/>
      <c r="MYK46" s="167"/>
      <c r="MYL46" s="167"/>
      <c r="MYM46" s="167"/>
      <c r="MYN46" s="167"/>
      <c r="MYO46" s="167"/>
      <c r="MYP46" s="167"/>
      <c r="MYQ46" s="167"/>
      <c r="MYR46" s="167"/>
      <c r="MYS46" s="167"/>
      <c r="MYT46" s="167"/>
      <c r="MYU46" s="167"/>
      <c r="MYV46" s="167"/>
      <c r="MYW46" s="167"/>
      <c r="MYX46" s="167"/>
      <c r="MYY46" s="167"/>
      <c r="MYZ46" s="167"/>
      <c r="MZA46" s="167"/>
      <c r="MZB46" s="167"/>
      <c r="MZC46" s="167"/>
      <c r="MZD46" s="167"/>
      <c r="MZE46" s="167"/>
      <c r="MZF46" s="167"/>
      <c r="MZG46" s="167"/>
      <c r="MZH46" s="167"/>
      <c r="MZI46" s="167"/>
      <c r="MZJ46" s="167"/>
      <c r="MZK46" s="167"/>
      <c r="MZL46" s="167"/>
      <c r="MZM46" s="167"/>
      <c r="MZN46" s="167"/>
      <c r="MZO46" s="167"/>
      <c r="MZP46" s="167"/>
      <c r="MZQ46" s="167"/>
      <c r="MZR46" s="167"/>
      <c r="MZS46" s="167"/>
      <c r="MZT46" s="167"/>
      <c r="MZU46" s="167"/>
      <c r="MZV46" s="167"/>
      <c r="MZW46" s="167"/>
      <c r="MZX46" s="167"/>
      <c r="MZY46" s="167"/>
      <c r="MZZ46" s="167"/>
      <c r="NAA46" s="167"/>
      <c r="NAB46" s="167"/>
      <c r="NAC46" s="167"/>
      <c r="NAD46" s="167"/>
      <c r="NAE46" s="167"/>
      <c r="NAF46" s="167"/>
      <c r="NAG46" s="167"/>
      <c r="NAH46" s="167"/>
      <c r="NAI46" s="167"/>
      <c r="NAJ46" s="167"/>
      <c r="NAK46" s="167"/>
      <c r="NAL46" s="167"/>
      <c r="NAM46" s="167"/>
      <c r="NAN46" s="167"/>
      <c r="NAO46" s="167"/>
      <c r="NAP46" s="167"/>
      <c r="NAQ46" s="167"/>
      <c r="NAR46" s="167"/>
      <c r="NAS46" s="167"/>
      <c r="NAT46" s="167"/>
      <c r="NAU46" s="167"/>
      <c r="NAV46" s="167"/>
      <c r="NAW46" s="167"/>
      <c r="NAX46" s="167"/>
      <c r="NAY46" s="167"/>
      <c r="NAZ46" s="167"/>
      <c r="NBA46" s="167"/>
      <c r="NBB46" s="167"/>
      <c r="NBC46" s="167"/>
      <c r="NBD46" s="167"/>
      <c r="NBE46" s="167"/>
      <c r="NBF46" s="167"/>
      <c r="NBG46" s="167"/>
      <c r="NBH46" s="167"/>
      <c r="NBI46" s="167"/>
      <c r="NBJ46" s="167"/>
      <c r="NBK46" s="167"/>
      <c r="NBL46" s="167"/>
      <c r="NBM46" s="167"/>
      <c r="NBN46" s="167"/>
      <c r="NBO46" s="167"/>
      <c r="NBP46" s="167"/>
      <c r="NBQ46" s="167"/>
      <c r="NBR46" s="167"/>
      <c r="NBS46" s="167"/>
      <c r="NBT46" s="167"/>
      <c r="NBU46" s="167"/>
      <c r="NBV46" s="167"/>
      <c r="NBW46" s="167"/>
      <c r="NBX46" s="167"/>
      <c r="NBY46" s="167"/>
      <c r="NBZ46" s="167"/>
      <c r="NCA46" s="167"/>
      <c r="NCB46" s="167"/>
      <c r="NCC46" s="167"/>
      <c r="NCD46" s="167"/>
      <c r="NCE46" s="167"/>
      <c r="NCF46" s="167"/>
      <c r="NCG46" s="167"/>
      <c r="NCH46" s="167"/>
      <c r="NCI46" s="167"/>
      <c r="NCJ46" s="167"/>
      <c r="NCK46" s="167"/>
      <c r="NCL46" s="167"/>
      <c r="NCM46" s="167"/>
      <c r="NCN46" s="167"/>
      <c r="NCO46" s="167"/>
      <c r="NCP46" s="167"/>
      <c r="NCQ46" s="167"/>
      <c r="NCR46" s="167"/>
      <c r="NCS46" s="167"/>
      <c r="NCT46" s="167"/>
      <c r="NCU46" s="167"/>
      <c r="NCV46" s="167"/>
      <c r="NCW46" s="167"/>
      <c r="NCX46" s="167"/>
      <c r="NCY46" s="167"/>
      <c r="NCZ46" s="167"/>
      <c r="NDA46" s="167"/>
      <c r="NDB46" s="167"/>
      <c r="NDC46" s="167"/>
      <c r="NDD46" s="167"/>
      <c r="NDE46" s="167"/>
      <c r="NDF46" s="167"/>
      <c r="NDG46" s="167"/>
      <c r="NDH46" s="167"/>
      <c r="NDI46" s="167"/>
      <c r="NDJ46" s="167"/>
      <c r="NDK46" s="167"/>
      <c r="NDL46" s="167"/>
      <c r="NDM46" s="167"/>
      <c r="NDN46" s="167"/>
      <c r="NDO46" s="167"/>
      <c r="NDP46" s="167"/>
      <c r="NDQ46" s="167"/>
      <c r="NDR46" s="167"/>
      <c r="NDS46" s="167"/>
      <c r="NDT46" s="167"/>
      <c r="NDU46" s="167"/>
      <c r="NDV46" s="167"/>
      <c r="NDW46" s="167"/>
      <c r="NDX46" s="167"/>
      <c r="NDY46" s="167"/>
      <c r="NDZ46" s="167"/>
      <c r="NEA46" s="167"/>
      <c r="NEB46" s="167"/>
      <c r="NEC46" s="167"/>
      <c r="NED46" s="167"/>
      <c r="NEE46" s="167"/>
      <c r="NEF46" s="167"/>
      <c r="NEG46" s="167"/>
      <c r="NEH46" s="167"/>
      <c r="NEI46" s="167"/>
      <c r="NEJ46" s="167"/>
      <c r="NEK46" s="167"/>
      <c r="NEL46" s="167"/>
      <c r="NEM46" s="167"/>
      <c r="NEN46" s="167"/>
      <c r="NEO46" s="167"/>
      <c r="NEP46" s="167"/>
      <c r="NEQ46" s="167"/>
      <c r="NER46" s="167"/>
      <c r="NES46" s="167"/>
      <c r="NET46" s="167"/>
      <c r="NEU46" s="167"/>
      <c r="NEV46" s="167"/>
      <c r="NEW46" s="167"/>
      <c r="NEX46" s="167"/>
      <c r="NEY46" s="167"/>
      <c r="NEZ46" s="167"/>
      <c r="NFA46" s="167"/>
      <c r="NFB46" s="167"/>
      <c r="NFC46" s="167"/>
      <c r="NFD46" s="167"/>
      <c r="NFE46" s="167"/>
      <c r="NFF46" s="167"/>
      <c r="NFG46" s="167"/>
      <c r="NFH46" s="167"/>
      <c r="NFI46" s="167"/>
      <c r="NFJ46" s="167"/>
      <c r="NFK46" s="167"/>
      <c r="NFL46" s="167"/>
      <c r="NFM46" s="167"/>
      <c r="NFN46" s="167"/>
      <c r="NFO46" s="167"/>
      <c r="NFP46" s="167"/>
      <c r="NFQ46" s="167"/>
      <c r="NFR46" s="167"/>
      <c r="NFS46" s="167"/>
      <c r="NFT46" s="167"/>
      <c r="NFU46" s="167"/>
      <c r="NFV46" s="167"/>
      <c r="NFW46" s="167"/>
      <c r="NFX46" s="167"/>
      <c r="NFY46" s="167"/>
      <c r="NFZ46" s="167"/>
      <c r="NGA46" s="167"/>
      <c r="NGB46" s="167"/>
      <c r="NGC46" s="167"/>
      <c r="NGD46" s="167"/>
      <c r="NGE46" s="167"/>
      <c r="NGF46" s="167"/>
      <c r="NGG46" s="167"/>
      <c r="NGH46" s="167"/>
      <c r="NGI46" s="167"/>
      <c r="NGJ46" s="167"/>
      <c r="NGK46" s="167"/>
      <c r="NGL46" s="167"/>
      <c r="NGM46" s="167"/>
      <c r="NGN46" s="167"/>
      <c r="NGO46" s="167"/>
      <c r="NGP46" s="167"/>
      <c r="NGQ46" s="167"/>
      <c r="NGR46" s="167"/>
      <c r="NGS46" s="167"/>
      <c r="NGT46" s="167"/>
      <c r="NGU46" s="167"/>
      <c r="NGV46" s="167"/>
      <c r="NGW46" s="167"/>
      <c r="NGX46" s="167"/>
      <c r="NGY46" s="167"/>
      <c r="NGZ46" s="167"/>
      <c r="NHA46" s="167"/>
      <c r="NHB46" s="167"/>
      <c r="NHC46" s="167"/>
      <c r="NHD46" s="167"/>
      <c r="NHE46" s="167"/>
      <c r="NHF46" s="167"/>
      <c r="NHG46" s="167"/>
      <c r="NHH46" s="167"/>
      <c r="NHI46" s="167"/>
      <c r="NHJ46" s="167"/>
      <c r="NHK46" s="167"/>
      <c r="NHL46" s="167"/>
      <c r="NHM46" s="167"/>
      <c r="NHN46" s="167"/>
      <c r="NHO46" s="167"/>
      <c r="NHP46" s="167"/>
      <c r="NHQ46" s="167"/>
      <c r="NHR46" s="167"/>
      <c r="NHS46" s="167"/>
      <c r="NHT46" s="167"/>
      <c r="NHU46" s="167"/>
      <c r="NHV46" s="167"/>
      <c r="NHW46" s="167"/>
      <c r="NHX46" s="167"/>
      <c r="NHY46" s="167"/>
      <c r="NHZ46" s="167"/>
      <c r="NIA46" s="167"/>
      <c r="NIB46" s="167"/>
      <c r="NIC46" s="167"/>
      <c r="NID46" s="167"/>
      <c r="NIE46" s="167"/>
      <c r="NIF46" s="167"/>
      <c r="NIG46" s="167"/>
      <c r="NIH46" s="167"/>
      <c r="NII46" s="167"/>
      <c r="NIJ46" s="167"/>
      <c r="NIK46" s="167"/>
      <c r="NIL46" s="167"/>
      <c r="NIM46" s="167"/>
      <c r="NIN46" s="167"/>
      <c r="NIO46" s="167"/>
      <c r="NIP46" s="167"/>
      <c r="NIQ46" s="167"/>
      <c r="NIR46" s="167"/>
      <c r="NIS46" s="167"/>
      <c r="NIT46" s="167"/>
      <c r="NIU46" s="167"/>
      <c r="NIV46" s="167"/>
      <c r="NIW46" s="167"/>
      <c r="NIX46" s="167"/>
      <c r="NIY46" s="167"/>
      <c r="NIZ46" s="167"/>
      <c r="NJA46" s="167"/>
      <c r="NJB46" s="167"/>
      <c r="NJC46" s="167"/>
      <c r="NJD46" s="167"/>
      <c r="NJE46" s="167"/>
      <c r="NJF46" s="167"/>
      <c r="NJG46" s="167"/>
      <c r="NJH46" s="167"/>
      <c r="NJI46" s="167"/>
      <c r="NJJ46" s="167"/>
      <c r="NJK46" s="167"/>
      <c r="NJL46" s="167"/>
      <c r="NJM46" s="167"/>
      <c r="NJN46" s="167"/>
      <c r="NJO46" s="167"/>
      <c r="NJP46" s="167"/>
      <c r="NJQ46" s="167"/>
      <c r="NJR46" s="167"/>
      <c r="NJS46" s="167"/>
      <c r="NJT46" s="167"/>
      <c r="NJU46" s="167"/>
      <c r="NJV46" s="167"/>
      <c r="NJW46" s="167"/>
      <c r="NJX46" s="167"/>
      <c r="NJY46" s="167"/>
      <c r="NJZ46" s="167"/>
      <c r="NKA46" s="167"/>
      <c r="NKB46" s="167"/>
      <c r="NKC46" s="167"/>
      <c r="NKD46" s="167"/>
      <c r="NKE46" s="167"/>
      <c r="NKF46" s="167"/>
      <c r="NKG46" s="167"/>
      <c r="NKH46" s="167"/>
      <c r="NKI46" s="167"/>
      <c r="NKJ46" s="167"/>
      <c r="NKK46" s="167"/>
      <c r="NKL46" s="167"/>
      <c r="NKM46" s="167"/>
      <c r="NKN46" s="167"/>
      <c r="NKO46" s="167"/>
      <c r="NKP46" s="167"/>
      <c r="NKQ46" s="167"/>
      <c r="NKR46" s="167"/>
      <c r="NKS46" s="167"/>
      <c r="NKT46" s="167"/>
      <c r="NKU46" s="167"/>
      <c r="NKV46" s="167"/>
      <c r="NKW46" s="167"/>
      <c r="NKX46" s="167"/>
      <c r="NKY46" s="167"/>
      <c r="NKZ46" s="167"/>
      <c r="NLA46" s="167"/>
      <c r="NLB46" s="167"/>
      <c r="NLC46" s="167"/>
      <c r="NLD46" s="167"/>
      <c r="NLE46" s="167"/>
      <c r="NLF46" s="167"/>
      <c r="NLG46" s="167"/>
      <c r="NLH46" s="167"/>
      <c r="NLI46" s="167"/>
      <c r="NLJ46" s="167"/>
      <c r="NLK46" s="167"/>
      <c r="NLL46" s="167"/>
      <c r="NLM46" s="167"/>
      <c r="NLN46" s="167"/>
      <c r="NLO46" s="167"/>
      <c r="NLP46" s="167"/>
      <c r="NLQ46" s="167"/>
      <c r="NLR46" s="167"/>
      <c r="NLS46" s="167"/>
      <c r="NLT46" s="167"/>
      <c r="NLU46" s="167"/>
      <c r="NLV46" s="167"/>
      <c r="NLW46" s="167"/>
      <c r="NLX46" s="167"/>
      <c r="NLY46" s="167"/>
      <c r="NLZ46" s="167"/>
      <c r="NMA46" s="167"/>
      <c r="NMB46" s="167"/>
      <c r="NMC46" s="167"/>
      <c r="NMD46" s="167"/>
      <c r="NME46" s="167"/>
      <c r="NMF46" s="167"/>
      <c r="NMG46" s="167"/>
      <c r="NMH46" s="167"/>
      <c r="NMI46" s="167"/>
      <c r="NMJ46" s="167"/>
      <c r="NMK46" s="167"/>
      <c r="NML46" s="167"/>
      <c r="NMM46" s="167"/>
      <c r="NMN46" s="167"/>
      <c r="NMO46" s="167"/>
      <c r="NMP46" s="167"/>
      <c r="NMQ46" s="167"/>
      <c r="NMR46" s="167"/>
      <c r="NMS46" s="167"/>
      <c r="NMT46" s="167"/>
      <c r="NMU46" s="167"/>
      <c r="NMV46" s="167"/>
      <c r="NMW46" s="167"/>
      <c r="NMX46" s="167"/>
      <c r="NMY46" s="167"/>
      <c r="NMZ46" s="167"/>
      <c r="NNA46" s="167"/>
      <c r="NNB46" s="167"/>
      <c r="NNC46" s="167"/>
      <c r="NND46" s="167"/>
      <c r="NNE46" s="167"/>
      <c r="NNF46" s="167"/>
      <c r="NNG46" s="167"/>
      <c r="NNH46" s="167"/>
      <c r="NNI46" s="167"/>
      <c r="NNJ46" s="167"/>
      <c r="NNK46" s="167"/>
      <c r="NNL46" s="167"/>
      <c r="NNM46" s="167"/>
      <c r="NNN46" s="167"/>
      <c r="NNO46" s="167"/>
      <c r="NNP46" s="167"/>
      <c r="NNQ46" s="167"/>
      <c r="NNR46" s="167"/>
      <c r="NNS46" s="167"/>
      <c r="NNT46" s="167"/>
      <c r="NNU46" s="167"/>
      <c r="NNV46" s="167"/>
      <c r="NNW46" s="167"/>
      <c r="NNX46" s="167"/>
      <c r="NNY46" s="167"/>
      <c r="NNZ46" s="167"/>
      <c r="NOA46" s="167"/>
      <c r="NOB46" s="167"/>
      <c r="NOC46" s="167"/>
      <c r="NOD46" s="167"/>
      <c r="NOE46" s="167"/>
      <c r="NOF46" s="167"/>
      <c r="NOG46" s="167"/>
      <c r="NOH46" s="167"/>
      <c r="NOI46" s="167"/>
      <c r="NOJ46" s="167"/>
      <c r="NOK46" s="167"/>
      <c r="NOL46" s="167"/>
      <c r="NOM46" s="167"/>
      <c r="NON46" s="167"/>
      <c r="NOO46" s="167"/>
      <c r="NOP46" s="167"/>
      <c r="NOQ46" s="167"/>
      <c r="NOR46" s="167"/>
      <c r="NOS46" s="167"/>
      <c r="NOT46" s="167"/>
      <c r="NOU46" s="167"/>
      <c r="NOV46" s="167"/>
      <c r="NOW46" s="167"/>
      <c r="NOX46" s="167"/>
      <c r="NOY46" s="167"/>
      <c r="NOZ46" s="167"/>
      <c r="NPA46" s="167"/>
      <c r="NPB46" s="167"/>
      <c r="NPC46" s="167"/>
      <c r="NPD46" s="167"/>
      <c r="NPE46" s="167"/>
      <c r="NPF46" s="167"/>
      <c r="NPG46" s="167"/>
      <c r="NPH46" s="167"/>
      <c r="NPI46" s="167"/>
      <c r="NPJ46" s="167"/>
      <c r="NPK46" s="167"/>
      <c r="NPL46" s="167"/>
      <c r="NPM46" s="167"/>
      <c r="NPN46" s="167"/>
      <c r="NPO46" s="167"/>
      <c r="NPP46" s="167"/>
      <c r="NPQ46" s="167"/>
      <c r="NPR46" s="167"/>
      <c r="NPS46" s="167"/>
      <c r="NPT46" s="167"/>
      <c r="NPU46" s="167"/>
      <c r="NPV46" s="167"/>
      <c r="NPW46" s="167"/>
      <c r="NPX46" s="167"/>
      <c r="NPY46" s="167"/>
      <c r="NPZ46" s="167"/>
      <c r="NQA46" s="167"/>
      <c r="NQB46" s="167"/>
      <c r="NQC46" s="167"/>
      <c r="NQD46" s="167"/>
      <c r="NQE46" s="167"/>
      <c r="NQF46" s="167"/>
      <c r="NQG46" s="167"/>
      <c r="NQH46" s="167"/>
      <c r="NQI46" s="167"/>
      <c r="NQJ46" s="167"/>
      <c r="NQK46" s="167"/>
      <c r="NQL46" s="167"/>
      <c r="NQM46" s="167"/>
      <c r="NQN46" s="167"/>
      <c r="NQO46" s="167"/>
      <c r="NQP46" s="167"/>
      <c r="NQQ46" s="167"/>
      <c r="NQR46" s="167"/>
      <c r="NQS46" s="167"/>
      <c r="NQT46" s="167"/>
      <c r="NQU46" s="167"/>
      <c r="NQV46" s="167"/>
      <c r="NQW46" s="167"/>
      <c r="NQX46" s="167"/>
      <c r="NQY46" s="167"/>
      <c r="NQZ46" s="167"/>
      <c r="NRA46" s="167"/>
      <c r="NRB46" s="167"/>
      <c r="NRC46" s="167"/>
      <c r="NRD46" s="167"/>
      <c r="NRE46" s="167"/>
      <c r="NRF46" s="167"/>
      <c r="NRG46" s="167"/>
      <c r="NRH46" s="167"/>
      <c r="NRI46" s="167"/>
      <c r="NRJ46" s="167"/>
      <c r="NRK46" s="167"/>
      <c r="NRL46" s="167"/>
      <c r="NRM46" s="167"/>
      <c r="NRN46" s="167"/>
      <c r="NRO46" s="167"/>
      <c r="NRP46" s="167"/>
      <c r="NRQ46" s="167"/>
      <c r="NRR46" s="167"/>
      <c r="NRS46" s="167"/>
      <c r="NRT46" s="167"/>
      <c r="NRU46" s="167"/>
      <c r="NRV46" s="167"/>
      <c r="NRW46" s="167"/>
      <c r="NRX46" s="167"/>
      <c r="NRY46" s="167"/>
      <c r="NRZ46" s="167"/>
      <c r="NSA46" s="167"/>
      <c r="NSB46" s="167"/>
      <c r="NSC46" s="167"/>
      <c r="NSD46" s="167"/>
      <c r="NSE46" s="167"/>
      <c r="NSF46" s="167"/>
      <c r="NSG46" s="167"/>
      <c r="NSH46" s="167"/>
      <c r="NSI46" s="167"/>
      <c r="NSJ46" s="167"/>
      <c r="NSK46" s="167"/>
      <c r="NSL46" s="167"/>
      <c r="NSM46" s="167"/>
      <c r="NSN46" s="167"/>
      <c r="NSO46" s="167"/>
      <c r="NSP46" s="167"/>
      <c r="NSQ46" s="167"/>
      <c r="NSR46" s="167"/>
      <c r="NSS46" s="167"/>
      <c r="NST46" s="167"/>
      <c r="NSU46" s="167"/>
      <c r="NSV46" s="167"/>
      <c r="NSW46" s="167"/>
      <c r="NSX46" s="167"/>
      <c r="NSY46" s="167"/>
      <c r="NSZ46" s="167"/>
      <c r="NTA46" s="167"/>
      <c r="NTB46" s="167"/>
      <c r="NTC46" s="167"/>
      <c r="NTD46" s="167"/>
      <c r="NTE46" s="167"/>
      <c r="NTF46" s="167"/>
      <c r="NTG46" s="167"/>
      <c r="NTH46" s="167"/>
      <c r="NTI46" s="167"/>
      <c r="NTJ46" s="167"/>
      <c r="NTK46" s="167"/>
      <c r="NTL46" s="167"/>
      <c r="NTM46" s="167"/>
      <c r="NTN46" s="167"/>
      <c r="NTO46" s="167"/>
      <c r="NTP46" s="167"/>
      <c r="NTQ46" s="167"/>
      <c r="NTR46" s="167"/>
      <c r="NTS46" s="167"/>
      <c r="NTT46" s="167"/>
      <c r="NTU46" s="167"/>
      <c r="NTV46" s="167"/>
      <c r="NTW46" s="167"/>
      <c r="NTX46" s="167"/>
      <c r="NTY46" s="167"/>
      <c r="NTZ46" s="167"/>
      <c r="NUA46" s="167"/>
      <c r="NUB46" s="167"/>
      <c r="NUC46" s="167"/>
      <c r="NUD46" s="167"/>
      <c r="NUE46" s="167"/>
      <c r="NUF46" s="167"/>
      <c r="NUG46" s="167"/>
      <c r="NUH46" s="167"/>
      <c r="NUI46" s="167"/>
      <c r="NUJ46" s="167"/>
      <c r="NUK46" s="167"/>
      <c r="NUL46" s="167"/>
      <c r="NUM46" s="167"/>
      <c r="NUN46" s="167"/>
      <c r="NUO46" s="167"/>
      <c r="NUP46" s="167"/>
      <c r="NUQ46" s="167"/>
      <c r="NUR46" s="167"/>
      <c r="NUS46" s="167"/>
      <c r="NUT46" s="167"/>
      <c r="NUU46" s="167"/>
      <c r="NUV46" s="167"/>
      <c r="NUW46" s="167"/>
      <c r="NUX46" s="167"/>
      <c r="NUY46" s="167"/>
      <c r="NUZ46" s="167"/>
      <c r="NVA46" s="167"/>
      <c r="NVB46" s="167"/>
      <c r="NVC46" s="167"/>
      <c r="NVD46" s="167"/>
      <c r="NVE46" s="167"/>
      <c r="NVF46" s="167"/>
      <c r="NVG46" s="167"/>
      <c r="NVH46" s="167"/>
      <c r="NVI46" s="167"/>
      <c r="NVJ46" s="167"/>
      <c r="NVK46" s="167"/>
      <c r="NVL46" s="167"/>
      <c r="NVM46" s="167"/>
      <c r="NVN46" s="167"/>
      <c r="NVO46" s="167"/>
      <c r="NVP46" s="167"/>
      <c r="NVQ46" s="167"/>
      <c r="NVR46" s="167"/>
      <c r="NVS46" s="167"/>
      <c r="NVT46" s="167"/>
      <c r="NVU46" s="167"/>
      <c r="NVV46" s="167"/>
      <c r="NVW46" s="167"/>
      <c r="NVX46" s="167"/>
      <c r="NVY46" s="167"/>
      <c r="NVZ46" s="167"/>
      <c r="NWA46" s="167"/>
      <c r="NWB46" s="167"/>
      <c r="NWC46" s="167"/>
      <c r="NWD46" s="167"/>
      <c r="NWE46" s="167"/>
      <c r="NWF46" s="167"/>
      <c r="NWG46" s="167"/>
      <c r="NWH46" s="167"/>
      <c r="NWI46" s="167"/>
      <c r="NWJ46" s="167"/>
      <c r="NWK46" s="167"/>
      <c r="NWL46" s="167"/>
      <c r="NWM46" s="167"/>
      <c r="NWN46" s="167"/>
      <c r="NWO46" s="167"/>
      <c r="NWP46" s="167"/>
      <c r="NWQ46" s="167"/>
      <c r="NWR46" s="167"/>
      <c r="NWS46" s="167"/>
      <c r="NWT46" s="167"/>
      <c r="NWU46" s="167"/>
      <c r="NWV46" s="167"/>
      <c r="NWW46" s="167"/>
      <c r="NWX46" s="167"/>
      <c r="NWY46" s="167"/>
      <c r="NWZ46" s="167"/>
      <c r="NXA46" s="167"/>
      <c r="NXB46" s="167"/>
      <c r="NXC46" s="167"/>
      <c r="NXD46" s="167"/>
      <c r="NXE46" s="167"/>
      <c r="NXF46" s="167"/>
      <c r="NXG46" s="167"/>
      <c r="NXH46" s="167"/>
      <c r="NXI46" s="167"/>
      <c r="NXJ46" s="167"/>
      <c r="NXK46" s="167"/>
      <c r="NXL46" s="167"/>
      <c r="NXM46" s="167"/>
      <c r="NXN46" s="167"/>
      <c r="NXO46" s="167"/>
      <c r="NXP46" s="167"/>
      <c r="NXQ46" s="167"/>
      <c r="NXR46" s="167"/>
      <c r="NXS46" s="167"/>
      <c r="NXT46" s="167"/>
      <c r="NXU46" s="167"/>
      <c r="NXV46" s="167"/>
      <c r="NXW46" s="167"/>
      <c r="NXX46" s="167"/>
      <c r="NXY46" s="167"/>
      <c r="NXZ46" s="167"/>
      <c r="NYA46" s="167"/>
      <c r="NYB46" s="167"/>
      <c r="NYC46" s="167"/>
      <c r="NYD46" s="167"/>
      <c r="NYE46" s="167"/>
      <c r="NYF46" s="167"/>
      <c r="NYG46" s="167"/>
      <c r="NYH46" s="167"/>
      <c r="NYI46" s="167"/>
      <c r="NYJ46" s="167"/>
      <c r="NYK46" s="167"/>
      <c r="NYL46" s="167"/>
      <c r="NYM46" s="167"/>
      <c r="NYN46" s="167"/>
      <c r="NYO46" s="167"/>
      <c r="NYP46" s="167"/>
      <c r="NYQ46" s="167"/>
      <c r="NYR46" s="167"/>
      <c r="NYS46" s="167"/>
      <c r="NYT46" s="167"/>
      <c r="NYU46" s="167"/>
      <c r="NYV46" s="167"/>
      <c r="NYW46" s="167"/>
      <c r="NYX46" s="167"/>
      <c r="NYY46" s="167"/>
      <c r="NYZ46" s="167"/>
      <c r="NZA46" s="167"/>
      <c r="NZB46" s="167"/>
      <c r="NZC46" s="167"/>
      <c r="NZD46" s="167"/>
      <c r="NZE46" s="167"/>
      <c r="NZF46" s="167"/>
      <c r="NZG46" s="167"/>
      <c r="NZH46" s="167"/>
      <c r="NZI46" s="167"/>
      <c r="NZJ46" s="167"/>
      <c r="NZK46" s="167"/>
      <c r="NZL46" s="167"/>
      <c r="NZM46" s="167"/>
      <c r="NZN46" s="167"/>
      <c r="NZO46" s="167"/>
      <c r="NZP46" s="167"/>
      <c r="NZQ46" s="167"/>
      <c r="NZR46" s="167"/>
      <c r="NZS46" s="167"/>
      <c r="NZT46" s="167"/>
      <c r="NZU46" s="167"/>
      <c r="NZV46" s="167"/>
      <c r="NZW46" s="167"/>
      <c r="NZX46" s="167"/>
      <c r="NZY46" s="167"/>
      <c r="NZZ46" s="167"/>
      <c r="OAA46" s="167"/>
      <c r="OAB46" s="167"/>
      <c r="OAC46" s="167"/>
      <c r="OAD46" s="167"/>
      <c r="OAE46" s="167"/>
      <c r="OAF46" s="167"/>
      <c r="OAG46" s="167"/>
      <c r="OAH46" s="167"/>
      <c r="OAI46" s="167"/>
      <c r="OAJ46" s="167"/>
      <c r="OAK46" s="167"/>
      <c r="OAL46" s="167"/>
      <c r="OAM46" s="167"/>
      <c r="OAN46" s="167"/>
      <c r="OAO46" s="167"/>
      <c r="OAP46" s="167"/>
      <c r="OAQ46" s="167"/>
      <c r="OAR46" s="167"/>
      <c r="OAS46" s="167"/>
      <c r="OAT46" s="167"/>
      <c r="OAU46" s="167"/>
      <c r="OAV46" s="167"/>
      <c r="OAW46" s="167"/>
      <c r="OAX46" s="167"/>
      <c r="OAY46" s="167"/>
      <c r="OAZ46" s="167"/>
      <c r="OBA46" s="167"/>
      <c r="OBB46" s="167"/>
      <c r="OBC46" s="167"/>
      <c r="OBD46" s="167"/>
      <c r="OBE46" s="167"/>
      <c r="OBF46" s="167"/>
      <c r="OBG46" s="167"/>
      <c r="OBH46" s="167"/>
      <c r="OBI46" s="167"/>
      <c r="OBJ46" s="167"/>
      <c r="OBK46" s="167"/>
      <c r="OBL46" s="167"/>
      <c r="OBM46" s="167"/>
      <c r="OBN46" s="167"/>
      <c r="OBO46" s="167"/>
      <c r="OBP46" s="167"/>
      <c r="OBQ46" s="167"/>
      <c r="OBR46" s="167"/>
      <c r="OBS46" s="167"/>
      <c r="OBT46" s="167"/>
      <c r="OBU46" s="167"/>
      <c r="OBV46" s="167"/>
      <c r="OBW46" s="167"/>
      <c r="OBX46" s="167"/>
      <c r="OBY46" s="167"/>
      <c r="OBZ46" s="167"/>
      <c r="OCA46" s="167"/>
      <c r="OCB46" s="167"/>
      <c r="OCC46" s="167"/>
      <c r="OCD46" s="167"/>
      <c r="OCE46" s="167"/>
      <c r="OCF46" s="167"/>
      <c r="OCG46" s="167"/>
      <c r="OCH46" s="167"/>
      <c r="OCI46" s="167"/>
      <c r="OCJ46" s="167"/>
      <c r="OCK46" s="167"/>
      <c r="OCL46" s="167"/>
      <c r="OCM46" s="167"/>
      <c r="OCN46" s="167"/>
      <c r="OCO46" s="167"/>
      <c r="OCP46" s="167"/>
      <c r="OCQ46" s="167"/>
      <c r="OCR46" s="167"/>
      <c r="OCS46" s="167"/>
      <c r="OCT46" s="167"/>
      <c r="OCU46" s="167"/>
      <c r="OCV46" s="167"/>
      <c r="OCW46" s="167"/>
      <c r="OCX46" s="167"/>
      <c r="OCY46" s="167"/>
      <c r="OCZ46" s="167"/>
      <c r="ODA46" s="167"/>
      <c r="ODB46" s="167"/>
      <c r="ODC46" s="167"/>
      <c r="ODD46" s="167"/>
      <c r="ODE46" s="167"/>
      <c r="ODF46" s="167"/>
      <c r="ODG46" s="167"/>
      <c r="ODH46" s="167"/>
      <c r="ODI46" s="167"/>
      <c r="ODJ46" s="167"/>
      <c r="ODK46" s="167"/>
      <c r="ODL46" s="167"/>
      <c r="ODM46" s="167"/>
      <c r="ODN46" s="167"/>
      <c r="ODO46" s="167"/>
      <c r="ODP46" s="167"/>
      <c r="ODQ46" s="167"/>
      <c r="ODR46" s="167"/>
      <c r="ODS46" s="167"/>
      <c r="ODT46" s="167"/>
      <c r="ODU46" s="167"/>
      <c r="ODV46" s="167"/>
      <c r="ODW46" s="167"/>
      <c r="ODX46" s="167"/>
      <c r="ODY46" s="167"/>
      <c r="ODZ46" s="167"/>
      <c r="OEA46" s="167"/>
      <c r="OEB46" s="167"/>
      <c r="OEC46" s="167"/>
      <c r="OED46" s="167"/>
      <c r="OEE46" s="167"/>
      <c r="OEF46" s="167"/>
      <c r="OEG46" s="167"/>
      <c r="OEH46" s="167"/>
      <c r="OEI46" s="167"/>
      <c r="OEJ46" s="167"/>
      <c r="OEK46" s="167"/>
      <c r="OEL46" s="167"/>
      <c r="OEM46" s="167"/>
      <c r="OEN46" s="167"/>
      <c r="OEO46" s="167"/>
      <c r="OEP46" s="167"/>
      <c r="OEQ46" s="167"/>
      <c r="OER46" s="167"/>
      <c r="OES46" s="167"/>
      <c r="OET46" s="167"/>
      <c r="OEU46" s="167"/>
      <c r="OEV46" s="167"/>
      <c r="OEW46" s="167"/>
      <c r="OEX46" s="167"/>
      <c r="OEY46" s="167"/>
      <c r="OEZ46" s="167"/>
      <c r="OFA46" s="167"/>
      <c r="OFB46" s="167"/>
      <c r="OFC46" s="167"/>
      <c r="OFD46" s="167"/>
      <c r="OFE46" s="167"/>
      <c r="OFF46" s="167"/>
      <c r="OFG46" s="167"/>
      <c r="OFH46" s="167"/>
      <c r="OFI46" s="167"/>
      <c r="OFJ46" s="167"/>
      <c r="OFK46" s="167"/>
      <c r="OFL46" s="167"/>
      <c r="OFM46" s="167"/>
      <c r="OFN46" s="167"/>
      <c r="OFO46" s="167"/>
      <c r="OFP46" s="167"/>
      <c r="OFQ46" s="167"/>
      <c r="OFR46" s="167"/>
      <c r="OFS46" s="167"/>
      <c r="OFT46" s="167"/>
      <c r="OFU46" s="167"/>
      <c r="OFV46" s="167"/>
      <c r="OFW46" s="167"/>
      <c r="OFX46" s="167"/>
      <c r="OFY46" s="167"/>
      <c r="OFZ46" s="167"/>
      <c r="OGA46" s="167"/>
      <c r="OGB46" s="167"/>
      <c r="OGC46" s="167"/>
      <c r="OGD46" s="167"/>
      <c r="OGE46" s="167"/>
      <c r="OGF46" s="167"/>
      <c r="OGG46" s="167"/>
      <c r="OGH46" s="167"/>
      <c r="OGI46" s="167"/>
      <c r="OGJ46" s="167"/>
      <c r="OGK46" s="167"/>
      <c r="OGL46" s="167"/>
      <c r="OGM46" s="167"/>
      <c r="OGN46" s="167"/>
      <c r="OGO46" s="167"/>
      <c r="OGP46" s="167"/>
      <c r="OGQ46" s="167"/>
      <c r="OGR46" s="167"/>
      <c r="OGS46" s="167"/>
      <c r="OGT46" s="167"/>
      <c r="OGU46" s="167"/>
      <c r="OGV46" s="167"/>
      <c r="OGW46" s="167"/>
      <c r="OGX46" s="167"/>
      <c r="OGY46" s="167"/>
      <c r="OGZ46" s="167"/>
      <c r="OHA46" s="167"/>
      <c r="OHB46" s="167"/>
      <c r="OHC46" s="167"/>
      <c r="OHD46" s="167"/>
      <c r="OHE46" s="167"/>
      <c r="OHF46" s="167"/>
      <c r="OHG46" s="167"/>
      <c r="OHH46" s="167"/>
      <c r="OHI46" s="167"/>
      <c r="OHJ46" s="167"/>
      <c r="OHK46" s="167"/>
      <c r="OHL46" s="167"/>
      <c r="OHM46" s="167"/>
      <c r="OHN46" s="167"/>
      <c r="OHO46" s="167"/>
      <c r="OHP46" s="167"/>
      <c r="OHQ46" s="167"/>
      <c r="OHR46" s="167"/>
      <c r="OHS46" s="167"/>
      <c r="OHT46" s="167"/>
      <c r="OHU46" s="167"/>
      <c r="OHV46" s="167"/>
      <c r="OHW46" s="167"/>
      <c r="OHX46" s="167"/>
      <c r="OHY46" s="167"/>
      <c r="OHZ46" s="167"/>
      <c r="OIA46" s="167"/>
      <c r="OIB46" s="167"/>
      <c r="OIC46" s="167"/>
      <c r="OID46" s="167"/>
      <c r="OIE46" s="167"/>
      <c r="OIF46" s="167"/>
      <c r="OIG46" s="167"/>
      <c r="OIH46" s="167"/>
      <c r="OII46" s="167"/>
      <c r="OIJ46" s="167"/>
      <c r="OIK46" s="167"/>
      <c r="OIL46" s="167"/>
      <c r="OIM46" s="167"/>
      <c r="OIN46" s="167"/>
      <c r="OIO46" s="167"/>
      <c r="OIP46" s="167"/>
      <c r="OIQ46" s="167"/>
      <c r="OIR46" s="167"/>
      <c r="OIS46" s="167"/>
      <c r="OIT46" s="167"/>
      <c r="OIU46" s="167"/>
      <c r="OIV46" s="167"/>
      <c r="OIW46" s="167"/>
      <c r="OIX46" s="167"/>
      <c r="OIY46" s="167"/>
      <c r="OIZ46" s="167"/>
      <c r="OJA46" s="167"/>
      <c r="OJB46" s="167"/>
      <c r="OJC46" s="167"/>
      <c r="OJD46" s="167"/>
      <c r="OJE46" s="167"/>
      <c r="OJF46" s="167"/>
      <c r="OJG46" s="167"/>
      <c r="OJH46" s="167"/>
      <c r="OJI46" s="167"/>
      <c r="OJJ46" s="167"/>
      <c r="OJK46" s="167"/>
      <c r="OJL46" s="167"/>
      <c r="OJM46" s="167"/>
      <c r="OJN46" s="167"/>
      <c r="OJO46" s="167"/>
      <c r="OJP46" s="167"/>
      <c r="OJQ46" s="167"/>
      <c r="OJR46" s="167"/>
      <c r="OJS46" s="167"/>
      <c r="OJT46" s="167"/>
      <c r="OJU46" s="167"/>
      <c r="OJV46" s="167"/>
      <c r="OJW46" s="167"/>
      <c r="OJX46" s="167"/>
      <c r="OJY46" s="167"/>
      <c r="OJZ46" s="167"/>
      <c r="OKA46" s="167"/>
      <c r="OKB46" s="167"/>
      <c r="OKC46" s="167"/>
      <c r="OKD46" s="167"/>
      <c r="OKE46" s="167"/>
      <c r="OKF46" s="167"/>
      <c r="OKG46" s="167"/>
      <c r="OKH46" s="167"/>
      <c r="OKI46" s="167"/>
      <c r="OKJ46" s="167"/>
      <c r="OKK46" s="167"/>
      <c r="OKL46" s="167"/>
      <c r="OKM46" s="167"/>
      <c r="OKN46" s="167"/>
      <c r="OKO46" s="167"/>
      <c r="OKP46" s="167"/>
      <c r="OKQ46" s="167"/>
      <c r="OKR46" s="167"/>
      <c r="OKS46" s="167"/>
      <c r="OKT46" s="167"/>
      <c r="OKU46" s="167"/>
      <c r="OKV46" s="167"/>
      <c r="OKW46" s="167"/>
      <c r="OKX46" s="167"/>
      <c r="OKY46" s="167"/>
      <c r="OKZ46" s="167"/>
      <c r="OLA46" s="167"/>
      <c r="OLB46" s="167"/>
      <c r="OLC46" s="167"/>
      <c r="OLD46" s="167"/>
      <c r="OLE46" s="167"/>
      <c r="OLF46" s="167"/>
      <c r="OLG46" s="167"/>
      <c r="OLH46" s="167"/>
      <c r="OLI46" s="167"/>
      <c r="OLJ46" s="167"/>
      <c r="OLK46" s="167"/>
      <c r="OLL46" s="167"/>
      <c r="OLM46" s="167"/>
      <c r="OLN46" s="167"/>
      <c r="OLO46" s="167"/>
      <c r="OLP46" s="167"/>
      <c r="OLQ46" s="167"/>
      <c r="OLR46" s="167"/>
      <c r="OLS46" s="167"/>
      <c r="OLT46" s="167"/>
      <c r="OLU46" s="167"/>
      <c r="OLV46" s="167"/>
      <c r="OLW46" s="167"/>
      <c r="OLX46" s="167"/>
      <c r="OLY46" s="167"/>
      <c r="OLZ46" s="167"/>
      <c r="OMA46" s="167"/>
      <c r="OMB46" s="167"/>
      <c r="OMC46" s="167"/>
      <c r="OMD46" s="167"/>
      <c r="OME46" s="167"/>
      <c r="OMF46" s="167"/>
      <c r="OMG46" s="167"/>
      <c r="OMH46" s="167"/>
      <c r="OMI46" s="167"/>
      <c r="OMJ46" s="167"/>
      <c r="OMK46" s="167"/>
      <c r="OML46" s="167"/>
      <c r="OMM46" s="167"/>
      <c r="OMN46" s="167"/>
      <c r="OMO46" s="167"/>
      <c r="OMP46" s="167"/>
      <c r="OMQ46" s="167"/>
      <c r="OMR46" s="167"/>
      <c r="OMS46" s="167"/>
      <c r="OMT46" s="167"/>
      <c r="OMU46" s="167"/>
      <c r="OMV46" s="167"/>
      <c r="OMW46" s="167"/>
      <c r="OMX46" s="167"/>
      <c r="OMY46" s="167"/>
      <c r="OMZ46" s="167"/>
      <c r="ONA46" s="167"/>
      <c r="ONB46" s="167"/>
      <c r="ONC46" s="167"/>
      <c r="OND46" s="167"/>
      <c r="ONE46" s="167"/>
      <c r="ONF46" s="167"/>
      <c r="ONG46" s="167"/>
      <c r="ONH46" s="167"/>
      <c r="ONI46" s="167"/>
      <c r="ONJ46" s="167"/>
      <c r="ONK46" s="167"/>
      <c r="ONL46" s="167"/>
      <c r="ONM46" s="167"/>
      <c r="ONN46" s="167"/>
      <c r="ONO46" s="167"/>
      <c r="ONP46" s="167"/>
      <c r="ONQ46" s="167"/>
      <c r="ONR46" s="167"/>
      <c r="ONS46" s="167"/>
      <c r="ONT46" s="167"/>
      <c r="ONU46" s="167"/>
      <c r="ONV46" s="167"/>
      <c r="ONW46" s="167"/>
      <c r="ONX46" s="167"/>
      <c r="ONY46" s="167"/>
      <c r="ONZ46" s="167"/>
      <c r="OOA46" s="167"/>
      <c r="OOB46" s="167"/>
      <c r="OOC46" s="167"/>
      <c r="OOD46" s="167"/>
      <c r="OOE46" s="167"/>
      <c r="OOF46" s="167"/>
      <c r="OOG46" s="167"/>
      <c r="OOH46" s="167"/>
      <c r="OOI46" s="167"/>
      <c r="OOJ46" s="167"/>
      <c r="OOK46" s="167"/>
      <c r="OOL46" s="167"/>
      <c r="OOM46" s="167"/>
      <c r="OON46" s="167"/>
      <c r="OOO46" s="167"/>
      <c r="OOP46" s="167"/>
      <c r="OOQ46" s="167"/>
      <c r="OOR46" s="167"/>
      <c r="OOS46" s="167"/>
      <c r="OOT46" s="167"/>
      <c r="OOU46" s="167"/>
      <c r="OOV46" s="167"/>
      <c r="OOW46" s="167"/>
      <c r="OOX46" s="167"/>
      <c r="OOY46" s="167"/>
      <c r="OOZ46" s="167"/>
      <c r="OPA46" s="167"/>
      <c r="OPB46" s="167"/>
      <c r="OPC46" s="167"/>
      <c r="OPD46" s="167"/>
      <c r="OPE46" s="167"/>
      <c r="OPF46" s="167"/>
      <c r="OPG46" s="167"/>
      <c r="OPH46" s="167"/>
      <c r="OPI46" s="167"/>
      <c r="OPJ46" s="167"/>
      <c r="OPK46" s="167"/>
      <c r="OPL46" s="167"/>
      <c r="OPM46" s="167"/>
      <c r="OPN46" s="167"/>
      <c r="OPO46" s="167"/>
      <c r="OPP46" s="167"/>
      <c r="OPQ46" s="167"/>
      <c r="OPR46" s="167"/>
      <c r="OPS46" s="167"/>
      <c r="OPT46" s="167"/>
      <c r="OPU46" s="167"/>
      <c r="OPV46" s="167"/>
      <c r="OPW46" s="167"/>
      <c r="OPX46" s="167"/>
      <c r="OPY46" s="167"/>
      <c r="OPZ46" s="167"/>
      <c r="OQA46" s="167"/>
      <c r="OQB46" s="167"/>
      <c r="OQC46" s="167"/>
      <c r="OQD46" s="167"/>
      <c r="OQE46" s="167"/>
      <c r="OQF46" s="167"/>
      <c r="OQG46" s="167"/>
      <c r="OQH46" s="167"/>
      <c r="OQI46" s="167"/>
      <c r="OQJ46" s="167"/>
      <c r="OQK46" s="167"/>
      <c r="OQL46" s="167"/>
      <c r="OQM46" s="167"/>
      <c r="OQN46" s="167"/>
      <c r="OQO46" s="167"/>
      <c r="OQP46" s="167"/>
      <c r="OQQ46" s="167"/>
      <c r="OQR46" s="167"/>
      <c r="OQS46" s="167"/>
      <c r="OQT46" s="167"/>
      <c r="OQU46" s="167"/>
      <c r="OQV46" s="167"/>
      <c r="OQW46" s="167"/>
      <c r="OQX46" s="167"/>
      <c r="OQY46" s="167"/>
      <c r="OQZ46" s="167"/>
      <c r="ORA46" s="167"/>
      <c r="ORB46" s="167"/>
      <c r="ORC46" s="167"/>
      <c r="ORD46" s="167"/>
      <c r="ORE46" s="167"/>
      <c r="ORF46" s="167"/>
      <c r="ORG46" s="167"/>
      <c r="ORH46" s="167"/>
      <c r="ORI46" s="167"/>
      <c r="ORJ46" s="167"/>
      <c r="ORK46" s="167"/>
      <c r="ORL46" s="167"/>
      <c r="ORM46" s="167"/>
      <c r="ORN46" s="167"/>
      <c r="ORO46" s="167"/>
      <c r="ORP46" s="167"/>
      <c r="ORQ46" s="167"/>
      <c r="ORR46" s="167"/>
      <c r="ORS46" s="167"/>
      <c r="ORT46" s="167"/>
      <c r="ORU46" s="167"/>
      <c r="ORV46" s="167"/>
      <c r="ORW46" s="167"/>
      <c r="ORX46" s="167"/>
      <c r="ORY46" s="167"/>
      <c r="ORZ46" s="167"/>
      <c r="OSA46" s="167"/>
      <c r="OSB46" s="167"/>
      <c r="OSC46" s="167"/>
      <c r="OSD46" s="167"/>
      <c r="OSE46" s="167"/>
      <c r="OSF46" s="167"/>
      <c r="OSG46" s="167"/>
      <c r="OSH46" s="167"/>
      <c r="OSI46" s="167"/>
      <c r="OSJ46" s="167"/>
      <c r="OSK46" s="167"/>
      <c r="OSL46" s="167"/>
      <c r="OSM46" s="167"/>
      <c r="OSN46" s="167"/>
      <c r="OSO46" s="167"/>
      <c r="OSP46" s="167"/>
      <c r="OSQ46" s="167"/>
      <c r="OSR46" s="167"/>
      <c r="OSS46" s="167"/>
      <c r="OST46" s="167"/>
      <c r="OSU46" s="167"/>
      <c r="OSV46" s="167"/>
      <c r="OSW46" s="167"/>
      <c r="OSX46" s="167"/>
      <c r="OSY46" s="167"/>
      <c r="OSZ46" s="167"/>
      <c r="OTA46" s="167"/>
      <c r="OTB46" s="167"/>
      <c r="OTC46" s="167"/>
      <c r="OTD46" s="167"/>
      <c r="OTE46" s="167"/>
      <c r="OTF46" s="167"/>
      <c r="OTG46" s="167"/>
      <c r="OTH46" s="167"/>
      <c r="OTI46" s="167"/>
      <c r="OTJ46" s="167"/>
      <c r="OTK46" s="167"/>
      <c r="OTL46" s="167"/>
      <c r="OTM46" s="167"/>
      <c r="OTN46" s="167"/>
      <c r="OTO46" s="167"/>
      <c r="OTP46" s="167"/>
      <c r="OTQ46" s="167"/>
      <c r="OTR46" s="167"/>
      <c r="OTS46" s="167"/>
      <c r="OTT46" s="167"/>
      <c r="OTU46" s="167"/>
      <c r="OTV46" s="167"/>
      <c r="OTW46" s="167"/>
      <c r="OTX46" s="167"/>
      <c r="OTY46" s="167"/>
      <c r="OTZ46" s="167"/>
      <c r="OUA46" s="167"/>
      <c r="OUB46" s="167"/>
      <c r="OUC46" s="167"/>
      <c r="OUD46" s="167"/>
      <c r="OUE46" s="167"/>
      <c r="OUF46" s="167"/>
      <c r="OUG46" s="167"/>
      <c r="OUH46" s="167"/>
      <c r="OUI46" s="167"/>
      <c r="OUJ46" s="167"/>
      <c r="OUK46" s="167"/>
      <c r="OUL46" s="167"/>
      <c r="OUM46" s="167"/>
      <c r="OUN46" s="167"/>
      <c r="OUO46" s="167"/>
      <c r="OUP46" s="167"/>
      <c r="OUQ46" s="167"/>
      <c r="OUR46" s="167"/>
      <c r="OUS46" s="167"/>
      <c r="OUT46" s="167"/>
      <c r="OUU46" s="167"/>
      <c r="OUV46" s="167"/>
      <c r="OUW46" s="167"/>
      <c r="OUX46" s="167"/>
      <c r="OUY46" s="167"/>
      <c r="OUZ46" s="167"/>
      <c r="OVA46" s="167"/>
      <c r="OVB46" s="167"/>
      <c r="OVC46" s="167"/>
      <c r="OVD46" s="167"/>
      <c r="OVE46" s="167"/>
      <c r="OVF46" s="167"/>
      <c r="OVG46" s="167"/>
      <c r="OVH46" s="167"/>
      <c r="OVI46" s="167"/>
      <c r="OVJ46" s="167"/>
      <c r="OVK46" s="167"/>
      <c r="OVL46" s="167"/>
      <c r="OVM46" s="167"/>
      <c r="OVN46" s="167"/>
      <c r="OVO46" s="167"/>
      <c r="OVP46" s="167"/>
      <c r="OVQ46" s="167"/>
      <c r="OVR46" s="167"/>
      <c r="OVS46" s="167"/>
      <c r="OVT46" s="167"/>
      <c r="OVU46" s="167"/>
      <c r="OVV46" s="167"/>
      <c r="OVW46" s="167"/>
      <c r="OVX46" s="167"/>
      <c r="OVY46" s="167"/>
      <c r="OVZ46" s="167"/>
      <c r="OWA46" s="167"/>
      <c r="OWB46" s="167"/>
      <c r="OWC46" s="167"/>
      <c r="OWD46" s="167"/>
      <c r="OWE46" s="167"/>
      <c r="OWF46" s="167"/>
      <c r="OWG46" s="167"/>
      <c r="OWH46" s="167"/>
      <c r="OWI46" s="167"/>
      <c r="OWJ46" s="167"/>
      <c r="OWK46" s="167"/>
      <c r="OWL46" s="167"/>
      <c r="OWM46" s="167"/>
      <c r="OWN46" s="167"/>
      <c r="OWO46" s="167"/>
      <c r="OWP46" s="167"/>
      <c r="OWQ46" s="167"/>
      <c r="OWR46" s="167"/>
      <c r="OWS46" s="167"/>
      <c r="OWT46" s="167"/>
      <c r="OWU46" s="167"/>
      <c r="OWV46" s="167"/>
      <c r="OWW46" s="167"/>
      <c r="OWX46" s="167"/>
      <c r="OWY46" s="167"/>
      <c r="OWZ46" s="167"/>
      <c r="OXA46" s="167"/>
      <c r="OXB46" s="167"/>
      <c r="OXC46" s="167"/>
      <c r="OXD46" s="167"/>
      <c r="OXE46" s="167"/>
      <c r="OXF46" s="167"/>
      <c r="OXG46" s="167"/>
      <c r="OXH46" s="167"/>
      <c r="OXI46" s="167"/>
      <c r="OXJ46" s="167"/>
      <c r="OXK46" s="167"/>
      <c r="OXL46" s="167"/>
      <c r="OXM46" s="167"/>
      <c r="OXN46" s="167"/>
      <c r="OXO46" s="167"/>
      <c r="OXP46" s="167"/>
      <c r="OXQ46" s="167"/>
      <c r="OXR46" s="167"/>
      <c r="OXS46" s="167"/>
      <c r="OXT46" s="167"/>
      <c r="OXU46" s="167"/>
      <c r="OXV46" s="167"/>
      <c r="OXW46" s="167"/>
      <c r="OXX46" s="167"/>
      <c r="OXY46" s="167"/>
      <c r="OXZ46" s="167"/>
      <c r="OYA46" s="167"/>
      <c r="OYB46" s="167"/>
      <c r="OYC46" s="167"/>
      <c r="OYD46" s="167"/>
      <c r="OYE46" s="167"/>
      <c r="OYF46" s="167"/>
      <c r="OYG46" s="167"/>
      <c r="OYH46" s="167"/>
      <c r="OYI46" s="167"/>
      <c r="OYJ46" s="167"/>
      <c r="OYK46" s="167"/>
      <c r="OYL46" s="167"/>
      <c r="OYM46" s="167"/>
      <c r="OYN46" s="167"/>
      <c r="OYO46" s="167"/>
      <c r="OYP46" s="167"/>
      <c r="OYQ46" s="167"/>
      <c r="OYR46" s="167"/>
      <c r="OYS46" s="167"/>
      <c r="OYT46" s="167"/>
      <c r="OYU46" s="167"/>
      <c r="OYV46" s="167"/>
      <c r="OYW46" s="167"/>
      <c r="OYX46" s="167"/>
      <c r="OYY46" s="167"/>
      <c r="OYZ46" s="167"/>
      <c r="OZA46" s="167"/>
      <c r="OZB46" s="167"/>
      <c r="OZC46" s="167"/>
      <c r="OZD46" s="167"/>
      <c r="OZE46" s="167"/>
      <c r="OZF46" s="167"/>
      <c r="OZG46" s="167"/>
      <c r="OZH46" s="167"/>
      <c r="OZI46" s="167"/>
      <c r="OZJ46" s="167"/>
      <c r="OZK46" s="167"/>
      <c r="OZL46" s="167"/>
      <c r="OZM46" s="167"/>
      <c r="OZN46" s="167"/>
      <c r="OZO46" s="167"/>
      <c r="OZP46" s="167"/>
      <c r="OZQ46" s="167"/>
      <c r="OZR46" s="167"/>
      <c r="OZS46" s="167"/>
      <c r="OZT46" s="167"/>
      <c r="OZU46" s="167"/>
      <c r="OZV46" s="167"/>
      <c r="OZW46" s="167"/>
      <c r="OZX46" s="167"/>
      <c r="OZY46" s="167"/>
      <c r="OZZ46" s="167"/>
      <c r="PAA46" s="167"/>
      <c r="PAB46" s="167"/>
      <c r="PAC46" s="167"/>
      <c r="PAD46" s="167"/>
      <c r="PAE46" s="167"/>
      <c r="PAF46" s="167"/>
      <c r="PAG46" s="167"/>
      <c r="PAH46" s="167"/>
      <c r="PAI46" s="167"/>
      <c r="PAJ46" s="167"/>
      <c r="PAK46" s="167"/>
      <c r="PAL46" s="167"/>
      <c r="PAM46" s="167"/>
      <c r="PAN46" s="167"/>
      <c r="PAO46" s="167"/>
      <c r="PAP46" s="167"/>
      <c r="PAQ46" s="167"/>
      <c r="PAR46" s="167"/>
      <c r="PAS46" s="167"/>
      <c r="PAT46" s="167"/>
      <c r="PAU46" s="167"/>
      <c r="PAV46" s="167"/>
      <c r="PAW46" s="167"/>
      <c r="PAX46" s="167"/>
      <c r="PAY46" s="167"/>
      <c r="PAZ46" s="167"/>
      <c r="PBA46" s="167"/>
      <c r="PBB46" s="167"/>
      <c r="PBC46" s="167"/>
      <c r="PBD46" s="167"/>
      <c r="PBE46" s="167"/>
      <c r="PBF46" s="167"/>
      <c r="PBG46" s="167"/>
      <c r="PBH46" s="167"/>
      <c r="PBI46" s="167"/>
      <c r="PBJ46" s="167"/>
      <c r="PBK46" s="167"/>
      <c r="PBL46" s="167"/>
      <c r="PBM46" s="167"/>
      <c r="PBN46" s="167"/>
      <c r="PBO46" s="167"/>
      <c r="PBP46" s="167"/>
      <c r="PBQ46" s="167"/>
      <c r="PBR46" s="167"/>
      <c r="PBS46" s="167"/>
      <c r="PBT46" s="167"/>
      <c r="PBU46" s="167"/>
      <c r="PBV46" s="167"/>
      <c r="PBW46" s="167"/>
      <c r="PBX46" s="167"/>
      <c r="PBY46" s="167"/>
      <c r="PBZ46" s="167"/>
      <c r="PCA46" s="167"/>
      <c r="PCB46" s="167"/>
      <c r="PCC46" s="167"/>
      <c r="PCD46" s="167"/>
      <c r="PCE46" s="167"/>
      <c r="PCF46" s="167"/>
      <c r="PCG46" s="167"/>
      <c r="PCH46" s="167"/>
      <c r="PCI46" s="167"/>
      <c r="PCJ46" s="167"/>
      <c r="PCK46" s="167"/>
      <c r="PCL46" s="167"/>
      <c r="PCM46" s="167"/>
      <c r="PCN46" s="167"/>
      <c r="PCO46" s="167"/>
      <c r="PCP46" s="167"/>
      <c r="PCQ46" s="167"/>
      <c r="PCR46" s="167"/>
      <c r="PCS46" s="167"/>
      <c r="PCT46" s="167"/>
      <c r="PCU46" s="167"/>
      <c r="PCV46" s="167"/>
      <c r="PCW46" s="167"/>
      <c r="PCX46" s="167"/>
      <c r="PCY46" s="167"/>
      <c r="PCZ46" s="167"/>
      <c r="PDA46" s="167"/>
      <c r="PDB46" s="167"/>
      <c r="PDC46" s="167"/>
      <c r="PDD46" s="167"/>
      <c r="PDE46" s="167"/>
      <c r="PDF46" s="167"/>
      <c r="PDG46" s="167"/>
      <c r="PDH46" s="167"/>
      <c r="PDI46" s="167"/>
      <c r="PDJ46" s="167"/>
      <c r="PDK46" s="167"/>
      <c r="PDL46" s="167"/>
      <c r="PDM46" s="167"/>
      <c r="PDN46" s="167"/>
      <c r="PDO46" s="167"/>
      <c r="PDP46" s="167"/>
      <c r="PDQ46" s="167"/>
      <c r="PDR46" s="167"/>
      <c r="PDS46" s="167"/>
      <c r="PDT46" s="167"/>
      <c r="PDU46" s="167"/>
      <c r="PDV46" s="167"/>
      <c r="PDW46" s="167"/>
      <c r="PDX46" s="167"/>
      <c r="PDY46" s="167"/>
      <c r="PDZ46" s="167"/>
      <c r="PEA46" s="167"/>
      <c r="PEB46" s="167"/>
      <c r="PEC46" s="167"/>
      <c r="PED46" s="167"/>
      <c r="PEE46" s="167"/>
      <c r="PEF46" s="167"/>
      <c r="PEG46" s="167"/>
      <c r="PEH46" s="167"/>
      <c r="PEI46" s="167"/>
      <c r="PEJ46" s="167"/>
      <c r="PEK46" s="167"/>
      <c r="PEL46" s="167"/>
      <c r="PEM46" s="167"/>
      <c r="PEN46" s="167"/>
      <c r="PEO46" s="167"/>
      <c r="PEP46" s="167"/>
      <c r="PEQ46" s="167"/>
      <c r="PER46" s="167"/>
      <c r="PES46" s="167"/>
      <c r="PET46" s="167"/>
      <c r="PEU46" s="167"/>
      <c r="PEV46" s="167"/>
      <c r="PEW46" s="167"/>
      <c r="PEX46" s="167"/>
      <c r="PEY46" s="167"/>
      <c r="PEZ46" s="167"/>
      <c r="PFA46" s="167"/>
      <c r="PFB46" s="167"/>
      <c r="PFC46" s="167"/>
      <c r="PFD46" s="167"/>
      <c r="PFE46" s="167"/>
      <c r="PFF46" s="167"/>
      <c r="PFG46" s="167"/>
      <c r="PFH46" s="167"/>
      <c r="PFI46" s="167"/>
      <c r="PFJ46" s="167"/>
      <c r="PFK46" s="167"/>
      <c r="PFL46" s="167"/>
      <c r="PFM46" s="167"/>
      <c r="PFN46" s="167"/>
      <c r="PFO46" s="167"/>
      <c r="PFP46" s="167"/>
      <c r="PFQ46" s="167"/>
      <c r="PFR46" s="167"/>
      <c r="PFS46" s="167"/>
      <c r="PFT46" s="167"/>
      <c r="PFU46" s="167"/>
      <c r="PFV46" s="167"/>
      <c r="PFW46" s="167"/>
      <c r="PFX46" s="167"/>
      <c r="PFY46" s="167"/>
      <c r="PFZ46" s="167"/>
      <c r="PGA46" s="167"/>
      <c r="PGB46" s="167"/>
      <c r="PGC46" s="167"/>
      <c r="PGD46" s="167"/>
      <c r="PGE46" s="167"/>
      <c r="PGF46" s="167"/>
      <c r="PGG46" s="167"/>
      <c r="PGH46" s="167"/>
      <c r="PGI46" s="167"/>
      <c r="PGJ46" s="167"/>
      <c r="PGK46" s="167"/>
      <c r="PGL46" s="167"/>
      <c r="PGM46" s="167"/>
      <c r="PGN46" s="167"/>
      <c r="PGO46" s="167"/>
      <c r="PGP46" s="167"/>
      <c r="PGQ46" s="167"/>
      <c r="PGR46" s="167"/>
      <c r="PGS46" s="167"/>
      <c r="PGT46" s="167"/>
      <c r="PGU46" s="167"/>
      <c r="PGV46" s="167"/>
      <c r="PGW46" s="167"/>
      <c r="PGX46" s="167"/>
      <c r="PGY46" s="167"/>
      <c r="PGZ46" s="167"/>
      <c r="PHA46" s="167"/>
      <c r="PHB46" s="167"/>
      <c r="PHC46" s="167"/>
      <c r="PHD46" s="167"/>
      <c r="PHE46" s="167"/>
      <c r="PHF46" s="167"/>
      <c r="PHG46" s="167"/>
      <c r="PHH46" s="167"/>
      <c r="PHI46" s="167"/>
      <c r="PHJ46" s="167"/>
      <c r="PHK46" s="167"/>
      <c r="PHL46" s="167"/>
      <c r="PHM46" s="167"/>
      <c r="PHN46" s="167"/>
      <c r="PHO46" s="167"/>
      <c r="PHP46" s="167"/>
      <c r="PHQ46" s="167"/>
      <c r="PHR46" s="167"/>
      <c r="PHS46" s="167"/>
      <c r="PHT46" s="167"/>
      <c r="PHU46" s="167"/>
      <c r="PHV46" s="167"/>
      <c r="PHW46" s="167"/>
      <c r="PHX46" s="167"/>
      <c r="PHY46" s="167"/>
      <c r="PHZ46" s="167"/>
      <c r="PIA46" s="167"/>
      <c r="PIB46" s="167"/>
      <c r="PIC46" s="167"/>
      <c r="PID46" s="167"/>
      <c r="PIE46" s="167"/>
      <c r="PIF46" s="167"/>
      <c r="PIG46" s="167"/>
      <c r="PIH46" s="167"/>
      <c r="PII46" s="167"/>
      <c r="PIJ46" s="167"/>
      <c r="PIK46" s="167"/>
      <c r="PIL46" s="167"/>
      <c r="PIM46" s="167"/>
      <c r="PIN46" s="167"/>
      <c r="PIO46" s="167"/>
      <c r="PIP46" s="167"/>
      <c r="PIQ46" s="167"/>
      <c r="PIR46" s="167"/>
      <c r="PIS46" s="167"/>
      <c r="PIT46" s="167"/>
      <c r="PIU46" s="167"/>
      <c r="PIV46" s="167"/>
      <c r="PIW46" s="167"/>
      <c r="PIX46" s="167"/>
      <c r="PIY46" s="167"/>
      <c r="PIZ46" s="167"/>
      <c r="PJA46" s="167"/>
      <c r="PJB46" s="167"/>
      <c r="PJC46" s="167"/>
      <c r="PJD46" s="167"/>
      <c r="PJE46" s="167"/>
      <c r="PJF46" s="167"/>
      <c r="PJG46" s="167"/>
      <c r="PJH46" s="167"/>
      <c r="PJI46" s="167"/>
      <c r="PJJ46" s="167"/>
      <c r="PJK46" s="167"/>
      <c r="PJL46" s="167"/>
      <c r="PJM46" s="167"/>
      <c r="PJN46" s="167"/>
      <c r="PJO46" s="167"/>
      <c r="PJP46" s="167"/>
      <c r="PJQ46" s="167"/>
      <c r="PJR46" s="167"/>
      <c r="PJS46" s="167"/>
      <c r="PJT46" s="167"/>
      <c r="PJU46" s="167"/>
      <c r="PJV46" s="167"/>
      <c r="PJW46" s="167"/>
      <c r="PJX46" s="167"/>
      <c r="PJY46" s="167"/>
      <c r="PJZ46" s="167"/>
      <c r="PKA46" s="167"/>
      <c r="PKB46" s="167"/>
      <c r="PKC46" s="167"/>
      <c r="PKD46" s="167"/>
      <c r="PKE46" s="167"/>
      <c r="PKF46" s="167"/>
      <c r="PKG46" s="167"/>
      <c r="PKH46" s="167"/>
      <c r="PKI46" s="167"/>
      <c r="PKJ46" s="167"/>
      <c r="PKK46" s="167"/>
      <c r="PKL46" s="167"/>
      <c r="PKM46" s="167"/>
      <c r="PKN46" s="167"/>
      <c r="PKO46" s="167"/>
      <c r="PKP46" s="167"/>
      <c r="PKQ46" s="167"/>
      <c r="PKR46" s="167"/>
      <c r="PKS46" s="167"/>
      <c r="PKT46" s="167"/>
      <c r="PKU46" s="167"/>
      <c r="PKV46" s="167"/>
      <c r="PKW46" s="167"/>
      <c r="PKX46" s="167"/>
      <c r="PKY46" s="167"/>
      <c r="PKZ46" s="167"/>
      <c r="PLA46" s="167"/>
      <c r="PLB46" s="167"/>
      <c r="PLC46" s="167"/>
      <c r="PLD46" s="167"/>
      <c r="PLE46" s="167"/>
      <c r="PLF46" s="167"/>
      <c r="PLG46" s="167"/>
      <c r="PLH46" s="167"/>
      <c r="PLI46" s="167"/>
      <c r="PLJ46" s="167"/>
      <c r="PLK46" s="167"/>
      <c r="PLL46" s="167"/>
      <c r="PLM46" s="167"/>
      <c r="PLN46" s="167"/>
      <c r="PLO46" s="167"/>
      <c r="PLP46" s="167"/>
      <c r="PLQ46" s="167"/>
      <c r="PLR46" s="167"/>
      <c r="PLS46" s="167"/>
      <c r="PLT46" s="167"/>
      <c r="PLU46" s="167"/>
      <c r="PLV46" s="167"/>
      <c r="PLW46" s="167"/>
      <c r="PLX46" s="167"/>
      <c r="PLY46" s="167"/>
      <c r="PLZ46" s="167"/>
      <c r="PMA46" s="167"/>
      <c r="PMB46" s="167"/>
      <c r="PMC46" s="167"/>
      <c r="PMD46" s="167"/>
      <c r="PME46" s="167"/>
      <c r="PMF46" s="167"/>
      <c r="PMG46" s="167"/>
      <c r="PMH46" s="167"/>
      <c r="PMI46" s="167"/>
      <c r="PMJ46" s="167"/>
      <c r="PMK46" s="167"/>
      <c r="PML46" s="167"/>
      <c r="PMM46" s="167"/>
      <c r="PMN46" s="167"/>
      <c r="PMO46" s="167"/>
      <c r="PMP46" s="167"/>
      <c r="PMQ46" s="167"/>
      <c r="PMR46" s="167"/>
      <c r="PMS46" s="167"/>
      <c r="PMT46" s="167"/>
      <c r="PMU46" s="167"/>
      <c r="PMV46" s="167"/>
      <c r="PMW46" s="167"/>
      <c r="PMX46" s="167"/>
      <c r="PMY46" s="167"/>
      <c r="PMZ46" s="167"/>
      <c r="PNA46" s="167"/>
      <c r="PNB46" s="167"/>
      <c r="PNC46" s="167"/>
      <c r="PND46" s="167"/>
      <c r="PNE46" s="167"/>
      <c r="PNF46" s="167"/>
      <c r="PNG46" s="167"/>
      <c r="PNH46" s="167"/>
      <c r="PNI46" s="167"/>
      <c r="PNJ46" s="167"/>
      <c r="PNK46" s="167"/>
      <c r="PNL46" s="167"/>
      <c r="PNM46" s="167"/>
      <c r="PNN46" s="167"/>
      <c r="PNO46" s="167"/>
      <c r="PNP46" s="167"/>
      <c r="PNQ46" s="167"/>
      <c r="PNR46" s="167"/>
      <c r="PNS46" s="167"/>
      <c r="PNT46" s="167"/>
      <c r="PNU46" s="167"/>
      <c r="PNV46" s="167"/>
      <c r="PNW46" s="167"/>
      <c r="PNX46" s="167"/>
      <c r="PNY46" s="167"/>
      <c r="PNZ46" s="167"/>
      <c r="POA46" s="167"/>
      <c r="POB46" s="167"/>
      <c r="POC46" s="167"/>
      <c r="POD46" s="167"/>
      <c r="POE46" s="167"/>
      <c r="POF46" s="167"/>
      <c r="POG46" s="167"/>
      <c r="POH46" s="167"/>
      <c r="POI46" s="167"/>
      <c r="POJ46" s="167"/>
      <c r="POK46" s="167"/>
      <c r="POL46" s="167"/>
      <c r="POM46" s="167"/>
      <c r="PON46" s="167"/>
      <c r="POO46" s="167"/>
      <c r="POP46" s="167"/>
      <c r="POQ46" s="167"/>
      <c r="POR46" s="167"/>
      <c r="POS46" s="167"/>
      <c r="POT46" s="167"/>
      <c r="POU46" s="167"/>
      <c r="POV46" s="167"/>
      <c r="POW46" s="167"/>
      <c r="POX46" s="167"/>
      <c r="POY46" s="167"/>
      <c r="POZ46" s="167"/>
      <c r="PPA46" s="167"/>
      <c r="PPB46" s="167"/>
      <c r="PPC46" s="167"/>
      <c r="PPD46" s="167"/>
      <c r="PPE46" s="167"/>
      <c r="PPF46" s="167"/>
      <c r="PPG46" s="167"/>
      <c r="PPH46" s="167"/>
      <c r="PPI46" s="167"/>
      <c r="PPJ46" s="167"/>
      <c r="PPK46" s="167"/>
      <c r="PPL46" s="167"/>
      <c r="PPM46" s="167"/>
      <c r="PPN46" s="167"/>
      <c r="PPO46" s="167"/>
      <c r="PPP46" s="167"/>
      <c r="PPQ46" s="167"/>
      <c r="PPR46" s="167"/>
      <c r="PPS46" s="167"/>
      <c r="PPT46" s="167"/>
      <c r="PPU46" s="167"/>
      <c r="PPV46" s="167"/>
      <c r="PPW46" s="167"/>
      <c r="PPX46" s="167"/>
      <c r="PPY46" s="167"/>
      <c r="PPZ46" s="167"/>
      <c r="PQA46" s="167"/>
      <c r="PQB46" s="167"/>
      <c r="PQC46" s="167"/>
      <c r="PQD46" s="167"/>
      <c r="PQE46" s="167"/>
      <c r="PQF46" s="167"/>
      <c r="PQG46" s="167"/>
      <c r="PQH46" s="167"/>
      <c r="PQI46" s="167"/>
      <c r="PQJ46" s="167"/>
      <c r="PQK46" s="167"/>
      <c r="PQL46" s="167"/>
      <c r="PQM46" s="167"/>
      <c r="PQN46" s="167"/>
      <c r="PQO46" s="167"/>
      <c r="PQP46" s="167"/>
      <c r="PQQ46" s="167"/>
      <c r="PQR46" s="167"/>
      <c r="PQS46" s="167"/>
      <c r="PQT46" s="167"/>
      <c r="PQU46" s="167"/>
      <c r="PQV46" s="167"/>
      <c r="PQW46" s="167"/>
      <c r="PQX46" s="167"/>
      <c r="PQY46" s="167"/>
      <c r="PQZ46" s="167"/>
      <c r="PRA46" s="167"/>
      <c r="PRB46" s="167"/>
      <c r="PRC46" s="167"/>
      <c r="PRD46" s="167"/>
      <c r="PRE46" s="167"/>
      <c r="PRF46" s="167"/>
      <c r="PRG46" s="167"/>
      <c r="PRH46" s="167"/>
      <c r="PRI46" s="167"/>
      <c r="PRJ46" s="167"/>
      <c r="PRK46" s="167"/>
      <c r="PRL46" s="167"/>
      <c r="PRM46" s="167"/>
      <c r="PRN46" s="167"/>
      <c r="PRO46" s="167"/>
      <c r="PRP46" s="167"/>
      <c r="PRQ46" s="167"/>
      <c r="PRR46" s="167"/>
      <c r="PRS46" s="167"/>
      <c r="PRT46" s="167"/>
      <c r="PRU46" s="167"/>
      <c r="PRV46" s="167"/>
      <c r="PRW46" s="167"/>
      <c r="PRX46" s="167"/>
      <c r="PRY46" s="167"/>
      <c r="PRZ46" s="167"/>
      <c r="PSA46" s="167"/>
      <c r="PSB46" s="167"/>
      <c r="PSC46" s="167"/>
      <c r="PSD46" s="167"/>
      <c r="PSE46" s="167"/>
      <c r="PSF46" s="167"/>
      <c r="PSG46" s="167"/>
      <c r="PSH46" s="167"/>
      <c r="PSI46" s="167"/>
      <c r="PSJ46" s="167"/>
      <c r="PSK46" s="167"/>
      <c r="PSL46" s="167"/>
      <c r="PSM46" s="167"/>
      <c r="PSN46" s="167"/>
      <c r="PSO46" s="167"/>
      <c r="PSP46" s="167"/>
      <c r="PSQ46" s="167"/>
      <c r="PSR46" s="167"/>
      <c r="PSS46" s="167"/>
      <c r="PST46" s="167"/>
      <c r="PSU46" s="167"/>
      <c r="PSV46" s="167"/>
      <c r="PSW46" s="167"/>
      <c r="PSX46" s="167"/>
      <c r="PSY46" s="167"/>
      <c r="PSZ46" s="167"/>
      <c r="PTA46" s="167"/>
      <c r="PTB46" s="167"/>
      <c r="PTC46" s="167"/>
      <c r="PTD46" s="167"/>
      <c r="PTE46" s="167"/>
      <c r="PTF46" s="167"/>
      <c r="PTG46" s="167"/>
      <c r="PTH46" s="167"/>
      <c r="PTI46" s="167"/>
      <c r="PTJ46" s="167"/>
      <c r="PTK46" s="167"/>
      <c r="PTL46" s="167"/>
      <c r="PTM46" s="167"/>
      <c r="PTN46" s="167"/>
      <c r="PTO46" s="167"/>
      <c r="PTP46" s="167"/>
      <c r="PTQ46" s="167"/>
      <c r="PTR46" s="167"/>
      <c r="PTS46" s="167"/>
      <c r="PTT46" s="167"/>
      <c r="PTU46" s="167"/>
      <c r="PTV46" s="167"/>
      <c r="PTW46" s="167"/>
      <c r="PTX46" s="167"/>
      <c r="PTY46" s="167"/>
      <c r="PTZ46" s="167"/>
      <c r="PUA46" s="167"/>
      <c r="PUB46" s="167"/>
      <c r="PUC46" s="167"/>
      <c r="PUD46" s="167"/>
      <c r="PUE46" s="167"/>
      <c r="PUF46" s="167"/>
      <c r="PUG46" s="167"/>
      <c r="PUH46" s="167"/>
      <c r="PUI46" s="167"/>
      <c r="PUJ46" s="167"/>
      <c r="PUK46" s="167"/>
      <c r="PUL46" s="167"/>
      <c r="PUM46" s="167"/>
      <c r="PUN46" s="167"/>
      <c r="PUO46" s="167"/>
      <c r="PUP46" s="167"/>
      <c r="PUQ46" s="167"/>
      <c r="PUR46" s="167"/>
      <c r="PUS46" s="167"/>
      <c r="PUT46" s="167"/>
      <c r="PUU46" s="167"/>
      <c r="PUV46" s="167"/>
      <c r="PUW46" s="167"/>
      <c r="PUX46" s="167"/>
      <c r="PUY46" s="167"/>
      <c r="PUZ46" s="167"/>
      <c r="PVA46" s="167"/>
      <c r="PVB46" s="167"/>
      <c r="PVC46" s="167"/>
      <c r="PVD46" s="167"/>
      <c r="PVE46" s="167"/>
      <c r="PVF46" s="167"/>
      <c r="PVG46" s="167"/>
      <c r="PVH46" s="167"/>
      <c r="PVI46" s="167"/>
      <c r="PVJ46" s="167"/>
      <c r="PVK46" s="167"/>
      <c r="PVL46" s="167"/>
      <c r="PVM46" s="167"/>
      <c r="PVN46" s="167"/>
      <c r="PVO46" s="167"/>
      <c r="PVP46" s="167"/>
      <c r="PVQ46" s="167"/>
      <c r="PVR46" s="167"/>
      <c r="PVS46" s="167"/>
      <c r="PVT46" s="167"/>
      <c r="PVU46" s="167"/>
      <c r="PVV46" s="167"/>
      <c r="PVW46" s="167"/>
      <c r="PVX46" s="167"/>
      <c r="PVY46" s="167"/>
      <c r="PVZ46" s="167"/>
      <c r="PWA46" s="167"/>
      <c r="PWB46" s="167"/>
      <c r="PWC46" s="167"/>
      <c r="PWD46" s="167"/>
      <c r="PWE46" s="167"/>
      <c r="PWF46" s="167"/>
      <c r="PWG46" s="167"/>
      <c r="PWH46" s="167"/>
      <c r="PWI46" s="167"/>
      <c r="PWJ46" s="167"/>
      <c r="PWK46" s="167"/>
      <c r="PWL46" s="167"/>
      <c r="PWM46" s="167"/>
      <c r="PWN46" s="167"/>
      <c r="PWO46" s="167"/>
      <c r="PWP46" s="167"/>
      <c r="PWQ46" s="167"/>
      <c r="PWR46" s="167"/>
      <c r="PWS46" s="167"/>
      <c r="PWT46" s="167"/>
      <c r="PWU46" s="167"/>
      <c r="PWV46" s="167"/>
      <c r="PWW46" s="167"/>
      <c r="PWX46" s="167"/>
      <c r="PWY46" s="167"/>
      <c r="PWZ46" s="167"/>
      <c r="PXA46" s="167"/>
      <c r="PXB46" s="167"/>
      <c r="PXC46" s="167"/>
      <c r="PXD46" s="167"/>
      <c r="PXE46" s="167"/>
      <c r="PXF46" s="167"/>
      <c r="PXG46" s="167"/>
      <c r="PXH46" s="167"/>
      <c r="PXI46" s="167"/>
      <c r="PXJ46" s="167"/>
      <c r="PXK46" s="167"/>
      <c r="PXL46" s="167"/>
      <c r="PXM46" s="167"/>
      <c r="PXN46" s="167"/>
      <c r="PXO46" s="167"/>
      <c r="PXP46" s="167"/>
      <c r="PXQ46" s="167"/>
      <c r="PXR46" s="167"/>
      <c r="PXS46" s="167"/>
      <c r="PXT46" s="167"/>
      <c r="PXU46" s="167"/>
      <c r="PXV46" s="167"/>
      <c r="PXW46" s="167"/>
      <c r="PXX46" s="167"/>
      <c r="PXY46" s="167"/>
      <c r="PXZ46" s="167"/>
      <c r="PYA46" s="167"/>
      <c r="PYB46" s="167"/>
      <c r="PYC46" s="167"/>
      <c r="PYD46" s="167"/>
      <c r="PYE46" s="167"/>
      <c r="PYF46" s="167"/>
      <c r="PYG46" s="167"/>
      <c r="PYH46" s="167"/>
      <c r="PYI46" s="167"/>
      <c r="PYJ46" s="167"/>
      <c r="PYK46" s="167"/>
      <c r="PYL46" s="167"/>
      <c r="PYM46" s="167"/>
      <c r="PYN46" s="167"/>
      <c r="PYO46" s="167"/>
      <c r="PYP46" s="167"/>
      <c r="PYQ46" s="167"/>
      <c r="PYR46" s="167"/>
      <c r="PYS46" s="167"/>
      <c r="PYT46" s="167"/>
      <c r="PYU46" s="167"/>
      <c r="PYV46" s="167"/>
      <c r="PYW46" s="167"/>
      <c r="PYX46" s="167"/>
      <c r="PYY46" s="167"/>
      <c r="PYZ46" s="167"/>
      <c r="PZA46" s="167"/>
      <c r="PZB46" s="167"/>
      <c r="PZC46" s="167"/>
      <c r="PZD46" s="167"/>
      <c r="PZE46" s="167"/>
      <c r="PZF46" s="167"/>
      <c r="PZG46" s="167"/>
      <c r="PZH46" s="167"/>
      <c r="PZI46" s="167"/>
      <c r="PZJ46" s="167"/>
      <c r="PZK46" s="167"/>
      <c r="PZL46" s="167"/>
      <c r="PZM46" s="167"/>
      <c r="PZN46" s="167"/>
      <c r="PZO46" s="167"/>
      <c r="PZP46" s="167"/>
      <c r="PZQ46" s="167"/>
      <c r="PZR46" s="167"/>
      <c r="PZS46" s="167"/>
      <c r="PZT46" s="167"/>
      <c r="PZU46" s="167"/>
      <c r="PZV46" s="167"/>
      <c r="PZW46" s="167"/>
      <c r="PZX46" s="167"/>
      <c r="PZY46" s="167"/>
      <c r="PZZ46" s="167"/>
      <c r="QAA46" s="167"/>
      <c r="QAB46" s="167"/>
      <c r="QAC46" s="167"/>
      <c r="QAD46" s="167"/>
      <c r="QAE46" s="167"/>
      <c r="QAF46" s="167"/>
      <c r="QAG46" s="167"/>
      <c r="QAH46" s="167"/>
      <c r="QAI46" s="167"/>
      <c r="QAJ46" s="167"/>
      <c r="QAK46" s="167"/>
      <c r="QAL46" s="167"/>
      <c r="QAM46" s="167"/>
      <c r="QAN46" s="167"/>
      <c r="QAO46" s="167"/>
      <c r="QAP46" s="167"/>
      <c r="QAQ46" s="167"/>
      <c r="QAR46" s="167"/>
      <c r="QAS46" s="167"/>
      <c r="QAT46" s="167"/>
      <c r="QAU46" s="167"/>
      <c r="QAV46" s="167"/>
      <c r="QAW46" s="167"/>
      <c r="QAX46" s="167"/>
      <c r="QAY46" s="167"/>
      <c r="QAZ46" s="167"/>
      <c r="QBA46" s="167"/>
      <c r="QBB46" s="167"/>
      <c r="QBC46" s="167"/>
      <c r="QBD46" s="167"/>
      <c r="QBE46" s="167"/>
      <c r="QBF46" s="167"/>
      <c r="QBG46" s="167"/>
      <c r="QBH46" s="167"/>
      <c r="QBI46" s="167"/>
      <c r="QBJ46" s="167"/>
      <c r="QBK46" s="167"/>
      <c r="QBL46" s="167"/>
      <c r="QBM46" s="167"/>
      <c r="QBN46" s="167"/>
      <c r="QBO46" s="167"/>
      <c r="QBP46" s="167"/>
      <c r="QBQ46" s="167"/>
      <c r="QBR46" s="167"/>
      <c r="QBS46" s="167"/>
      <c r="QBT46" s="167"/>
      <c r="QBU46" s="167"/>
      <c r="QBV46" s="167"/>
      <c r="QBW46" s="167"/>
      <c r="QBX46" s="167"/>
      <c r="QBY46" s="167"/>
      <c r="QBZ46" s="167"/>
      <c r="QCA46" s="167"/>
      <c r="QCB46" s="167"/>
      <c r="QCC46" s="167"/>
      <c r="QCD46" s="167"/>
      <c r="QCE46" s="167"/>
      <c r="QCF46" s="167"/>
      <c r="QCG46" s="167"/>
      <c r="QCH46" s="167"/>
      <c r="QCI46" s="167"/>
      <c r="QCJ46" s="167"/>
      <c r="QCK46" s="167"/>
      <c r="QCL46" s="167"/>
      <c r="QCM46" s="167"/>
      <c r="QCN46" s="167"/>
      <c r="QCO46" s="167"/>
      <c r="QCP46" s="167"/>
      <c r="QCQ46" s="167"/>
      <c r="QCR46" s="167"/>
      <c r="QCS46" s="167"/>
      <c r="QCT46" s="167"/>
      <c r="QCU46" s="167"/>
      <c r="QCV46" s="167"/>
      <c r="QCW46" s="167"/>
      <c r="QCX46" s="167"/>
      <c r="QCY46" s="167"/>
      <c r="QCZ46" s="167"/>
      <c r="QDA46" s="167"/>
      <c r="QDB46" s="167"/>
      <c r="QDC46" s="167"/>
      <c r="QDD46" s="167"/>
      <c r="QDE46" s="167"/>
      <c r="QDF46" s="167"/>
      <c r="QDG46" s="167"/>
      <c r="QDH46" s="167"/>
      <c r="QDI46" s="167"/>
      <c r="QDJ46" s="167"/>
      <c r="QDK46" s="167"/>
      <c r="QDL46" s="167"/>
      <c r="QDM46" s="167"/>
      <c r="QDN46" s="167"/>
      <c r="QDO46" s="167"/>
      <c r="QDP46" s="167"/>
      <c r="QDQ46" s="167"/>
      <c r="QDR46" s="167"/>
      <c r="QDS46" s="167"/>
      <c r="QDT46" s="167"/>
      <c r="QDU46" s="167"/>
      <c r="QDV46" s="167"/>
      <c r="QDW46" s="167"/>
      <c r="QDX46" s="167"/>
      <c r="QDY46" s="167"/>
      <c r="QDZ46" s="167"/>
      <c r="QEA46" s="167"/>
      <c r="QEB46" s="167"/>
      <c r="QEC46" s="167"/>
      <c r="QED46" s="167"/>
      <c r="QEE46" s="167"/>
      <c r="QEF46" s="167"/>
      <c r="QEG46" s="167"/>
      <c r="QEH46" s="167"/>
      <c r="QEI46" s="167"/>
      <c r="QEJ46" s="167"/>
      <c r="QEK46" s="167"/>
      <c r="QEL46" s="167"/>
      <c r="QEM46" s="167"/>
      <c r="QEN46" s="167"/>
      <c r="QEO46" s="167"/>
      <c r="QEP46" s="167"/>
      <c r="QEQ46" s="167"/>
      <c r="QER46" s="167"/>
      <c r="QES46" s="167"/>
      <c r="QET46" s="167"/>
      <c r="QEU46" s="167"/>
      <c r="QEV46" s="167"/>
      <c r="QEW46" s="167"/>
      <c r="QEX46" s="167"/>
      <c r="QEY46" s="167"/>
      <c r="QEZ46" s="167"/>
      <c r="QFA46" s="167"/>
      <c r="QFB46" s="167"/>
      <c r="QFC46" s="167"/>
      <c r="QFD46" s="167"/>
      <c r="QFE46" s="167"/>
      <c r="QFF46" s="167"/>
      <c r="QFG46" s="167"/>
      <c r="QFH46" s="167"/>
      <c r="QFI46" s="167"/>
      <c r="QFJ46" s="167"/>
      <c r="QFK46" s="167"/>
      <c r="QFL46" s="167"/>
      <c r="QFM46" s="167"/>
      <c r="QFN46" s="167"/>
      <c r="QFO46" s="167"/>
      <c r="QFP46" s="167"/>
      <c r="QFQ46" s="167"/>
      <c r="QFR46" s="167"/>
      <c r="QFS46" s="167"/>
      <c r="QFT46" s="167"/>
      <c r="QFU46" s="167"/>
      <c r="QFV46" s="167"/>
      <c r="QFW46" s="167"/>
      <c r="QFX46" s="167"/>
      <c r="QFY46" s="167"/>
      <c r="QFZ46" s="167"/>
      <c r="QGA46" s="167"/>
      <c r="QGB46" s="167"/>
      <c r="QGC46" s="167"/>
      <c r="QGD46" s="167"/>
      <c r="QGE46" s="167"/>
      <c r="QGF46" s="167"/>
      <c r="QGG46" s="167"/>
      <c r="QGH46" s="167"/>
      <c r="QGI46" s="167"/>
      <c r="QGJ46" s="167"/>
      <c r="QGK46" s="167"/>
      <c r="QGL46" s="167"/>
      <c r="QGM46" s="167"/>
      <c r="QGN46" s="167"/>
      <c r="QGO46" s="167"/>
      <c r="QGP46" s="167"/>
      <c r="QGQ46" s="167"/>
      <c r="QGR46" s="167"/>
      <c r="QGS46" s="167"/>
      <c r="QGT46" s="167"/>
      <c r="QGU46" s="167"/>
      <c r="QGV46" s="167"/>
      <c r="QGW46" s="167"/>
      <c r="QGX46" s="167"/>
      <c r="QGY46" s="167"/>
      <c r="QGZ46" s="167"/>
      <c r="QHA46" s="167"/>
      <c r="QHB46" s="167"/>
      <c r="QHC46" s="167"/>
      <c r="QHD46" s="167"/>
      <c r="QHE46" s="167"/>
      <c r="QHF46" s="167"/>
      <c r="QHG46" s="167"/>
      <c r="QHH46" s="167"/>
      <c r="QHI46" s="167"/>
      <c r="QHJ46" s="167"/>
      <c r="QHK46" s="167"/>
      <c r="QHL46" s="167"/>
      <c r="QHM46" s="167"/>
      <c r="QHN46" s="167"/>
      <c r="QHO46" s="167"/>
      <c r="QHP46" s="167"/>
      <c r="QHQ46" s="167"/>
      <c r="QHR46" s="167"/>
      <c r="QHS46" s="167"/>
      <c r="QHT46" s="167"/>
      <c r="QHU46" s="167"/>
      <c r="QHV46" s="167"/>
      <c r="QHW46" s="167"/>
      <c r="QHX46" s="167"/>
      <c r="QHY46" s="167"/>
      <c r="QHZ46" s="167"/>
      <c r="QIA46" s="167"/>
      <c r="QIB46" s="167"/>
      <c r="QIC46" s="167"/>
      <c r="QID46" s="167"/>
      <c r="QIE46" s="167"/>
      <c r="QIF46" s="167"/>
      <c r="QIG46" s="167"/>
      <c r="QIH46" s="167"/>
      <c r="QII46" s="167"/>
      <c r="QIJ46" s="167"/>
      <c r="QIK46" s="167"/>
      <c r="QIL46" s="167"/>
      <c r="QIM46" s="167"/>
      <c r="QIN46" s="167"/>
      <c r="QIO46" s="167"/>
      <c r="QIP46" s="167"/>
      <c r="QIQ46" s="167"/>
      <c r="QIR46" s="167"/>
      <c r="QIS46" s="167"/>
      <c r="QIT46" s="167"/>
      <c r="QIU46" s="167"/>
      <c r="QIV46" s="167"/>
      <c r="QIW46" s="167"/>
      <c r="QIX46" s="167"/>
      <c r="QIY46" s="167"/>
      <c r="QIZ46" s="167"/>
      <c r="QJA46" s="167"/>
      <c r="QJB46" s="167"/>
      <c r="QJC46" s="167"/>
      <c r="QJD46" s="167"/>
      <c r="QJE46" s="167"/>
      <c r="QJF46" s="167"/>
      <c r="QJG46" s="167"/>
      <c r="QJH46" s="167"/>
      <c r="QJI46" s="167"/>
      <c r="QJJ46" s="167"/>
      <c r="QJK46" s="167"/>
      <c r="QJL46" s="167"/>
      <c r="QJM46" s="167"/>
      <c r="QJN46" s="167"/>
      <c r="QJO46" s="167"/>
      <c r="QJP46" s="167"/>
      <c r="QJQ46" s="167"/>
      <c r="QJR46" s="167"/>
      <c r="QJS46" s="167"/>
      <c r="QJT46" s="167"/>
      <c r="QJU46" s="167"/>
      <c r="QJV46" s="167"/>
      <c r="QJW46" s="167"/>
      <c r="QJX46" s="167"/>
      <c r="QJY46" s="167"/>
      <c r="QJZ46" s="167"/>
      <c r="QKA46" s="167"/>
      <c r="QKB46" s="167"/>
      <c r="QKC46" s="167"/>
      <c r="QKD46" s="167"/>
      <c r="QKE46" s="167"/>
      <c r="QKF46" s="167"/>
      <c r="QKG46" s="167"/>
      <c r="QKH46" s="167"/>
      <c r="QKI46" s="167"/>
      <c r="QKJ46" s="167"/>
      <c r="QKK46" s="167"/>
      <c r="QKL46" s="167"/>
      <c r="QKM46" s="167"/>
      <c r="QKN46" s="167"/>
      <c r="QKO46" s="167"/>
      <c r="QKP46" s="167"/>
      <c r="QKQ46" s="167"/>
      <c r="QKR46" s="167"/>
      <c r="QKS46" s="167"/>
      <c r="QKT46" s="167"/>
      <c r="QKU46" s="167"/>
      <c r="QKV46" s="167"/>
      <c r="QKW46" s="167"/>
      <c r="QKX46" s="167"/>
      <c r="QKY46" s="167"/>
      <c r="QKZ46" s="167"/>
      <c r="QLA46" s="167"/>
      <c r="QLB46" s="167"/>
      <c r="QLC46" s="167"/>
      <c r="QLD46" s="167"/>
      <c r="QLE46" s="167"/>
      <c r="QLF46" s="167"/>
      <c r="QLG46" s="167"/>
      <c r="QLH46" s="167"/>
      <c r="QLI46" s="167"/>
      <c r="QLJ46" s="167"/>
      <c r="QLK46" s="167"/>
      <c r="QLL46" s="167"/>
      <c r="QLM46" s="167"/>
      <c r="QLN46" s="167"/>
      <c r="QLO46" s="167"/>
      <c r="QLP46" s="167"/>
      <c r="QLQ46" s="167"/>
      <c r="QLR46" s="167"/>
      <c r="QLS46" s="167"/>
      <c r="QLT46" s="167"/>
      <c r="QLU46" s="167"/>
      <c r="QLV46" s="167"/>
      <c r="QLW46" s="167"/>
      <c r="QLX46" s="167"/>
      <c r="QLY46" s="167"/>
      <c r="QLZ46" s="167"/>
      <c r="QMA46" s="167"/>
      <c r="QMB46" s="167"/>
      <c r="QMC46" s="167"/>
      <c r="QMD46" s="167"/>
      <c r="QME46" s="167"/>
      <c r="QMF46" s="167"/>
      <c r="QMG46" s="167"/>
      <c r="QMH46" s="167"/>
      <c r="QMI46" s="167"/>
      <c r="QMJ46" s="167"/>
      <c r="QMK46" s="167"/>
      <c r="QML46" s="167"/>
      <c r="QMM46" s="167"/>
      <c r="QMN46" s="167"/>
      <c r="QMO46" s="167"/>
      <c r="QMP46" s="167"/>
      <c r="QMQ46" s="167"/>
      <c r="QMR46" s="167"/>
      <c r="QMS46" s="167"/>
      <c r="QMT46" s="167"/>
      <c r="QMU46" s="167"/>
      <c r="QMV46" s="167"/>
      <c r="QMW46" s="167"/>
      <c r="QMX46" s="167"/>
      <c r="QMY46" s="167"/>
      <c r="QMZ46" s="167"/>
      <c r="QNA46" s="167"/>
      <c r="QNB46" s="167"/>
      <c r="QNC46" s="167"/>
      <c r="QND46" s="167"/>
      <c r="QNE46" s="167"/>
      <c r="QNF46" s="167"/>
      <c r="QNG46" s="167"/>
      <c r="QNH46" s="167"/>
      <c r="QNI46" s="167"/>
      <c r="QNJ46" s="167"/>
      <c r="QNK46" s="167"/>
      <c r="QNL46" s="167"/>
      <c r="QNM46" s="167"/>
      <c r="QNN46" s="167"/>
      <c r="QNO46" s="167"/>
      <c r="QNP46" s="167"/>
      <c r="QNQ46" s="167"/>
      <c r="QNR46" s="167"/>
      <c r="QNS46" s="167"/>
      <c r="QNT46" s="167"/>
      <c r="QNU46" s="167"/>
      <c r="QNV46" s="167"/>
      <c r="QNW46" s="167"/>
      <c r="QNX46" s="167"/>
      <c r="QNY46" s="167"/>
      <c r="QNZ46" s="167"/>
      <c r="QOA46" s="167"/>
      <c r="QOB46" s="167"/>
      <c r="QOC46" s="167"/>
      <c r="QOD46" s="167"/>
      <c r="QOE46" s="167"/>
      <c r="QOF46" s="167"/>
      <c r="QOG46" s="167"/>
      <c r="QOH46" s="167"/>
      <c r="QOI46" s="167"/>
      <c r="QOJ46" s="167"/>
      <c r="QOK46" s="167"/>
      <c r="QOL46" s="167"/>
      <c r="QOM46" s="167"/>
      <c r="QON46" s="167"/>
      <c r="QOO46" s="167"/>
      <c r="QOP46" s="167"/>
      <c r="QOQ46" s="167"/>
      <c r="QOR46" s="167"/>
      <c r="QOS46" s="167"/>
      <c r="QOT46" s="167"/>
      <c r="QOU46" s="167"/>
      <c r="QOV46" s="167"/>
      <c r="QOW46" s="167"/>
      <c r="QOX46" s="167"/>
      <c r="QOY46" s="167"/>
      <c r="QOZ46" s="167"/>
      <c r="QPA46" s="167"/>
      <c r="QPB46" s="167"/>
      <c r="QPC46" s="167"/>
      <c r="QPD46" s="167"/>
      <c r="QPE46" s="167"/>
      <c r="QPF46" s="167"/>
      <c r="QPG46" s="167"/>
      <c r="QPH46" s="167"/>
      <c r="QPI46" s="167"/>
      <c r="QPJ46" s="167"/>
      <c r="QPK46" s="167"/>
      <c r="QPL46" s="167"/>
      <c r="QPM46" s="167"/>
      <c r="QPN46" s="167"/>
      <c r="QPO46" s="167"/>
      <c r="QPP46" s="167"/>
      <c r="QPQ46" s="167"/>
      <c r="QPR46" s="167"/>
      <c r="QPS46" s="167"/>
      <c r="QPT46" s="167"/>
      <c r="QPU46" s="167"/>
      <c r="QPV46" s="167"/>
      <c r="QPW46" s="167"/>
      <c r="QPX46" s="167"/>
      <c r="QPY46" s="167"/>
      <c r="QPZ46" s="167"/>
      <c r="QQA46" s="167"/>
      <c r="QQB46" s="167"/>
      <c r="QQC46" s="167"/>
      <c r="QQD46" s="167"/>
      <c r="QQE46" s="167"/>
      <c r="QQF46" s="167"/>
      <c r="QQG46" s="167"/>
      <c r="QQH46" s="167"/>
      <c r="QQI46" s="167"/>
      <c r="QQJ46" s="167"/>
      <c r="QQK46" s="167"/>
      <c r="QQL46" s="167"/>
      <c r="QQM46" s="167"/>
      <c r="QQN46" s="167"/>
      <c r="QQO46" s="167"/>
      <c r="QQP46" s="167"/>
      <c r="QQQ46" s="167"/>
      <c r="QQR46" s="167"/>
      <c r="QQS46" s="167"/>
      <c r="QQT46" s="167"/>
      <c r="QQU46" s="167"/>
      <c r="QQV46" s="167"/>
      <c r="QQW46" s="167"/>
      <c r="QQX46" s="167"/>
      <c r="QQY46" s="167"/>
      <c r="QQZ46" s="167"/>
      <c r="QRA46" s="167"/>
      <c r="QRB46" s="167"/>
      <c r="QRC46" s="167"/>
      <c r="QRD46" s="167"/>
      <c r="QRE46" s="167"/>
      <c r="QRF46" s="167"/>
      <c r="QRG46" s="167"/>
      <c r="QRH46" s="167"/>
      <c r="QRI46" s="167"/>
      <c r="QRJ46" s="167"/>
      <c r="QRK46" s="167"/>
      <c r="QRL46" s="167"/>
      <c r="QRM46" s="167"/>
      <c r="QRN46" s="167"/>
      <c r="QRO46" s="167"/>
      <c r="QRP46" s="167"/>
      <c r="QRQ46" s="167"/>
      <c r="QRR46" s="167"/>
      <c r="QRS46" s="167"/>
      <c r="QRT46" s="167"/>
      <c r="QRU46" s="167"/>
      <c r="QRV46" s="167"/>
      <c r="QRW46" s="167"/>
      <c r="QRX46" s="167"/>
      <c r="QRY46" s="167"/>
      <c r="QRZ46" s="167"/>
      <c r="QSA46" s="167"/>
      <c r="QSB46" s="167"/>
      <c r="QSC46" s="167"/>
      <c r="QSD46" s="167"/>
      <c r="QSE46" s="167"/>
      <c r="QSF46" s="167"/>
      <c r="QSG46" s="167"/>
      <c r="QSH46" s="167"/>
      <c r="QSI46" s="167"/>
      <c r="QSJ46" s="167"/>
      <c r="QSK46" s="167"/>
      <c r="QSL46" s="167"/>
      <c r="QSM46" s="167"/>
      <c r="QSN46" s="167"/>
      <c r="QSO46" s="167"/>
      <c r="QSP46" s="167"/>
      <c r="QSQ46" s="167"/>
      <c r="QSR46" s="167"/>
      <c r="QSS46" s="167"/>
      <c r="QST46" s="167"/>
      <c r="QSU46" s="167"/>
      <c r="QSV46" s="167"/>
      <c r="QSW46" s="167"/>
      <c r="QSX46" s="167"/>
      <c r="QSY46" s="167"/>
      <c r="QSZ46" s="167"/>
      <c r="QTA46" s="167"/>
      <c r="QTB46" s="167"/>
      <c r="QTC46" s="167"/>
      <c r="QTD46" s="167"/>
      <c r="QTE46" s="167"/>
      <c r="QTF46" s="167"/>
      <c r="QTG46" s="167"/>
      <c r="QTH46" s="167"/>
      <c r="QTI46" s="167"/>
      <c r="QTJ46" s="167"/>
      <c r="QTK46" s="167"/>
      <c r="QTL46" s="167"/>
      <c r="QTM46" s="167"/>
      <c r="QTN46" s="167"/>
      <c r="QTO46" s="167"/>
      <c r="QTP46" s="167"/>
      <c r="QTQ46" s="167"/>
      <c r="QTR46" s="167"/>
      <c r="QTS46" s="167"/>
      <c r="QTT46" s="167"/>
      <c r="QTU46" s="167"/>
      <c r="QTV46" s="167"/>
      <c r="QTW46" s="167"/>
      <c r="QTX46" s="167"/>
      <c r="QTY46" s="167"/>
      <c r="QTZ46" s="167"/>
      <c r="QUA46" s="167"/>
      <c r="QUB46" s="167"/>
      <c r="QUC46" s="167"/>
      <c r="QUD46" s="167"/>
      <c r="QUE46" s="167"/>
      <c r="QUF46" s="167"/>
      <c r="QUG46" s="167"/>
      <c r="QUH46" s="167"/>
      <c r="QUI46" s="167"/>
      <c r="QUJ46" s="167"/>
      <c r="QUK46" s="167"/>
      <c r="QUL46" s="167"/>
      <c r="QUM46" s="167"/>
      <c r="QUN46" s="167"/>
      <c r="QUO46" s="167"/>
      <c r="QUP46" s="167"/>
      <c r="QUQ46" s="167"/>
      <c r="QUR46" s="167"/>
      <c r="QUS46" s="167"/>
      <c r="QUT46" s="167"/>
      <c r="QUU46" s="167"/>
      <c r="QUV46" s="167"/>
      <c r="QUW46" s="167"/>
      <c r="QUX46" s="167"/>
      <c r="QUY46" s="167"/>
      <c r="QUZ46" s="167"/>
      <c r="QVA46" s="167"/>
      <c r="QVB46" s="167"/>
      <c r="QVC46" s="167"/>
      <c r="QVD46" s="167"/>
      <c r="QVE46" s="167"/>
      <c r="QVF46" s="167"/>
      <c r="QVG46" s="167"/>
      <c r="QVH46" s="167"/>
      <c r="QVI46" s="167"/>
      <c r="QVJ46" s="167"/>
      <c r="QVK46" s="167"/>
      <c r="QVL46" s="167"/>
      <c r="QVM46" s="167"/>
      <c r="QVN46" s="167"/>
      <c r="QVO46" s="167"/>
      <c r="QVP46" s="167"/>
      <c r="QVQ46" s="167"/>
      <c r="QVR46" s="167"/>
      <c r="QVS46" s="167"/>
      <c r="QVT46" s="167"/>
      <c r="QVU46" s="167"/>
      <c r="QVV46" s="167"/>
      <c r="QVW46" s="167"/>
      <c r="QVX46" s="167"/>
      <c r="QVY46" s="167"/>
      <c r="QVZ46" s="167"/>
      <c r="QWA46" s="167"/>
      <c r="QWB46" s="167"/>
      <c r="QWC46" s="167"/>
      <c r="QWD46" s="167"/>
      <c r="QWE46" s="167"/>
      <c r="QWF46" s="167"/>
      <c r="QWG46" s="167"/>
      <c r="QWH46" s="167"/>
      <c r="QWI46" s="167"/>
      <c r="QWJ46" s="167"/>
      <c r="QWK46" s="167"/>
      <c r="QWL46" s="167"/>
      <c r="QWM46" s="167"/>
      <c r="QWN46" s="167"/>
      <c r="QWO46" s="167"/>
      <c r="QWP46" s="167"/>
      <c r="QWQ46" s="167"/>
      <c r="QWR46" s="167"/>
      <c r="QWS46" s="167"/>
      <c r="QWT46" s="167"/>
      <c r="QWU46" s="167"/>
      <c r="QWV46" s="167"/>
      <c r="QWW46" s="167"/>
      <c r="QWX46" s="167"/>
      <c r="QWY46" s="167"/>
      <c r="QWZ46" s="167"/>
      <c r="QXA46" s="167"/>
      <c r="QXB46" s="167"/>
      <c r="QXC46" s="167"/>
      <c r="QXD46" s="167"/>
      <c r="QXE46" s="167"/>
      <c r="QXF46" s="167"/>
      <c r="QXG46" s="167"/>
      <c r="QXH46" s="167"/>
      <c r="QXI46" s="167"/>
      <c r="QXJ46" s="167"/>
      <c r="QXK46" s="167"/>
      <c r="QXL46" s="167"/>
      <c r="QXM46" s="167"/>
      <c r="QXN46" s="167"/>
      <c r="QXO46" s="167"/>
      <c r="QXP46" s="167"/>
      <c r="QXQ46" s="167"/>
      <c r="QXR46" s="167"/>
      <c r="QXS46" s="167"/>
      <c r="QXT46" s="167"/>
      <c r="QXU46" s="167"/>
      <c r="QXV46" s="167"/>
      <c r="QXW46" s="167"/>
      <c r="QXX46" s="167"/>
      <c r="QXY46" s="167"/>
      <c r="QXZ46" s="167"/>
      <c r="QYA46" s="167"/>
      <c r="QYB46" s="167"/>
      <c r="QYC46" s="167"/>
      <c r="QYD46" s="167"/>
      <c r="QYE46" s="167"/>
      <c r="QYF46" s="167"/>
      <c r="QYG46" s="167"/>
      <c r="QYH46" s="167"/>
      <c r="QYI46" s="167"/>
      <c r="QYJ46" s="167"/>
      <c r="QYK46" s="167"/>
      <c r="QYL46" s="167"/>
      <c r="QYM46" s="167"/>
      <c r="QYN46" s="167"/>
      <c r="QYO46" s="167"/>
      <c r="QYP46" s="167"/>
      <c r="QYQ46" s="167"/>
      <c r="QYR46" s="167"/>
      <c r="QYS46" s="167"/>
      <c r="QYT46" s="167"/>
      <c r="QYU46" s="167"/>
      <c r="QYV46" s="167"/>
      <c r="QYW46" s="167"/>
      <c r="QYX46" s="167"/>
      <c r="QYY46" s="167"/>
      <c r="QYZ46" s="167"/>
      <c r="QZA46" s="167"/>
      <c r="QZB46" s="167"/>
      <c r="QZC46" s="167"/>
      <c r="QZD46" s="167"/>
      <c r="QZE46" s="167"/>
      <c r="QZF46" s="167"/>
      <c r="QZG46" s="167"/>
      <c r="QZH46" s="167"/>
      <c r="QZI46" s="167"/>
      <c r="QZJ46" s="167"/>
      <c r="QZK46" s="167"/>
      <c r="QZL46" s="167"/>
      <c r="QZM46" s="167"/>
      <c r="QZN46" s="167"/>
      <c r="QZO46" s="167"/>
      <c r="QZP46" s="167"/>
      <c r="QZQ46" s="167"/>
      <c r="QZR46" s="167"/>
      <c r="QZS46" s="167"/>
      <c r="QZT46" s="167"/>
      <c r="QZU46" s="167"/>
      <c r="QZV46" s="167"/>
      <c r="QZW46" s="167"/>
      <c r="QZX46" s="167"/>
      <c r="QZY46" s="167"/>
      <c r="QZZ46" s="167"/>
      <c r="RAA46" s="167"/>
      <c r="RAB46" s="167"/>
      <c r="RAC46" s="167"/>
      <c r="RAD46" s="167"/>
      <c r="RAE46" s="167"/>
      <c r="RAF46" s="167"/>
      <c r="RAG46" s="167"/>
      <c r="RAH46" s="167"/>
      <c r="RAI46" s="167"/>
      <c r="RAJ46" s="167"/>
      <c r="RAK46" s="167"/>
      <c r="RAL46" s="167"/>
      <c r="RAM46" s="167"/>
      <c r="RAN46" s="167"/>
      <c r="RAO46" s="167"/>
      <c r="RAP46" s="167"/>
      <c r="RAQ46" s="167"/>
      <c r="RAR46" s="167"/>
      <c r="RAS46" s="167"/>
      <c r="RAT46" s="167"/>
      <c r="RAU46" s="167"/>
      <c r="RAV46" s="167"/>
      <c r="RAW46" s="167"/>
      <c r="RAX46" s="167"/>
      <c r="RAY46" s="167"/>
      <c r="RAZ46" s="167"/>
      <c r="RBA46" s="167"/>
      <c r="RBB46" s="167"/>
      <c r="RBC46" s="167"/>
      <c r="RBD46" s="167"/>
      <c r="RBE46" s="167"/>
      <c r="RBF46" s="167"/>
      <c r="RBG46" s="167"/>
      <c r="RBH46" s="167"/>
      <c r="RBI46" s="167"/>
      <c r="RBJ46" s="167"/>
      <c r="RBK46" s="167"/>
      <c r="RBL46" s="167"/>
      <c r="RBM46" s="167"/>
      <c r="RBN46" s="167"/>
      <c r="RBO46" s="167"/>
      <c r="RBP46" s="167"/>
      <c r="RBQ46" s="167"/>
      <c r="RBR46" s="167"/>
      <c r="RBS46" s="167"/>
      <c r="RBT46" s="167"/>
      <c r="RBU46" s="167"/>
      <c r="RBV46" s="167"/>
      <c r="RBW46" s="167"/>
      <c r="RBX46" s="167"/>
      <c r="RBY46" s="167"/>
      <c r="RBZ46" s="167"/>
      <c r="RCA46" s="167"/>
      <c r="RCB46" s="167"/>
      <c r="RCC46" s="167"/>
      <c r="RCD46" s="167"/>
      <c r="RCE46" s="167"/>
      <c r="RCF46" s="167"/>
      <c r="RCG46" s="167"/>
      <c r="RCH46" s="167"/>
      <c r="RCI46" s="167"/>
      <c r="RCJ46" s="167"/>
      <c r="RCK46" s="167"/>
      <c r="RCL46" s="167"/>
      <c r="RCM46" s="167"/>
      <c r="RCN46" s="167"/>
      <c r="RCO46" s="167"/>
      <c r="RCP46" s="167"/>
      <c r="RCQ46" s="167"/>
      <c r="RCR46" s="167"/>
      <c r="RCS46" s="167"/>
      <c r="RCT46" s="167"/>
      <c r="RCU46" s="167"/>
      <c r="RCV46" s="167"/>
      <c r="RCW46" s="167"/>
      <c r="RCX46" s="167"/>
      <c r="RCY46" s="167"/>
      <c r="RCZ46" s="167"/>
      <c r="RDA46" s="167"/>
      <c r="RDB46" s="167"/>
      <c r="RDC46" s="167"/>
      <c r="RDD46" s="167"/>
      <c r="RDE46" s="167"/>
      <c r="RDF46" s="167"/>
      <c r="RDG46" s="167"/>
      <c r="RDH46" s="167"/>
      <c r="RDI46" s="167"/>
      <c r="RDJ46" s="167"/>
      <c r="RDK46" s="167"/>
      <c r="RDL46" s="167"/>
      <c r="RDM46" s="167"/>
      <c r="RDN46" s="167"/>
      <c r="RDO46" s="167"/>
      <c r="RDP46" s="167"/>
      <c r="RDQ46" s="167"/>
      <c r="RDR46" s="167"/>
      <c r="RDS46" s="167"/>
      <c r="RDT46" s="167"/>
      <c r="RDU46" s="167"/>
      <c r="RDV46" s="167"/>
      <c r="RDW46" s="167"/>
      <c r="RDX46" s="167"/>
      <c r="RDY46" s="167"/>
      <c r="RDZ46" s="167"/>
      <c r="REA46" s="167"/>
      <c r="REB46" s="167"/>
      <c r="REC46" s="167"/>
      <c r="RED46" s="167"/>
      <c r="REE46" s="167"/>
      <c r="REF46" s="167"/>
      <c r="REG46" s="167"/>
      <c r="REH46" s="167"/>
      <c r="REI46" s="167"/>
      <c r="REJ46" s="167"/>
      <c r="REK46" s="167"/>
      <c r="REL46" s="167"/>
      <c r="REM46" s="167"/>
      <c r="REN46" s="167"/>
      <c r="REO46" s="167"/>
      <c r="REP46" s="167"/>
      <c r="REQ46" s="167"/>
      <c r="RER46" s="167"/>
      <c r="RES46" s="167"/>
      <c r="RET46" s="167"/>
      <c r="REU46" s="167"/>
      <c r="REV46" s="167"/>
      <c r="REW46" s="167"/>
      <c r="REX46" s="167"/>
      <c r="REY46" s="167"/>
      <c r="REZ46" s="167"/>
      <c r="RFA46" s="167"/>
      <c r="RFB46" s="167"/>
      <c r="RFC46" s="167"/>
      <c r="RFD46" s="167"/>
      <c r="RFE46" s="167"/>
      <c r="RFF46" s="167"/>
      <c r="RFG46" s="167"/>
      <c r="RFH46" s="167"/>
      <c r="RFI46" s="167"/>
      <c r="RFJ46" s="167"/>
      <c r="RFK46" s="167"/>
      <c r="RFL46" s="167"/>
      <c r="RFM46" s="167"/>
      <c r="RFN46" s="167"/>
      <c r="RFO46" s="167"/>
      <c r="RFP46" s="167"/>
      <c r="RFQ46" s="167"/>
      <c r="RFR46" s="167"/>
      <c r="RFS46" s="167"/>
      <c r="RFT46" s="167"/>
      <c r="RFU46" s="167"/>
      <c r="RFV46" s="167"/>
      <c r="RFW46" s="167"/>
      <c r="RFX46" s="167"/>
      <c r="RFY46" s="167"/>
      <c r="RFZ46" s="167"/>
      <c r="RGA46" s="167"/>
      <c r="RGB46" s="167"/>
      <c r="RGC46" s="167"/>
      <c r="RGD46" s="167"/>
      <c r="RGE46" s="167"/>
      <c r="RGF46" s="167"/>
      <c r="RGG46" s="167"/>
      <c r="RGH46" s="167"/>
      <c r="RGI46" s="167"/>
      <c r="RGJ46" s="167"/>
      <c r="RGK46" s="167"/>
      <c r="RGL46" s="167"/>
      <c r="RGM46" s="167"/>
      <c r="RGN46" s="167"/>
      <c r="RGO46" s="167"/>
      <c r="RGP46" s="167"/>
      <c r="RGQ46" s="167"/>
      <c r="RGR46" s="167"/>
      <c r="RGS46" s="167"/>
      <c r="RGT46" s="167"/>
      <c r="RGU46" s="167"/>
      <c r="RGV46" s="167"/>
      <c r="RGW46" s="167"/>
      <c r="RGX46" s="167"/>
      <c r="RGY46" s="167"/>
      <c r="RGZ46" s="167"/>
      <c r="RHA46" s="167"/>
      <c r="RHB46" s="167"/>
      <c r="RHC46" s="167"/>
      <c r="RHD46" s="167"/>
      <c r="RHE46" s="167"/>
      <c r="RHF46" s="167"/>
      <c r="RHG46" s="167"/>
      <c r="RHH46" s="167"/>
      <c r="RHI46" s="167"/>
      <c r="RHJ46" s="167"/>
      <c r="RHK46" s="167"/>
      <c r="RHL46" s="167"/>
      <c r="RHM46" s="167"/>
      <c r="RHN46" s="167"/>
      <c r="RHO46" s="167"/>
      <c r="RHP46" s="167"/>
      <c r="RHQ46" s="167"/>
      <c r="RHR46" s="167"/>
      <c r="RHS46" s="167"/>
      <c r="RHT46" s="167"/>
      <c r="RHU46" s="167"/>
      <c r="RHV46" s="167"/>
      <c r="RHW46" s="167"/>
      <c r="RHX46" s="167"/>
      <c r="RHY46" s="167"/>
      <c r="RHZ46" s="167"/>
      <c r="RIA46" s="167"/>
      <c r="RIB46" s="167"/>
      <c r="RIC46" s="167"/>
      <c r="RID46" s="167"/>
      <c r="RIE46" s="167"/>
      <c r="RIF46" s="167"/>
      <c r="RIG46" s="167"/>
      <c r="RIH46" s="167"/>
      <c r="RII46" s="167"/>
      <c r="RIJ46" s="167"/>
      <c r="RIK46" s="167"/>
      <c r="RIL46" s="167"/>
      <c r="RIM46" s="167"/>
      <c r="RIN46" s="167"/>
      <c r="RIO46" s="167"/>
      <c r="RIP46" s="167"/>
      <c r="RIQ46" s="167"/>
      <c r="RIR46" s="167"/>
      <c r="RIS46" s="167"/>
      <c r="RIT46" s="167"/>
      <c r="RIU46" s="167"/>
      <c r="RIV46" s="167"/>
      <c r="RIW46" s="167"/>
      <c r="RIX46" s="167"/>
      <c r="RIY46" s="167"/>
      <c r="RIZ46" s="167"/>
      <c r="RJA46" s="167"/>
      <c r="RJB46" s="167"/>
      <c r="RJC46" s="167"/>
      <c r="RJD46" s="167"/>
      <c r="RJE46" s="167"/>
      <c r="RJF46" s="167"/>
      <c r="RJG46" s="167"/>
      <c r="RJH46" s="167"/>
      <c r="RJI46" s="167"/>
      <c r="RJJ46" s="167"/>
      <c r="RJK46" s="167"/>
      <c r="RJL46" s="167"/>
      <c r="RJM46" s="167"/>
      <c r="RJN46" s="167"/>
      <c r="RJO46" s="167"/>
      <c r="RJP46" s="167"/>
      <c r="RJQ46" s="167"/>
      <c r="RJR46" s="167"/>
      <c r="RJS46" s="167"/>
      <c r="RJT46" s="167"/>
      <c r="RJU46" s="167"/>
      <c r="RJV46" s="167"/>
      <c r="RJW46" s="167"/>
      <c r="RJX46" s="167"/>
      <c r="RJY46" s="167"/>
      <c r="RJZ46" s="167"/>
      <c r="RKA46" s="167"/>
      <c r="RKB46" s="167"/>
      <c r="RKC46" s="167"/>
      <c r="RKD46" s="167"/>
      <c r="RKE46" s="167"/>
      <c r="RKF46" s="167"/>
      <c r="RKG46" s="167"/>
      <c r="RKH46" s="167"/>
      <c r="RKI46" s="167"/>
      <c r="RKJ46" s="167"/>
      <c r="RKK46" s="167"/>
      <c r="RKL46" s="167"/>
      <c r="RKM46" s="167"/>
      <c r="RKN46" s="167"/>
      <c r="RKO46" s="167"/>
      <c r="RKP46" s="167"/>
      <c r="RKQ46" s="167"/>
      <c r="RKR46" s="167"/>
      <c r="RKS46" s="167"/>
      <c r="RKT46" s="167"/>
      <c r="RKU46" s="167"/>
      <c r="RKV46" s="167"/>
      <c r="RKW46" s="167"/>
      <c r="RKX46" s="167"/>
      <c r="RKY46" s="167"/>
      <c r="RKZ46" s="167"/>
      <c r="RLA46" s="167"/>
      <c r="RLB46" s="167"/>
      <c r="RLC46" s="167"/>
      <c r="RLD46" s="167"/>
      <c r="RLE46" s="167"/>
      <c r="RLF46" s="167"/>
      <c r="RLG46" s="167"/>
      <c r="RLH46" s="167"/>
      <c r="RLI46" s="167"/>
      <c r="RLJ46" s="167"/>
      <c r="RLK46" s="167"/>
      <c r="RLL46" s="167"/>
      <c r="RLM46" s="167"/>
      <c r="RLN46" s="167"/>
      <c r="RLO46" s="167"/>
      <c r="RLP46" s="167"/>
      <c r="RLQ46" s="167"/>
      <c r="RLR46" s="167"/>
      <c r="RLS46" s="167"/>
      <c r="RLT46" s="167"/>
      <c r="RLU46" s="167"/>
      <c r="RLV46" s="167"/>
      <c r="RLW46" s="167"/>
      <c r="RLX46" s="167"/>
      <c r="RLY46" s="167"/>
      <c r="RLZ46" s="167"/>
      <c r="RMA46" s="167"/>
      <c r="RMB46" s="167"/>
      <c r="RMC46" s="167"/>
      <c r="RMD46" s="167"/>
      <c r="RME46" s="167"/>
      <c r="RMF46" s="167"/>
      <c r="RMG46" s="167"/>
      <c r="RMH46" s="167"/>
      <c r="RMI46" s="167"/>
      <c r="RMJ46" s="167"/>
      <c r="RMK46" s="167"/>
      <c r="RML46" s="167"/>
      <c r="RMM46" s="167"/>
      <c r="RMN46" s="167"/>
      <c r="RMO46" s="167"/>
      <c r="RMP46" s="167"/>
      <c r="RMQ46" s="167"/>
      <c r="RMR46" s="167"/>
      <c r="RMS46" s="167"/>
      <c r="RMT46" s="167"/>
      <c r="RMU46" s="167"/>
      <c r="RMV46" s="167"/>
      <c r="RMW46" s="167"/>
      <c r="RMX46" s="167"/>
      <c r="RMY46" s="167"/>
      <c r="RMZ46" s="167"/>
      <c r="RNA46" s="167"/>
      <c r="RNB46" s="167"/>
      <c r="RNC46" s="167"/>
      <c r="RND46" s="167"/>
      <c r="RNE46" s="167"/>
      <c r="RNF46" s="167"/>
      <c r="RNG46" s="167"/>
      <c r="RNH46" s="167"/>
      <c r="RNI46" s="167"/>
      <c r="RNJ46" s="167"/>
      <c r="RNK46" s="167"/>
      <c r="RNL46" s="167"/>
      <c r="RNM46" s="167"/>
      <c r="RNN46" s="167"/>
      <c r="RNO46" s="167"/>
      <c r="RNP46" s="167"/>
      <c r="RNQ46" s="167"/>
      <c r="RNR46" s="167"/>
      <c r="RNS46" s="167"/>
      <c r="RNT46" s="167"/>
      <c r="RNU46" s="167"/>
      <c r="RNV46" s="167"/>
      <c r="RNW46" s="167"/>
      <c r="RNX46" s="167"/>
      <c r="RNY46" s="167"/>
      <c r="RNZ46" s="167"/>
      <c r="ROA46" s="167"/>
      <c r="ROB46" s="167"/>
      <c r="ROC46" s="167"/>
      <c r="ROD46" s="167"/>
      <c r="ROE46" s="167"/>
      <c r="ROF46" s="167"/>
      <c r="ROG46" s="167"/>
      <c r="ROH46" s="167"/>
      <c r="ROI46" s="167"/>
      <c r="ROJ46" s="167"/>
      <c r="ROK46" s="167"/>
      <c r="ROL46" s="167"/>
      <c r="ROM46" s="167"/>
      <c r="RON46" s="167"/>
      <c r="ROO46" s="167"/>
      <c r="ROP46" s="167"/>
      <c r="ROQ46" s="167"/>
      <c r="ROR46" s="167"/>
      <c r="ROS46" s="167"/>
      <c r="ROT46" s="167"/>
      <c r="ROU46" s="167"/>
      <c r="ROV46" s="167"/>
      <c r="ROW46" s="167"/>
      <c r="ROX46" s="167"/>
      <c r="ROY46" s="167"/>
      <c r="ROZ46" s="167"/>
      <c r="RPA46" s="167"/>
      <c r="RPB46" s="167"/>
      <c r="RPC46" s="167"/>
      <c r="RPD46" s="167"/>
      <c r="RPE46" s="167"/>
      <c r="RPF46" s="167"/>
      <c r="RPG46" s="167"/>
      <c r="RPH46" s="167"/>
      <c r="RPI46" s="167"/>
      <c r="RPJ46" s="167"/>
      <c r="RPK46" s="167"/>
      <c r="RPL46" s="167"/>
      <c r="RPM46" s="167"/>
      <c r="RPN46" s="167"/>
      <c r="RPO46" s="167"/>
      <c r="RPP46" s="167"/>
      <c r="RPQ46" s="167"/>
      <c r="RPR46" s="167"/>
      <c r="RPS46" s="167"/>
      <c r="RPT46" s="167"/>
      <c r="RPU46" s="167"/>
      <c r="RPV46" s="167"/>
      <c r="RPW46" s="167"/>
      <c r="RPX46" s="167"/>
      <c r="RPY46" s="167"/>
      <c r="RPZ46" s="167"/>
      <c r="RQA46" s="167"/>
      <c r="RQB46" s="167"/>
      <c r="RQC46" s="167"/>
      <c r="RQD46" s="167"/>
      <c r="RQE46" s="167"/>
      <c r="RQF46" s="167"/>
      <c r="RQG46" s="167"/>
      <c r="RQH46" s="167"/>
      <c r="RQI46" s="167"/>
      <c r="RQJ46" s="167"/>
      <c r="RQK46" s="167"/>
      <c r="RQL46" s="167"/>
      <c r="RQM46" s="167"/>
      <c r="RQN46" s="167"/>
      <c r="RQO46" s="167"/>
      <c r="RQP46" s="167"/>
      <c r="RQQ46" s="167"/>
      <c r="RQR46" s="167"/>
      <c r="RQS46" s="167"/>
      <c r="RQT46" s="167"/>
      <c r="RQU46" s="167"/>
      <c r="RQV46" s="167"/>
      <c r="RQW46" s="167"/>
      <c r="RQX46" s="167"/>
      <c r="RQY46" s="167"/>
      <c r="RQZ46" s="167"/>
      <c r="RRA46" s="167"/>
      <c r="RRB46" s="167"/>
      <c r="RRC46" s="167"/>
      <c r="RRD46" s="167"/>
      <c r="RRE46" s="167"/>
      <c r="RRF46" s="167"/>
      <c r="RRG46" s="167"/>
      <c r="RRH46" s="167"/>
      <c r="RRI46" s="167"/>
      <c r="RRJ46" s="167"/>
      <c r="RRK46" s="167"/>
      <c r="RRL46" s="167"/>
      <c r="RRM46" s="167"/>
      <c r="RRN46" s="167"/>
      <c r="RRO46" s="167"/>
      <c r="RRP46" s="167"/>
      <c r="RRQ46" s="167"/>
      <c r="RRR46" s="167"/>
      <c r="RRS46" s="167"/>
      <c r="RRT46" s="167"/>
      <c r="RRU46" s="167"/>
      <c r="RRV46" s="167"/>
      <c r="RRW46" s="167"/>
      <c r="RRX46" s="167"/>
      <c r="RRY46" s="167"/>
      <c r="RRZ46" s="167"/>
      <c r="RSA46" s="167"/>
      <c r="RSB46" s="167"/>
      <c r="RSC46" s="167"/>
      <c r="RSD46" s="167"/>
      <c r="RSE46" s="167"/>
      <c r="RSF46" s="167"/>
      <c r="RSG46" s="167"/>
      <c r="RSH46" s="167"/>
      <c r="RSI46" s="167"/>
      <c r="RSJ46" s="167"/>
      <c r="RSK46" s="167"/>
      <c r="RSL46" s="167"/>
      <c r="RSM46" s="167"/>
      <c r="RSN46" s="167"/>
      <c r="RSO46" s="167"/>
      <c r="RSP46" s="167"/>
      <c r="RSQ46" s="167"/>
      <c r="RSR46" s="167"/>
      <c r="RSS46" s="167"/>
      <c r="RST46" s="167"/>
      <c r="RSU46" s="167"/>
      <c r="RSV46" s="167"/>
      <c r="RSW46" s="167"/>
      <c r="RSX46" s="167"/>
      <c r="RSY46" s="167"/>
      <c r="RSZ46" s="167"/>
      <c r="RTA46" s="167"/>
      <c r="RTB46" s="167"/>
      <c r="RTC46" s="167"/>
      <c r="RTD46" s="167"/>
      <c r="RTE46" s="167"/>
      <c r="RTF46" s="167"/>
      <c r="RTG46" s="167"/>
      <c r="RTH46" s="167"/>
      <c r="RTI46" s="167"/>
      <c r="RTJ46" s="167"/>
      <c r="RTK46" s="167"/>
      <c r="RTL46" s="167"/>
      <c r="RTM46" s="167"/>
      <c r="RTN46" s="167"/>
      <c r="RTO46" s="167"/>
      <c r="RTP46" s="167"/>
      <c r="RTQ46" s="167"/>
      <c r="RTR46" s="167"/>
      <c r="RTS46" s="167"/>
      <c r="RTT46" s="167"/>
      <c r="RTU46" s="167"/>
      <c r="RTV46" s="167"/>
      <c r="RTW46" s="167"/>
      <c r="RTX46" s="167"/>
      <c r="RTY46" s="167"/>
      <c r="RTZ46" s="167"/>
      <c r="RUA46" s="167"/>
      <c r="RUB46" s="167"/>
      <c r="RUC46" s="167"/>
      <c r="RUD46" s="167"/>
      <c r="RUE46" s="167"/>
      <c r="RUF46" s="167"/>
      <c r="RUG46" s="167"/>
      <c r="RUH46" s="167"/>
      <c r="RUI46" s="167"/>
      <c r="RUJ46" s="167"/>
      <c r="RUK46" s="167"/>
      <c r="RUL46" s="167"/>
      <c r="RUM46" s="167"/>
      <c r="RUN46" s="167"/>
      <c r="RUO46" s="167"/>
      <c r="RUP46" s="167"/>
      <c r="RUQ46" s="167"/>
      <c r="RUR46" s="167"/>
      <c r="RUS46" s="167"/>
      <c r="RUT46" s="167"/>
      <c r="RUU46" s="167"/>
      <c r="RUV46" s="167"/>
      <c r="RUW46" s="167"/>
      <c r="RUX46" s="167"/>
      <c r="RUY46" s="167"/>
      <c r="RUZ46" s="167"/>
      <c r="RVA46" s="167"/>
      <c r="RVB46" s="167"/>
      <c r="RVC46" s="167"/>
      <c r="RVD46" s="167"/>
      <c r="RVE46" s="167"/>
      <c r="RVF46" s="167"/>
      <c r="RVG46" s="167"/>
      <c r="RVH46" s="167"/>
      <c r="RVI46" s="167"/>
      <c r="RVJ46" s="167"/>
      <c r="RVK46" s="167"/>
      <c r="RVL46" s="167"/>
      <c r="RVM46" s="167"/>
      <c r="RVN46" s="167"/>
      <c r="RVO46" s="167"/>
      <c r="RVP46" s="167"/>
      <c r="RVQ46" s="167"/>
      <c r="RVR46" s="167"/>
      <c r="RVS46" s="167"/>
      <c r="RVT46" s="167"/>
      <c r="RVU46" s="167"/>
      <c r="RVV46" s="167"/>
      <c r="RVW46" s="167"/>
      <c r="RVX46" s="167"/>
      <c r="RVY46" s="167"/>
      <c r="RVZ46" s="167"/>
      <c r="RWA46" s="167"/>
      <c r="RWB46" s="167"/>
      <c r="RWC46" s="167"/>
      <c r="RWD46" s="167"/>
      <c r="RWE46" s="167"/>
      <c r="RWF46" s="167"/>
      <c r="RWG46" s="167"/>
      <c r="RWH46" s="167"/>
      <c r="RWI46" s="167"/>
      <c r="RWJ46" s="167"/>
      <c r="RWK46" s="167"/>
      <c r="RWL46" s="167"/>
      <c r="RWM46" s="167"/>
      <c r="RWN46" s="167"/>
      <c r="RWO46" s="167"/>
      <c r="RWP46" s="167"/>
      <c r="RWQ46" s="167"/>
      <c r="RWR46" s="167"/>
      <c r="RWS46" s="167"/>
      <c r="RWT46" s="167"/>
      <c r="RWU46" s="167"/>
      <c r="RWV46" s="167"/>
      <c r="RWW46" s="167"/>
      <c r="RWX46" s="167"/>
      <c r="RWY46" s="167"/>
      <c r="RWZ46" s="167"/>
      <c r="RXA46" s="167"/>
      <c r="RXB46" s="167"/>
      <c r="RXC46" s="167"/>
      <c r="RXD46" s="167"/>
      <c r="RXE46" s="167"/>
      <c r="RXF46" s="167"/>
      <c r="RXG46" s="167"/>
      <c r="RXH46" s="167"/>
      <c r="RXI46" s="167"/>
      <c r="RXJ46" s="167"/>
      <c r="RXK46" s="167"/>
      <c r="RXL46" s="167"/>
      <c r="RXM46" s="167"/>
      <c r="RXN46" s="167"/>
      <c r="RXO46" s="167"/>
      <c r="RXP46" s="167"/>
      <c r="RXQ46" s="167"/>
      <c r="RXR46" s="167"/>
      <c r="RXS46" s="167"/>
      <c r="RXT46" s="167"/>
      <c r="RXU46" s="167"/>
      <c r="RXV46" s="167"/>
      <c r="RXW46" s="167"/>
      <c r="RXX46" s="167"/>
      <c r="RXY46" s="167"/>
      <c r="RXZ46" s="167"/>
      <c r="RYA46" s="167"/>
      <c r="RYB46" s="167"/>
      <c r="RYC46" s="167"/>
      <c r="RYD46" s="167"/>
      <c r="RYE46" s="167"/>
      <c r="RYF46" s="167"/>
      <c r="RYG46" s="167"/>
      <c r="RYH46" s="167"/>
      <c r="RYI46" s="167"/>
      <c r="RYJ46" s="167"/>
      <c r="RYK46" s="167"/>
      <c r="RYL46" s="167"/>
      <c r="RYM46" s="167"/>
      <c r="RYN46" s="167"/>
      <c r="RYO46" s="167"/>
      <c r="RYP46" s="167"/>
      <c r="RYQ46" s="167"/>
      <c r="RYR46" s="167"/>
      <c r="RYS46" s="167"/>
      <c r="RYT46" s="167"/>
      <c r="RYU46" s="167"/>
      <c r="RYV46" s="167"/>
      <c r="RYW46" s="167"/>
      <c r="RYX46" s="167"/>
      <c r="RYY46" s="167"/>
      <c r="RYZ46" s="167"/>
      <c r="RZA46" s="167"/>
      <c r="RZB46" s="167"/>
      <c r="RZC46" s="167"/>
      <c r="RZD46" s="167"/>
      <c r="RZE46" s="167"/>
      <c r="RZF46" s="167"/>
      <c r="RZG46" s="167"/>
      <c r="RZH46" s="167"/>
      <c r="RZI46" s="167"/>
      <c r="RZJ46" s="167"/>
      <c r="RZK46" s="167"/>
      <c r="RZL46" s="167"/>
      <c r="RZM46" s="167"/>
      <c r="RZN46" s="167"/>
      <c r="RZO46" s="167"/>
      <c r="RZP46" s="167"/>
      <c r="RZQ46" s="167"/>
      <c r="RZR46" s="167"/>
      <c r="RZS46" s="167"/>
      <c r="RZT46" s="167"/>
      <c r="RZU46" s="167"/>
      <c r="RZV46" s="167"/>
      <c r="RZW46" s="167"/>
      <c r="RZX46" s="167"/>
      <c r="RZY46" s="167"/>
      <c r="RZZ46" s="167"/>
      <c r="SAA46" s="167"/>
      <c r="SAB46" s="167"/>
      <c r="SAC46" s="167"/>
      <c r="SAD46" s="167"/>
      <c r="SAE46" s="167"/>
      <c r="SAF46" s="167"/>
      <c r="SAG46" s="167"/>
      <c r="SAH46" s="167"/>
      <c r="SAI46" s="167"/>
      <c r="SAJ46" s="167"/>
      <c r="SAK46" s="167"/>
      <c r="SAL46" s="167"/>
      <c r="SAM46" s="167"/>
      <c r="SAN46" s="167"/>
      <c r="SAO46" s="167"/>
      <c r="SAP46" s="167"/>
      <c r="SAQ46" s="167"/>
      <c r="SAR46" s="167"/>
      <c r="SAS46" s="167"/>
      <c r="SAT46" s="167"/>
      <c r="SAU46" s="167"/>
      <c r="SAV46" s="167"/>
      <c r="SAW46" s="167"/>
      <c r="SAX46" s="167"/>
      <c r="SAY46" s="167"/>
      <c r="SAZ46" s="167"/>
      <c r="SBA46" s="167"/>
      <c r="SBB46" s="167"/>
      <c r="SBC46" s="167"/>
      <c r="SBD46" s="167"/>
      <c r="SBE46" s="167"/>
      <c r="SBF46" s="167"/>
      <c r="SBG46" s="167"/>
      <c r="SBH46" s="167"/>
      <c r="SBI46" s="167"/>
      <c r="SBJ46" s="167"/>
      <c r="SBK46" s="167"/>
      <c r="SBL46" s="167"/>
      <c r="SBM46" s="167"/>
      <c r="SBN46" s="167"/>
      <c r="SBO46" s="167"/>
      <c r="SBP46" s="167"/>
      <c r="SBQ46" s="167"/>
      <c r="SBR46" s="167"/>
      <c r="SBS46" s="167"/>
      <c r="SBT46" s="167"/>
      <c r="SBU46" s="167"/>
      <c r="SBV46" s="167"/>
      <c r="SBW46" s="167"/>
      <c r="SBX46" s="167"/>
      <c r="SBY46" s="167"/>
      <c r="SBZ46" s="167"/>
      <c r="SCA46" s="167"/>
      <c r="SCB46" s="167"/>
      <c r="SCC46" s="167"/>
      <c r="SCD46" s="167"/>
      <c r="SCE46" s="167"/>
      <c r="SCF46" s="167"/>
      <c r="SCG46" s="167"/>
      <c r="SCH46" s="167"/>
      <c r="SCI46" s="167"/>
      <c r="SCJ46" s="167"/>
      <c r="SCK46" s="167"/>
      <c r="SCL46" s="167"/>
      <c r="SCM46" s="167"/>
      <c r="SCN46" s="167"/>
      <c r="SCO46" s="167"/>
      <c r="SCP46" s="167"/>
      <c r="SCQ46" s="167"/>
      <c r="SCR46" s="167"/>
      <c r="SCS46" s="167"/>
      <c r="SCT46" s="167"/>
      <c r="SCU46" s="167"/>
      <c r="SCV46" s="167"/>
      <c r="SCW46" s="167"/>
      <c r="SCX46" s="167"/>
      <c r="SCY46" s="167"/>
      <c r="SCZ46" s="167"/>
      <c r="SDA46" s="167"/>
      <c r="SDB46" s="167"/>
      <c r="SDC46" s="167"/>
      <c r="SDD46" s="167"/>
      <c r="SDE46" s="167"/>
      <c r="SDF46" s="167"/>
      <c r="SDG46" s="167"/>
      <c r="SDH46" s="167"/>
      <c r="SDI46" s="167"/>
      <c r="SDJ46" s="167"/>
      <c r="SDK46" s="167"/>
      <c r="SDL46" s="167"/>
      <c r="SDM46" s="167"/>
      <c r="SDN46" s="167"/>
      <c r="SDO46" s="167"/>
      <c r="SDP46" s="167"/>
      <c r="SDQ46" s="167"/>
      <c r="SDR46" s="167"/>
      <c r="SDS46" s="167"/>
      <c r="SDT46" s="167"/>
      <c r="SDU46" s="167"/>
      <c r="SDV46" s="167"/>
      <c r="SDW46" s="167"/>
      <c r="SDX46" s="167"/>
      <c r="SDY46" s="167"/>
      <c r="SDZ46" s="167"/>
      <c r="SEA46" s="167"/>
      <c r="SEB46" s="167"/>
      <c r="SEC46" s="167"/>
      <c r="SED46" s="167"/>
      <c r="SEE46" s="167"/>
      <c r="SEF46" s="167"/>
      <c r="SEG46" s="167"/>
      <c r="SEH46" s="167"/>
      <c r="SEI46" s="167"/>
      <c r="SEJ46" s="167"/>
      <c r="SEK46" s="167"/>
      <c r="SEL46" s="167"/>
      <c r="SEM46" s="167"/>
      <c r="SEN46" s="167"/>
      <c r="SEO46" s="167"/>
      <c r="SEP46" s="167"/>
      <c r="SEQ46" s="167"/>
      <c r="SER46" s="167"/>
      <c r="SES46" s="167"/>
      <c r="SET46" s="167"/>
      <c r="SEU46" s="167"/>
      <c r="SEV46" s="167"/>
      <c r="SEW46" s="167"/>
      <c r="SEX46" s="167"/>
      <c r="SEY46" s="167"/>
      <c r="SEZ46" s="167"/>
      <c r="SFA46" s="167"/>
      <c r="SFB46" s="167"/>
      <c r="SFC46" s="167"/>
      <c r="SFD46" s="167"/>
      <c r="SFE46" s="167"/>
      <c r="SFF46" s="167"/>
      <c r="SFG46" s="167"/>
      <c r="SFH46" s="167"/>
      <c r="SFI46" s="167"/>
      <c r="SFJ46" s="167"/>
      <c r="SFK46" s="167"/>
      <c r="SFL46" s="167"/>
      <c r="SFM46" s="167"/>
      <c r="SFN46" s="167"/>
      <c r="SFO46" s="167"/>
      <c r="SFP46" s="167"/>
      <c r="SFQ46" s="167"/>
      <c r="SFR46" s="167"/>
      <c r="SFS46" s="167"/>
      <c r="SFT46" s="167"/>
      <c r="SFU46" s="167"/>
      <c r="SFV46" s="167"/>
      <c r="SFW46" s="167"/>
      <c r="SFX46" s="167"/>
      <c r="SFY46" s="167"/>
      <c r="SFZ46" s="167"/>
      <c r="SGA46" s="167"/>
      <c r="SGB46" s="167"/>
      <c r="SGC46" s="167"/>
      <c r="SGD46" s="167"/>
      <c r="SGE46" s="167"/>
      <c r="SGF46" s="167"/>
      <c r="SGG46" s="167"/>
      <c r="SGH46" s="167"/>
      <c r="SGI46" s="167"/>
      <c r="SGJ46" s="167"/>
      <c r="SGK46" s="167"/>
      <c r="SGL46" s="167"/>
      <c r="SGM46" s="167"/>
      <c r="SGN46" s="167"/>
      <c r="SGO46" s="167"/>
      <c r="SGP46" s="167"/>
      <c r="SGQ46" s="167"/>
      <c r="SGR46" s="167"/>
      <c r="SGS46" s="167"/>
      <c r="SGT46" s="167"/>
      <c r="SGU46" s="167"/>
      <c r="SGV46" s="167"/>
      <c r="SGW46" s="167"/>
      <c r="SGX46" s="167"/>
      <c r="SGY46" s="167"/>
      <c r="SGZ46" s="167"/>
      <c r="SHA46" s="167"/>
      <c r="SHB46" s="167"/>
      <c r="SHC46" s="167"/>
      <c r="SHD46" s="167"/>
      <c r="SHE46" s="167"/>
      <c r="SHF46" s="167"/>
      <c r="SHG46" s="167"/>
      <c r="SHH46" s="167"/>
      <c r="SHI46" s="167"/>
      <c r="SHJ46" s="167"/>
      <c r="SHK46" s="167"/>
      <c r="SHL46" s="167"/>
      <c r="SHM46" s="167"/>
      <c r="SHN46" s="167"/>
      <c r="SHO46" s="167"/>
      <c r="SHP46" s="167"/>
      <c r="SHQ46" s="167"/>
      <c r="SHR46" s="167"/>
      <c r="SHS46" s="167"/>
      <c r="SHT46" s="167"/>
      <c r="SHU46" s="167"/>
      <c r="SHV46" s="167"/>
      <c r="SHW46" s="167"/>
      <c r="SHX46" s="167"/>
      <c r="SHY46" s="167"/>
      <c r="SHZ46" s="167"/>
      <c r="SIA46" s="167"/>
      <c r="SIB46" s="167"/>
      <c r="SIC46" s="167"/>
      <c r="SID46" s="167"/>
      <c r="SIE46" s="167"/>
      <c r="SIF46" s="167"/>
      <c r="SIG46" s="167"/>
      <c r="SIH46" s="167"/>
      <c r="SII46" s="167"/>
      <c r="SIJ46" s="167"/>
      <c r="SIK46" s="167"/>
      <c r="SIL46" s="167"/>
      <c r="SIM46" s="167"/>
      <c r="SIN46" s="167"/>
      <c r="SIO46" s="167"/>
      <c r="SIP46" s="167"/>
      <c r="SIQ46" s="167"/>
      <c r="SIR46" s="167"/>
      <c r="SIS46" s="167"/>
      <c r="SIT46" s="167"/>
      <c r="SIU46" s="167"/>
      <c r="SIV46" s="167"/>
      <c r="SIW46" s="167"/>
      <c r="SIX46" s="167"/>
      <c r="SIY46" s="167"/>
      <c r="SIZ46" s="167"/>
      <c r="SJA46" s="167"/>
      <c r="SJB46" s="167"/>
      <c r="SJC46" s="167"/>
      <c r="SJD46" s="167"/>
      <c r="SJE46" s="167"/>
      <c r="SJF46" s="167"/>
      <c r="SJG46" s="167"/>
      <c r="SJH46" s="167"/>
      <c r="SJI46" s="167"/>
      <c r="SJJ46" s="167"/>
      <c r="SJK46" s="167"/>
      <c r="SJL46" s="167"/>
      <c r="SJM46" s="167"/>
      <c r="SJN46" s="167"/>
      <c r="SJO46" s="167"/>
      <c r="SJP46" s="167"/>
      <c r="SJQ46" s="167"/>
      <c r="SJR46" s="167"/>
      <c r="SJS46" s="167"/>
      <c r="SJT46" s="167"/>
      <c r="SJU46" s="167"/>
      <c r="SJV46" s="167"/>
      <c r="SJW46" s="167"/>
      <c r="SJX46" s="167"/>
      <c r="SJY46" s="167"/>
      <c r="SJZ46" s="167"/>
      <c r="SKA46" s="167"/>
      <c r="SKB46" s="167"/>
      <c r="SKC46" s="167"/>
      <c r="SKD46" s="167"/>
      <c r="SKE46" s="167"/>
      <c r="SKF46" s="167"/>
      <c r="SKG46" s="167"/>
      <c r="SKH46" s="167"/>
      <c r="SKI46" s="167"/>
      <c r="SKJ46" s="167"/>
      <c r="SKK46" s="167"/>
      <c r="SKL46" s="167"/>
      <c r="SKM46" s="167"/>
      <c r="SKN46" s="167"/>
      <c r="SKO46" s="167"/>
      <c r="SKP46" s="167"/>
      <c r="SKQ46" s="167"/>
      <c r="SKR46" s="167"/>
      <c r="SKS46" s="167"/>
      <c r="SKT46" s="167"/>
      <c r="SKU46" s="167"/>
      <c r="SKV46" s="167"/>
      <c r="SKW46" s="167"/>
      <c r="SKX46" s="167"/>
      <c r="SKY46" s="167"/>
      <c r="SKZ46" s="167"/>
      <c r="SLA46" s="167"/>
      <c r="SLB46" s="167"/>
      <c r="SLC46" s="167"/>
      <c r="SLD46" s="167"/>
      <c r="SLE46" s="167"/>
      <c r="SLF46" s="167"/>
      <c r="SLG46" s="167"/>
      <c r="SLH46" s="167"/>
      <c r="SLI46" s="167"/>
      <c r="SLJ46" s="167"/>
      <c r="SLK46" s="167"/>
      <c r="SLL46" s="167"/>
      <c r="SLM46" s="167"/>
      <c r="SLN46" s="167"/>
      <c r="SLO46" s="167"/>
      <c r="SLP46" s="167"/>
      <c r="SLQ46" s="167"/>
      <c r="SLR46" s="167"/>
      <c r="SLS46" s="167"/>
      <c r="SLT46" s="167"/>
      <c r="SLU46" s="167"/>
      <c r="SLV46" s="167"/>
      <c r="SLW46" s="167"/>
      <c r="SLX46" s="167"/>
      <c r="SLY46" s="167"/>
      <c r="SLZ46" s="167"/>
      <c r="SMA46" s="167"/>
      <c r="SMB46" s="167"/>
      <c r="SMC46" s="167"/>
      <c r="SMD46" s="167"/>
      <c r="SME46" s="167"/>
      <c r="SMF46" s="167"/>
      <c r="SMG46" s="167"/>
      <c r="SMH46" s="167"/>
      <c r="SMI46" s="167"/>
      <c r="SMJ46" s="167"/>
      <c r="SMK46" s="167"/>
      <c r="SML46" s="167"/>
      <c r="SMM46" s="167"/>
      <c r="SMN46" s="167"/>
      <c r="SMO46" s="167"/>
      <c r="SMP46" s="167"/>
      <c r="SMQ46" s="167"/>
      <c r="SMR46" s="167"/>
      <c r="SMS46" s="167"/>
      <c r="SMT46" s="167"/>
      <c r="SMU46" s="167"/>
      <c r="SMV46" s="167"/>
      <c r="SMW46" s="167"/>
      <c r="SMX46" s="167"/>
      <c r="SMY46" s="167"/>
      <c r="SMZ46" s="167"/>
      <c r="SNA46" s="167"/>
      <c r="SNB46" s="167"/>
      <c r="SNC46" s="167"/>
      <c r="SND46" s="167"/>
      <c r="SNE46" s="167"/>
      <c r="SNF46" s="167"/>
      <c r="SNG46" s="167"/>
      <c r="SNH46" s="167"/>
      <c r="SNI46" s="167"/>
      <c r="SNJ46" s="167"/>
      <c r="SNK46" s="167"/>
      <c r="SNL46" s="167"/>
      <c r="SNM46" s="167"/>
      <c r="SNN46" s="167"/>
      <c r="SNO46" s="167"/>
      <c r="SNP46" s="167"/>
      <c r="SNQ46" s="167"/>
      <c r="SNR46" s="167"/>
      <c r="SNS46" s="167"/>
      <c r="SNT46" s="167"/>
      <c r="SNU46" s="167"/>
      <c r="SNV46" s="167"/>
      <c r="SNW46" s="167"/>
      <c r="SNX46" s="167"/>
      <c r="SNY46" s="167"/>
      <c r="SNZ46" s="167"/>
      <c r="SOA46" s="167"/>
      <c r="SOB46" s="167"/>
      <c r="SOC46" s="167"/>
      <c r="SOD46" s="167"/>
      <c r="SOE46" s="167"/>
      <c r="SOF46" s="167"/>
      <c r="SOG46" s="167"/>
      <c r="SOH46" s="167"/>
      <c r="SOI46" s="167"/>
      <c r="SOJ46" s="167"/>
      <c r="SOK46" s="167"/>
      <c r="SOL46" s="167"/>
      <c r="SOM46" s="167"/>
      <c r="SON46" s="167"/>
      <c r="SOO46" s="167"/>
      <c r="SOP46" s="167"/>
      <c r="SOQ46" s="167"/>
      <c r="SOR46" s="167"/>
      <c r="SOS46" s="167"/>
      <c r="SOT46" s="167"/>
      <c r="SOU46" s="167"/>
      <c r="SOV46" s="167"/>
      <c r="SOW46" s="167"/>
      <c r="SOX46" s="167"/>
      <c r="SOY46" s="167"/>
      <c r="SOZ46" s="167"/>
      <c r="SPA46" s="167"/>
      <c r="SPB46" s="167"/>
      <c r="SPC46" s="167"/>
      <c r="SPD46" s="167"/>
      <c r="SPE46" s="167"/>
      <c r="SPF46" s="167"/>
      <c r="SPG46" s="167"/>
      <c r="SPH46" s="167"/>
      <c r="SPI46" s="167"/>
      <c r="SPJ46" s="167"/>
      <c r="SPK46" s="167"/>
      <c r="SPL46" s="167"/>
      <c r="SPM46" s="167"/>
      <c r="SPN46" s="167"/>
      <c r="SPO46" s="167"/>
      <c r="SPP46" s="167"/>
      <c r="SPQ46" s="167"/>
      <c r="SPR46" s="167"/>
      <c r="SPS46" s="167"/>
      <c r="SPT46" s="167"/>
      <c r="SPU46" s="167"/>
      <c r="SPV46" s="167"/>
      <c r="SPW46" s="167"/>
      <c r="SPX46" s="167"/>
      <c r="SPY46" s="167"/>
      <c r="SPZ46" s="167"/>
      <c r="SQA46" s="167"/>
      <c r="SQB46" s="167"/>
      <c r="SQC46" s="167"/>
      <c r="SQD46" s="167"/>
      <c r="SQE46" s="167"/>
      <c r="SQF46" s="167"/>
      <c r="SQG46" s="167"/>
      <c r="SQH46" s="167"/>
      <c r="SQI46" s="167"/>
      <c r="SQJ46" s="167"/>
      <c r="SQK46" s="167"/>
      <c r="SQL46" s="167"/>
      <c r="SQM46" s="167"/>
      <c r="SQN46" s="167"/>
      <c r="SQO46" s="167"/>
      <c r="SQP46" s="167"/>
      <c r="SQQ46" s="167"/>
      <c r="SQR46" s="167"/>
      <c r="SQS46" s="167"/>
      <c r="SQT46" s="167"/>
      <c r="SQU46" s="167"/>
      <c r="SQV46" s="167"/>
      <c r="SQW46" s="167"/>
      <c r="SQX46" s="167"/>
      <c r="SQY46" s="167"/>
      <c r="SQZ46" s="167"/>
      <c r="SRA46" s="167"/>
      <c r="SRB46" s="167"/>
      <c r="SRC46" s="167"/>
      <c r="SRD46" s="167"/>
      <c r="SRE46" s="167"/>
      <c r="SRF46" s="167"/>
      <c r="SRG46" s="167"/>
      <c r="SRH46" s="167"/>
      <c r="SRI46" s="167"/>
      <c r="SRJ46" s="167"/>
      <c r="SRK46" s="167"/>
      <c r="SRL46" s="167"/>
      <c r="SRM46" s="167"/>
      <c r="SRN46" s="167"/>
      <c r="SRO46" s="167"/>
      <c r="SRP46" s="167"/>
      <c r="SRQ46" s="167"/>
      <c r="SRR46" s="167"/>
      <c r="SRS46" s="167"/>
      <c r="SRT46" s="167"/>
      <c r="SRU46" s="167"/>
      <c r="SRV46" s="167"/>
      <c r="SRW46" s="167"/>
      <c r="SRX46" s="167"/>
      <c r="SRY46" s="167"/>
      <c r="SRZ46" s="167"/>
      <c r="SSA46" s="167"/>
      <c r="SSB46" s="167"/>
      <c r="SSC46" s="167"/>
      <c r="SSD46" s="167"/>
      <c r="SSE46" s="167"/>
      <c r="SSF46" s="167"/>
      <c r="SSG46" s="167"/>
      <c r="SSH46" s="167"/>
      <c r="SSI46" s="167"/>
      <c r="SSJ46" s="167"/>
      <c r="SSK46" s="167"/>
      <c r="SSL46" s="167"/>
      <c r="SSM46" s="167"/>
      <c r="SSN46" s="167"/>
      <c r="SSO46" s="167"/>
      <c r="SSP46" s="167"/>
      <c r="SSQ46" s="167"/>
      <c r="SSR46" s="167"/>
      <c r="SSS46" s="167"/>
      <c r="SST46" s="167"/>
      <c r="SSU46" s="167"/>
      <c r="SSV46" s="167"/>
      <c r="SSW46" s="167"/>
      <c r="SSX46" s="167"/>
      <c r="SSY46" s="167"/>
      <c r="SSZ46" s="167"/>
      <c r="STA46" s="167"/>
      <c r="STB46" s="167"/>
      <c r="STC46" s="167"/>
      <c r="STD46" s="167"/>
      <c r="STE46" s="167"/>
      <c r="STF46" s="167"/>
      <c r="STG46" s="167"/>
      <c r="STH46" s="167"/>
      <c r="STI46" s="167"/>
      <c r="STJ46" s="167"/>
      <c r="STK46" s="167"/>
      <c r="STL46" s="167"/>
      <c r="STM46" s="167"/>
      <c r="STN46" s="167"/>
      <c r="STO46" s="167"/>
      <c r="STP46" s="167"/>
      <c r="STQ46" s="167"/>
      <c r="STR46" s="167"/>
      <c r="STS46" s="167"/>
      <c r="STT46" s="167"/>
      <c r="STU46" s="167"/>
      <c r="STV46" s="167"/>
      <c r="STW46" s="167"/>
      <c r="STX46" s="167"/>
      <c r="STY46" s="167"/>
      <c r="STZ46" s="167"/>
      <c r="SUA46" s="167"/>
      <c r="SUB46" s="167"/>
      <c r="SUC46" s="167"/>
      <c r="SUD46" s="167"/>
      <c r="SUE46" s="167"/>
      <c r="SUF46" s="167"/>
      <c r="SUG46" s="167"/>
      <c r="SUH46" s="167"/>
      <c r="SUI46" s="167"/>
      <c r="SUJ46" s="167"/>
      <c r="SUK46" s="167"/>
      <c r="SUL46" s="167"/>
      <c r="SUM46" s="167"/>
      <c r="SUN46" s="167"/>
      <c r="SUO46" s="167"/>
      <c r="SUP46" s="167"/>
      <c r="SUQ46" s="167"/>
      <c r="SUR46" s="167"/>
      <c r="SUS46" s="167"/>
      <c r="SUT46" s="167"/>
      <c r="SUU46" s="167"/>
      <c r="SUV46" s="167"/>
      <c r="SUW46" s="167"/>
      <c r="SUX46" s="167"/>
      <c r="SUY46" s="167"/>
      <c r="SUZ46" s="167"/>
      <c r="SVA46" s="167"/>
      <c r="SVB46" s="167"/>
      <c r="SVC46" s="167"/>
      <c r="SVD46" s="167"/>
      <c r="SVE46" s="167"/>
      <c r="SVF46" s="167"/>
      <c r="SVG46" s="167"/>
      <c r="SVH46" s="167"/>
      <c r="SVI46" s="167"/>
      <c r="SVJ46" s="167"/>
      <c r="SVK46" s="167"/>
      <c r="SVL46" s="167"/>
      <c r="SVM46" s="167"/>
      <c r="SVN46" s="167"/>
      <c r="SVO46" s="167"/>
      <c r="SVP46" s="167"/>
      <c r="SVQ46" s="167"/>
      <c r="SVR46" s="167"/>
      <c r="SVS46" s="167"/>
      <c r="SVT46" s="167"/>
      <c r="SVU46" s="167"/>
      <c r="SVV46" s="167"/>
      <c r="SVW46" s="167"/>
      <c r="SVX46" s="167"/>
      <c r="SVY46" s="167"/>
      <c r="SVZ46" s="167"/>
      <c r="SWA46" s="167"/>
      <c r="SWB46" s="167"/>
      <c r="SWC46" s="167"/>
      <c r="SWD46" s="167"/>
      <c r="SWE46" s="167"/>
      <c r="SWF46" s="167"/>
      <c r="SWG46" s="167"/>
      <c r="SWH46" s="167"/>
      <c r="SWI46" s="167"/>
      <c r="SWJ46" s="167"/>
      <c r="SWK46" s="167"/>
      <c r="SWL46" s="167"/>
      <c r="SWM46" s="167"/>
      <c r="SWN46" s="167"/>
      <c r="SWO46" s="167"/>
      <c r="SWP46" s="167"/>
      <c r="SWQ46" s="167"/>
      <c r="SWR46" s="167"/>
      <c r="SWS46" s="167"/>
      <c r="SWT46" s="167"/>
      <c r="SWU46" s="167"/>
      <c r="SWV46" s="167"/>
      <c r="SWW46" s="167"/>
      <c r="SWX46" s="167"/>
      <c r="SWY46" s="167"/>
      <c r="SWZ46" s="167"/>
      <c r="SXA46" s="167"/>
      <c r="SXB46" s="167"/>
      <c r="SXC46" s="167"/>
      <c r="SXD46" s="167"/>
      <c r="SXE46" s="167"/>
      <c r="SXF46" s="167"/>
      <c r="SXG46" s="167"/>
      <c r="SXH46" s="167"/>
      <c r="SXI46" s="167"/>
      <c r="SXJ46" s="167"/>
      <c r="SXK46" s="167"/>
      <c r="SXL46" s="167"/>
      <c r="SXM46" s="167"/>
      <c r="SXN46" s="167"/>
      <c r="SXO46" s="167"/>
      <c r="SXP46" s="167"/>
      <c r="SXQ46" s="167"/>
      <c r="SXR46" s="167"/>
      <c r="SXS46" s="167"/>
      <c r="SXT46" s="167"/>
      <c r="SXU46" s="167"/>
      <c r="SXV46" s="167"/>
      <c r="SXW46" s="167"/>
      <c r="SXX46" s="167"/>
      <c r="SXY46" s="167"/>
      <c r="SXZ46" s="167"/>
      <c r="SYA46" s="167"/>
      <c r="SYB46" s="167"/>
      <c r="SYC46" s="167"/>
      <c r="SYD46" s="167"/>
      <c r="SYE46" s="167"/>
      <c r="SYF46" s="167"/>
      <c r="SYG46" s="167"/>
      <c r="SYH46" s="167"/>
      <c r="SYI46" s="167"/>
      <c r="SYJ46" s="167"/>
      <c r="SYK46" s="167"/>
      <c r="SYL46" s="167"/>
      <c r="SYM46" s="167"/>
      <c r="SYN46" s="167"/>
      <c r="SYO46" s="167"/>
      <c r="SYP46" s="167"/>
      <c r="SYQ46" s="167"/>
      <c r="SYR46" s="167"/>
      <c r="SYS46" s="167"/>
      <c r="SYT46" s="167"/>
      <c r="SYU46" s="167"/>
      <c r="SYV46" s="167"/>
      <c r="SYW46" s="167"/>
      <c r="SYX46" s="167"/>
      <c r="SYY46" s="167"/>
      <c r="SYZ46" s="167"/>
      <c r="SZA46" s="167"/>
      <c r="SZB46" s="167"/>
      <c r="SZC46" s="167"/>
      <c r="SZD46" s="167"/>
      <c r="SZE46" s="167"/>
      <c r="SZF46" s="167"/>
      <c r="SZG46" s="167"/>
      <c r="SZH46" s="167"/>
      <c r="SZI46" s="167"/>
      <c r="SZJ46" s="167"/>
      <c r="SZK46" s="167"/>
      <c r="SZL46" s="167"/>
      <c r="SZM46" s="167"/>
      <c r="SZN46" s="167"/>
      <c r="SZO46" s="167"/>
      <c r="SZP46" s="167"/>
      <c r="SZQ46" s="167"/>
      <c r="SZR46" s="167"/>
      <c r="SZS46" s="167"/>
      <c r="SZT46" s="167"/>
      <c r="SZU46" s="167"/>
      <c r="SZV46" s="167"/>
      <c r="SZW46" s="167"/>
      <c r="SZX46" s="167"/>
      <c r="SZY46" s="167"/>
      <c r="SZZ46" s="167"/>
      <c r="TAA46" s="167"/>
      <c r="TAB46" s="167"/>
      <c r="TAC46" s="167"/>
      <c r="TAD46" s="167"/>
      <c r="TAE46" s="167"/>
      <c r="TAF46" s="167"/>
      <c r="TAG46" s="167"/>
      <c r="TAH46" s="167"/>
      <c r="TAI46" s="167"/>
      <c r="TAJ46" s="167"/>
      <c r="TAK46" s="167"/>
      <c r="TAL46" s="167"/>
      <c r="TAM46" s="167"/>
      <c r="TAN46" s="167"/>
      <c r="TAO46" s="167"/>
      <c r="TAP46" s="167"/>
      <c r="TAQ46" s="167"/>
      <c r="TAR46" s="167"/>
      <c r="TAS46" s="167"/>
      <c r="TAT46" s="167"/>
      <c r="TAU46" s="167"/>
      <c r="TAV46" s="167"/>
      <c r="TAW46" s="167"/>
      <c r="TAX46" s="167"/>
      <c r="TAY46" s="167"/>
      <c r="TAZ46" s="167"/>
      <c r="TBA46" s="167"/>
      <c r="TBB46" s="167"/>
      <c r="TBC46" s="167"/>
      <c r="TBD46" s="167"/>
      <c r="TBE46" s="167"/>
      <c r="TBF46" s="167"/>
      <c r="TBG46" s="167"/>
      <c r="TBH46" s="167"/>
      <c r="TBI46" s="167"/>
      <c r="TBJ46" s="167"/>
      <c r="TBK46" s="167"/>
      <c r="TBL46" s="167"/>
      <c r="TBM46" s="167"/>
      <c r="TBN46" s="167"/>
      <c r="TBO46" s="167"/>
      <c r="TBP46" s="167"/>
      <c r="TBQ46" s="167"/>
      <c r="TBR46" s="167"/>
      <c r="TBS46" s="167"/>
      <c r="TBT46" s="167"/>
      <c r="TBU46" s="167"/>
      <c r="TBV46" s="167"/>
      <c r="TBW46" s="167"/>
      <c r="TBX46" s="167"/>
      <c r="TBY46" s="167"/>
      <c r="TBZ46" s="167"/>
      <c r="TCA46" s="167"/>
      <c r="TCB46" s="167"/>
      <c r="TCC46" s="167"/>
      <c r="TCD46" s="167"/>
      <c r="TCE46" s="167"/>
      <c r="TCF46" s="167"/>
      <c r="TCG46" s="167"/>
      <c r="TCH46" s="167"/>
      <c r="TCI46" s="167"/>
      <c r="TCJ46" s="167"/>
      <c r="TCK46" s="167"/>
      <c r="TCL46" s="167"/>
      <c r="TCM46" s="167"/>
      <c r="TCN46" s="167"/>
      <c r="TCO46" s="167"/>
      <c r="TCP46" s="167"/>
      <c r="TCQ46" s="167"/>
      <c r="TCR46" s="167"/>
      <c r="TCS46" s="167"/>
      <c r="TCT46" s="167"/>
      <c r="TCU46" s="167"/>
      <c r="TCV46" s="167"/>
      <c r="TCW46" s="167"/>
      <c r="TCX46" s="167"/>
      <c r="TCY46" s="167"/>
      <c r="TCZ46" s="167"/>
      <c r="TDA46" s="167"/>
      <c r="TDB46" s="167"/>
      <c r="TDC46" s="167"/>
      <c r="TDD46" s="167"/>
      <c r="TDE46" s="167"/>
      <c r="TDF46" s="167"/>
      <c r="TDG46" s="167"/>
      <c r="TDH46" s="167"/>
      <c r="TDI46" s="167"/>
      <c r="TDJ46" s="167"/>
      <c r="TDK46" s="167"/>
      <c r="TDL46" s="167"/>
      <c r="TDM46" s="167"/>
      <c r="TDN46" s="167"/>
      <c r="TDO46" s="167"/>
      <c r="TDP46" s="167"/>
      <c r="TDQ46" s="167"/>
      <c r="TDR46" s="167"/>
      <c r="TDS46" s="167"/>
      <c r="TDT46" s="167"/>
      <c r="TDU46" s="167"/>
      <c r="TDV46" s="167"/>
      <c r="TDW46" s="167"/>
      <c r="TDX46" s="167"/>
      <c r="TDY46" s="167"/>
      <c r="TDZ46" s="167"/>
      <c r="TEA46" s="167"/>
      <c r="TEB46" s="167"/>
      <c r="TEC46" s="167"/>
      <c r="TED46" s="167"/>
      <c r="TEE46" s="167"/>
      <c r="TEF46" s="167"/>
      <c r="TEG46" s="167"/>
      <c r="TEH46" s="167"/>
      <c r="TEI46" s="167"/>
      <c r="TEJ46" s="167"/>
      <c r="TEK46" s="167"/>
      <c r="TEL46" s="167"/>
      <c r="TEM46" s="167"/>
      <c r="TEN46" s="167"/>
      <c r="TEO46" s="167"/>
      <c r="TEP46" s="167"/>
      <c r="TEQ46" s="167"/>
      <c r="TER46" s="167"/>
      <c r="TES46" s="167"/>
      <c r="TET46" s="167"/>
      <c r="TEU46" s="167"/>
      <c r="TEV46" s="167"/>
      <c r="TEW46" s="167"/>
      <c r="TEX46" s="167"/>
      <c r="TEY46" s="167"/>
      <c r="TEZ46" s="167"/>
      <c r="TFA46" s="167"/>
      <c r="TFB46" s="167"/>
      <c r="TFC46" s="167"/>
      <c r="TFD46" s="167"/>
      <c r="TFE46" s="167"/>
      <c r="TFF46" s="167"/>
      <c r="TFG46" s="167"/>
      <c r="TFH46" s="167"/>
      <c r="TFI46" s="167"/>
      <c r="TFJ46" s="167"/>
      <c r="TFK46" s="167"/>
      <c r="TFL46" s="167"/>
      <c r="TFM46" s="167"/>
      <c r="TFN46" s="167"/>
      <c r="TFO46" s="167"/>
      <c r="TFP46" s="167"/>
      <c r="TFQ46" s="167"/>
      <c r="TFR46" s="167"/>
      <c r="TFS46" s="167"/>
      <c r="TFT46" s="167"/>
      <c r="TFU46" s="167"/>
      <c r="TFV46" s="167"/>
      <c r="TFW46" s="167"/>
      <c r="TFX46" s="167"/>
      <c r="TFY46" s="167"/>
      <c r="TFZ46" s="167"/>
      <c r="TGA46" s="167"/>
      <c r="TGB46" s="167"/>
      <c r="TGC46" s="167"/>
      <c r="TGD46" s="167"/>
      <c r="TGE46" s="167"/>
      <c r="TGF46" s="167"/>
      <c r="TGG46" s="167"/>
      <c r="TGH46" s="167"/>
      <c r="TGI46" s="167"/>
      <c r="TGJ46" s="167"/>
      <c r="TGK46" s="167"/>
      <c r="TGL46" s="167"/>
      <c r="TGM46" s="167"/>
      <c r="TGN46" s="167"/>
      <c r="TGO46" s="167"/>
      <c r="TGP46" s="167"/>
      <c r="TGQ46" s="167"/>
      <c r="TGR46" s="167"/>
      <c r="TGS46" s="167"/>
      <c r="TGT46" s="167"/>
      <c r="TGU46" s="167"/>
      <c r="TGV46" s="167"/>
      <c r="TGW46" s="167"/>
      <c r="TGX46" s="167"/>
      <c r="TGY46" s="167"/>
      <c r="TGZ46" s="167"/>
      <c r="THA46" s="167"/>
      <c r="THB46" s="167"/>
      <c r="THC46" s="167"/>
      <c r="THD46" s="167"/>
      <c r="THE46" s="167"/>
      <c r="THF46" s="167"/>
      <c r="THG46" s="167"/>
      <c r="THH46" s="167"/>
      <c r="THI46" s="167"/>
      <c r="THJ46" s="167"/>
      <c r="THK46" s="167"/>
      <c r="THL46" s="167"/>
      <c r="THM46" s="167"/>
      <c r="THN46" s="167"/>
      <c r="THO46" s="167"/>
      <c r="THP46" s="167"/>
      <c r="THQ46" s="167"/>
      <c r="THR46" s="167"/>
      <c r="THS46" s="167"/>
      <c r="THT46" s="167"/>
      <c r="THU46" s="167"/>
      <c r="THV46" s="167"/>
      <c r="THW46" s="167"/>
      <c r="THX46" s="167"/>
      <c r="THY46" s="167"/>
      <c r="THZ46" s="167"/>
      <c r="TIA46" s="167"/>
      <c r="TIB46" s="167"/>
      <c r="TIC46" s="167"/>
      <c r="TID46" s="167"/>
      <c r="TIE46" s="167"/>
      <c r="TIF46" s="167"/>
      <c r="TIG46" s="167"/>
      <c r="TIH46" s="167"/>
      <c r="TII46" s="167"/>
      <c r="TIJ46" s="167"/>
      <c r="TIK46" s="167"/>
      <c r="TIL46" s="167"/>
      <c r="TIM46" s="167"/>
      <c r="TIN46" s="167"/>
      <c r="TIO46" s="167"/>
      <c r="TIP46" s="167"/>
      <c r="TIQ46" s="167"/>
      <c r="TIR46" s="167"/>
      <c r="TIS46" s="167"/>
      <c r="TIT46" s="167"/>
      <c r="TIU46" s="167"/>
      <c r="TIV46" s="167"/>
      <c r="TIW46" s="167"/>
      <c r="TIX46" s="167"/>
      <c r="TIY46" s="167"/>
      <c r="TIZ46" s="167"/>
      <c r="TJA46" s="167"/>
      <c r="TJB46" s="167"/>
      <c r="TJC46" s="167"/>
      <c r="TJD46" s="167"/>
      <c r="TJE46" s="167"/>
      <c r="TJF46" s="167"/>
      <c r="TJG46" s="167"/>
      <c r="TJH46" s="167"/>
      <c r="TJI46" s="167"/>
      <c r="TJJ46" s="167"/>
      <c r="TJK46" s="167"/>
      <c r="TJL46" s="167"/>
      <c r="TJM46" s="167"/>
      <c r="TJN46" s="167"/>
      <c r="TJO46" s="167"/>
      <c r="TJP46" s="167"/>
      <c r="TJQ46" s="167"/>
      <c r="TJR46" s="167"/>
      <c r="TJS46" s="167"/>
      <c r="TJT46" s="167"/>
      <c r="TJU46" s="167"/>
      <c r="TJV46" s="167"/>
      <c r="TJW46" s="167"/>
      <c r="TJX46" s="167"/>
      <c r="TJY46" s="167"/>
      <c r="TJZ46" s="167"/>
      <c r="TKA46" s="167"/>
      <c r="TKB46" s="167"/>
      <c r="TKC46" s="167"/>
      <c r="TKD46" s="167"/>
      <c r="TKE46" s="167"/>
      <c r="TKF46" s="167"/>
      <c r="TKG46" s="167"/>
      <c r="TKH46" s="167"/>
      <c r="TKI46" s="167"/>
      <c r="TKJ46" s="167"/>
      <c r="TKK46" s="167"/>
      <c r="TKL46" s="167"/>
      <c r="TKM46" s="167"/>
      <c r="TKN46" s="167"/>
      <c r="TKO46" s="167"/>
      <c r="TKP46" s="167"/>
      <c r="TKQ46" s="167"/>
      <c r="TKR46" s="167"/>
      <c r="TKS46" s="167"/>
      <c r="TKT46" s="167"/>
      <c r="TKU46" s="167"/>
      <c r="TKV46" s="167"/>
      <c r="TKW46" s="167"/>
      <c r="TKX46" s="167"/>
      <c r="TKY46" s="167"/>
      <c r="TKZ46" s="167"/>
      <c r="TLA46" s="167"/>
      <c r="TLB46" s="167"/>
      <c r="TLC46" s="167"/>
      <c r="TLD46" s="167"/>
      <c r="TLE46" s="167"/>
      <c r="TLF46" s="167"/>
      <c r="TLG46" s="167"/>
      <c r="TLH46" s="167"/>
      <c r="TLI46" s="167"/>
      <c r="TLJ46" s="167"/>
      <c r="TLK46" s="167"/>
      <c r="TLL46" s="167"/>
      <c r="TLM46" s="167"/>
      <c r="TLN46" s="167"/>
      <c r="TLO46" s="167"/>
      <c r="TLP46" s="167"/>
      <c r="TLQ46" s="167"/>
      <c r="TLR46" s="167"/>
      <c r="TLS46" s="167"/>
      <c r="TLT46" s="167"/>
      <c r="TLU46" s="167"/>
      <c r="TLV46" s="167"/>
      <c r="TLW46" s="167"/>
      <c r="TLX46" s="167"/>
      <c r="TLY46" s="167"/>
      <c r="TLZ46" s="167"/>
      <c r="TMA46" s="167"/>
      <c r="TMB46" s="167"/>
      <c r="TMC46" s="167"/>
      <c r="TMD46" s="167"/>
      <c r="TME46" s="167"/>
      <c r="TMF46" s="167"/>
      <c r="TMG46" s="167"/>
      <c r="TMH46" s="167"/>
      <c r="TMI46" s="167"/>
      <c r="TMJ46" s="167"/>
      <c r="TMK46" s="167"/>
      <c r="TML46" s="167"/>
      <c r="TMM46" s="167"/>
      <c r="TMN46" s="167"/>
      <c r="TMO46" s="167"/>
      <c r="TMP46" s="167"/>
      <c r="TMQ46" s="167"/>
      <c r="TMR46" s="167"/>
      <c r="TMS46" s="167"/>
      <c r="TMT46" s="167"/>
      <c r="TMU46" s="167"/>
      <c r="TMV46" s="167"/>
      <c r="TMW46" s="167"/>
      <c r="TMX46" s="167"/>
      <c r="TMY46" s="167"/>
      <c r="TMZ46" s="167"/>
      <c r="TNA46" s="167"/>
      <c r="TNB46" s="167"/>
      <c r="TNC46" s="167"/>
      <c r="TND46" s="167"/>
      <c r="TNE46" s="167"/>
      <c r="TNF46" s="167"/>
      <c r="TNG46" s="167"/>
      <c r="TNH46" s="167"/>
      <c r="TNI46" s="167"/>
      <c r="TNJ46" s="167"/>
      <c r="TNK46" s="167"/>
      <c r="TNL46" s="167"/>
      <c r="TNM46" s="167"/>
      <c r="TNN46" s="167"/>
      <c r="TNO46" s="167"/>
      <c r="TNP46" s="167"/>
      <c r="TNQ46" s="167"/>
      <c r="TNR46" s="167"/>
      <c r="TNS46" s="167"/>
      <c r="TNT46" s="167"/>
      <c r="TNU46" s="167"/>
      <c r="TNV46" s="167"/>
      <c r="TNW46" s="167"/>
      <c r="TNX46" s="167"/>
      <c r="TNY46" s="167"/>
      <c r="TNZ46" s="167"/>
      <c r="TOA46" s="167"/>
      <c r="TOB46" s="167"/>
      <c r="TOC46" s="167"/>
      <c r="TOD46" s="167"/>
      <c r="TOE46" s="167"/>
      <c r="TOF46" s="167"/>
      <c r="TOG46" s="167"/>
      <c r="TOH46" s="167"/>
      <c r="TOI46" s="167"/>
      <c r="TOJ46" s="167"/>
      <c r="TOK46" s="167"/>
      <c r="TOL46" s="167"/>
      <c r="TOM46" s="167"/>
      <c r="TON46" s="167"/>
      <c r="TOO46" s="167"/>
      <c r="TOP46" s="167"/>
      <c r="TOQ46" s="167"/>
      <c r="TOR46" s="167"/>
      <c r="TOS46" s="167"/>
      <c r="TOT46" s="167"/>
      <c r="TOU46" s="167"/>
      <c r="TOV46" s="167"/>
      <c r="TOW46" s="167"/>
      <c r="TOX46" s="167"/>
      <c r="TOY46" s="167"/>
      <c r="TOZ46" s="167"/>
      <c r="TPA46" s="167"/>
      <c r="TPB46" s="167"/>
      <c r="TPC46" s="167"/>
      <c r="TPD46" s="167"/>
      <c r="TPE46" s="167"/>
      <c r="TPF46" s="167"/>
      <c r="TPG46" s="167"/>
      <c r="TPH46" s="167"/>
      <c r="TPI46" s="167"/>
      <c r="TPJ46" s="167"/>
      <c r="TPK46" s="167"/>
      <c r="TPL46" s="167"/>
      <c r="TPM46" s="167"/>
      <c r="TPN46" s="167"/>
      <c r="TPO46" s="167"/>
      <c r="TPP46" s="167"/>
      <c r="TPQ46" s="167"/>
      <c r="TPR46" s="167"/>
      <c r="TPS46" s="167"/>
      <c r="TPT46" s="167"/>
      <c r="TPU46" s="167"/>
      <c r="TPV46" s="167"/>
      <c r="TPW46" s="167"/>
      <c r="TPX46" s="167"/>
      <c r="TPY46" s="167"/>
      <c r="TPZ46" s="167"/>
      <c r="TQA46" s="167"/>
      <c r="TQB46" s="167"/>
      <c r="TQC46" s="167"/>
      <c r="TQD46" s="167"/>
      <c r="TQE46" s="167"/>
      <c r="TQF46" s="167"/>
      <c r="TQG46" s="167"/>
      <c r="TQH46" s="167"/>
      <c r="TQI46" s="167"/>
      <c r="TQJ46" s="167"/>
      <c r="TQK46" s="167"/>
      <c r="TQL46" s="167"/>
      <c r="TQM46" s="167"/>
      <c r="TQN46" s="167"/>
      <c r="TQO46" s="167"/>
      <c r="TQP46" s="167"/>
      <c r="TQQ46" s="167"/>
      <c r="TQR46" s="167"/>
      <c r="TQS46" s="167"/>
      <c r="TQT46" s="167"/>
      <c r="TQU46" s="167"/>
      <c r="TQV46" s="167"/>
      <c r="TQW46" s="167"/>
      <c r="TQX46" s="167"/>
      <c r="TQY46" s="167"/>
      <c r="TQZ46" s="167"/>
      <c r="TRA46" s="167"/>
      <c r="TRB46" s="167"/>
      <c r="TRC46" s="167"/>
      <c r="TRD46" s="167"/>
      <c r="TRE46" s="167"/>
      <c r="TRF46" s="167"/>
      <c r="TRG46" s="167"/>
      <c r="TRH46" s="167"/>
      <c r="TRI46" s="167"/>
      <c r="TRJ46" s="167"/>
      <c r="TRK46" s="167"/>
      <c r="TRL46" s="167"/>
      <c r="TRM46" s="167"/>
      <c r="TRN46" s="167"/>
      <c r="TRO46" s="167"/>
      <c r="TRP46" s="167"/>
      <c r="TRQ46" s="167"/>
      <c r="TRR46" s="167"/>
      <c r="TRS46" s="167"/>
      <c r="TRT46" s="167"/>
      <c r="TRU46" s="167"/>
      <c r="TRV46" s="167"/>
      <c r="TRW46" s="167"/>
      <c r="TRX46" s="167"/>
      <c r="TRY46" s="167"/>
      <c r="TRZ46" s="167"/>
      <c r="TSA46" s="167"/>
      <c r="TSB46" s="167"/>
      <c r="TSC46" s="167"/>
      <c r="TSD46" s="167"/>
      <c r="TSE46" s="167"/>
      <c r="TSF46" s="167"/>
      <c r="TSG46" s="167"/>
      <c r="TSH46" s="167"/>
      <c r="TSI46" s="167"/>
      <c r="TSJ46" s="167"/>
      <c r="TSK46" s="167"/>
      <c r="TSL46" s="167"/>
      <c r="TSM46" s="167"/>
      <c r="TSN46" s="167"/>
      <c r="TSO46" s="167"/>
      <c r="TSP46" s="167"/>
      <c r="TSQ46" s="167"/>
      <c r="TSR46" s="167"/>
      <c r="TSS46" s="167"/>
      <c r="TST46" s="167"/>
      <c r="TSU46" s="167"/>
      <c r="TSV46" s="167"/>
      <c r="TSW46" s="167"/>
      <c r="TSX46" s="167"/>
      <c r="TSY46" s="167"/>
      <c r="TSZ46" s="167"/>
      <c r="TTA46" s="167"/>
      <c r="TTB46" s="167"/>
      <c r="TTC46" s="167"/>
      <c r="TTD46" s="167"/>
      <c r="TTE46" s="167"/>
      <c r="TTF46" s="167"/>
      <c r="TTG46" s="167"/>
      <c r="TTH46" s="167"/>
      <c r="TTI46" s="167"/>
      <c r="TTJ46" s="167"/>
      <c r="TTK46" s="167"/>
      <c r="TTL46" s="167"/>
      <c r="TTM46" s="167"/>
      <c r="TTN46" s="167"/>
      <c r="TTO46" s="167"/>
      <c r="TTP46" s="167"/>
      <c r="TTQ46" s="167"/>
      <c r="TTR46" s="167"/>
      <c r="TTS46" s="167"/>
      <c r="TTT46" s="167"/>
      <c r="TTU46" s="167"/>
      <c r="TTV46" s="167"/>
      <c r="TTW46" s="167"/>
      <c r="TTX46" s="167"/>
      <c r="TTY46" s="167"/>
      <c r="TTZ46" s="167"/>
      <c r="TUA46" s="167"/>
      <c r="TUB46" s="167"/>
      <c r="TUC46" s="167"/>
      <c r="TUD46" s="167"/>
      <c r="TUE46" s="167"/>
      <c r="TUF46" s="167"/>
      <c r="TUG46" s="167"/>
      <c r="TUH46" s="167"/>
      <c r="TUI46" s="167"/>
      <c r="TUJ46" s="167"/>
      <c r="TUK46" s="167"/>
      <c r="TUL46" s="167"/>
      <c r="TUM46" s="167"/>
      <c r="TUN46" s="167"/>
      <c r="TUO46" s="167"/>
      <c r="TUP46" s="167"/>
      <c r="TUQ46" s="167"/>
      <c r="TUR46" s="167"/>
      <c r="TUS46" s="167"/>
      <c r="TUT46" s="167"/>
      <c r="TUU46" s="167"/>
      <c r="TUV46" s="167"/>
      <c r="TUW46" s="167"/>
      <c r="TUX46" s="167"/>
      <c r="TUY46" s="167"/>
      <c r="TUZ46" s="167"/>
      <c r="TVA46" s="167"/>
      <c r="TVB46" s="167"/>
      <c r="TVC46" s="167"/>
      <c r="TVD46" s="167"/>
      <c r="TVE46" s="167"/>
      <c r="TVF46" s="167"/>
      <c r="TVG46" s="167"/>
      <c r="TVH46" s="167"/>
      <c r="TVI46" s="167"/>
      <c r="TVJ46" s="167"/>
      <c r="TVK46" s="167"/>
      <c r="TVL46" s="167"/>
      <c r="TVM46" s="167"/>
      <c r="TVN46" s="167"/>
      <c r="TVO46" s="167"/>
      <c r="TVP46" s="167"/>
      <c r="TVQ46" s="167"/>
      <c r="TVR46" s="167"/>
      <c r="TVS46" s="167"/>
      <c r="TVT46" s="167"/>
      <c r="TVU46" s="167"/>
      <c r="TVV46" s="167"/>
      <c r="TVW46" s="167"/>
      <c r="TVX46" s="167"/>
      <c r="TVY46" s="167"/>
      <c r="TVZ46" s="167"/>
      <c r="TWA46" s="167"/>
      <c r="TWB46" s="167"/>
      <c r="TWC46" s="167"/>
      <c r="TWD46" s="167"/>
      <c r="TWE46" s="167"/>
      <c r="TWF46" s="167"/>
      <c r="TWG46" s="167"/>
      <c r="TWH46" s="167"/>
      <c r="TWI46" s="167"/>
      <c r="TWJ46" s="167"/>
      <c r="TWK46" s="167"/>
      <c r="TWL46" s="167"/>
      <c r="TWM46" s="167"/>
      <c r="TWN46" s="167"/>
      <c r="TWO46" s="167"/>
      <c r="TWP46" s="167"/>
      <c r="TWQ46" s="167"/>
      <c r="TWR46" s="167"/>
      <c r="TWS46" s="167"/>
      <c r="TWT46" s="167"/>
      <c r="TWU46" s="167"/>
      <c r="TWV46" s="167"/>
      <c r="TWW46" s="167"/>
      <c r="TWX46" s="167"/>
      <c r="TWY46" s="167"/>
      <c r="TWZ46" s="167"/>
      <c r="TXA46" s="167"/>
      <c r="TXB46" s="167"/>
      <c r="TXC46" s="167"/>
      <c r="TXD46" s="167"/>
      <c r="TXE46" s="167"/>
      <c r="TXF46" s="167"/>
      <c r="TXG46" s="167"/>
      <c r="TXH46" s="167"/>
      <c r="TXI46" s="167"/>
      <c r="TXJ46" s="167"/>
      <c r="TXK46" s="167"/>
      <c r="TXL46" s="167"/>
      <c r="TXM46" s="167"/>
      <c r="TXN46" s="167"/>
      <c r="TXO46" s="167"/>
      <c r="TXP46" s="167"/>
      <c r="TXQ46" s="167"/>
      <c r="TXR46" s="167"/>
      <c r="TXS46" s="167"/>
      <c r="TXT46" s="167"/>
      <c r="TXU46" s="167"/>
      <c r="TXV46" s="167"/>
      <c r="TXW46" s="167"/>
      <c r="TXX46" s="167"/>
      <c r="TXY46" s="167"/>
      <c r="TXZ46" s="167"/>
      <c r="TYA46" s="167"/>
      <c r="TYB46" s="167"/>
      <c r="TYC46" s="167"/>
      <c r="TYD46" s="167"/>
      <c r="TYE46" s="167"/>
      <c r="TYF46" s="167"/>
      <c r="TYG46" s="167"/>
      <c r="TYH46" s="167"/>
      <c r="TYI46" s="167"/>
      <c r="TYJ46" s="167"/>
      <c r="TYK46" s="167"/>
      <c r="TYL46" s="167"/>
      <c r="TYM46" s="167"/>
      <c r="TYN46" s="167"/>
      <c r="TYO46" s="167"/>
      <c r="TYP46" s="167"/>
      <c r="TYQ46" s="167"/>
      <c r="TYR46" s="167"/>
      <c r="TYS46" s="167"/>
      <c r="TYT46" s="167"/>
      <c r="TYU46" s="167"/>
      <c r="TYV46" s="167"/>
      <c r="TYW46" s="167"/>
      <c r="TYX46" s="167"/>
      <c r="TYY46" s="167"/>
      <c r="TYZ46" s="167"/>
      <c r="TZA46" s="167"/>
      <c r="TZB46" s="167"/>
      <c r="TZC46" s="167"/>
      <c r="TZD46" s="167"/>
      <c r="TZE46" s="167"/>
      <c r="TZF46" s="167"/>
      <c r="TZG46" s="167"/>
      <c r="TZH46" s="167"/>
      <c r="TZI46" s="167"/>
      <c r="TZJ46" s="167"/>
      <c r="TZK46" s="167"/>
      <c r="TZL46" s="167"/>
      <c r="TZM46" s="167"/>
      <c r="TZN46" s="167"/>
      <c r="TZO46" s="167"/>
      <c r="TZP46" s="167"/>
      <c r="TZQ46" s="167"/>
      <c r="TZR46" s="167"/>
      <c r="TZS46" s="167"/>
      <c r="TZT46" s="167"/>
      <c r="TZU46" s="167"/>
      <c r="TZV46" s="167"/>
      <c r="TZW46" s="167"/>
      <c r="TZX46" s="167"/>
      <c r="TZY46" s="167"/>
      <c r="TZZ46" s="167"/>
      <c r="UAA46" s="167"/>
      <c r="UAB46" s="167"/>
      <c r="UAC46" s="167"/>
      <c r="UAD46" s="167"/>
      <c r="UAE46" s="167"/>
      <c r="UAF46" s="167"/>
      <c r="UAG46" s="167"/>
      <c r="UAH46" s="167"/>
      <c r="UAI46" s="167"/>
      <c r="UAJ46" s="167"/>
      <c r="UAK46" s="167"/>
      <c r="UAL46" s="167"/>
      <c r="UAM46" s="167"/>
      <c r="UAN46" s="167"/>
      <c r="UAO46" s="167"/>
      <c r="UAP46" s="167"/>
      <c r="UAQ46" s="167"/>
      <c r="UAR46" s="167"/>
      <c r="UAS46" s="167"/>
      <c r="UAT46" s="167"/>
      <c r="UAU46" s="167"/>
      <c r="UAV46" s="167"/>
      <c r="UAW46" s="167"/>
      <c r="UAX46" s="167"/>
      <c r="UAY46" s="167"/>
      <c r="UAZ46" s="167"/>
      <c r="UBA46" s="167"/>
      <c r="UBB46" s="167"/>
      <c r="UBC46" s="167"/>
      <c r="UBD46" s="167"/>
      <c r="UBE46" s="167"/>
      <c r="UBF46" s="167"/>
      <c r="UBG46" s="167"/>
      <c r="UBH46" s="167"/>
      <c r="UBI46" s="167"/>
      <c r="UBJ46" s="167"/>
      <c r="UBK46" s="167"/>
      <c r="UBL46" s="167"/>
      <c r="UBM46" s="167"/>
      <c r="UBN46" s="167"/>
      <c r="UBO46" s="167"/>
      <c r="UBP46" s="167"/>
      <c r="UBQ46" s="167"/>
      <c r="UBR46" s="167"/>
      <c r="UBS46" s="167"/>
      <c r="UBT46" s="167"/>
      <c r="UBU46" s="167"/>
      <c r="UBV46" s="167"/>
      <c r="UBW46" s="167"/>
      <c r="UBX46" s="167"/>
      <c r="UBY46" s="167"/>
      <c r="UBZ46" s="167"/>
      <c r="UCA46" s="167"/>
      <c r="UCB46" s="167"/>
      <c r="UCC46" s="167"/>
      <c r="UCD46" s="167"/>
      <c r="UCE46" s="167"/>
      <c r="UCF46" s="167"/>
      <c r="UCG46" s="167"/>
      <c r="UCH46" s="167"/>
      <c r="UCI46" s="167"/>
      <c r="UCJ46" s="167"/>
      <c r="UCK46" s="167"/>
      <c r="UCL46" s="167"/>
      <c r="UCM46" s="167"/>
      <c r="UCN46" s="167"/>
      <c r="UCO46" s="167"/>
      <c r="UCP46" s="167"/>
      <c r="UCQ46" s="167"/>
      <c r="UCR46" s="167"/>
      <c r="UCS46" s="167"/>
      <c r="UCT46" s="167"/>
      <c r="UCU46" s="167"/>
      <c r="UCV46" s="167"/>
      <c r="UCW46" s="167"/>
      <c r="UCX46" s="167"/>
      <c r="UCY46" s="167"/>
      <c r="UCZ46" s="167"/>
      <c r="UDA46" s="167"/>
      <c r="UDB46" s="167"/>
      <c r="UDC46" s="167"/>
      <c r="UDD46" s="167"/>
      <c r="UDE46" s="167"/>
      <c r="UDF46" s="167"/>
      <c r="UDG46" s="167"/>
      <c r="UDH46" s="167"/>
      <c r="UDI46" s="167"/>
      <c r="UDJ46" s="167"/>
      <c r="UDK46" s="167"/>
      <c r="UDL46" s="167"/>
      <c r="UDM46" s="167"/>
      <c r="UDN46" s="167"/>
      <c r="UDO46" s="167"/>
      <c r="UDP46" s="167"/>
      <c r="UDQ46" s="167"/>
      <c r="UDR46" s="167"/>
      <c r="UDS46" s="167"/>
      <c r="UDT46" s="167"/>
      <c r="UDU46" s="167"/>
      <c r="UDV46" s="167"/>
      <c r="UDW46" s="167"/>
      <c r="UDX46" s="167"/>
      <c r="UDY46" s="167"/>
      <c r="UDZ46" s="167"/>
      <c r="UEA46" s="167"/>
      <c r="UEB46" s="167"/>
      <c r="UEC46" s="167"/>
      <c r="UED46" s="167"/>
      <c r="UEE46" s="167"/>
      <c r="UEF46" s="167"/>
      <c r="UEG46" s="167"/>
      <c r="UEH46" s="167"/>
      <c r="UEI46" s="167"/>
      <c r="UEJ46" s="167"/>
      <c r="UEK46" s="167"/>
      <c r="UEL46" s="167"/>
      <c r="UEM46" s="167"/>
      <c r="UEN46" s="167"/>
      <c r="UEO46" s="167"/>
      <c r="UEP46" s="167"/>
      <c r="UEQ46" s="167"/>
      <c r="UER46" s="167"/>
      <c r="UES46" s="167"/>
      <c r="UET46" s="167"/>
      <c r="UEU46" s="167"/>
      <c r="UEV46" s="167"/>
      <c r="UEW46" s="167"/>
      <c r="UEX46" s="167"/>
      <c r="UEY46" s="167"/>
      <c r="UEZ46" s="167"/>
      <c r="UFA46" s="167"/>
      <c r="UFB46" s="167"/>
      <c r="UFC46" s="167"/>
      <c r="UFD46" s="167"/>
      <c r="UFE46" s="167"/>
      <c r="UFF46" s="167"/>
      <c r="UFG46" s="167"/>
      <c r="UFH46" s="167"/>
      <c r="UFI46" s="167"/>
      <c r="UFJ46" s="167"/>
      <c r="UFK46" s="167"/>
      <c r="UFL46" s="167"/>
      <c r="UFM46" s="167"/>
      <c r="UFN46" s="167"/>
      <c r="UFO46" s="167"/>
      <c r="UFP46" s="167"/>
      <c r="UFQ46" s="167"/>
      <c r="UFR46" s="167"/>
      <c r="UFS46" s="167"/>
      <c r="UFT46" s="167"/>
      <c r="UFU46" s="167"/>
      <c r="UFV46" s="167"/>
      <c r="UFW46" s="167"/>
      <c r="UFX46" s="167"/>
      <c r="UFY46" s="167"/>
      <c r="UFZ46" s="167"/>
      <c r="UGA46" s="167"/>
      <c r="UGB46" s="167"/>
      <c r="UGC46" s="167"/>
      <c r="UGD46" s="167"/>
      <c r="UGE46" s="167"/>
      <c r="UGF46" s="167"/>
      <c r="UGG46" s="167"/>
      <c r="UGH46" s="167"/>
      <c r="UGI46" s="167"/>
      <c r="UGJ46" s="167"/>
      <c r="UGK46" s="167"/>
      <c r="UGL46" s="167"/>
      <c r="UGM46" s="167"/>
      <c r="UGN46" s="167"/>
      <c r="UGO46" s="167"/>
      <c r="UGP46" s="167"/>
      <c r="UGQ46" s="167"/>
      <c r="UGR46" s="167"/>
      <c r="UGS46" s="167"/>
      <c r="UGT46" s="167"/>
      <c r="UGU46" s="167"/>
      <c r="UGV46" s="167"/>
      <c r="UGW46" s="167"/>
      <c r="UGX46" s="167"/>
      <c r="UGY46" s="167"/>
      <c r="UGZ46" s="167"/>
      <c r="UHA46" s="167"/>
      <c r="UHB46" s="167"/>
      <c r="UHC46" s="167"/>
      <c r="UHD46" s="167"/>
      <c r="UHE46" s="167"/>
      <c r="UHF46" s="167"/>
      <c r="UHG46" s="167"/>
      <c r="UHH46" s="167"/>
      <c r="UHI46" s="167"/>
      <c r="UHJ46" s="167"/>
      <c r="UHK46" s="167"/>
      <c r="UHL46" s="167"/>
      <c r="UHM46" s="167"/>
      <c r="UHN46" s="167"/>
      <c r="UHO46" s="167"/>
      <c r="UHP46" s="167"/>
      <c r="UHQ46" s="167"/>
      <c r="UHR46" s="167"/>
      <c r="UHS46" s="167"/>
      <c r="UHT46" s="167"/>
      <c r="UHU46" s="167"/>
      <c r="UHV46" s="167"/>
      <c r="UHW46" s="167"/>
      <c r="UHX46" s="167"/>
      <c r="UHY46" s="167"/>
      <c r="UHZ46" s="167"/>
      <c r="UIA46" s="167"/>
      <c r="UIB46" s="167"/>
      <c r="UIC46" s="167"/>
      <c r="UID46" s="167"/>
      <c r="UIE46" s="167"/>
      <c r="UIF46" s="167"/>
      <c r="UIG46" s="167"/>
      <c r="UIH46" s="167"/>
      <c r="UII46" s="167"/>
      <c r="UIJ46" s="167"/>
      <c r="UIK46" s="167"/>
      <c r="UIL46" s="167"/>
      <c r="UIM46" s="167"/>
      <c r="UIN46" s="167"/>
      <c r="UIO46" s="167"/>
      <c r="UIP46" s="167"/>
      <c r="UIQ46" s="167"/>
      <c r="UIR46" s="167"/>
      <c r="UIS46" s="167"/>
      <c r="UIT46" s="167"/>
      <c r="UIU46" s="167"/>
      <c r="UIV46" s="167"/>
      <c r="UIW46" s="167"/>
      <c r="UIX46" s="167"/>
      <c r="UIY46" s="167"/>
      <c r="UIZ46" s="167"/>
      <c r="UJA46" s="167"/>
      <c r="UJB46" s="167"/>
      <c r="UJC46" s="167"/>
      <c r="UJD46" s="167"/>
      <c r="UJE46" s="167"/>
      <c r="UJF46" s="167"/>
      <c r="UJG46" s="167"/>
      <c r="UJH46" s="167"/>
      <c r="UJI46" s="167"/>
      <c r="UJJ46" s="167"/>
      <c r="UJK46" s="167"/>
      <c r="UJL46" s="167"/>
      <c r="UJM46" s="167"/>
      <c r="UJN46" s="167"/>
      <c r="UJO46" s="167"/>
      <c r="UJP46" s="167"/>
      <c r="UJQ46" s="167"/>
      <c r="UJR46" s="167"/>
      <c r="UJS46" s="167"/>
      <c r="UJT46" s="167"/>
      <c r="UJU46" s="167"/>
      <c r="UJV46" s="167"/>
      <c r="UJW46" s="167"/>
      <c r="UJX46" s="167"/>
      <c r="UJY46" s="167"/>
      <c r="UJZ46" s="167"/>
      <c r="UKA46" s="167"/>
      <c r="UKB46" s="167"/>
      <c r="UKC46" s="167"/>
      <c r="UKD46" s="167"/>
      <c r="UKE46" s="167"/>
      <c r="UKF46" s="167"/>
      <c r="UKG46" s="167"/>
      <c r="UKH46" s="167"/>
      <c r="UKI46" s="167"/>
      <c r="UKJ46" s="167"/>
      <c r="UKK46" s="167"/>
      <c r="UKL46" s="167"/>
      <c r="UKM46" s="167"/>
      <c r="UKN46" s="167"/>
      <c r="UKO46" s="167"/>
      <c r="UKP46" s="167"/>
      <c r="UKQ46" s="167"/>
      <c r="UKR46" s="167"/>
      <c r="UKS46" s="167"/>
      <c r="UKT46" s="167"/>
      <c r="UKU46" s="167"/>
      <c r="UKV46" s="167"/>
      <c r="UKW46" s="167"/>
      <c r="UKX46" s="167"/>
      <c r="UKY46" s="167"/>
      <c r="UKZ46" s="167"/>
      <c r="ULA46" s="167"/>
      <c r="ULB46" s="167"/>
      <c r="ULC46" s="167"/>
      <c r="ULD46" s="167"/>
      <c r="ULE46" s="167"/>
      <c r="ULF46" s="167"/>
      <c r="ULG46" s="167"/>
      <c r="ULH46" s="167"/>
      <c r="ULI46" s="167"/>
      <c r="ULJ46" s="167"/>
      <c r="ULK46" s="167"/>
      <c r="ULL46" s="167"/>
      <c r="ULM46" s="167"/>
      <c r="ULN46" s="167"/>
      <c r="ULO46" s="167"/>
      <c r="ULP46" s="167"/>
      <c r="ULQ46" s="167"/>
      <c r="ULR46" s="167"/>
      <c r="ULS46" s="167"/>
      <c r="ULT46" s="167"/>
      <c r="ULU46" s="167"/>
      <c r="ULV46" s="167"/>
      <c r="ULW46" s="167"/>
      <c r="ULX46" s="167"/>
      <c r="ULY46" s="167"/>
      <c r="ULZ46" s="167"/>
      <c r="UMA46" s="167"/>
      <c r="UMB46" s="167"/>
      <c r="UMC46" s="167"/>
      <c r="UMD46" s="167"/>
      <c r="UME46" s="167"/>
      <c r="UMF46" s="167"/>
      <c r="UMG46" s="167"/>
      <c r="UMH46" s="167"/>
      <c r="UMI46" s="167"/>
      <c r="UMJ46" s="167"/>
      <c r="UMK46" s="167"/>
      <c r="UML46" s="167"/>
      <c r="UMM46" s="167"/>
      <c r="UMN46" s="167"/>
      <c r="UMO46" s="167"/>
      <c r="UMP46" s="167"/>
      <c r="UMQ46" s="167"/>
      <c r="UMR46" s="167"/>
      <c r="UMS46" s="167"/>
      <c r="UMT46" s="167"/>
      <c r="UMU46" s="167"/>
      <c r="UMV46" s="167"/>
      <c r="UMW46" s="167"/>
      <c r="UMX46" s="167"/>
      <c r="UMY46" s="167"/>
      <c r="UMZ46" s="167"/>
      <c r="UNA46" s="167"/>
      <c r="UNB46" s="167"/>
      <c r="UNC46" s="167"/>
      <c r="UND46" s="167"/>
      <c r="UNE46" s="167"/>
      <c r="UNF46" s="167"/>
      <c r="UNG46" s="167"/>
      <c r="UNH46" s="167"/>
      <c r="UNI46" s="167"/>
      <c r="UNJ46" s="167"/>
      <c r="UNK46" s="167"/>
      <c r="UNL46" s="167"/>
      <c r="UNM46" s="167"/>
      <c r="UNN46" s="167"/>
      <c r="UNO46" s="167"/>
      <c r="UNP46" s="167"/>
      <c r="UNQ46" s="167"/>
      <c r="UNR46" s="167"/>
      <c r="UNS46" s="167"/>
      <c r="UNT46" s="167"/>
      <c r="UNU46" s="167"/>
      <c r="UNV46" s="167"/>
      <c r="UNW46" s="167"/>
      <c r="UNX46" s="167"/>
      <c r="UNY46" s="167"/>
      <c r="UNZ46" s="167"/>
      <c r="UOA46" s="167"/>
      <c r="UOB46" s="167"/>
      <c r="UOC46" s="167"/>
      <c r="UOD46" s="167"/>
      <c r="UOE46" s="167"/>
      <c r="UOF46" s="167"/>
      <c r="UOG46" s="167"/>
      <c r="UOH46" s="167"/>
      <c r="UOI46" s="167"/>
      <c r="UOJ46" s="167"/>
      <c r="UOK46" s="167"/>
      <c r="UOL46" s="167"/>
      <c r="UOM46" s="167"/>
      <c r="UON46" s="167"/>
      <c r="UOO46" s="167"/>
      <c r="UOP46" s="167"/>
      <c r="UOQ46" s="167"/>
      <c r="UOR46" s="167"/>
      <c r="UOS46" s="167"/>
      <c r="UOT46" s="167"/>
      <c r="UOU46" s="167"/>
      <c r="UOV46" s="167"/>
      <c r="UOW46" s="167"/>
      <c r="UOX46" s="167"/>
      <c r="UOY46" s="167"/>
      <c r="UOZ46" s="167"/>
      <c r="UPA46" s="167"/>
      <c r="UPB46" s="167"/>
      <c r="UPC46" s="167"/>
      <c r="UPD46" s="167"/>
      <c r="UPE46" s="167"/>
      <c r="UPF46" s="167"/>
      <c r="UPG46" s="167"/>
      <c r="UPH46" s="167"/>
      <c r="UPI46" s="167"/>
      <c r="UPJ46" s="167"/>
      <c r="UPK46" s="167"/>
      <c r="UPL46" s="167"/>
      <c r="UPM46" s="167"/>
      <c r="UPN46" s="167"/>
      <c r="UPO46" s="167"/>
      <c r="UPP46" s="167"/>
      <c r="UPQ46" s="167"/>
      <c r="UPR46" s="167"/>
      <c r="UPS46" s="167"/>
      <c r="UPT46" s="167"/>
      <c r="UPU46" s="167"/>
      <c r="UPV46" s="167"/>
      <c r="UPW46" s="167"/>
      <c r="UPX46" s="167"/>
      <c r="UPY46" s="167"/>
      <c r="UPZ46" s="167"/>
      <c r="UQA46" s="167"/>
      <c r="UQB46" s="167"/>
      <c r="UQC46" s="167"/>
      <c r="UQD46" s="167"/>
      <c r="UQE46" s="167"/>
      <c r="UQF46" s="167"/>
      <c r="UQG46" s="167"/>
      <c r="UQH46" s="167"/>
      <c r="UQI46" s="167"/>
      <c r="UQJ46" s="167"/>
      <c r="UQK46" s="167"/>
      <c r="UQL46" s="167"/>
      <c r="UQM46" s="167"/>
      <c r="UQN46" s="167"/>
      <c r="UQO46" s="167"/>
      <c r="UQP46" s="167"/>
      <c r="UQQ46" s="167"/>
      <c r="UQR46" s="167"/>
      <c r="UQS46" s="167"/>
      <c r="UQT46" s="167"/>
      <c r="UQU46" s="167"/>
      <c r="UQV46" s="167"/>
      <c r="UQW46" s="167"/>
      <c r="UQX46" s="167"/>
      <c r="UQY46" s="167"/>
      <c r="UQZ46" s="167"/>
      <c r="URA46" s="167"/>
      <c r="URB46" s="167"/>
      <c r="URC46" s="167"/>
      <c r="URD46" s="167"/>
      <c r="URE46" s="167"/>
      <c r="URF46" s="167"/>
      <c r="URG46" s="167"/>
      <c r="URH46" s="167"/>
      <c r="URI46" s="167"/>
      <c r="URJ46" s="167"/>
      <c r="URK46" s="167"/>
      <c r="URL46" s="167"/>
      <c r="URM46" s="167"/>
      <c r="URN46" s="167"/>
      <c r="URO46" s="167"/>
      <c r="URP46" s="167"/>
      <c r="URQ46" s="167"/>
      <c r="URR46" s="167"/>
      <c r="URS46" s="167"/>
      <c r="URT46" s="167"/>
      <c r="URU46" s="167"/>
      <c r="URV46" s="167"/>
      <c r="URW46" s="167"/>
      <c r="URX46" s="167"/>
      <c r="URY46" s="167"/>
      <c r="URZ46" s="167"/>
      <c r="USA46" s="167"/>
      <c r="USB46" s="167"/>
      <c r="USC46" s="167"/>
      <c r="USD46" s="167"/>
      <c r="USE46" s="167"/>
      <c r="USF46" s="167"/>
      <c r="USG46" s="167"/>
      <c r="USH46" s="167"/>
      <c r="USI46" s="167"/>
      <c r="USJ46" s="167"/>
      <c r="USK46" s="167"/>
      <c r="USL46" s="167"/>
      <c r="USM46" s="167"/>
      <c r="USN46" s="167"/>
      <c r="USO46" s="167"/>
      <c r="USP46" s="167"/>
      <c r="USQ46" s="167"/>
      <c r="USR46" s="167"/>
      <c r="USS46" s="167"/>
      <c r="UST46" s="167"/>
      <c r="USU46" s="167"/>
      <c r="USV46" s="167"/>
      <c r="USW46" s="167"/>
      <c r="USX46" s="167"/>
      <c r="USY46" s="167"/>
      <c r="USZ46" s="167"/>
      <c r="UTA46" s="167"/>
      <c r="UTB46" s="167"/>
      <c r="UTC46" s="167"/>
      <c r="UTD46" s="167"/>
      <c r="UTE46" s="167"/>
      <c r="UTF46" s="167"/>
      <c r="UTG46" s="167"/>
      <c r="UTH46" s="167"/>
      <c r="UTI46" s="167"/>
      <c r="UTJ46" s="167"/>
      <c r="UTK46" s="167"/>
      <c r="UTL46" s="167"/>
      <c r="UTM46" s="167"/>
      <c r="UTN46" s="167"/>
      <c r="UTO46" s="167"/>
      <c r="UTP46" s="167"/>
      <c r="UTQ46" s="167"/>
      <c r="UTR46" s="167"/>
      <c r="UTS46" s="167"/>
      <c r="UTT46" s="167"/>
      <c r="UTU46" s="167"/>
      <c r="UTV46" s="167"/>
      <c r="UTW46" s="167"/>
      <c r="UTX46" s="167"/>
      <c r="UTY46" s="167"/>
      <c r="UTZ46" s="167"/>
      <c r="UUA46" s="167"/>
      <c r="UUB46" s="167"/>
      <c r="UUC46" s="167"/>
      <c r="UUD46" s="167"/>
      <c r="UUE46" s="167"/>
      <c r="UUF46" s="167"/>
      <c r="UUG46" s="167"/>
      <c r="UUH46" s="167"/>
      <c r="UUI46" s="167"/>
      <c r="UUJ46" s="167"/>
      <c r="UUK46" s="167"/>
      <c r="UUL46" s="167"/>
      <c r="UUM46" s="167"/>
      <c r="UUN46" s="167"/>
      <c r="UUO46" s="167"/>
      <c r="UUP46" s="167"/>
      <c r="UUQ46" s="167"/>
      <c r="UUR46" s="167"/>
      <c r="UUS46" s="167"/>
      <c r="UUT46" s="167"/>
      <c r="UUU46" s="167"/>
      <c r="UUV46" s="167"/>
      <c r="UUW46" s="167"/>
      <c r="UUX46" s="167"/>
      <c r="UUY46" s="167"/>
      <c r="UUZ46" s="167"/>
      <c r="UVA46" s="167"/>
      <c r="UVB46" s="167"/>
      <c r="UVC46" s="167"/>
      <c r="UVD46" s="167"/>
      <c r="UVE46" s="167"/>
      <c r="UVF46" s="167"/>
      <c r="UVG46" s="167"/>
      <c r="UVH46" s="167"/>
      <c r="UVI46" s="167"/>
      <c r="UVJ46" s="167"/>
      <c r="UVK46" s="167"/>
      <c r="UVL46" s="167"/>
      <c r="UVM46" s="167"/>
      <c r="UVN46" s="167"/>
      <c r="UVO46" s="167"/>
      <c r="UVP46" s="167"/>
      <c r="UVQ46" s="167"/>
      <c r="UVR46" s="167"/>
      <c r="UVS46" s="167"/>
      <c r="UVT46" s="167"/>
      <c r="UVU46" s="167"/>
      <c r="UVV46" s="167"/>
      <c r="UVW46" s="167"/>
      <c r="UVX46" s="167"/>
      <c r="UVY46" s="167"/>
      <c r="UVZ46" s="167"/>
      <c r="UWA46" s="167"/>
      <c r="UWB46" s="167"/>
      <c r="UWC46" s="167"/>
      <c r="UWD46" s="167"/>
      <c r="UWE46" s="167"/>
      <c r="UWF46" s="167"/>
      <c r="UWG46" s="167"/>
      <c r="UWH46" s="167"/>
      <c r="UWI46" s="167"/>
      <c r="UWJ46" s="167"/>
      <c r="UWK46" s="167"/>
      <c r="UWL46" s="167"/>
      <c r="UWM46" s="167"/>
      <c r="UWN46" s="167"/>
      <c r="UWO46" s="167"/>
      <c r="UWP46" s="167"/>
      <c r="UWQ46" s="167"/>
      <c r="UWR46" s="167"/>
      <c r="UWS46" s="167"/>
      <c r="UWT46" s="167"/>
      <c r="UWU46" s="167"/>
      <c r="UWV46" s="167"/>
      <c r="UWW46" s="167"/>
      <c r="UWX46" s="167"/>
      <c r="UWY46" s="167"/>
      <c r="UWZ46" s="167"/>
      <c r="UXA46" s="167"/>
      <c r="UXB46" s="167"/>
      <c r="UXC46" s="167"/>
      <c r="UXD46" s="167"/>
      <c r="UXE46" s="167"/>
      <c r="UXF46" s="167"/>
      <c r="UXG46" s="167"/>
      <c r="UXH46" s="167"/>
      <c r="UXI46" s="167"/>
      <c r="UXJ46" s="167"/>
      <c r="UXK46" s="167"/>
      <c r="UXL46" s="167"/>
      <c r="UXM46" s="167"/>
      <c r="UXN46" s="167"/>
      <c r="UXO46" s="167"/>
      <c r="UXP46" s="167"/>
      <c r="UXQ46" s="167"/>
      <c r="UXR46" s="167"/>
      <c r="UXS46" s="167"/>
      <c r="UXT46" s="167"/>
      <c r="UXU46" s="167"/>
      <c r="UXV46" s="167"/>
      <c r="UXW46" s="167"/>
      <c r="UXX46" s="167"/>
      <c r="UXY46" s="167"/>
      <c r="UXZ46" s="167"/>
      <c r="UYA46" s="167"/>
      <c r="UYB46" s="167"/>
      <c r="UYC46" s="167"/>
      <c r="UYD46" s="167"/>
      <c r="UYE46" s="167"/>
      <c r="UYF46" s="167"/>
      <c r="UYG46" s="167"/>
      <c r="UYH46" s="167"/>
      <c r="UYI46" s="167"/>
      <c r="UYJ46" s="167"/>
      <c r="UYK46" s="167"/>
      <c r="UYL46" s="167"/>
      <c r="UYM46" s="167"/>
      <c r="UYN46" s="167"/>
      <c r="UYO46" s="167"/>
      <c r="UYP46" s="167"/>
      <c r="UYQ46" s="167"/>
      <c r="UYR46" s="167"/>
      <c r="UYS46" s="167"/>
      <c r="UYT46" s="167"/>
      <c r="UYU46" s="167"/>
      <c r="UYV46" s="167"/>
      <c r="UYW46" s="167"/>
      <c r="UYX46" s="167"/>
      <c r="UYY46" s="167"/>
      <c r="UYZ46" s="167"/>
      <c r="UZA46" s="167"/>
      <c r="UZB46" s="167"/>
      <c r="UZC46" s="167"/>
      <c r="UZD46" s="167"/>
      <c r="UZE46" s="167"/>
      <c r="UZF46" s="167"/>
      <c r="UZG46" s="167"/>
      <c r="UZH46" s="167"/>
      <c r="UZI46" s="167"/>
      <c r="UZJ46" s="167"/>
      <c r="UZK46" s="167"/>
      <c r="UZL46" s="167"/>
      <c r="UZM46" s="167"/>
      <c r="UZN46" s="167"/>
      <c r="UZO46" s="167"/>
      <c r="UZP46" s="167"/>
      <c r="UZQ46" s="167"/>
      <c r="UZR46" s="167"/>
      <c r="UZS46" s="167"/>
      <c r="UZT46" s="167"/>
      <c r="UZU46" s="167"/>
      <c r="UZV46" s="167"/>
      <c r="UZW46" s="167"/>
      <c r="UZX46" s="167"/>
      <c r="UZY46" s="167"/>
      <c r="UZZ46" s="167"/>
      <c r="VAA46" s="167"/>
      <c r="VAB46" s="167"/>
      <c r="VAC46" s="167"/>
      <c r="VAD46" s="167"/>
      <c r="VAE46" s="167"/>
      <c r="VAF46" s="167"/>
      <c r="VAG46" s="167"/>
      <c r="VAH46" s="167"/>
      <c r="VAI46" s="167"/>
      <c r="VAJ46" s="167"/>
      <c r="VAK46" s="167"/>
      <c r="VAL46" s="167"/>
      <c r="VAM46" s="167"/>
      <c r="VAN46" s="167"/>
      <c r="VAO46" s="167"/>
      <c r="VAP46" s="167"/>
      <c r="VAQ46" s="167"/>
      <c r="VAR46" s="167"/>
      <c r="VAS46" s="167"/>
      <c r="VAT46" s="167"/>
      <c r="VAU46" s="167"/>
      <c r="VAV46" s="167"/>
      <c r="VAW46" s="167"/>
      <c r="VAX46" s="167"/>
      <c r="VAY46" s="167"/>
      <c r="VAZ46" s="167"/>
      <c r="VBA46" s="167"/>
      <c r="VBB46" s="167"/>
      <c r="VBC46" s="167"/>
      <c r="VBD46" s="167"/>
      <c r="VBE46" s="167"/>
      <c r="VBF46" s="167"/>
      <c r="VBG46" s="167"/>
      <c r="VBH46" s="167"/>
      <c r="VBI46" s="167"/>
      <c r="VBJ46" s="167"/>
      <c r="VBK46" s="167"/>
      <c r="VBL46" s="167"/>
      <c r="VBM46" s="167"/>
      <c r="VBN46" s="167"/>
      <c r="VBO46" s="167"/>
      <c r="VBP46" s="167"/>
      <c r="VBQ46" s="167"/>
      <c r="VBR46" s="167"/>
      <c r="VBS46" s="167"/>
      <c r="VBT46" s="167"/>
      <c r="VBU46" s="167"/>
      <c r="VBV46" s="167"/>
      <c r="VBW46" s="167"/>
      <c r="VBX46" s="167"/>
      <c r="VBY46" s="167"/>
      <c r="VBZ46" s="167"/>
      <c r="VCA46" s="167"/>
      <c r="VCB46" s="167"/>
      <c r="VCC46" s="167"/>
      <c r="VCD46" s="167"/>
      <c r="VCE46" s="167"/>
      <c r="VCF46" s="167"/>
      <c r="VCG46" s="167"/>
      <c r="VCH46" s="167"/>
      <c r="VCI46" s="167"/>
      <c r="VCJ46" s="167"/>
      <c r="VCK46" s="167"/>
      <c r="VCL46" s="167"/>
      <c r="VCM46" s="167"/>
      <c r="VCN46" s="167"/>
      <c r="VCO46" s="167"/>
      <c r="VCP46" s="167"/>
      <c r="VCQ46" s="167"/>
      <c r="VCR46" s="167"/>
      <c r="VCS46" s="167"/>
      <c r="VCT46" s="167"/>
      <c r="VCU46" s="167"/>
      <c r="VCV46" s="167"/>
      <c r="VCW46" s="167"/>
      <c r="VCX46" s="167"/>
      <c r="VCY46" s="167"/>
      <c r="VCZ46" s="167"/>
      <c r="VDA46" s="167"/>
      <c r="VDB46" s="167"/>
      <c r="VDC46" s="167"/>
      <c r="VDD46" s="167"/>
      <c r="VDE46" s="167"/>
      <c r="VDF46" s="167"/>
      <c r="VDG46" s="167"/>
      <c r="VDH46" s="167"/>
      <c r="VDI46" s="167"/>
      <c r="VDJ46" s="167"/>
      <c r="VDK46" s="167"/>
      <c r="VDL46" s="167"/>
      <c r="VDM46" s="167"/>
      <c r="VDN46" s="167"/>
      <c r="VDO46" s="167"/>
      <c r="VDP46" s="167"/>
      <c r="VDQ46" s="167"/>
      <c r="VDR46" s="167"/>
      <c r="VDS46" s="167"/>
      <c r="VDT46" s="167"/>
      <c r="VDU46" s="167"/>
      <c r="VDV46" s="167"/>
      <c r="VDW46" s="167"/>
      <c r="VDX46" s="167"/>
      <c r="VDY46" s="167"/>
      <c r="VDZ46" s="167"/>
      <c r="VEA46" s="167"/>
      <c r="VEB46" s="167"/>
      <c r="VEC46" s="167"/>
      <c r="VED46" s="167"/>
      <c r="VEE46" s="167"/>
      <c r="VEF46" s="167"/>
      <c r="VEG46" s="167"/>
      <c r="VEH46" s="167"/>
      <c r="VEI46" s="167"/>
      <c r="VEJ46" s="167"/>
      <c r="VEK46" s="167"/>
      <c r="VEL46" s="167"/>
      <c r="VEM46" s="167"/>
      <c r="VEN46" s="167"/>
      <c r="VEO46" s="167"/>
      <c r="VEP46" s="167"/>
      <c r="VEQ46" s="167"/>
      <c r="VER46" s="167"/>
      <c r="VES46" s="167"/>
      <c r="VET46" s="167"/>
      <c r="VEU46" s="167"/>
      <c r="VEV46" s="167"/>
      <c r="VEW46" s="167"/>
      <c r="VEX46" s="167"/>
      <c r="VEY46" s="167"/>
      <c r="VEZ46" s="167"/>
      <c r="VFA46" s="167"/>
      <c r="VFB46" s="167"/>
      <c r="VFC46" s="167"/>
      <c r="VFD46" s="167"/>
      <c r="VFE46" s="167"/>
      <c r="VFF46" s="167"/>
      <c r="VFG46" s="167"/>
      <c r="VFH46" s="167"/>
      <c r="VFI46" s="167"/>
      <c r="VFJ46" s="167"/>
      <c r="VFK46" s="167"/>
      <c r="VFL46" s="167"/>
      <c r="VFM46" s="167"/>
      <c r="VFN46" s="167"/>
      <c r="VFO46" s="167"/>
      <c r="VFP46" s="167"/>
      <c r="VFQ46" s="167"/>
      <c r="VFR46" s="167"/>
      <c r="VFS46" s="167"/>
      <c r="VFT46" s="167"/>
      <c r="VFU46" s="167"/>
      <c r="VFV46" s="167"/>
      <c r="VFW46" s="167"/>
      <c r="VFX46" s="167"/>
      <c r="VFY46" s="167"/>
      <c r="VFZ46" s="167"/>
      <c r="VGA46" s="167"/>
      <c r="VGB46" s="167"/>
      <c r="VGC46" s="167"/>
      <c r="VGD46" s="167"/>
      <c r="VGE46" s="167"/>
      <c r="VGF46" s="167"/>
      <c r="VGG46" s="167"/>
      <c r="VGH46" s="167"/>
      <c r="VGI46" s="167"/>
      <c r="VGJ46" s="167"/>
      <c r="VGK46" s="167"/>
      <c r="VGL46" s="167"/>
      <c r="VGM46" s="167"/>
      <c r="VGN46" s="167"/>
      <c r="VGO46" s="167"/>
      <c r="VGP46" s="167"/>
      <c r="VGQ46" s="167"/>
      <c r="VGR46" s="167"/>
      <c r="VGS46" s="167"/>
      <c r="VGT46" s="167"/>
      <c r="VGU46" s="167"/>
      <c r="VGV46" s="167"/>
      <c r="VGW46" s="167"/>
      <c r="VGX46" s="167"/>
      <c r="VGY46" s="167"/>
      <c r="VGZ46" s="167"/>
      <c r="VHA46" s="167"/>
      <c r="VHB46" s="167"/>
      <c r="VHC46" s="167"/>
      <c r="VHD46" s="167"/>
      <c r="VHE46" s="167"/>
      <c r="VHF46" s="167"/>
      <c r="VHG46" s="167"/>
      <c r="VHH46" s="167"/>
      <c r="VHI46" s="167"/>
      <c r="VHJ46" s="167"/>
      <c r="VHK46" s="167"/>
      <c r="VHL46" s="167"/>
      <c r="VHM46" s="167"/>
      <c r="VHN46" s="167"/>
      <c r="VHO46" s="167"/>
      <c r="VHP46" s="167"/>
      <c r="VHQ46" s="167"/>
      <c r="VHR46" s="167"/>
      <c r="VHS46" s="167"/>
      <c r="VHT46" s="167"/>
      <c r="VHU46" s="167"/>
      <c r="VHV46" s="167"/>
      <c r="VHW46" s="167"/>
      <c r="VHX46" s="167"/>
      <c r="VHY46" s="167"/>
      <c r="VHZ46" s="167"/>
      <c r="VIA46" s="167"/>
      <c r="VIB46" s="167"/>
      <c r="VIC46" s="167"/>
      <c r="VID46" s="167"/>
      <c r="VIE46" s="167"/>
      <c r="VIF46" s="167"/>
      <c r="VIG46" s="167"/>
      <c r="VIH46" s="167"/>
      <c r="VII46" s="167"/>
      <c r="VIJ46" s="167"/>
      <c r="VIK46" s="167"/>
      <c r="VIL46" s="167"/>
      <c r="VIM46" s="167"/>
      <c r="VIN46" s="167"/>
      <c r="VIO46" s="167"/>
      <c r="VIP46" s="167"/>
      <c r="VIQ46" s="167"/>
      <c r="VIR46" s="167"/>
      <c r="VIS46" s="167"/>
      <c r="VIT46" s="167"/>
      <c r="VIU46" s="167"/>
      <c r="VIV46" s="167"/>
      <c r="VIW46" s="167"/>
      <c r="VIX46" s="167"/>
      <c r="VIY46" s="167"/>
      <c r="VIZ46" s="167"/>
      <c r="VJA46" s="167"/>
      <c r="VJB46" s="167"/>
      <c r="VJC46" s="167"/>
      <c r="VJD46" s="167"/>
      <c r="VJE46" s="167"/>
      <c r="VJF46" s="167"/>
      <c r="VJG46" s="167"/>
      <c r="VJH46" s="167"/>
      <c r="VJI46" s="167"/>
      <c r="VJJ46" s="167"/>
      <c r="VJK46" s="167"/>
      <c r="VJL46" s="167"/>
      <c r="VJM46" s="167"/>
      <c r="VJN46" s="167"/>
      <c r="VJO46" s="167"/>
      <c r="VJP46" s="167"/>
      <c r="VJQ46" s="167"/>
      <c r="VJR46" s="167"/>
      <c r="VJS46" s="167"/>
      <c r="VJT46" s="167"/>
      <c r="VJU46" s="167"/>
      <c r="VJV46" s="167"/>
      <c r="VJW46" s="167"/>
      <c r="VJX46" s="167"/>
      <c r="VJY46" s="167"/>
      <c r="VJZ46" s="167"/>
      <c r="VKA46" s="167"/>
      <c r="VKB46" s="167"/>
      <c r="VKC46" s="167"/>
      <c r="VKD46" s="167"/>
      <c r="VKE46" s="167"/>
      <c r="VKF46" s="167"/>
      <c r="VKG46" s="167"/>
      <c r="VKH46" s="167"/>
      <c r="VKI46" s="167"/>
      <c r="VKJ46" s="167"/>
      <c r="VKK46" s="167"/>
      <c r="VKL46" s="167"/>
      <c r="VKM46" s="167"/>
      <c r="VKN46" s="167"/>
      <c r="VKO46" s="167"/>
      <c r="VKP46" s="167"/>
      <c r="VKQ46" s="167"/>
      <c r="VKR46" s="167"/>
      <c r="VKS46" s="167"/>
      <c r="VKT46" s="167"/>
      <c r="VKU46" s="167"/>
      <c r="VKV46" s="167"/>
      <c r="VKW46" s="167"/>
      <c r="VKX46" s="167"/>
      <c r="VKY46" s="167"/>
      <c r="VKZ46" s="167"/>
      <c r="VLA46" s="167"/>
      <c r="VLB46" s="167"/>
      <c r="VLC46" s="167"/>
      <c r="VLD46" s="167"/>
      <c r="VLE46" s="167"/>
      <c r="VLF46" s="167"/>
      <c r="VLG46" s="167"/>
      <c r="VLH46" s="167"/>
      <c r="VLI46" s="167"/>
      <c r="VLJ46" s="167"/>
      <c r="VLK46" s="167"/>
      <c r="VLL46" s="167"/>
      <c r="VLM46" s="167"/>
      <c r="VLN46" s="167"/>
      <c r="VLO46" s="167"/>
      <c r="VLP46" s="167"/>
      <c r="VLQ46" s="167"/>
      <c r="VLR46" s="167"/>
      <c r="VLS46" s="167"/>
      <c r="VLT46" s="167"/>
      <c r="VLU46" s="167"/>
      <c r="VLV46" s="167"/>
      <c r="VLW46" s="167"/>
      <c r="VLX46" s="167"/>
      <c r="VLY46" s="167"/>
      <c r="VLZ46" s="167"/>
      <c r="VMA46" s="167"/>
      <c r="VMB46" s="167"/>
      <c r="VMC46" s="167"/>
      <c r="VMD46" s="167"/>
      <c r="VME46" s="167"/>
      <c r="VMF46" s="167"/>
      <c r="VMG46" s="167"/>
      <c r="VMH46" s="167"/>
      <c r="VMI46" s="167"/>
      <c r="VMJ46" s="167"/>
      <c r="VMK46" s="167"/>
      <c r="VML46" s="167"/>
      <c r="VMM46" s="167"/>
      <c r="VMN46" s="167"/>
      <c r="VMO46" s="167"/>
      <c r="VMP46" s="167"/>
      <c r="VMQ46" s="167"/>
      <c r="VMR46" s="167"/>
      <c r="VMS46" s="167"/>
      <c r="VMT46" s="167"/>
      <c r="VMU46" s="167"/>
      <c r="VMV46" s="167"/>
      <c r="VMW46" s="167"/>
      <c r="VMX46" s="167"/>
      <c r="VMY46" s="167"/>
      <c r="VMZ46" s="167"/>
      <c r="VNA46" s="167"/>
      <c r="VNB46" s="167"/>
      <c r="VNC46" s="167"/>
      <c r="VND46" s="167"/>
      <c r="VNE46" s="167"/>
      <c r="VNF46" s="167"/>
      <c r="VNG46" s="167"/>
      <c r="VNH46" s="167"/>
      <c r="VNI46" s="167"/>
      <c r="VNJ46" s="167"/>
      <c r="VNK46" s="167"/>
      <c r="VNL46" s="167"/>
      <c r="VNM46" s="167"/>
      <c r="VNN46" s="167"/>
      <c r="VNO46" s="167"/>
      <c r="VNP46" s="167"/>
      <c r="VNQ46" s="167"/>
      <c r="VNR46" s="167"/>
      <c r="VNS46" s="167"/>
      <c r="VNT46" s="167"/>
      <c r="VNU46" s="167"/>
      <c r="VNV46" s="167"/>
      <c r="VNW46" s="167"/>
      <c r="VNX46" s="167"/>
      <c r="VNY46" s="167"/>
      <c r="VNZ46" s="167"/>
      <c r="VOA46" s="167"/>
      <c r="VOB46" s="167"/>
      <c r="VOC46" s="167"/>
      <c r="VOD46" s="167"/>
      <c r="VOE46" s="167"/>
      <c r="VOF46" s="167"/>
      <c r="VOG46" s="167"/>
      <c r="VOH46" s="167"/>
      <c r="VOI46" s="167"/>
      <c r="VOJ46" s="167"/>
      <c r="VOK46" s="167"/>
      <c r="VOL46" s="167"/>
      <c r="VOM46" s="167"/>
      <c r="VON46" s="167"/>
      <c r="VOO46" s="167"/>
      <c r="VOP46" s="167"/>
      <c r="VOQ46" s="167"/>
      <c r="VOR46" s="167"/>
      <c r="VOS46" s="167"/>
      <c r="VOT46" s="167"/>
      <c r="VOU46" s="167"/>
      <c r="VOV46" s="167"/>
      <c r="VOW46" s="167"/>
      <c r="VOX46" s="167"/>
      <c r="VOY46" s="167"/>
      <c r="VOZ46" s="167"/>
      <c r="VPA46" s="167"/>
      <c r="VPB46" s="167"/>
      <c r="VPC46" s="167"/>
      <c r="VPD46" s="167"/>
      <c r="VPE46" s="167"/>
      <c r="VPF46" s="167"/>
      <c r="VPG46" s="167"/>
      <c r="VPH46" s="167"/>
      <c r="VPI46" s="167"/>
      <c r="VPJ46" s="167"/>
      <c r="VPK46" s="167"/>
      <c r="VPL46" s="167"/>
      <c r="VPM46" s="167"/>
      <c r="VPN46" s="167"/>
      <c r="VPO46" s="167"/>
      <c r="VPP46" s="167"/>
      <c r="VPQ46" s="167"/>
      <c r="VPR46" s="167"/>
      <c r="VPS46" s="167"/>
      <c r="VPT46" s="167"/>
      <c r="VPU46" s="167"/>
      <c r="VPV46" s="167"/>
      <c r="VPW46" s="167"/>
      <c r="VPX46" s="167"/>
      <c r="VPY46" s="167"/>
      <c r="VPZ46" s="167"/>
      <c r="VQA46" s="167"/>
      <c r="VQB46" s="167"/>
      <c r="VQC46" s="167"/>
      <c r="VQD46" s="167"/>
      <c r="VQE46" s="167"/>
      <c r="VQF46" s="167"/>
      <c r="VQG46" s="167"/>
      <c r="VQH46" s="167"/>
      <c r="VQI46" s="167"/>
      <c r="VQJ46" s="167"/>
      <c r="VQK46" s="167"/>
      <c r="VQL46" s="167"/>
      <c r="VQM46" s="167"/>
      <c r="VQN46" s="167"/>
      <c r="VQO46" s="167"/>
      <c r="VQP46" s="167"/>
      <c r="VQQ46" s="167"/>
      <c r="VQR46" s="167"/>
      <c r="VQS46" s="167"/>
      <c r="VQT46" s="167"/>
      <c r="VQU46" s="167"/>
      <c r="VQV46" s="167"/>
      <c r="VQW46" s="167"/>
      <c r="VQX46" s="167"/>
      <c r="VQY46" s="167"/>
      <c r="VQZ46" s="167"/>
      <c r="VRA46" s="167"/>
      <c r="VRB46" s="167"/>
      <c r="VRC46" s="167"/>
      <c r="VRD46" s="167"/>
      <c r="VRE46" s="167"/>
      <c r="VRF46" s="167"/>
      <c r="VRG46" s="167"/>
      <c r="VRH46" s="167"/>
      <c r="VRI46" s="167"/>
      <c r="VRJ46" s="167"/>
      <c r="VRK46" s="167"/>
      <c r="VRL46" s="167"/>
      <c r="VRM46" s="167"/>
      <c r="VRN46" s="167"/>
      <c r="VRO46" s="167"/>
      <c r="VRP46" s="167"/>
      <c r="VRQ46" s="167"/>
      <c r="VRR46" s="167"/>
      <c r="VRS46" s="167"/>
      <c r="VRT46" s="167"/>
      <c r="VRU46" s="167"/>
      <c r="VRV46" s="167"/>
      <c r="VRW46" s="167"/>
      <c r="VRX46" s="167"/>
      <c r="VRY46" s="167"/>
      <c r="VRZ46" s="167"/>
      <c r="VSA46" s="167"/>
      <c r="VSB46" s="167"/>
      <c r="VSC46" s="167"/>
      <c r="VSD46" s="167"/>
      <c r="VSE46" s="167"/>
      <c r="VSF46" s="167"/>
      <c r="VSG46" s="167"/>
      <c r="VSH46" s="167"/>
      <c r="VSI46" s="167"/>
      <c r="VSJ46" s="167"/>
      <c r="VSK46" s="167"/>
      <c r="VSL46" s="167"/>
      <c r="VSM46" s="167"/>
      <c r="VSN46" s="167"/>
      <c r="VSO46" s="167"/>
      <c r="VSP46" s="167"/>
      <c r="VSQ46" s="167"/>
      <c r="VSR46" s="167"/>
      <c r="VSS46" s="167"/>
      <c r="VST46" s="167"/>
      <c r="VSU46" s="167"/>
      <c r="VSV46" s="167"/>
      <c r="VSW46" s="167"/>
      <c r="VSX46" s="167"/>
      <c r="VSY46" s="167"/>
      <c r="VSZ46" s="167"/>
      <c r="VTA46" s="167"/>
      <c r="VTB46" s="167"/>
      <c r="VTC46" s="167"/>
      <c r="VTD46" s="167"/>
      <c r="VTE46" s="167"/>
      <c r="VTF46" s="167"/>
      <c r="VTG46" s="167"/>
      <c r="VTH46" s="167"/>
      <c r="VTI46" s="167"/>
      <c r="VTJ46" s="167"/>
      <c r="VTK46" s="167"/>
      <c r="VTL46" s="167"/>
      <c r="VTM46" s="167"/>
      <c r="VTN46" s="167"/>
      <c r="VTO46" s="167"/>
      <c r="VTP46" s="167"/>
      <c r="VTQ46" s="167"/>
      <c r="VTR46" s="167"/>
      <c r="VTS46" s="167"/>
      <c r="VTT46" s="167"/>
      <c r="VTU46" s="167"/>
      <c r="VTV46" s="167"/>
      <c r="VTW46" s="167"/>
      <c r="VTX46" s="167"/>
      <c r="VTY46" s="167"/>
      <c r="VTZ46" s="167"/>
      <c r="VUA46" s="167"/>
      <c r="VUB46" s="167"/>
      <c r="VUC46" s="167"/>
      <c r="VUD46" s="167"/>
      <c r="VUE46" s="167"/>
      <c r="VUF46" s="167"/>
      <c r="VUG46" s="167"/>
      <c r="VUH46" s="167"/>
      <c r="VUI46" s="167"/>
      <c r="VUJ46" s="167"/>
      <c r="VUK46" s="167"/>
      <c r="VUL46" s="167"/>
      <c r="VUM46" s="167"/>
      <c r="VUN46" s="167"/>
      <c r="VUO46" s="167"/>
      <c r="VUP46" s="167"/>
      <c r="VUQ46" s="167"/>
      <c r="VUR46" s="167"/>
      <c r="VUS46" s="167"/>
      <c r="VUT46" s="167"/>
      <c r="VUU46" s="167"/>
      <c r="VUV46" s="167"/>
      <c r="VUW46" s="167"/>
      <c r="VUX46" s="167"/>
      <c r="VUY46" s="167"/>
      <c r="VUZ46" s="167"/>
      <c r="VVA46" s="167"/>
      <c r="VVB46" s="167"/>
      <c r="VVC46" s="167"/>
      <c r="VVD46" s="167"/>
      <c r="VVE46" s="167"/>
      <c r="VVF46" s="167"/>
      <c r="VVG46" s="167"/>
      <c r="VVH46" s="167"/>
      <c r="VVI46" s="167"/>
      <c r="VVJ46" s="167"/>
      <c r="VVK46" s="167"/>
      <c r="VVL46" s="167"/>
      <c r="VVM46" s="167"/>
      <c r="VVN46" s="167"/>
      <c r="VVO46" s="167"/>
      <c r="VVP46" s="167"/>
      <c r="VVQ46" s="167"/>
      <c r="VVR46" s="167"/>
      <c r="VVS46" s="167"/>
      <c r="VVT46" s="167"/>
      <c r="VVU46" s="167"/>
      <c r="VVV46" s="167"/>
      <c r="VVW46" s="167"/>
      <c r="VVX46" s="167"/>
      <c r="VVY46" s="167"/>
      <c r="VVZ46" s="167"/>
      <c r="VWA46" s="167"/>
      <c r="VWB46" s="167"/>
      <c r="VWC46" s="167"/>
      <c r="VWD46" s="167"/>
      <c r="VWE46" s="167"/>
      <c r="VWF46" s="167"/>
      <c r="VWG46" s="167"/>
      <c r="VWH46" s="167"/>
      <c r="VWI46" s="167"/>
      <c r="VWJ46" s="167"/>
      <c r="VWK46" s="167"/>
      <c r="VWL46" s="167"/>
      <c r="VWM46" s="167"/>
      <c r="VWN46" s="167"/>
      <c r="VWO46" s="167"/>
      <c r="VWP46" s="167"/>
      <c r="VWQ46" s="167"/>
      <c r="VWR46" s="167"/>
      <c r="VWS46" s="167"/>
      <c r="VWT46" s="167"/>
      <c r="VWU46" s="167"/>
      <c r="VWV46" s="167"/>
      <c r="VWW46" s="167"/>
      <c r="VWX46" s="167"/>
      <c r="VWY46" s="167"/>
      <c r="VWZ46" s="167"/>
      <c r="VXA46" s="167"/>
      <c r="VXB46" s="167"/>
      <c r="VXC46" s="167"/>
      <c r="VXD46" s="167"/>
      <c r="VXE46" s="167"/>
      <c r="VXF46" s="167"/>
      <c r="VXG46" s="167"/>
      <c r="VXH46" s="167"/>
      <c r="VXI46" s="167"/>
      <c r="VXJ46" s="167"/>
      <c r="VXK46" s="167"/>
      <c r="VXL46" s="167"/>
      <c r="VXM46" s="167"/>
      <c r="VXN46" s="167"/>
      <c r="VXO46" s="167"/>
      <c r="VXP46" s="167"/>
      <c r="VXQ46" s="167"/>
      <c r="VXR46" s="167"/>
      <c r="VXS46" s="167"/>
      <c r="VXT46" s="167"/>
      <c r="VXU46" s="167"/>
      <c r="VXV46" s="167"/>
      <c r="VXW46" s="167"/>
      <c r="VXX46" s="167"/>
      <c r="VXY46" s="167"/>
      <c r="VXZ46" s="167"/>
      <c r="VYA46" s="167"/>
      <c r="VYB46" s="167"/>
      <c r="VYC46" s="167"/>
      <c r="VYD46" s="167"/>
      <c r="VYE46" s="167"/>
      <c r="VYF46" s="167"/>
      <c r="VYG46" s="167"/>
      <c r="VYH46" s="167"/>
      <c r="VYI46" s="167"/>
      <c r="VYJ46" s="167"/>
      <c r="VYK46" s="167"/>
      <c r="VYL46" s="167"/>
      <c r="VYM46" s="167"/>
      <c r="VYN46" s="167"/>
      <c r="VYO46" s="167"/>
      <c r="VYP46" s="167"/>
      <c r="VYQ46" s="167"/>
      <c r="VYR46" s="167"/>
      <c r="VYS46" s="167"/>
      <c r="VYT46" s="167"/>
      <c r="VYU46" s="167"/>
      <c r="VYV46" s="167"/>
      <c r="VYW46" s="167"/>
      <c r="VYX46" s="167"/>
      <c r="VYY46" s="167"/>
      <c r="VYZ46" s="167"/>
      <c r="VZA46" s="167"/>
      <c r="VZB46" s="167"/>
      <c r="VZC46" s="167"/>
      <c r="VZD46" s="167"/>
      <c r="VZE46" s="167"/>
      <c r="VZF46" s="167"/>
      <c r="VZG46" s="167"/>
      <c r="VZH46" s="167"/>
      <c r="VZI46" s="167"/>
      <c r="VZJ46" s="167"/>
      <c r="VZK46" s="167"/>
      <c r="VZL46" s="167"/>
      <c r="VZM46" s="167"/>
      <c r="VZN46" s="167"/>
      <c r="VZO46" s="167"/>
      <c r="VZP46" s="167"/>
      <c r="VZQ46" s="167"/>
      <c r="VZR46" s="167"/>
      <c r="VZS46" s="167"/>
      <c r="VZT46" s="167"/>
      <c r="VZU46" s="167"/>
      <c r="VZV46" s="167"/>
      <c r="VZW46" s="167"/>
      <c r="VZX46" s="167"/>
      <c r="VZY46" s="167"/>
      <c r="VZZ46" s="167"/>
      <c r="WAA46" s="167"/>
      <c r="WAB46" s="167"/>
      <c r="WAC46" s="167"/>
      <c r="WAD46" s="167"/>
      <c r="WAE46" s="167"/>
      <c r="WAF46" s="167"/>
      <c r="WAG46" s="167"/>
      <c r="WAH46" s="167"/>
      <c r="WAI46" s="167"/>
      <c r="WAJ46" s="167"/>
      <c r="WAK46" s="167"/>
      <c r="WAL46" s="167"/>
      <c r="WAM46" s="167"/>
      <c r="WAN46" s="167"/>
      <c r="WAO46" s="167"/>
      <c r="WAP46" s="167"/>
      <c r="WAQ46" s="167"/>
      <c r="WAR46" s="167"/>
      <c r="WAS46" s="167"/>
      <c r="WAT46" s="167"/>
      <c r="WAU46" s="167"/>
      <c r="WAV46" s="167"/>
      <c r="WAW46" s="167"/>
      <c r="WAX46" s="167"/>
      <c r="WAY46" s="167"/>
      <c r="WAZ46" s="167"/>
      <c r="WBA46" s="167"/>
      <c r="WBB46" s="167"/>
      <c r="WBC46" s="167"/>
      <c r="WBD46" s="167"/>
      <c r="WBE46" s="167"/>
      <c r="WBF46" s="167"/>
      <c r="WBG46" s="167"/>
      <c r="WBH46" s="167"/>
      <c r="WBI46" s="167"/>
      <c r="WBJ46" s="167"/>
      <c r="WBK46" s="167"/>
      <c r="WBL46" s="167"/>
      <c r="WBM46" s="167"/>
      <c r="WBN46" s="167"/>
      <c r="WBO46" s="167"/>
      <c r="WBP46" s="167"/>
      <c r="WBQ46" s="167"/>
      <c r="WBR46" s="167"/>
      <c r="WBS46" s="167"/>
      <c r="WBT46" s="167"/>
      <c r="WBU46" s="167"/>
      <c r="WBV46" s="167"/>
      <c r="WBW46" s="167"/>
      <c r="WBX46" s="167"/>
      <c r="WBY46" s="167"/>
      <c r="WBZ46" s="167"/>
      <c r="WCA46" s="167"/>
      <c r="WCB46" s="167"/>
      <c r="WCC46" s="167"/>
      <c r="WCD46" s="167"/>
      <c r="WCE46" s="167"/>
      <c r="WCF46" s="167"/>
      <c r="WCG46" s="167"/>
      <c r="WCH46" s="167"/>
      <c r="WCI46" s="167"/>
      <c r="WCJ46" s="167"/>
      <c r="WCK46" s="167"/>
      <c r="WCL46" s="167"/>
      <c r="WCM46" s="167"/>
      <c r="WCN46" s="167"/>
      <c r="WCO46" s="167"/>
      <c r="WCP46" s="167"/>
      <c r="WCQ46" s="167"/>
      <c r="WCR46" s="167"/>
      <c r="WCS46" s="167"/>
      <c r="WCT46" s="167"/>
      <c r="WCU46" s="167"/>
      <c r="WCV46" s="167"/>
      <c r="WCW46" s="167"/>
      <c r="WCX46" s="167"/>
      <c r="WCY46" s="167"/>
      <c r="WCZ46" s="167"/>
      <c r="WDA46" s="167"/>
      <c r="WDB46" s="167"/>
      <c r="WDC46" s="167"/>
      <c r="WDD46" s="167"/>
      <c r="WDE46" s="167"/>
      <c r="WDF46" s="167"/>
      <c r="WDG46" s="167"/>
      <c r="WDH46" s="167"/>
      <c r="WDI46" s="167"/>
      <c r="WDJ46" s="167"/>
      <c r="WDK46" s="167"/>
      <c r="WDL46" s="167"/>
      <c r="WDM46" s="167"/>
      <c r="WDN46" s="167"/>
      <c r="WDO46" s="167"/>
      <c r="WDP46" s="167"/>
      <c r="WDQ46" s="167"/>
      <c r="WDR46" s="167"/>
      <c r="WDS46" s="167"/>
      <c r="WDT46" s="167"/>
      <c r="WDU46" s="167"/>
      <c r="WDV46" s="167"/>
      <c r="WDW46" s="167"/>
      <c r="WDX46" s="167"/>
      <c r="WDY46" s="167"/>
      <c r="WDZ46" s="167"/>
      <c r="WEA46" s="167"/>
      <c r="WEB46" s="167"/>
      <c r="WEC46" s="167"/>
      <c r="WED46" s="167"/>
      <c r="WEE46" s="167"/>
      <c r="WEF46" s="167"/>
      <c r="WEG46" s="167"/>
      <c r="WEH46" s="167"/>
      <c r="WEI46" s="167"/>
      <c r="WEJ46" s="167"/>
      <c r="WEK46" s="167"/>
      <c r="WEL46" s="167"/>
      <c r="WEM46" s="167"/>
      <c r="WEN46" s="167"/>
      <c r="WEO46" s="167"/>
      <c r="WEP46" s="167"/>
      <c r="WEQ46" s="167"/>
      <c r="WER46" s="167"/>
      <c r="WES46" s="167"/>
      <c r="WET46" s="167"/>
      <c r="WEU46" s="167"/>
      <c r="WEV46" s="167"/>
      <c r="WEW46" s="167"/>
      <c r="WEX46" s="167"/>
      <c r="WEY46" s="167"/>
      <c r="WEZ46" s="167"/>
      <c r="WFA46" s="167"/>
      <c r="WFB46" s="167"/>
      <c r="WFC46" s="167"/>
      <c r="WFD46" s="167"/>
      <c r="WFE46" s="167"/>
      <c r="WFF46" s="167"/>
      <c r="WFG46" s="167"/>
      <c r="WFH46" s="167"/>
      <c r="WFI46" s="167"/>
      <c r="WFJ46" s="167"/>
      <c r="WFK46" s="167"/>
      <c r="WFL46" s="167"/>
      <c r="WFM46" s="167"/>
      <c r="WFN46" s="167"/>
      <c r="WFO46" s="167"/>
      <c r="WFP46" s="167"/>
      <c r="WFQ46" s="167"/>
      <c r="WFR46" s="167"/>
      <c r="WFS46" s="167"/>
      <c r="WFT46" s="167"/>
      <c r="WFU46" s="167"/>
      <c r="WFV46" s="167"/>
      <c r="WFW46" s="167"/>
      <c r="WFX46" s="167"/>
      <c r="WFY46" s="167"/>
      <c r="WFZ46" s="167"/>
      <c r="WGA46" s="167"/>
      <c r="WGB46" s="167"/>
      <c r="WGC46" s="167"/>
      <c r="WGD46" s="167"/>
      <c r="WGE46" s="167"/>
      <c r="WGF46" s="167"/>
      <c r="WGG46" s="167"/>
      <c r="WGH46" s="167"/>
      <c r="WGI46" s="167"/>
      <c r="WGJ46" s="167"/>
      <c r="WGK46" s="167"/>
      <c r="WGL46" s="167"/>
      <c r="WGM46" s="167"/>
      <c r="WGN46" s="167"/>
      <c r="WGO46" s="167"/>
      <c r="WGP46" s="167"/>
      <c r="WGQ46" s="167"/>
      <c r="WGR46" s="167"/>
      <c r="WGS46" s="167"/>
      <c r="WGT46" s="167"/>
      <c r="WGU46" s="167"/>
      <c r="WGV46" s="167"/>
      <c r="WGW46" s="167"/>
      <c r="WGX46" s="167"/>
      <c r="WGY46" s="167"/>
      <c r="WGZ46" s="167"/>
      <c r="WHA46" s="167"/>
      <c r="WHB46" s="167"/>
      <c r="WHC46" s="167"/>
      <c r="WHD46" s="167"/>
      <c r="WHE46" s="167"/>
      <c r="WHF46" s="167"/>
      <c r="WHG46" s="167"/>
      <c r="WHH46" s="167"/>
      <c r="WHI46" s="167"/>
      <c r="WHJ46" s="167"/>
      <c r="WHK46" s="167"/>
      <c r="WHL46" s="167"/>
      <c r="WHM46" s="167"/>
      <c r="WHN46" s="167"/>
      <c r="WHO46" s="167"/>
      <c r="WHP46" s="167"/>
      <c r="WHQ46" s="167"/>
      <c r="WHR46" s="167"/>
      <c r="WHS46" s="167"/>
      <c r="WHT46" s="167"/>
      <c r="WHU46" s="167"/>
      <c r="WHV46" s="167"/>
      <c r="WHW46" s="167"/>
      <c r="WHX46" s="167"/>
      <c r="WHY46" s="167"/>
      <c r="WHZ46" s="167"/>
      <c r="WIA46" s="167"/>
      <c r="WIB46" s="167"/>
      <c r="WIC46" s="167"/>
      <c r="WID46" s="167"/>
      <c r="WIE46" s="167"/>
      <c r="WIF46" s="167"/>
      <c r="WIG46" s="167"/>
      <c r="WIH46" s="167"/>
      <c r="WII46" s="167"/>
      <c r="WIJ46" s="167"/>
      <c r="WIK46" s="167"/>
      <c r="WIL46" s="167"/>
      <c r="WIM46" s="167"/>
      <c r="WIN46" s="167"/>
      <c r="WIO46" s="167"/>
      <c r="WIP46" s="167"/>
      <c r="WIQ46" s="167"/>
      <c r="WIR46" s="167"/>
      <c r="WIS46" s="167"/>
      <c r="WIT46" s="167"/>
      <c r="WIU46" s="167"/>
      <c r="WIV46" s="167"/>
      <c r="WIW46" s="167"/>
      <c r="WIX46" s="167"/>
      <c r="WIY46" s="167"/>
      <c r="WIZ46" s="167"/>
      <c r="WJA46" s="167"/>
      <c r="WJB46" s="167"/>
      <c r="WJC46" s="167"/>
      <c r="WJD46" s="167"/>
      <c r="WJE46" s="167"/>
      <c r="WJF46" s="167"/>
      <c r="WJG46" s="167"/>
      <c r="WJH46" s="167"/>
      <c r="WJI46" s="167"/>
      <c r="WJJ46" s="167"/>
      <c r="WJK46" s="167"/>
      <c r="WJL46" s="167"/>
      <c r="WJM46" s="167"/>
      <c r="WJN46" s="167"/>
      <c r="WJO46" s="167"/>
      <c r="WJP46" s="167"/>
      <c r="WJQ46" s="167"/>
      <c r="WJR46" s="167"/>
      <c r="WJS46" s="167"/>
      <c r="WJT46" s="167"/>
      <c r="WJU46" s="167"/>
      <c r="WJV46" s="167"/>
      <c r="WJW46" s="167"/>
      <c r="WJX46" s="167"/>
      <c r="WJY46" s="167"/>
      <c r="WJZ46" s="167"/>
      <c r="WKA46" s="167"/>
      <c r="WKB46" s="167"/>
      <c r="WKC46" s="167"/>
      <c r="WKD46" s="167"/>
      <c r="WKE46" s="167"/>
      <c r="WKF46" s="167"/>
      <c r="WKG46" s="167"/>
      <c r="WKH46" s="167"/>
      <c r="WKI46" s="167"/>
      <c r="WKJ46" s="167"/>
      <c r="WKK46" s="167"/>
      <c r="WKL46" s="167"/>
      <c r="WKM46" s="167"/>
      <c r="WKN46" s="167"/>
      <c r="WKO46" s="167"/>
      <c r="WKP46" s="167"/>
      <c r="WKQ46" s="167"/>
      <c r="WKR46" s="167"/>
      <c r="WKS46" s="167"/>
      <c r="WKT46" s="167"/>
      <c r="WKU46" s="167"/>
      <c r="WKV46" s="167"/>
      <c r="WKW46" s="167"/>
      <c r="WKX46" s="167"/>
      <c r="WKY46" s="167"/>
      <c r="WKZ46" s="167"/>
      <c r="WLA46" s="167"/>
      <c r="WLB46" s="167"/>
      <c r="WLC46" s="167"/>
      <c r="WLD46" s="167"/>
      <c r="WLE46" s="167"/>
      <c r="WLF46" s="167"/>
      <c r="WLG46" s="167"/>
      <c r="WLH46" s="167"/>
      <c r="WLI46" s="167"/>
      <c r="WLJ46" s="167"/>
      <c r="WLK46" s="167"/>
      <c r="WLL46" s="167"/>
      <c r="WLM46" s="167"/>
      <c r="WLN46" s="167"/>
      <c r="WLO46" s="167"/>
      <c r="WLP46" s="167"/>
      <c r="WLQ46" s="167"/>
      <c r="WLR46" s="167"/>
      <c r="WLS46" s="167"/>
      <c r="WLT46" s="167"/>
      <c r="WLU46" s="167"/>
      <c r="WLV46" s="167"/>
      <c r="WLW46" s="167"/>
      <c r="WLX46" s="167"/>
      <c r="WLY46" s="167"/>
      <c r="WLZ46" s="167"/>
      <c r="WMA46" s="167"/>
      <c r="WMB46" s="167"/>
      <c r="WMC46" s="167"/>
      <c r="WMD46" s="167"/>
      <c r="WME46" s="167"/>
      <c r="WMF46" s="167"/>
      <c r="WMG46" s="167"/>
      <c r="WMH46" s="167"/>
      <c r="WMI46" s="167"/>
      <c r="WMJ46" s="167"/>
      <c r="WMK46" s="167"/>
      <c r="WML46" s="167"/>
      <c r="WMM46" s="167"/>
      <c r="WMN46" s="167"/>
      <c r="WMO46" s="167"/>
      <c r="WMP46" s="167"/>
      <c r="WMQ46" s="167"/>
      <c r="WMR46" s="167"/>
      <c r="WMS46" s="167"/>
      <c r="WMT46" s="167"/>
      <c r="WMU46" s="167"/>
      <c r="WMV46" s="167"/>
      <c r="WMW46" s="167"/>
      <c r="WMX46" s="167"/>
      <c r="WMY46" s="167"/>
      <c r="WMZ46" s="167"/>
      <c r="WNA46" s="167"/>
      <c r="WNB46" s="167"/>
      <c r="WNC46" s="167"/>
      <c r="WND46" s="167"/>
      <c r="WNE46" s="167"/>
      <c r="WNF46" s="167"/>
      <c r="WNG46" s="167"/>
      <c r="WNH46" s="167"/>
      <c r="WNI46" s="167"/>
      <c r="WNJ46" s="167"/>
      <c r="WNK46" s="167"/>
      <c r="WNL46" s="167"/>
      <c r="WNM46" s="167"/>
      <c r="WNN46" s="167"/>
      <c r="WNO46" s="167"/>
      <c r="WNP46" s="167"/>
      <c r="WNQ46" s="167"/>
      <c r="WNR46" s="167"/>
      <c r="WNS46" s="167"/>
      <c r="WNT46" s="167"/>
      <c r="WNU46" s="167"/>
      <c r="WNV46" s="167"/>
      <c r="WNW46" s="167"/>
      <c r="WNX46" s="167"/>
      <c r="WNY46" s="167"/>
      <c r="WNZ46" s="167"/>
      <c r="WOA46" s="167"/>
      <c r="WOB46" s="167"/>
      <c r="WOC46" s="167"/>
      <c r="WOD46" s="167"/>
      <c r="WOE46" s="167"/>
      <c r="WOF46" s="167"/>
      <c r="WOG46" s="167"/>
      <c r="WOH46" s="167"/>
      <c r="WOI46" s="167"/>
      <c r="WOJ46" s="167"/>
      <c r="WOK46" s="167"/>
      <c r="WOL46" s="167"/>
      <c r="WOM46" s="167"/>
      <c r="WON46" s="167"/>
      <c r="WOO46" s="167"/>
      <c r="WOP46" s="167"/>
      <c r="WOQ46" s="167"/>
      <c r="WOR46" s="167"/>
      <c r="WOS46" s="167"/>
      <c r="WOT46" s="167"/>
      <c r="WOU46" s="167"/>
      <c r="WOV46" s="167"/>
      <c r="WOW46" s="167"/>
      <c r="WOX46" s="167"/>
      <c r="WOY46" s="167"/>
      <c r="WOZ46" s="167"/>
      <c r="WPA46" s="167"/>
      <c r="WPB46" s="167"/>
      <c r="WPC46" s="167"/>
      <c r="WPD46" s="167"/>
      <c r="WPE46" s="167"/>
      <c r="WPF46" s="167"/>
      <c r="WPG46" s="167"/>
      <c r="WPH46" s="167"/>
      <c r="WPI46" s="167"/>
      <c r="WPJ46" s="167"/>
      <c r="WPK46" s="167"/>
      <c r="WPL46" s="167"/>
      <c r="WPM46" s="167"/>
      <c r="WPN46" s="167"/>
      <c r="WPO46" s="167"/>
      <c r="WPP46" s="167"/>
      <c r="WPQ46" s="167"/>
      <c r="WPR46" s="167"/>
      <c r="WPS46" s="167"/>
      <c r="WPT46" s="167"/>
      <c r="WPU46" s="167"/>
      <c r="WPV46" s="167"/>
      <c r="WPW46" s="167"/>
      <c r="WPX46" s="167"/>
      <c r="WPY46" s="167"/>
      <c r="WPZ46" s="167"/>
      <c r="WQA46" s="167"/>
      <c r="WQB46" s="167"/>
      <c r="WQC46" s="167"/>
      <c r="WQD46" s="167"/>
      <c r="WQE46" s="167"/>
      <c r="WQF46" s="167"/>
      <c r="WQG46" s="167"/>
      <c r="WQH46" s="167"/>
      <c r="WQI46" s="167"/>
      <c r="WQJ46" s="167"/>
      <c r="WQK46" s="167"/>
      <c r="WQL46" s="167"/>
      <c r="WQM46" s="167"/>
      <c r="WQN46" s="167"/>
      <c r="WQO46" s="167"/>
      <c r="WQP46" s="167"/>
      <c r="WQQ46" s="167"/>
      <c r="WQR46" s="167"/>
      <c r="WQS46" s="167"/>
      <c r="WQT46" s="167"/>
      <c r="WQU46" s="167"/>
      <c r="WQV46" s="167"/>
      <c r="WQW46" s="167"/>
      <c r="WQX46" s="167"/>
      <c r="WQY46" s="167"/>
      <c r="WQZ46" s="167"/>
      <c r="WRA46" s="167"/>
      <c r="WRB46" s="167"/>
      <c r="WRC46" s="167"/>
      <c r="WRD46" s="167"/>
      <c r="WRE46" s="167"/>
      <c r="WRF46" s="167"/>
      <c r="WRG46" s="167"/>
      <c r="WRH46" s="167"/>
      <c r="WRI46" s="167"/>
      <c r="WRJ46" s="167"/>
      <c r="WRK46" s="167"/>
      <c r="WRL46" s="167"/>
      <c r="WRM46" s="167"/>
      <c r="WRN46" s="167"/>
      <c r="WRO46" s="167"/>
      <c r="WRP46" s="167"/>
      <c r="WRQ46" s="167"/>
      <c r="WRR46" s="167"/>
      <c r="WRS46" s="167"/>
      <c r="WRT46" s="167"/>
      <c r="WRU46" s="167"/>
      <c r="WRV46" s="167"/>
      <c r="WRW46" s="167"/>
      <c r="WRX46" s="167"/>
      <c r="WRY46" s="167"/>
      <c r="WRZ46" s="167"/>
      <c r="WSA46" s="167"/>
      <c r="WSB46" s="167"/>
      <c r="WSC46" s="167"/>
      <c r="WSD46" s="167"/>
      <c r="WSE46" s="167"/>
      <c r="WSF46" s="167"/>
      <c r="WSG46" s="167"/>
      <c r="WSH46" s="167"/>
      <c r="WSI46" s="167"/>
      <c r="WSJ46" s="167"/>
      <c r="WSK46" s="167"/>
      <c r="WSL46" s="167"/>
      <c r="WSM46" s="167"/>
      <c r="WSN46" s="167"/>
      <c r="WSO46" s="167"/>
      <c r="WSP46" s="167"/>
      <c r="WSQ46" s="167"/>
      <c r="WSR46" s="167"/>
      <c r="WSS46" s="167"/>
      <c r="WST46" s="167"/>
      <c r="WSU46" s="167"/>
      <c r="WSV46" s="167"/>
      <c r="WSW46" s="167"/>
      <c r="WSX46" s="167"/>
      <c r="WSY46" s="167"/>
      <c r="WSZ46" s="167"/>
      <c r="WTA46" s="167"/>
      <c r="WTB46" s="167"/>
      <c r="WTC46" s="167"/>
      <c r="WTD46" s="167"/>
      <c r="WTE46" s="167"/>
      <c r="WTF46" s="167"/>
      <c r="WTG46" s="167"/>
      <c r="WTH46" s="167"/>
      <c r="WTI46" s="167"/>
      <c r="WTJ46" s="167"/>
      <c r="WTK46" s="167"/>
      <c r="WTL46" s="167"/>
      <c r="WTM46" s="167"/>
      <c r="WTN46" s="167"/>
      <c r="WTO46" s="167"/>
      <c r="WTP46" s="167"/>
      <c r="WTQ46" s="167"/>
      <c r="WTR46" s="167"/>
      <c r="WTS46" s="167"/>
      <c r="WTT46" s="167"/>
      <c r="WTU46" s="167"/>
      <c r="WTV46" s="167"/>
      <c r="WTW46" s="167"/>
      <c r="WTX46" s="167"/>
      <c r="WTY46" s="167"/>
      <c r="WTZ46" s="167"/>
      <c r="WUA46" s="167"/>
      <c r="WUB46" s="167"/>
      <c r="WUC46" s="167"/>
      <c r="WUD46" s="167"/>
      <c r="WUE46" s="167"/>
      <c r="WUF46" s="167"/>
      <c r="WUG46" s="167"/>
      <c r="WUH46" s="167"/>
      <c r="WUI46" s="167"/>
      <c r="WUJ46" s="167"/>
      <c r="WUK46" s="167"/>
      <c r="WUL46" s="167"/>
      <c r="WUM46" s="167"/>
      <c r="WUN46" s="167"/>
      <c r="WUO46" s="167"/>
      <c r="WUP46" s="167"/>
      <c r="WUQ46" s="167"/>
      <c r="WUR46" s="167"/>
      <c r="WUS46" s="167"/>
      <c r="WUT46" s="167"/>
      <c r="WUU46" s="167"/>
      <c r="WUV46" s="167"/>
      <c r="WUW46" s="167"/>
      <c r="WUX46" s="167"/>
      <c r="WUY46" s="167"/>
      <c r="WUZ46" s="167"/>
      <c r="WVA46" s="167"/>
      <c r="WVB46" s="167"/>
      <c r="WVC46" s="167"/>
      <c r="WVD46" s="167"/>
      <c r="WVE46" s="167"/>
      <c r="WVF46" s="167"/>
      <c r="WVG46" s="167"/>
      <c r="WVH46" s="167"/>
      <c r="WVI46" s="167"/>
      <c r="WVJ46" s="167"/>
      <c r="WVK46" s="167"/>
      <c r="WVL46" s="167"/>
      <c r="WVM46" s="167"/>
      <c r="WVN46" s="167"/>
      <c r="WVO46" s="167"/>
      <c r="WVP46" s="167"/>
      <c r="WVQ46" s="167"/>
      <c r="WVR46" s="167"/>
      <c r="WVS46" s="167"/>
      <c r="WVT46" s="167"/>
      <c r="WVU46" s="167"/>
      <c r="WVV46" s="167"/>
      <c r="WVW46" s="167"/>
      <c r="WVX46" s="167"/>
      <c r="WVY46" s="167"/>
      <c r="WVZ46" s="167"/>
      <c r="WWA46" s="167"/>
      <c r="WWB46" s="167"/>
      <c r="WWC46" s="167"/>
      <c r="WWD46" s="167"/>
      <c r="WWE46" s="167"/>
      <c r="WWF46" s="167"/>
      <c r="WWG46" s="167"/>
      <c r="WWH46" s="167"/>
      <c r="WWI46" s="167"/>
      <c r="WWJ46" s="167"/>
      <c r="WWK46" s="167"/>
      <c r="WWL46" s="167"/>
      <c r="WWM46" s="167"/>
      <c r="WWN46" s="167"/>
      <c r="WWO46" s="167"/>
      <c r="WWP46" s="167"/>
      <c r="WWQ46" s="167"/>
      <c r="WWR46" s="167"/>
      <c r="WWS46" s="167"/>
      <c r="WWT46" s="167"/>
      <c r="WWU46" s="167"/>
      <c r="WWV46" s="167"/>
      <c r="WWW46" s="167"/>
      <c r="WWX46" s="167"/>
      <c r="WWY46" s="167"/>
      <c r="WWZ46" s="167"/>
      <c r="WXA46" s="167"/>
      <c r="WXB46" s="167"/>
      <c r="WXC46" s="167"/>
      <c r="WXD46" s="167"/>
      <c r="WXE46" s="167"/>
      <c r="WXF46" s="167"/>
      <c r="WXG46" s="167"/>
      <c r="WXH46" s="167"/>
      <c r="WXI46" s="167"/>
      <c r="WXJ46" s="167"/>
      <c r="WXK46" s="167"/>
      <c r="WXL46" s="167"/>
      <c r="WXM46" s="167"/>
      <c r="WXN46" s="167"/>
      <c r="WXO46" s="167"/>
      <c r="WXP46" s="167"/>
      <c r="WXQ46" s="167"/>
      <c r="WXR46" s="167"/>
      <c r="WXS46" s="167"/>
      <c r="WXT46" s="167"/>
      <c r="WXU46" s="167"/>
      <c r="WXV46" s="167"/>
      <c r="WXW46" s="167"/>
      <c r="WXX46" s="167"/>
      <c r="WXY46" s="167"/>
      <c r="WXZ46" s="167"/>
      <c r="WYA46" s="167"/>
      <c r="WYB46" s="167"/>
      <c r="WYC46" s="167"/>
      <c r="WYD46" s="167"/>
      <c r="WYE46" s="167"/>
      <c r="WYF46" s="167"/>
      <c r="WYG46" s="167"/>
      <c r="WYH46" s="167"/>
      <c r="WYI46" s="167"/>
      <c r="WYJ46" s="167"/>
      <c r="WYK46" s="167"/>
      <c r="WYL46" s="167"/>
      <c r="WYM46" s="167"/>
      <c r="WYN46" s="167"/>
      <c r="WYO46" s="167"/>
      <c r="WYP46" s="167"/>
      <c r="WYQ46" s="167"/>
      <c r="WYR46" s="167"/>
      <c r="WYS46" s="167"/>
      <c r="WYT46" s="167"/>
      <c r="WYU46" s="167"/>
      <c r="WYV46" s="167"/>
      <c r="WYW46" s="167"/>
      <c r="WYX46" s="167"/>
      <c r="WYY46" s="167"/>
      <c r="WYZ46" s="167"/>
      <c r="WZA46" s="167"/>
      <c r="WZB46" s="167"/>
      <c r="WZC46" s="167"/>
      <c r="WZD46" s="167"/>
      <c r="WZE46" s="167"/>
      <c r="WZF46" s="167"/>
      <c r="WZG46" s="167"/>
      <c r="WZH46" s="167"/>
      <c r="WZI46" s="167"/>
      <c r="WZJ46" s="167"/>
      <c r="WZK46" s="167"/>
      <c r="WZL46" s="167"/>
      <c r="WZM46" s="167"/>
      <c r="WZN46" s="167"/>
      <c r="WZO46" s="167"/>
      <c r="WZP46" s="167"/>
      <c r="WZQ46" s="167"/>
      <c r="WZR46" s="167"/>
      <c r="WZS46" s="167"/>
      <c r="WZT46" s="167"/>
      <c r="WZU46" s="167"/>
      <c r="WZV46" s="167"/>
      <c r="WZW46" s="167"/>
      <c r="WZX46" s="167"/>
      <c r="WZY46" s="167"/>
      <c r="WZZ46" s="167"/>
      <c r="XAA46" s="167"/>
      <c r="XAB46" s="167"/>
      <c r="XAC46" s="167"/>
      <c r="XAD46" s="167"/>
      <c r="XAE46" s="167"/>
      <c r="XAF46" s="167"/>
      <c r="XAG46" s="167"/>
      <c r="XAH46" s="167"/>
      <c r="XAI46" s="167"/>
      <c r="XAJ46" s="167"/>
      <c r="XAK46" s="167"/>
      <c r="XAL46" s="167"/>
      <c r="XAM46" s="167"/>
      <c r="XAN46" s="167"/>
      <c r="XAO46" s="167"/>
      <c r="XAP46" s="167"/>
      <c r="XAQ46" s="167"/>
      <c r="XAR46" s="167"/>
      <c r="XAS46" s="167"/>
      <c r="XAT46" s="167"/>
      <c r="XAU46" s="167"/>
      <c r="XAV46" s="167"/>
      <c r="XAW46" s="167"/>
      <c r="XAX46" s="167"/>
      <c r="XAY46" s="167"/>
      <c r="XAZ46" s="167"/>
      <c r="XBA46" s="167"/>
      <c r="XBB46" s="167"/>
      <c r="XBC46" s="167"/>
      <c r="XBD46" s="167"/>
      <c r="XBE46" s="167"/>
      <c r="XBF46" s="167"/>
      <c r="XBG46" s="167"/>
      <c r="XBH46" s="167"/>
      <c r="XBI46" s="167"/>
      <c r="XBJ46" s="167"/>
      <c r="XBK46" s="167"/>
      <c r="XBL46" s="167"/>
      <c r="XBM46" s="167"/>
      <c r="XBN46" s="167"/>
      <c r="XBO46" s="167"/>
      <c r="XBP46" s="167"/>
      <c r="XBQ46" s="167"/>
      <c r="XBR46" s="167"/>
      <c r="XBS46" s="167"/>
      <c r="XBT46" s="167"/>
      <c r="XBU46" s="167"/>
      <c r="XBV46" s="167"/>
      <c r="XBW46" s="167"/>
      <c r="XBX46" s="167"/>
      <c r="XBY46" s="167"/>
      <c r="XBZ46" s="167"/>
      <c r="XCA46" s="167"/>
      <c r="XCB46" s="167"/>
      <c r="XCC46" s="167"/>
      <c r="XCD46" s="167"/>
      <c r="XCE46" s="167"/>
      <c r="XCF46" s="167"/>
      <c r="XCG46" s="167"/>
      <c r="XCH46" s="167"/>
      <c r="XCI46" s="167"/>
      <c r="XCJ46" s="167"/>
      <c r="XCK46" s="167"/>
      <c r="XCL46" s="167"/>
      <c r="XCM46" s="167"/>
      <c r="XCN46" s="167"/>
      <c r="XCO46" s="167"/>
      <c r="XCP46" s="167"/>
      <c r="XCQ46" s="167"/>
      <c r="XCR46" s="167"/>
      <c r="XCS46" s="167"/>
      <c r="XCT46" s="167"/>
      <c r="XCU46" s="167"/>
      <c r="XCV46" s="167"/>
      <c r="XCW46" s="167"/>
      <c r="XCX46" s="167"/>
      <c r="XCY46" s="167"/>
      <c r="XCZ46" s="167"/>
      <c r="XDA46" s="167"/>
      <c r="XDB46" s="167"/>
      <c r="XDC46" s="167"/>
      <c r="XDD46" s="167"/>
      <c r="XDE46" s="167"/>
      <c r="XDF46" s="167"/>
      <c r="XDG46" s="167"/>
      <c r="XDH46" s="167"/>
      <c r="XDI46" s="167"/>
      <c r="XDJ46" s="167"/>
      <c r="XDK46" s="167"/>
      <c r="XDL46" s="167"/>
      <c r="XDM46" s="167"/>
      <c r="XDN46" s="167"/>
      <c r="XDO46" s="167"/>
      <c r="XDP46" s="167"/>
      <c r="XDQ46" s="167"/>
      <c r="XDR46" s="167"/>
      <c r="XDS46" s="167"/>
      <c r="XDT46" s="167"/>
      <c r="XDU46" s="167"/>
      <c r="XDV46" s="167"/>
      <c r="XDW46" s="167"/>
      <c r="XDX46" s="167"/>
      <c r="XDY46" s="167"/>
      <c r="XDZ46" s="167"/>
      <c r="XEA46" s="167"/>
      <c r="XEB46" s="167"/>
      <c r="XEC46" s="167"/>
      <c r="XED46" s="167"/>
      <c r="XEE46" s="167"/>
      <c r="XEF46" s="167"/>
      <c r="XEG46" s="167"/>
      <c r="XEH46" s="167"/>
      <c r="XEI46" s="167"/>
      <c r="XEJ46" s="167"/>
      <c r="XEK46" s="167"/>
      <c r="XEL46" s="167"/>
      <c r="XEM46" s="167"/>
      <c r="XEN46" s="167"/>
      <c r="XEO46" s="167"/>
      <c r="XEP46" s="167"/>
      <c r="XEQ46" s="167"/>
      <c r="XER46" s="167"/>
      <c r="XES46" s="167"/>
      <c r="XET46" s="167"/>
      <c r="XEU46" s="167"/>
      <c r="XEV46" s="167"/>
      <c r="XEW46" s="167"/>
      <c r="XEX46" s="167"/>
      <c r="XEY46" s="167"/>
      <c r="XEZ46" s="167"/>
      <c r="XFA46" s="167"/>
      <c r="XFB46" s="167"/>
      <c r="XFC46" s="167"/>
    </row>
    <row r="47" spans="1:16383" s="187" customFormat="1" ht="12" customHeight="1">
      <c r="A47" s="147" t="s">
        <v>314</v>
      </c>
      <c r="B47" s="147" t="s">
        <v>315</v>
      </c>
      <c r="C47" s="195">
        <v>7.17</v>
      </c>
      <c r="D47" s="195"/>
      <c r="E47" s="189">
        <v>17408.93</v>
      </c>
      <c r="F47" s="195"/>
      <c r="G47" s="189">
        <f t="shared" si="1"/>
        <v>202.33530915853092</v>
      </c>
      <c r="H47" s="167"/>
      <c r="I47" s="174"/>
    </row>
    <row r="48" spans="1:16383" s="187" customFormat="1" ht="12" customHeight="1">
      <c r="A48" s="147" t="s">
        <v>351</v>
      </c>
      <c r="B48" s="147" t="s">
        <v>183</v>
      </c>
      <c r="C48" s="195"/>
      <c r="D48" s="195"/>
      <c r="E48" s="189">
        <v>1.28</v>
      </c>
      <c r="F48" s="195"/>
      <c r="G48" s="196"/>
      <c r="H48" s="167"/>
      <c r="I48" s="174"/>
    </row>
    <row r="49" spans="1:14" s="187" customFormat="1" ht="12" customHeight="1">
      <c r="A49" s="147" t="s">
        <v>318</v>
      </c>
      <c r="B49" s="147" t="s">
        <v>610</v>
      </c>
      <c r="C49" s="195"/>
      <c r="D49" s="195"/>
      <c r="E49" s="189">
        <v>240.49999999999997</v>
      </c>
      <c r="F49" s="195"/>
      <c r="G49" s="196"/>
      <c r="H49" s="167"/>
      <c r="I49" s="174"/>
      <c r="M49" s="167"/>
      <c r="N49" s="170"/>
    </row>
    <row r="50" spans="1:14" s="187" customFormat="1" ht="12" customHeight="1">
      <c r="A50" s="147" t="s">
        <v>135</v>
      </c>
      <c r="B50" s="147" t="s">
        <v>201</v>
      </c>
      <c r="C50" s="195"/>
      <c r="D50" s="195"/>
      <c r="E50" s="189">
        <v>30.4</v>
      </c>
      <c r="F50" s="195"/>
      <c r="G50" s="196"/>
      <c r="H50" s="167"/>
      <c r="I50" s="174"/>
      <c r="M50" s="167"/>
      <c r="N50" s="170"/>
    </row>
    <row r="51" spans="1:14" s="187" customFormat="1" ht="12" customHeight="1">
      <c r="A51" s="147" t="s">
        <v>389</v>
      </c>
      <c r="B51" s="147" t="s">
        <v>390</v>
      </c>
      <c r="C51" s="195"/>
      <c r="D51" s="195"/>
      <c r="E51" s="189">
        <v>21.52</v>
      </c>
      <c r="F51" s="195"/>
      <c r="G51" s="196"/>
      <c r="H51" s="167"/>
      <c r="I51" s="174"/>
      <c r="M51" s="167"/>
      <c r="N51" s="170"/>
    </row>
    <row r="52" spans="1:14" s="187" customFormat="1" ht="12" customHeight="1">
      <c r="A52" s="147" t="s">
        <v>131</v>
      </c>
      <c r="B52" s="147" t="s">
        <v>587</v>
      </c>
      <c r="C52" s="195"/>
      <c r="D52" s="195"/>
      <c r="E52" s="189">
        <v>36.479999999999997</v>
      </c>
      <c r="F52" s="195"/>
      <c r="H52" s="167"/>
      <c r="I52" s="174"/>
    </row>
    <row r="53" spans="1:14" s="187" customFormat="1" ht="12" customHeight="1">
      <c r="A53" s="147" t="s">
        <v>612</v>
      </c>
      <c r="B53" s="147" t="s">
        <v>613</v>
      </c>
      <c r="C53" s="195"/>
      <c r="D53" s="195"/>
      <c r="E53" s="189">
        <v>45.36</v>
      </c>
      <c r="F53" s="195"/>
      <c r="G53" s="190"/>
      <c r="H53" s="167"/>
      <c r="I53" s="174"/>
    </row>
    <row r="54" spans="1:14" s="187" customFormat="1" ht="12" customHeight="1">
      <c r="A54" s="147" t="s">
        <v>136</v>
      </c>
      <c r="B54" s="147" t="s">
        <v>206</v>
      </c>
      <c r="C54" s="195"/>
      <c r="D54" s="195"/>
      <c r="E54" s="189">
        <v>147.56</v>
      </c>
      <c r="F54" s="195"/>
      <c r="G54" s="190"/>
      <c r="H54" s="167"/>
      <c r="I54" s="174"/>
    </row>
    <row r="55" spans="1:14" s="187" customFormat="1" ht="12" customHeight="1">
      <c r="A55" s="147" t="s">
        <v>137</v>
      </c>
      <c r="B55" s="147" t="s">
        <v>207</v>
      </c>
      <c r="C55" s="195"/>
      <c r="D55" s="195"/>
      <c r="E55" s="189">
        <v>1276.0500000000002</v>
      </c>
      <c r="F55" s="195"/>
      <c r="G55" s="190"/>
      <c r="H55" s="167"/>
      <c r="I55" s="174"/>
    </row>
    <row r="56" spans="1:14" s="187" customFormat="1" ht="12" customHeight="1">
      <c r="A56" s="147" t="s">
        <v>360</v>
      </c>
      <c r="B56" s="147" t="s">
        <v>209</v>
      </c>
      <c r="C56" s="195"/>
      <c r="D56" s="195"/>
      <c r="E56" s="189">
        <v>280.47999999999996</v>
      </c>
      <c r="F56" s="195"/>
      <c r="G56" s="190"/>
      <c r="H56" s="167"/>
      <c r="I56" s="174"/>
    </row>
    <row r="57" spans="1:14" s="187" customFormat="1" ht="12" customHeight="1">
      <c r="A57" s="147" t="s">
        <v>138</v>
      </c>
      <c r="B57" s="147" t="s">
        <v>210</v>
      </c>
      <c r="C57" s="195"/>
      <c r="D57" s="195"/>
      <c r="E57" s="189">
        <v>3575.4700000000003</v>
      </c>
      <c r="F57" s="195"/>
      <c r="G57" s="190"/>
      <c r="H57" s="167"/>
      <c r="I57" s="174"/>
    </row>
    <row r="58" spans="1:14" s="187" customFormat="1" ht="12" customHeight="1">
      <c r="A58" s="147" t="s">
        <v>614</v>
      </c>
      <c r="B58" s="147" t="s">
        <v>615</v>
      </c>
      <c r="C58" s="195"/>
      <c r="D58" s="195"/>
      <c r="E58" s="189">
        <v>225</v>
      </c>
      <c r="F58" s="195"/>
      <c r="G58" s="190"/>
      <c r="H58" s="167"/>
      <c r="I58" s="174"/>
    </row>
    <row r="59" spans="1:14" s="187" customFormat="1" ht="12" customHeight="1" thickBot="1">
      <c r="A59" s="210"/>
      <c r="B59" s="210"/>
      <c r="C59" s="195"/>
      <c r="D59" s="195"/>
      <c r="E59" s="216"/>
      <c r="F59" s="195"/>
      <c r="G59" s="190"/>
      <c r="H59" s="167"/>
      <c r="I59" s="174"/>
    </row>
    <row r="60" spans="1:14" s="187" customFormat="1" ht="15.75" thickBot="1">
      <c r="A60" s="210"/>
      <c r="B60" s="211" t="s">
        <v>17</v>
      </c>
      <c r="C60" s="195"/>
      <c r="D60" s="195"/>
      <c r="E60" s="246">
        <f>SUM(E22:E59)</f>
        <v>559188.51000000013</v>
      </c>
      <c r="F60" s="195"/>
      <c r="G60" s="212">
        <f>SUM(G23:G47)</f>
        <v>1074.9113553580128</v>
      </c>
      <c r="I60" s="174"/>
    </row>
    <row r="61" spans="1:14" s="187" customFormat="1" ht="12" customHeight="1">
      <c r="A61" s="210"/>
      <c r="B61" s="210"/>
      <c r="C61" s="195"/>
      <c r="D61" s="195"/>
      <c r="E61" s="216"/>
      <c r="F61" s="195"/>
      <c r="G61" s="190"/>
      <c r="I61" s="174"/>
    </row>
    <row r="62" spans="1:14" ht="12" customHeight="1">
      <c r="A62" s="191"/>
      <c r="B62" s="191"/>
      <c r="I62" s="174"/>
      <c r="J62" s="187"/>
    </row>
    <row r="63" spans="1:14" ht="12" customHeight="1">
      <c r="A63" s="193" t="s">
        <v>18</v>
      </c>
      <c r="B63" s="193" t="s">
        <v>18</v>
      </c>
      <c r="I63" s="174"/>
      <c r="J63" s="187"/>
    </row>
    <row r="64" spans="1:14" ht="12" customHeight="1">
      <c r="A64" s="203"/>
      <c r="B64" s="203"/>
      <c r="I64" s="174"/>
      <c r="J64" s="187"/>
    </row>
    <row r="65" spans="1:15" ht="12" customHeight="1">
      <c r="A65" s="205" t="s">
        <v>19</v>
      </c>
      <c r="B65" s="205" t="s">
        <v>19</v>
      </c>
      <c r="I65" s="174"/>
      <c r="J65" s="167"/>
    </row>
    <row r="66" spans="1:15" ht="12" customHeight="1">
      <c r="A66" s="147" t="s">
        <v>227</v>
      </c>
      <c r="B66" s="147" t="s">
        <v>251</v>
      </c>
      <c r="C66" s="195"/>
      <c r="E66" s="189">
        <v>42.23</v>
      </c>
      <c r="G66" s="196"/>
      <c r="I66" s="174"/>
      <c r="J66" s="167"/>
    </row>
    <row r="67" spans="1:15" ht="12" customHeight="1">
      <c r="A67" s="147" t="s">
        <v>583</v>
      </c>
      <c r="B67" s="147" t="s">
        <v>584</v>
      </c>
      <c r="C67" s="195"/>
      <c r="E67" s="189">
        <v>-193.86</v>
      </c>
      <c r="G67" s="196"/>
      <c r="I67" s="174"/>
      <c r="J67" s="167"/>
    </row>
    <row r="68" spans="1:15" ht="12" customHeight="1">
      <c r="A68" s="147" t="s">
        <v>362</v>
      </c>
      <c r="B68" s="147" t="s">
        <v>363</v>
      </c>
      <c r="C68" s="195">
        <v>86.49</v>
      </c>
      <c r="E68" s="189">
        <v>3092.54</v>
      </c>
      <c r="G68" s="189">
        <f t="shared" ref="G68:G73" si="2">+(E68/C68)/12</f>
        <v>2.9796700967356533</v>
      </c>
      <c r="I68" s="174"/>
      <c r="J68" s="167"/>
    </row>
    <row r="69" spans="1:15" ht="12" customHeight="1">
      <c r="A69" s="147" t="s">
        <v>213</v>
      </c>
      <c r="B69" s="147" t="s">
        <v>237</v>
      </c>
      <c r="C69" s="195">
        <v>86.49</v>
      </c>
      <c r="E69" s="189">
        <v>812.32999999999993</v>
      </c>
      <c r="G69" s="189">
        <f t="shared" si="2"/>
        <v>0.78268200562685475</v>
      </c>
      <c r="I69" s="174"/>
      <c r="J69" s="167"/>
    </row>
    <row r="70" spans="1:15" ht="12" customHeight="1">
      <c r="A70" s="147" t="s">
        <v>375</v>
      </c>
      <c r="B70" s="147" t="s">
        <v>376</v>
      </c>
      <c r="C70" s="195">
        <v>96.93</v>
      </c>
      <c r="E70" s="189">
        <v>9055.2800000000007</v>
      </c>
      <c r="G70" s="189">
        <f t="shared" si="2"/>
        <v>7.7850682623198866</v>
      </c>
      <c r="I70" s="174"/>
      <c r="J70" s="167"/>
    </row>
    <row r="71" spans="1:15" ht="12" customHeight="1">
      <c r="A71" s="147" t="s">
        <v>377</v>
      </c>
      <c r="B71" s="147" t="s">
        <v>378</v>
      </c>
      <c r="C71" s="195">
        <v>119.15</v>
      </c>
      <c r="E71" s="189">
        <v>37889.22</v>
      </c>
      <c r="G71" s="189">
        <f t="shared" si="2"/>
        <v>26.49966428871171</v>
      </c>
      <c r="I71" s="174"/>
      <c r="J71" s="167"/>
    </row>
    <row r="72" spans="1:15" ht="12" customHeight="1">
      <c r="A72" s="147" t="s">
        <v>214</v>
      </c>
      <c r="B72" s="147" t="s">
        <v>238</v>
      </c>
      <c r="C72" s="195">
        <v>96.96</v>
      </c>
      <c r="E72" s="189">
        <v>90.07</v>
      </c>
      <c r="G72" s="189">
        <f t="shared" si="2"/>
        <v>7.7411647414741477E-2</v>
      </c>
      <c r="I72" s="174"/>
      <c r="J72" s="167"/>
    </row>
    <row r="73" spans="1:15" ht="12" customHeight="1">
      <c r="A73" s="147" t="s">
        <v>379</v>
      </c>
      <c r="B73" s="147" t="s">
        <v>380</v>
      </c>
      <c r="C73" s="195">
        <v>92.05</v>
      </c>
      <c r="E73" s="189">
        <v>1189.9000000000001</v>
      </c>
      <c r="G73" s="189">
        <f t="shared" si="2"/>
        <v>1.0772225239905848</v>
      </c>
      <c r="I73" s="174"/>
      <c r="J73" s="167"/>
    </row>
    <row r="74" spans="1:15" ht="12" customHeight="1">
      <c r="A74" s="147" t="s">
        <v>597</v>
      </c>
      <c r="B74" s="147" t="s">
        <v>598</v>
      </c>
      <c r="C74" s="195"/>
      <c r="E74" s="189">
        <v>2168.17</v>
      </c>
      <c r="I74" s="174"/>
      <c r="J74" s="167"/>
    </row>
    <row r="75" spans="1:15" ht="12" customHeight="1">
      <c r="A75" s="147" t="s">
        <v>232</v>
      </c>
      <c r="B75" s="147" t="s">
        <v>256</v>
      </c>
      <c r="C75" s="195"/>
      <c r="E75" s="189">
        <v>23.4</v>
      </c>
      <c r="I75" s="174"/>
      <c r="J75" s="167"/>
    </row>
    <row r="76" spans="1:15" ht="12" customHeight="1">
      <c r="A76" s="147" t="s">
        <v>374</v>
      </c>
      <c r="B76" s="147" t="s">
        <v>258</v>
      </c>
      <c r="C76" s="195"/>
      <c r="E76" s="189">
        <v>1502.1399999999999</v>
      </c>
      <c r="I76" s="174"/>
      <c r="J76" s="167"/>
    </row>
    <row r="77" spans="1:15" ht="12" customHeight="1">
      <c r="A77" s="147" t="s">
        <v>233</v>
      </c>
      <c r="B77" s="147" t="s">
        <v>257</v>
      </c>
      <c r="C77" s="195"/>
      <c r="E77" s="189">
        <v>41.04</v>
      </c>
      <c r="I77" s="174"/>
      <c r="J77" s="167"/>
      <c r="N77" s="167"/>
      <c r="O77" s="170"/>
    </row>
    <row r="78" spans="1:15" ht="12" customHeight="1">
      <c r="A78" s="147" t="s">
        <v>230</v>
      </c>
      <c r="B78" s="147" t="s">
        <v>254</v>
      </c>
      <c r="C78" s="195"/>
      <c r="E78" s="189">
        <v>-30.6</v>
      </c>
      <c r="I78" s="174"/>
      <c r="J78" s="167"/>
      <c r="N78" s="167"/>
      <c r="O78" s="170"/>
    </row>
    <row r="79" spans="1:15" ht="12" customHeight="1">
      <c r="A79" s="147" t="s">
        <v>235</v>
      </c>
      <c r="B79" s="147" t="s">
        <v>260</v>
      </c>
      <c r="C79" s="195"/>
      <c r="E79" s="189">
        <v>559.86</v>
      </c>
      <c r="I79" s="174"/>
      <c r="J79" s="167"/>
    </row>
    <row r="80" spans="1:15" ht="12" customHeight="1">
      <c r="A80" s="147" t="s">
        <v>234</v>
      </c>
      <c r="B80" s="147" t="s">
        <v>259</v>
      </c>
      <c r="C80" s="195"/>
      <c r="E80" s="189">
        <v>1365.0500000000002</v>
      </c>
      <c r="I80" s="174"/>
      <c r="J80" s="167"/>
    </row>
    <row r="81" spans="1:10" ht="12" customHeight="1" thickBot="1">
      <c r="A81" s="199"/>
      <c r="B81" s="199"/>
      <c r="I81" s="174"/>
      <c r="J81" s="167"/>
    </row>
    <row r="82" spans="1:10" ht="15.75" thickBot="1">
      <c r="A82" s="199"/>
      <c r="B82" s="200" t="s">
        <v>20</v>
      </c>
      <c r="E82" s="246">
        <f>SUM(E66:E80)</f>
        <v>57606.770000000011</v>
      </c>
      <c r="G82" s="212">
        <f>SUM(G68:G81)</f>
        <v>39.201718824799435</v>
      </c>
      <c r="I82" s="174"/>
      <c r="J82" s="167"/>
    </row>
    <row r="83" spans="1:10" ht="12" customHeight="1">
      <c r="A83" s="199"/>
      <c r="B83" s="199"/>
      <c r="I83" s="174"/>
    </row>
    <row r="84" spans="1:10" ht="12" customHeight="1">
      <c r="A84" s="205" t="s">
        <v>21</v>
      </c>
      <c r="B84" s="205" t="s">
        <v>21</v>
      </c>
      <c r="I84" s="174"/>
    </row>
    <row r="85" spans="1:10" ht="12" customHeight="1">
      <c r="A85" s="147" t="s">
        <v>262</v>
      </c>
      <c r="B85" s="147" t="s">
        <v>263</v>
      </c>
      <c r="C85" s="195"/>
      <c r="E85" s="189">
        <v>257.64999999999998</v>
      </c>
      <c r="I85" s="174"/>
    </row>
    <row r="86" spans="1:10" ht="12" customHeight="1">
      <c r="A86" s="190"/>
      <c r="B86" s="190"/>
      <c r="E86" s="244"/>
      <c r="I86" s="174"/>
    </row>
    <row r="87" spans="1:10" ht="12" customHeight="1">
      <c r="A87" s="199"/>
      <c r="B87" s="200" t="s">
        <v>22</v>
      </c>
      <c r="E87" s="243">
        <f t="shared" ref="E87" si="3">SUM(E85:E86)</f>
        <v>257.64999999999998</v>
      </c>
      <c r="I87" s="174"/>
    </row>
    <row r="88" spans="1:10" ht="12" customHeight="1">
      <c r="A88" s="199"/>
      <c r="B88" s="200"/>
      <c r="E88" s="245"/>
      <c r="I88" s="174"/>
    </row>
    <row r="89" spans="1:10" s="187" customFormat="1" ht="12" customHeight="1">
      <c r="A89" s="203" t="s">
        <v>23</v>
      </c>
      <c r="B89" s="203" t="s">
        <v>23</v>
      </c>
      <c r="C89" s="195"/>
      <c r="D89" s="195"/>
      <c r="E89" s="216"/>
      <c r="F89" s="195"/>
      <c r="G89" s="190"/>
      <c r="I89" s="174"/>
    </row>
    <row r="90" spans="1:10" s="187" customFormat="1" ht="12" customHeight="1">
      <c r="A90" s="147" t="s">
        <v>264</v>
      </c>
      <c r="B90" s="147" t="s">
        <v>266</v>
      </c>
      <c r="C90" s="195"/>
      <c r="D90" s="195"/>
      <c r="E90" s="189">
        <v>918.74000000000012</v>
      </c>
      <c r="F90" s="195"/>
      <c r="G90" s="190"/>
      <c r="I90" s="174"/>
    </row>
    <row r="91" spans="1:10" s="187" customFormat="1" ht="12" customHeight="1">
      <c r="A91" s="147" t="s">
        <v>24</v>
      </c>
      <c r="B91" s="147" t="s">
        <v>25</v>
      </c>
      <c r="C91" s="195"/>
      <c r="D91" s="195"/>
      <c r="E91" s="189">
        <v>2935.2899999999995</v>
      </c>
      <c r="F91" s="195"/>
      <c r="G91" s="190"/>
      <c r="I91" s="174"/>
    </row>
    <row r="92" spans="1:10" s="187" customFormat="1" ht="12" customHeight="1">
      <c r="A92" s="147" t="s">
        <v>265</v>
      </c>
      <c r="B92" s="147" t="s">
        <v>267</v>
      </c>
      <c r="C92" s="195"/>
      <c r="D92" s="195"/>
      <c r="E92" s="189">
        <v>11.36</v>
      </c>
      <c r="F92" s="195"/>
      <c r="G92" s="190"/>
      <c r="I92" s="174"/>
    </row>
    <row r="93" spans="1:10" s="187" customFormat="1" ht="12" customHeight="1">
      <c r="A93" s="198"/>
      <c r="B93" s="198"/>
      <c r="C93" s="195"/>
      <c r="D93" s="195"/>
      <c r="E93" s="216"/>
      <c r="F93" s="195"/>
      <c r="G93" s="190"/>
      <c r="I93" s="174"/>
    </row>
    <row r="94" spans="1:10" s="187" customFormat="1" ht="12" customHeight="1">
      <c r="A94" s="199"/>
      <c r="B94" s="200" t="s">
        <v>26</v>
      </c>
      <c r="C94" s="195"/>
      <c r="D94" s="195"/>
      <c r="E94" s="246">
        <f>SUM(E90:E93)</f>
        <v>3865.39</v>
      </c>
      <c r="F94" s="195"/>
      <c r="G94" s="190"/>
    </row>
    <row r="95" spans="1:10" ht="12" customHeight="1">
      <c r="A95" s="199"/>
      <c r="B95" s="200"/>
      <c r="E95" s="248"/>
    </row>
    <row r="96" spans="1:10" ht="12" customHeight="1">
      <c r="A96" s="214"/>
      <c r="B96" s="215" t="s">
        <v>865</v>
      </c>
      <c r="E96" s="246">
        <f>+E94+E87+E82+E60+E17+E12</f>
        <v>620895.38000000024</v>
      </c>
    </row>
    <row r="97" spans="1:12">
      <c r="A97" s="214"/>
      <c r="B97" s="214"/>
      <c r="E97" s="247"/>
    </row>
    <row r="98" spans="1:12">
      <c r="A98" s="193" t="s">
        <v>595</v>
      </c>
      <c r="B98" s="193" t="s">
        <v>595</v>
      </c>
      <c r="K98" s="193"/>
      <c r="L98" s="193"/>
    </row>
    <row r="99" spans="1:12">
      <c r="A99" s="203"/>
      <c r="B99" s="203"/>
      <c r="K99" s="194"/>
      <c r="L99" s="194"/>
    </row>
    <row r="100" spans="1:12">
      <c r="A100" s="257" t="s">
        <v>861</v>
      </c>
      <c r="B100" s="257" t="s">
        <v>861</v>
      </c>
      <c r="C100" s="195"/>
      <c r="E100" s="189"/>
      <c r="G100" s="196"/>
    </row>
    <row r="101" spans="1:12">
      <c r="A101" s="147" t="s">
        <v>234</v>
      </c>
      <c r="B101" s="147" t="s">
        <v>259</v>
      </c>
      <c r="C101" s="195"/>
      <c r="E101" s="189">
        <v>157.61000000000001</v>
      </c>
      <c r="G101" s="196"/>
    </row>
    <row r="102" spans="1:12">
      <c r="A102" s="147" t="s">
        <v>319</v>
      </c>
      <c r="B102" s="147" t="s">
        <v>320</v>
      </c>
      <c r="C102" s="195"/>
      <c r="E102" s="189">
        <v>10521.3</v>
      </c>
      <c r="G102" s="196"/>
    </row>
    <row r="103" spans="1:12">
      <c r="A103" s="147" t="s">
        <v>235</v>
      </c>
      <c r="B103" s="147" t="s">
        <v>260</v>
      </c>
      <c r="C103" s="195"/>
      <c r="E103" s="189">
        <v>20.7</v>
      </c>
      <c r="G103" s="196"/>
    </row>
    <row r="104" spans="1:12">
      <c r="A104" s="199"/>
      <c r="B104" s="199"/>
    </row>
    <row r="105" spans="1:12">
      <c r="A105" s="199"/>
      <c r="B105" s="200" t="s">
        <v>862</v>
      </c>
      <c r="E105" s="246">
        <f>SUM(E101:E104)</f>
        <v>10699.61</v>
      </c>
    </row>
    <row r="106" spans="1:12">
      <c r="A106" s="258"/>
      <c r="B106" s="258"/>
      <c r="K106" s="198"/>
      <c r="L106" s="198"/>
    </row>
    <row r="107" spans="1:12">
      <c r="A107" s="257" t="s">
        <v>863</v>
      </c>
      <c r="B107" s="257" t="s">
        <v>863</v>
      </c>
      <c r="K107" s="198"/>
      <c r="L107" s="198"/>
    </row>
    <row r="108" spans="1:12">
      <c r="A108" s="147" t="s">
        <v>264</v>
      </c>
      <c r="B108" s="147" t="s">
        <v>266</v>
      </c>
      <c r="C108" s="195"/>
      <c r="E108" s="189">
        <v>-3.04</v>
      </c>
      <c r="G108" s="196"/>
      <c r="L108" s="200"/>
    </row>
    <row r="109" spans="1:12">
      <c r="A109" s="147" t="s">
        <v>24</v>
      </c>
      <c r="B109" s="147" t="s">
        <v>594</v>
      </c>
      <c r="C109" s="195"/>
      <c r="E109" s="189">
        <v>74.550000000000011</v>
      </c>
      <c r="G109" s="196"/>
    </row>
    <row r="110" spans="1:12">
      <c r="A110" s="147"/>
      <c r="B110" s="147"/>
      <c r="C110" s="195"/>
      <c r="E110" s="189"/>
      <c r="G110" s="196"/>
    </row>
    <row r="111" spans="1:12">
      <c r="A111" s="147"/>
      <c r="B111" s="200" t="s">
        <v>864</v>
      </c>
      <c r="C111" s="195"/>
      <c r="E111" s="246">
        <f>SUM(E108:E110)</f>
        <v>71.510000000000005</v>
      </c>
      <c r="G111" s="196"/>
    </row>
    <row r="112" spans="1:12">
      <c r="A112" s="147"/>
      <c r="B112" s="200"/>
      <c r="C112" s="195"/>
      <c r="E112" s="249"/>
      <c r="G112" s="196"/>
    </row>
    <row r="113" spans="1:7">
      <c r="A113" s="147"/>
      <c r="B113" s="200" t="s">
        <v>866</v>
      </c>
      <c r="C113" s="195"/>
      <c r="E113" s="246">
        <f>+E105+E111</f>
        <v>10771.12</v>
      </c>
      <c r="G113" s="196"/>
    </row>
    <row r="114" spans="1:7">
      <c r="A114" s="147"/>
      <c r="B114" s="147"/>
      <c r="C114" s="195"/>
      <c r="E114" s="189"/>
      <c r="G114" s="196"/>
    </row>
    <row r="115" spans="1:7">
      <c r="B115" s="215" t="s">
        <v>27</v>
      </c>
      <c r="E115" s="246">
        <f>+E96+E113</f>
        <v>631666.50000000023</v>
      </c>
    </row>
    <row r="116" spans="1:7">
      <c r="E116" s="247"/>
    </row>
  </sheetData>
  <mergeCells count="1">
    <mergeCell ref="C1:I2"/>
  </mergeCells>
  <pageMargins left="0.7" right="0.7" top="0.75" bottom="0.75" header="0.3" footer="0.3"/>
  <pageSetup scale="8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B28"/>
  <sheetViews>
    <sheetView showGridLines="0" view="pageBreakPreview" topLeftCell="E1" zoomScale="85" zoomScaleNormal="80" zoomScaleSheetLayoutView="85" workbookViewId="0">
      <selection activeCell="AA23" sqref="AA23"/>
    </sheetView>
  </sheetViews>
  <sheetFormatPr defaultRowHeight="15"/>
  <cols>
    <col min="1" max="1" width="23" style="208" customWidth="1"/>
    <col min="2" max="2" width="13.28515625" style="208" customWidth="1"/>
    <col min="3" max="3" width="6.28515625" style="208" customWidth="1"/>
    <col min="4" max="4" width="13" style="208" bestFit="1" customWidth="1"/>
    <col min="5" max="5" width="15" style="208" customWidth="1"/>
    <col min="6" max="6" width="14.85546875" style="208" bestFit="1" customWidth="1"/>
    <col min="7" max="7" width="14.140625" style="208" bestFit="1" customWidth="1"/>
    <col min="8" max="8" width="11.140625" style="208" bestFit="1" customWidth="1"/>
    <col min="9" max="9" width="11.28515625" style="208" bestFit="1" customWidth="1"/>
    <col min="10" max="10" width="16.85546875" style="208" bestFit="1" customWidth="1"/>
    <col min="11" max="11" width="11.5703125" style="208" bestFit="1" customWidth="1"/>
    <col min="12" max="12" width="21.28515625" style="208" customWidth="1"/>
    <col min="13" max="13" width="15.42578125" style="208" bestFit="1" customWidth="1"/>
    <col min="14" max="14" width="12.28515625" style="208" bestFit="1" customWidth="1"/>
    <col min="15" max="15" width="9.85546875" style="208" bestFit="1" customWidth="1"/>
    <col min="16" max="16" width="8.5703125" style="208" bestFit="1" customWidth="1"/>
    <col min="17" max="17" width="12.28515625" style="208" bestFit="1" customWidth="1"/>
    <col min="18" max="18" width="13" style="208" bestFit="1" customWidth="1"/>
    <col min="19" max="19" width="14.7109375" style="208" bestFit="1" customWidth="1"/>
    <col min="20" max="20" width="8" style="208" bestFit="1" customWidth="1"/>
    <col min="21" max="21" width="9.140625" style="208"/>
    <col min="22" max="23" width="17" style="208" bestFit="1" customWidth="1"/>
    <col min="24" max="24" width="15.140625" style="208" bestFit="1" customWidth="1"/>
    <col min="25" max="25" width="13" style="208" bestFit="1" customWidth="1"/>
    <col min="26" max="26" width="11.28515625" style="208" bestFit="1" customWidth="1"/>
    <col min="27" max="27" width="13" style="208" bestFit="1" customWidth="1"/>
    <col min="28" max="16384" width="9.140625" style="208"/>
  </cols>
  <sheetData>
    <row r="1" spans="1:28">
      <c r="A1" s="166" t="s">
        <v>268</v>
      </c>
      <c r="D1" s="275"/>
    </row>
    <row r="2" spans="1:28">
      <c r="A2" s="166" t="s">
        <v>330</v>
      </c>
    </row>
    <row r="3" spans="1:28">
      <c r="A3" s="166"/>
    </row>
    <row r="5" spans="1:28" ht="65.25" customHeight="1">
      <c r="B5" s="259" t="s">
        <v>341</v>
      </c>
      <c r="C5" s="260"/>
      <c r="D5" s="259" t="s">
        <v>321</v>
      </c>
      <c r="E5" s="259" t="s">
        <v>342</v>
      </c>
      <c r="F5" s="259" t="s">
        <v>343</v>
      </c>
      <c r="G5" s="259" t="s">
        <v>323</v>
      </c>
      <c r="H5" s="259" t="s">
        <v>324</v>
      </c>
      <c r="I5" s="259" t="s">
        <v>325</v>
      </c>
      <c r="J5" s="259" t="s">
        <v>329</v>
      </c>
      <c r="K5" s="259" t="s">
        <v>670</v>
      </c>
      <c r="L5" s="259" t="s">
        <v>606</v>
      </c>
      <c r="M5" s="38" t="s">
        <v>577</v>
      </c>
      <c r="N5" s="259" t="s">
        <v>331</v>
      </c>
      <c r="O5" s="259" t="s">
        <v>859</v>
      </c>
      <c r="P5" s="259" t="s">
        <v>607</v>
      </c>
      <c r="Q5" s="259" t="s">
        <v>565</v>
      </c>
      <c r="R5" s="259" t="s">
        <v>327</v>
      </c>
      <c r="S5" s="267" t="s">
        <v>328</v>
      </c>
      <c r="V5" s="253"/>
      <c r="W5" s="253"/>
      <c r="X5" s="253"/>
      <c r="Y5" s="253"/>
      <c r="Z5" s="253"/>
      <c r="AA5" s="253"/>
      <c r="AB5" s="253"/>
    </row>
    <row r="6" spans="1:28">
      <c r="A6" s="261" t="s">
        <v>332</v>
      </c>
      <c r="B6" s="209">
        <f>'Yakima Regulated Price Out'!G41+'Yakima Regulated Price Out'!I41</f>
        <v>1612539.2500000002</v>
      </c>
      <c r="C6" s="262"/>
      <c r="D6" s="209">
        <f>'Indian Nation Price Out'!E32</f>
        <v>538572.73999999987</v>
      </c>
      <c r="E6" s="209">
        <f>'Zillah Price Out'!E21</f>
        <v>117708.09000000003</v>
      </c>
      <c r="F6" s="209">
        <f>'Tieton Price Out'!E18</f>
        <v>51273.85</v>
      </c>
      <c r="G6" s="209">
        <f>'Sunnyside Price Out'!E19</f>
        <v>444162.98</v>
      </c>
      <c r="H6" s="209">
        <f>'Naches Price Out'!E19</f>
        <v>45030.93</v>
      </c>
      <c r="I6" s="209">
        <f>'Mabton Price Out'!E17</f>
        <v>81228.320000000007</v>
      </c>
      <c r="J6" s="209">
        <f>'Comm Recy-Storage Price Out'!E12</f>
        <v>0</v>
      </c>
      <c r="K6" s="209"/>
      <c r="L6" s="209">
        <f>-'JE Query - MSW Reclass'!$D$68</f>
        <v>213259.47000000003</v>
      </c>
      <c r="M6" s="39">
        <f>SUM(D6:L6)</f>
        <v>1491236.3799999997</v>
      </c>
      <c r="N6" s="209">
        <f t="shared" ref="N6:N17" si="0">M6+B6</f>
        <v>3103775.63</v>
      </c>
      <c r="O6" s="209"/>
      <c r="P6" s="209"/>
      <c r="Q6" s="209">
        <f>N6+O6+P6</f>
        <v>3103775.63</v>
      </c>
      <c r="R6" s="41">
        <f>+'2143_IS210'!AH20+'2143_IS210'!AH21</f>
        <v>3102733.8400000003</v>
      </c>
      <c r="S6" s="209">
        <f>Q6-R6</f>
        <v>1041.7899999995716</v>
      </c>
      <c r="T6" s="268">
        <f>IFERROR(S6/R6,0)</f>
        <v>3.3576518442186826E-4</v>
      </c>
      <c r="V6" s="253"/>
      <c r="W6" s="253"/>
      <c r="X6" s="253"/>
      <c r="Y6" s="253"/>
      <c r="Z6" s="253"/>
      <c r="AA6" s="253"/>
      <c r="AB6" s="253"/>
    </row>
    <row r="7" spans="1:28">
      <c r="A7" s="261" t="s">
        <v>333</v>
      </c>
      <c r="B7" s="209">
        <f>'Yakima Regulated Price Out'!G46+'Yakima Regulated Price Out'!I46</f>
        <v>305048.69</v>
      </c>
      <c r="C7" s="262"/>
      <c r="D7" s="209">
        <f>'Indian Nation Price Out'!E35</f>
        <v>0</v>
      </c>
      <c r="E7" s="209">
        <f>'Zillah Price Out'!E25</f>
        <v>0</v>
      </c>
      <c r="F7" s="209">
        <v>0</v>
      </c>
      <c r="G7" s="209">
        <f>'Sunnyside Price Out'!E23</f>
        <v>0</v>
      </c>
      <c r="H7" s="209">
        <f>'Naches Price Out'!E23</f>
        <v>0</v>
      </c>
      <c r="I7" s="209">
        <v>0</v>
      </c>
      <c r="J7" s="209"/>
      <c r="K7" s="209"/>
      <c r="L7" s="209"/>
      <c r="M7" s="39">
        <f t="shared" ref="M7:M17" si="1">SUM(D7:L7)</f>
        <v>0</v>
      </c>
      <c r="N7" s="209">
        <f t="shared" si="0"/>
        <v>305048.69</v>
      </c>
      <c r="O7" s="209"/>
      <c r="P7" s="209"/>
      <c r="Q7" s="209">
        <f t="shared" ref="Q7:Q17" si="2">N7+O7</f>
        <v>305048.69</v>
      </c>
      <c r="R7" s="41">
        <f>+'2143_IS210'!AH22</f>
        <v>304631.67999999999</v>
      </c>
      <c r="S7" s="209">
        <f t="shared" ref="S7:S17" si="3">Q7-R7</f>
        <v>417.01000000000931</v>
      </c>
      <c r="T7" s="268">
        <f t="shared" ref="T7:T17" si="4">IFERROR(S7/R7,0)</f>
        <v>1.3688989930397564E-3</v>
      </c>
      <c r="V7" s="253"/>
      <c r="W7" s="253"/>
      <c r="X7" s="253"/>
      <c r="Y7" s="253"/>
      <c r="Z7" s="253"/>
      <c r="AA7" s="253"/>
      <c r="AB7" s="253"/>
    </row>
    <row r="8" spans="1:28">
      <c r="A8" s="261" t="s">
        <v>334</v>
      </c>
      <c r="B8" s="209">
        <f>'Yakima Regulated Price Out'!G51+'Yakima Regulated Price Out'!I51</f>
        <v>71649.56</v>
      </c>
      <c r="C8" s="262"/>
      <c r="D8" s="209">
        <f>'Indian Nation Price Out'!E40</f>
        <v>0</v>
      </c>
      <c r="E8" s="209">
        <f>'Zillah Price Out'!E30</f>
        <v>26264.37</v>
      </c>
      <c r="F8" s="209">
        <v>0</v>
      </c>
      <c r="G8" s="209">
        <f>'Sunnyside Price Out'!E27</f>
        <v>0</v>
      </c>
      <c r="H8" s="209">
        <f>'Naches Price Out'!E28</f>
        <v>6217.42</v>
      </c>
      <c r="I8" s="209">
        <v>0</v>
      </c>
      <c r="J8" s="209"/>
      <c r="K8" s="209"/>
      <c r="L8" s="209"/>
      <c r="M8" s="39">
        <f t="shared" si="1"/>
        <v>32481.79</v>
      </c>
      <c r="N8" s="209">
        <f t="shared" si="0"/>
        <v>104131.35</v>
      </c>
      <c r="O8" s="209"/>
      <c r="P8" s="209"/>
      <c r="Q8" s="209">
        <f t="shared" si="2"/>
        <v>104131.35</v>
      </c>
      <c r="R8" s="41">
        <f>+'2143_IS210'!AH23</f>
        <v>104254.82999999999</v>
      </c>
      <c r="S8" s="209">
        <f t="shared" si="3"/>
        <v>-123.47999999998137</v>
      </c>
      <c r="T8" s="268">
        <f t="shared" si="4"/>
        <v>-1.1844055570373229E-3</v>
      </c>
      <c r="V8" s="269"/>
      <c r="W8" s="270"/>
      <c r="X8" s="253"/>
      <c r="Y8" s="269"/>
      <c r="Z8" s="271"/>
      <c r="AA8" s="269"/>
      <c r="AB8" s="253"/>
    </row>
    <row r="9" spans="1:28">
      <c r="A9" s="261" t="s">
        <v>335</v>
      </c>
      <c r="B9" s="209">
        <f>'Yakima Regulated Price Out'!G143+'Yakima Regulated Price Out'!I143</f>
        <v>4971775.3100000005</v>
      </c>
      <c r="C9" s="262"/>
      <c r="D9" s="209">
        <f>'Indian Nation Price Out'!E74</f>
        <v>749387.28999999969</v>
      </c>
      <c r="E9" s="209">
        <f>'Zillah Price Out'!E60</f>
        <v>85146.359999999986</v>
      </c>
      <c r="F9" s="209">
        <f>'Tieton Price Out'!E33</f>
        <v>27919.040000000001</v>
      </c>
      <c r="G9" s="209">
        <f>'Sunnyside Price Out'!E67</f>
        <v>651676.11</v>
      </c>
      <c r="H9" s="209">
        <f>'Naches Price Out'!E46</f>
        <v>46401.860000000015</v>
      </c>
      <c r="I9" s="209">
        <f>'Mabton Price Out'!E28</f>
        <v>65352.679999999993</v>
      </c>
      <c r="J9" s="209"/>
      <c r="K9" s="209">
        <v>0</v>
      </c>
      <c r="L9" s="209">
        <f>-L6</f>
        <v>-213259.47000000003</v>
      </c>
      <c r="M9" s="39">
        <f t="shared" si="1"/>
        <v>1412623.8699999999</v>
      </c>
      <c r="N9" s="209">
        <f t="shared" si="0"/>
        <v>6384399.1800000006</v>
      </c>
      <c r="O9" s="209"/>
      <c r="P9" s="209"/>
      <c r="Q9" s="209">
        <f t="shared" si="2"/>
        <v>6384399.1800000006</v>
      </c>
      <c r="R9" s="87">
        <f>+'2143_IS210'!AH24+'2143_IS210'!AH25+'2143_IS210'!AH26</f>
        <v>6390168.6900000004</v>
      </c>
      <c r="S9" s="209">
        <f t="shared" si="3"/>
        <v>-5769.5099999997765</v>
      </c>
      <c r="T9" s="268">
        <f t="shared" si="4"/>
        <v>-9.0287287861876085E-4</v>
      </c>
      <c r="V9" s="269"/>
      <c r="W9" s="270"/>
      <c r="X9" s="270"/>
      <c r="Y9" s="269"/>
      <c r="Z9" s="271"/>
      <c r="AA9" s="269"/>
      <c r="AB9" s="253"/>
    </row>
    <row r="10" spans="1:28">
      <c r="A10" s="261" t="s">
        <v>336</v>
      </c>
      <c r="B10" s="209"/>
      <c r="C10" s="262"/>
      <c r="D10" s="209"/>
      <c r="E10" s="209"/>
      <c r="F10" s="209"/>
      <c r="G10" s="209"/>
      <c r="H10" s="209"/>
      <c r="I10" s="209"/>
      <c r="J10" s="209"/>
      <c r="K10" s="209"/>
      <c r="L10" s="209"/>
      <c r="M10" s="39">
        <f t="shared" si="1"/>
        <v>0</v>
      </c>
      <c r="N10" s="209">
        <f t="shared" si="0"/>
        <v>0</v>
      </c>
      <c r="O10" s="209"/>
      <c r="P10" s="209"/>
      <c r="Q10" s="209">
        <f t="shared" si="2"/>
        <v>0</v>
      </c>
      <c r="R10" s="87"/>
      <c r="S10" s="209">
        <f t="shared" si="3"/>
        <v>0</v>
      </c>
      <c r="T10" s="268">
        <f t="shared" si="4"/>
        <v>0</v>
      </c>
      <c r="V10" s="269"/>
      <c r="W10" s="270"/>
      <c r="X10" s="270"/>
      <c r="Y10" s="269"/>
      <c r="Z10" s="271"/>
      <c r="AA10" s="269"/>
      <c r="AB10" s="253"/>
    </row>
    <row r="11" spans="1:28">
      <c r="A11" s="261" t="s">
        <v>337</v>
      </c>
      <c r="B11" s="209"/>
      <c r="C11" s="262"/>
      <c r="D11" s="209"/>
      <c r="E11" s="209"/>
      <c r="F11" s="209"/>
      <c r="G11" s="209"/>
      <c r="H11" s="209"/>
      <c r="I11" s="209"/>
      <c r="J11" s="209"/>
      <c r="K11" s="209"/>
      <c r="L11" s="209"/>
      <c r="M11" s="39">
        <f t="shared" si="1"/>
        <v>0</v>
      </c>
      <c r="N11" s="209">
        <f t="shared" si="0"/>
        <v>0</v>
      </c>
      <c r="O11" s="209"/>
      <c r="P11" s="209"/>
      <c r="Q11" s="209">
        <f t="shared" si="2"/>
        <v>0</v>
      </c>
      <c r="R11" s="87"/>
      <c r="S11" s="209">
        <f t="shared" si="3"/>
        <v>0</v>
      </c>
      <c r="T11" s="268">
        <f t="shared" si="4"/>
        <v>0</v>
      </c>
      <c r="V11" s="269"/>
      <c r="W11" s="270"/>
      <c r="X11" s="270"/>
      <c r="Y11" s="269"/>
      <c r="Z11" s="271"/>
      <c r="AA11" s="269"/>
      <c r="AB11" s="253"/>
    </row>
    <row r="12" spans="1:28">
      <c r="A12" s="261" t="s">
        <v>329</v>
      </c>
      <c r="B12" s="209"/>
      <c r="C12" s="262"/>
      <c r="D12" s="209"/>
      <c r="E12" s="209">
        <f>'Zillah Price Out'!E64</f>
        <v>0</v>
      </c>
      <c r="F12" s="209"/>
      <c r="G12" s="209"/>
      <c r="H12" s="209"/>
      <c r="I12" s="209"/>
      <c r="J12" s="209">
        <f>'Comm Recy-Storage Price Out'!E60</f>
        <v>559188.51000000013</v>
      </c>
      <c r="K12" s="209">
        <v>0</v>
      </c>
      <c r="L12" s="209"/>
      <c r="M12" s="39">
        <f t="shared" si="1"/>
        <v>559188.51000000013</v>
      </c>
      <c r="N12" s="209">
        <f t="shared" si="0"/>
        <v>559188.51000000013</v>
      </c>
      <c r="O12" s="209"/>
      <c r="P12" s="209"/>
      <c r="Q12" s="209">
        <f t="shared" si="2"/>
        <v>559188.51000000013</v>
      </c>
      <c r="R12" s="87">
        <f>+'2143_IS210'!AH27</f>
        <v>564365.23</v>
      </c>
      <c r="S12" s="209">
        <f t="shared" si="3"/>
        <v>-5176.7199999998556</v>
      </c>
      <c r="T12" s="268">
        <f t="shared" si="4"/>
        <v>-9.1726416242897454E-3</v>
      </c>
      <c r="V12" s="269"/>
      <c r="W12" s="270"/>
      <c r="X12" s="270"/>
      <c r="Y12" s="269"/>
      <c r="Z12" s="253"/>
      <c r="AA12" s="253"/>
      <c r="AB12" s="253"/>
    </row>
    <row r="13" spans="1:28">
      <c r="A13" s="261" t="s">
        <v>338</v>
      </c>
      <c r="B13" s="209">
        <f>'Yakima Regulated Price Out'!G176+'Yakima Regulated Price Out'!I176</f>
        <v>1896879.29</v>
      </c>
      <c r="C13" s="262"/>
      <c r="D13" s="209">
        <f>'Indian Nation Price Out'!E91</f>
        <v>605949.50999999989</v>
      </c>
      <c r="E13" s="209">
        <f>'Zillah Price Out'!E75</f>
        <v>12497.360000000002</v>
      </c>
      <c r="F13" s="209">
        <v>0</v>
      </c>
      <c r="G13" s="209">
        <f>'Sunnyside Price Out'!E91</f>
        <v>207078.94</v>
      </c>
      <c r="H13" s="209">
        <f>'Naches Price Out'!E54</f>
        <v>10845.37</v>
      </c>
      <c r="I13" s="209">
        <f>+'Mabton Price Out'!E39</f>
        <v>4610.49</v>
      </c>
      <c r="K13" s="209">
        <v>0</v>
      </c>
      <c r="M13" s="39">
        <f t="shared" si="1"/>
        <v>840981.66999999981</v>
      </c>
      <c r="N13" s="209">
        <f t="shared" si="0"/>
        <v>2737860.96</v>
      </c>
      <c r="O13" s="209">
        <f>J14+'Comm Recy-Storage Price Out'!E105</f>
        <v>68306.38</v>
      </c>
      <c r="P13" s="209"/>
      <c r="Q13" s="209">
        <f t="shared" si="2"/>
        <v>2806167.34</v>
      </c>
      <c r="R13" s="87">
        <f>+'2143_IS210'!AH16+'2143_IS210'!AH17+'2143_IS210'!AH19</f>
        <v>2814414.32</v>
      </c>
      <c r="S13" s="209">
        <f t="shared" si="3"/>
        <v>-8246.9799999999814</v>
      </c>
      <c r="T13" s="268">
        <f t="shared" si="4"/>
        <v>-2.9302650790946736E-3</v>
      </c>
      <c r="V13" s="253"/>
      <c r="W13" s="253"/>
      <c r="X13" s="253"/>
      <c r="Y13" s="253"/>
      <c r="Z13" s="253"/>
      <c r="AA13" s="253"/>
      <c r="AB13" s="253"/>
    </row>
    <row r="14" spans="1:28">
      <c r="A14" s="261" t="s">
        <v>339</v>
      </c>
      <c r="B14" s="209"/>
      <c r="C14" s="262"/>
      <c r="D14" s="209"/>
      <c r="E14" s="209"/>
      <c r="F14" s="209"/>
      <c r="G14" s="209"/>
      <c r="H14" s="209"/>
      <c r="I14" s="209"/>
      <c r="J14" s="209">
        <f>'Comm Recy-Storage Price Out'!E82</f>
        <v>57606.770000000011</v>
      </c>
      <c r="K14" s="209"/>
      <c r="L14" s="209"/>
      <c r="M14" s="39">
        <f t="shared" si="1"/>
        <v>57606.770000000011</v>
      </c>
      <c r="N14" s="209">
        <f t="shared" si="0"/>
        <v>57606.770000000011</v>
      </c>
      <c r="O14" s="209">
        <f>-J14</f>
        <v>-57606.770000000011</v>
      </c>
      <c r="P14" s="209"/>
      <c r="Q14" s="209">
        <f t="shared" si="2"/>
        <v>0</v>
      </c>
      <c r="R14" s="87"/>
      <c r="S14" s="209">
        <f t="shared" si="3"/>
        <v>0</v>
      </c>
      <c r="T14" s="268">
        <f t="shared" si="4"/>
        <v>0</v>
      </c>
      <c r="V14" s="253"/>
      <c r="W14" s="253"/>
      <c r="X14" s="253"/>
      <c r="Y14" s="253"/>
      <c r="Z14" s="253"/>
      <c r="AA14" s="253"/>
      <c r="AB14" s="253"/>
    </row>
    <row r="15" spans="1:28">
      <c r="A15" s="261" t="s">
        <v>340</v>
      </c>
      <c r="B15" s="262">
        <f>'Yakima Regulated Price Out'!G181+'Yakima Regulated Price Out'!I181</f>
        <v>1383866.5</v>
      </c>
      <c r="C15" s="262"/>
      <c r="D15" s="262">
        <f>'Indian Nation Price Out'!E96</f>
        <v>307698.02</v>
      </c>
      <c r="E15" s="262">
        <f>'Zillah Price Out'!E80</f>
        <v>21301.450000000004</v>
      </c>
      <c r="F15" s="262">
        <f>+'Tieton Price Out'!E38</f>
        <v>1016.11</v>
      </c>
      <c r="G15" s="262">
        <f>'Sunnyside Price Out'!E96</f>
        <v>147130.94</v>
      </c>
      <c r="H15" s="262">
        <f>'Naches Price Out'!E59</f>
        <v>4435.62</v>
      </c>
      <c r="I15" s="262">
        <f>+'Mabton Price Out'!E44</f>
        <v>4524.71</v>
      </c>
      <c r="J15" s="262">
        <f>'Comm Recy-Storage Price Out'!E87</f>
        <v>257.64999999999998</v>
      </c>
      <c r="K15" s="209">
        <v>0</v>
      </c>
      <c r="L15" s="262"/>
      <c r="M15" s="39">
        <f t="shared" si="1"/>
        <v>486364.50000000006</v>
      </c>
      <c r="N15" s="209">
        <f t="shared" si="0"/>
        <v>1870231</v>
      </c>
      <c r="O15" s="209"/>
      <c r="P15" s="209"/>
      <c r="Q15" s="209">
        <f t="shared" si="2"/>
        <v>1870231</v>
      </c>
      <c r="R15" s="88">
        <f>+'2143_IS210'!AH18</f>
        <v>1880442.79</v>
      </c>
      <c r="S15" s="209">
        <f t="shared" si="3"/>
        <v>-10211.790000000037</v>
      </c>
      <c r="T15" s="268">
        <f t="shared" si="4"/>
        <v>-5.4305241586211925E-3</v>
      </c>
    </row>
    <row r="16" spans="1:28">
      <c r="A16" s="261" t="s">
        <v>670</v>
      </c>
      <c r="B16" s="262">
        <v>0</v>
      </c>
      <c r="C16" s="262"/>
      <c r="D16" s="262"/>
      <c r="E16" s="262"/>
      <c r="F16" s="262"/>
      <c r="G16" s="262"/>
      <c r="H16" s="262"/>
      <c r="I16" s="262"/>
      <c r="J16" s="262"/>
      <c r="K16" s="209">
        <f>+'Comm Recy-Storage Price Out'!E105+'Comm Recy-Storage Price Out'!E111</f>
        <v>10771.12</v>
      </c>
      <c r="L16" s="262"/>
      <c r="M16" s="39">
        <f t="shared" si="1"/>
        <v>10771.12</v>
      </c>
      <c r="N16" s="209">
        <f t="shared" si="0"/>
        <v>10771.12</v>
      </c>
      <c r="O16" s="209">
        <f>-N16</f>
        <v>-10771.12</v>
      </c>
      <c r="P16" s="209"/>
      <c r="Q16" s="209">
        <f t="shared" si="2"/>
        <v>0</v>
      </c>
      <c r="R16" s="88"/>
      <c r="S16" s="209">
        <f t="shared" si="3"/>
        <v>0</v>
      </c>
      <c r="T16" s="268"/>
    </row>
    <row r="17" spans="1:20">
      <c r="A17" s="261" t="s">
        <v>23</v>
      </c>
      <c r="B17" s="263">
        <f>'Yakima Regulated Price Out'!G188+'Yakima Regulated Price Out'!I188</f>
        <v>27927.900000000005</v>
      </c>
      <c r="C17" s="262"/>
      <c r="D17" s="263">
        <f>'Indian Nation Price Out'!E103</f>
        <v>7580.6500000000005</v>
      </c>
      <c r="E17" s="263">
        <f>'Zillah Price Out'!E86</f>
        <v>0</v>
      </c>
      <c r="F17" s="263">
        <v>0</v>
      </c>
      <c r="G17" s="263">
        <f>'Sunnyside Price Out'!E102</f>
        <v>674.36</v>
      </c>
      <c r="H17" s="263">
        <f>'Naches Price Out'!E65</f>
        <v>10</v>
      </c>
      <c r="I17" s="263">
        <f>'Mabton Price Out'!E49</f>
        <v>0</v>
      </c>
      <c r="J17" s="263">
        <f>'Comm Recy-Storage Price Out'!E94</f>
        <v>3865.39</v>
      </c>
      <c r="K17" s="263"/>
      <c r="L17" s="263"/>
      <c r="M17" s="40">
        <f t="shared" si="1"/>
        <v>12130.4</v>
      </c>
      <c r="N17" s="263">
        <f t="shared" si="0"/>
        <v>40058.300000000003</v>
      </c>
      <c r="O17" s="263">
        <f>+'Comm Recy-Storage Price Out'!E111</f>
        <v>71.510000000000005</v>
      </c>
      <c r="P17" s="263"/>
      <c r="Q17" s="263">
        <f t="shared" si="2"/>
        <v>40129.810000000005</v>
      </c>
      <c r="R17" s="42">
        <f>+'2143_IS210'!AH52</f>
        <v>39452.600000000006</v>
      </c>
      <c r="S17" s="263">
        <f t="shared" si="3"/>
        <v>677.20999999999913</v>
      </c>
      <c r="T17" s="268">
        <f t="shared" si="4"/>
        <v>1.7165155148203135E-2</v>
      </c>
    </row>
    <row r="18" spans="1:20">
      <c r="B18" s="209">
        <f>SUM(B6:B17)</f>
        <v>10269686.500000002</v>
      </c>
      <c r="C18" s="209"/>
      <c r="D18" s="209">
        <f t="shared" ref="D18:S18" si="5">SUM(D6:D17)</f>
        <v>2209188.2099999995</v>
      </c>
      <c r="E18" s="209">
        <f t="shared" si="5"/>
        <v>262917.63</v>
      </c>
      <c r="F18" s="209">
        <f t="shared" si="5"/>
        <v>80209</v>
      </c>
      <c r="G18" s="209">
        <f t="shared" si="5"/>
        <v>1450723.3299999998</v>
      </c>
      <c r="H18" s="209">
        <f t="shared" si="5"/>
        <v>112941.20000000001</v>
      </c>
      <c r="I18" s="209">
        <f t="shared" si="5"/>
        <v>155716.19999999998</v>
      </c>
      <c r="J18" s="209">
        <f t="shared" si="5"/>
        <v>620918.32000000018</v>
      </c>
      <c r="K18" s="209">
        <f>SUM(K6:K17)</f>
        <v>10771.12</v>
      </c>
      <c r="L18" s="209"/>
      <c r="M18" s="39">
        <f t="shared" si="5"/>
        <v>4903385.01</v>
      </c>
      <c r="N18" s="209">
        <f t="shared" si="5"/>
        <v>15173071.51</v>
      </c>
      <c r="O18" s="209">
        <f>SUM(O6:O17)</f>
        <v>-7.489120434911456E-12</v>
      </c>
      <c r="P18" s="209"/>
      <c r="Q18" s="209">
        <f t="shared" si="5"/>
        <v>15173071.510000002</v>
      </c>
      <c r="R18" s="209">
        <f>SUM(R6:R17)</f>
        <v>15200463.980000002</v>
      </c>
      <c r="S18" s="209">
        <f t="shared" si="5"/>
        <v>-27392.470000000052</v>
      </c>
      <c r="T18" s="268">
        <f>S18/R18</f>
        <v>-1.8020811756826417E-3</v>
      </c>
    </row>
    <row r="19" spans="1:20">
      <c r="B19" s="264"/>
      <c r="D19" s="264"/>
      <c r="E19" s="264"/>
      <c r="F19" s="264"/>
      <c r="G19" s="264"/>
      <c r="H19" s="264"/>
      <c r="I19" s="264"/>
      <c r="J19" s="264"/>
      <c r="R19" s="264"/>
    </row>
    <row r="21" spans="1:20">
      <c r="E21" s="285" t="s">
        <v>870</v>
      </c>
      <c r="F21" s="286">
        <f>SUM(E18:I18)-G13-G15</f>
        <v>1708297.48</v>
      </c>
    </row>
    <row r="22" spans="1:20">
      <c r="B22" s="265"/>
      <c r="C22" s="266"/>
      <c r="D22" s="265"/>
      <c r="K22" s="264"/>
    </row>
    <row r="23" spans="1:20">
      <c r="B23" s="209"/>
      <c r="C23" s="209"/>
      <c r="D23" s="209"/>
      <c r="E23" s="264"/>
      <c r="K23" s="264"/>
    </row>
    <row r="24" spans="1:20">
      <c r="E24" s="209"/>
      <c r="K24" s="264"/>
    </row>
    <row r="25" spans="1:20">
      <c r="E25" s="209"/>
    </row>
    <row r="27" spans="1:20">
      <c r="A27" s="244"/>
    </row>
    <row r="28" spans="1:20">
      <c r="A28" s="247"/>
    </row>
  </sheetData>
  <pageMargins left="0.7" right="0.7" top="0.75" bottom="0.75" header="0.3" footer="0.3"/>
  <pageSetup scale="44"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92D050"/>
    <pageSetUpPr fitToPage="1"/>
  </sheetPr>
  <dimension ref="A1:AQ84"/>
  <sheetViews>
    <sheetView showGridLines="0" topLeftCell="A9" zoomScale="80" zoomScaleNormal="80" workbookViewId="0">
      <selection activeCell="G98" sqref="G98"/>
    </sheetView>
  </sheetViews>
  <sheetFormatPr defaultRowHeight="12.75" outlineLevelRow="1"/>
  <cols>
    <col min="1" max="1" width="2.7109375" style="90" customWidth="1"/>
    <col min="2" max="2" width="18" style="90" customWidth="1"/>
    <col min="3" max="3" width="12.42578125" style="90" customWidth="1"/>
    <col min="4" max="5" width="18.7109375" style="90" customWidth="1"/>
    <col min="6" max="6" width="12.28515625" style="90" customWidth="1"/>
    <col min="7" max="7" width="19" style="90" customWidth="1"/>
    <col min="8" max="8" width="7.85546875" style="90" customWidth="1"/>
    <col min="9" max="9" width="30.28515625" style="90" customWidth="1"/>
    <col min="10" max="10" width="10.28515625" style="90" customWidth="1"/>
    <col min="11" max="11" width="13.5703125" style="90" customWidth="1"/>
    <col min="12" max="12" width="15.140625" style="90" customWidth="1"/>
    <col min="13" max="13" width="29.85546875" style="90" customWidth="1"/>
    <col min="14" max="14" width="38.5703125" style="90" customWidth="1"/>
    <col min="15" max="15" width="11.42578125" style="90" customWidth="1"/>
    <col min="16" max="16" width="35.140625" style="90" customWidth="1"/>
    <col min="17" max="17" width="18" style="90" customWidth="1"/>
    <col min="18" max="18" width="14.140625" style="90" customWidth="1"/>
    <col min="19" max="19" width="17.7109375" style="90" customWidth="1"/>
    <col min="20" max="20" width="12.7109375" style="90" customWidth="1"/>
    <col min="21" max="21" width="15.85546875" style="90" customWidth="1"/>
    <col min="22" max="22" width="13.7109375" style="90" bestFit="1" customWidth="1"/>
    <col min="23" max="23" width="13.28515625" style="90" customWidth="1"/>
    <col min="24" max="24" width="12.28515625" style="90" customWidth="1"/>
    <col min="25" max="25" width="11.5703125" style="90" customWidth="1"/>
    <col min="26" max="26" width="9.85546875" style="90" customWidth="1"/>
    <col min="27" max="27" width="11.42578125" style="90" customWidth="1"/>
    <col min="28" max="28" width="11" style="90" customWidth="1"/>
    <col min="29" max="29" width="11.5703125" style="90" customWidth="1"/>
    <col min="30" max="30" width="7" style="90" customWidth="1"/>
    <col min="31" max="31" width="11.140625" style="90" customWidth="1"/>
    <col min="32" max="32" width="11" style="90" customWidth="1"/>
    <col min="33" max="33" width="8.5703125" style="90" customWidth="1"/>
    <col min="34" max="34" width="8.42578125" style="90" customWidth="1"/>
    <col min="35" max="36" width="10.28515625" style="90" customWidth="1"/>
    <col min="37" max="37" width="10.140625" style="90" customWidth="1"/>
    <col min="38" max="38" width="10.42578125" style="90" customWidth="1"/>
    <col min="39" max="39" width="21.140625" style="90" customWidth="1"/>
    <col min="40" max="42" width="18.85546875" style="90" customWidth="1"/>
    <col min="43" max="43" width="20.42578125" style="90" customWidth="1"/>
    <col min="44" max="46" width="9.140625" style="90" customWidth="1"/>
    <col min="47" max="16384" width="9.140625" style="90"/>
  </cols>
  <sheetData>
    <row r="1" spans="1:43" hidden="1" outlineLevel="1">
      <c r="A1" s="138" t="b">
        <v>1</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row>
    <row r="2" spans="1:43" hidden="1" outlineLevel="1">
      <c r="B2" s="90" t="s">
        <v>858</v>
      </c>
      <c r="C2" s="90" t="s">
        <v>857</v>
      </c>
      <c r="D2" s="117" t="s">
        <v>856</v>
      </c>
      <c r="E2" s="117" t="s">
        <v>855</v>
      </c>
      <c r="F2" s="117" t="s">
        <v>854</v>
      </c>
      <c r="G2" s="90" t="s">
        <v>853</v>
      </c>
      <c r="H2" s="90" t="s">
        <v>852</v>
      </c>
      <c r="I2" s="90" t="s">
        <v>851</v>
      </c>
      <c r="J2" s="90" t="s">
        <v>785</v>
      </c>
      <c r="K2" s="90" t="s">
        <v>850</v>
      </c>
      <c r="L2" s="90" t="s">
        <v>849</v>
      </c>
      <c r="M2" s="90" t="s">
        <v>848</v>
      </c>
      <c r="N2" s="90" t="s">
        <v>847</v>
      </c>
      <c r="O2" s="90" t="s">
        <v>846</v>
      </c>
      <c r="P2" s="90" t="s">
        <v>845</v>
      </c>
      <c r="Q2" s="90" t="s">
        <v>844</v>
      </c>
      <c r="R2" s="90" t="s">
        <v>843</v>
      </c>
      <c r="S2" s="90" t="s">
        <v>842</v>
      </c>
      <c r="T2" s="90" t="s">
        <v>841</v>
      </c>
      <c r="U2" s="90" t="s">
        <v>840</v>
      </c>
      <c r="V2" s="90" t="s">
        <v>839</v>
      </c>
      <c r="W2" s="90" t="s">
        <v>838</v>
      </c>
      <c r="X2" s="90" t="s">
        <v>837</v>
      </c>
      <c r="Y2" s="90" t="s">
        <v>836</v>
      </c>
      <c r="Z2" s="90" t="s">
        <v>835</v>
      </c>
      <c r="AA2" s="90" t="s">
        <v>834</v>
      </c>
      <c r="AB2" s="90" t="s">
        <v>833</v>
      </c>
      <c r="AC2" s="90" t="s">
        <v>832</v>
      </c>
      <c r="AD2" s="90" t="s">
        <v>831</v>
      </c>
      <c r="AE2" s="90" t="s">
        <v>830</v>
      </c>
      <c r="AF2" s="90" t="s">
        <v>829</v>
      </c>
      <c r="AG2" s="90" t="s">
        <v>828</v>
      </c>
      <c r="AH2" s="90" t="s">
        <v>827</v>
      </c>
      <c r="AI2" s="90" t="s">
        <v>826</v>
      </c>
      <c r="AJ2" s="90" t="s">
        <v>825</v>
      </c>
      <c r="AK2" s="90" t="s">
        <v>824</v>
      </c>
      <c r="AL2" s="90" t="s">
        <v>823</v>
      </c>
      <c r="AM2" s="90" t="s">
        <v>822</v>
      </c>
      <c r="AN2" s="90" t="s">
        <v>755</v>
      </c>
      <c r="AO2" s="90" t="s">
        <v>821</v>
      </c>
      <c r="AP2" s="90" t="s">
        <v>820</v>
      </c>
      <c r="AQ2" s="117"/>
    </row>
    <row r="3" spans="1:43" hidden="1" outlineLevel="1">
      <c r="A3" s="138" t="s">
        <v>819</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row>
    <row r="4" spans="1:43" hidden="1" outlineLevel="1">
      <c r="Q4" s="90" t="s">
        <v>871</v>
      </c>
      <c r="U4" s="90" t="str">
        <f ca="1">_xll.ReportDrill(,"APDrill",_xll.PairGroup(_xll.PairExt(AQ20:AQ66,"H8")),"AP Detail")</f>
        <v>OK!: ReportDrill 'AP Detail' Formula OK [jAction{}]</v>
      </c>
      <c r="Y4" s="90" t="str">
        <f ca="1">_xll.ReportDrill(,"JEStaged_DrillToDetail",_xll.PairGroup(_xll.PairExt(Q19:Q66,"dControlNum",TRUE),_xll.PairExt(AP19:AP66,"dDistrict",TRUE),_xll.PairExt(AO19:AO66,"dApplyMonth",TRUE)),"JE Staged Details")</f>
        <v>OK!: ReportDrill 'JE Staged Details' Formula OK [jAction{}]</v>
      </c>
    </row>
    <row r="5" spans="1:43" hidden="1" outlineLevel="1">
      <c r="B5" s="90" t="str">
        <f ca="1">_xll.ReportRange("JEQuery_WithStaged",B20:AR65,B2:AR2,,_xll.Param(I12,DateTo,IF(M12="","all",M12),M13,M14,M15,P12,P13,P14,P15,EntrieShownLimit,DateFrom,DateTo),TRUE)</f>
        <v>OK!: ReportRange Formula OK [jAction{}]</v>
      </c>
    </row>
    <row r="6" spans="1:43" hidden="1" outlineLevel="1">
      <c r="B6" s="126" t="s">
        <v>818</v>
      </c>
      <c r="D6" s="90">
        <v>10000</v>
      </c>
    </row>
    <row r="7" spans="1:43" hidden="1" outlineLevel="1">
      <c r="A7" s="138" t="s">
        <v>817</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row>
    <row r="8" spans="1:43" hidden="1" outlineLevel="1">
      <c r="B8" s="91" t="s">
        <v>816</v>
      </c>
      <c r="C8" s="90" t="str">
        <f>IF(DateFrom="",CurrentMonth,DateFrom)</f>
        <v>2016-07</v>
      </c>
      <c r="E8" s="91" t="s">
        <v>815</v>
      </c>
      <c r="G8" s="90" t="str">
        <f>IF(DateTo="",CurrentMonth,DateTo)</f>
        <v>2017-06</v>
      </c>
      <c r="I8" s="91" t="s">
        <v>814</v>
      </c>
      <c r="J8" s="101" t="str">
        <f ca="1">TEXT(NOW() - 15,"yyyy-mm")</f>
        <v>2017-07</v>
      </c>
    </row>
    <row r="9" spans="1:43" ht="18" collapsed="1">
      <c r="B9" s="137" t="s">
        <v>813</v>
      </c>
      <c r="G9" s="136" t="s">
        <v>812</v>
      </c>
      <c r="P9" s="134"/>
      <c r="U9" s="126"/>
    </row>
    <row r="10" spans="1:43" ht="14.25">
      <c r="B10" s="117" t="s">
        <v>811</v>
      </c>
      <c r="G10" s="135"/>
      <c r="P10" s="134"/>
      <c r="U10" s="126"/>
    </row>
    <row r="11" spans="1:43">
      <c r="G11" s="133" t="s">
        <v>810</v>
      </c>
      <c r="H11" s="131"/>
      <c r="I11" s="132"/>
      <c r="L11" s="131" t="s">
        <v>809</v>
      </c>
      <c r="M11" s="131"/>
      <c r="N11" s="131"/>
      <c r="O11" s="131"/>
      <c r="P11" s="131"/>
      <c r="U11" s="117"/>
    </row>
    <row r="12" spans="1:43" s="126" customFormat="1">
      <c r="H12" s="124" t="s">
        <v>808</v>
      </c>
      <c r="I12" s="125" t="s">
        <v>807</v>
      </c>
      <c r="K12" s="129"/>
      <c r="L12" s="126" t="s">
        <v>806</v>
      </c>
      <c r="M12" s="125" t="s">
        <v>588</v>
      </c>
      <c r="O12" s="124" t="s">
        <v>805</v>
      </c>
      <c r="P12" s="130"/>
      <c r="Z12" s="90"/>
      <c r="AA12" s="90"/>
      <c r="AB12" s="90"/>
      <c r="AH12" s="90"/>
      <c r="AI12" s="90"/>
      <c r="AJ12" s="90"/>
      <c r="AK12" s="90"/>
      <c r="AL12" s="90"/>
    </row>
    <row r="13" spans="1:43" s="126" customFormat="1">
      <c r="H13" s="124" t="s">
        <v>804</v>
      </c>
      <c r="I13" s="125" t="s">
        <v>643</v>
      </c>
      <c r="K13" s="129"/>
      <c r="L13" s="126" t="s">
        <v>803</v>
      </c>
      <c r="M13" s="125" t="s">
        <v>411</v>
      </c>
      <c r="N13" s="90"/>
      <c r="O13" s="124" t="s">
        <v>802</v>
      </c>
      <c r="P13" s="128"/>
      <c r="Q13" s="127"/>
      <c r="Z13" s="90"/>
      <c r="AA13" s="90"/>
      <c r="AB13" s="90"/>
      <c r="AH13" s="90"/>
      <c r="AI13" s="90"/>
      <c r="AJ13" s="90"/>
      <c r="AK13" s="90"/>
      <c r="AL13" s="90"/>
    </row>
    <row r="14" spans="1:43">
      <c r="L14" s="126" t="s">
        <v>403</v>
      </c>
      <c r="M14" s="125" t="s">
        <v>402</v>
      </c>
      <c r="O14" s="124" t="s">
        <v>801</v>
      </c>
      <c r="P14" s="128"/>
      <c r="Q14" s="127"/>
    </row>
    <row r="15" spans="1:43">
      <c r="L15" s="126" t="s">
        <v>800</v>
      </c>
      <c r="M15" s="125" t="s">
        <v>402</v>
      </c>
      <c r="O15" s="124" t="s">
        <v>799</v>
      </c>
      <c r="P15" s="123" t="s">
        <v>398</v>
      </c>
    </row>
    <row r="16" spans="1:43">
      <c r="B16" s="120" t="s">
        <v>798</v>
      </c>
      <c r="C16" s="119"/>
      <c r="D16" s="122">
        <f>SUM(D19:D66)</f>
        <v>-2876509.91</v>
      </c>
      <c r="E16" s="122">
        <f>SUM(E19:E66)</f>
        <v>0</v>
      </c>
      <c r="F16" s="90" t="s">
        <v>797</v>
      </c>
      <c r="N16" s="121"/>
      <c r="O16" s="121"/>
      <c r="P16" s="121"/>
      <c r="Q16" s="121"/>
    </row>
    <row r="17" spans="2:43">
      <c r="B17" s="120" t="s">
        <v>796</v>
      </c>
      <c r="C17" s="119"/>
      <c r="D17" s="118">
        <f>COUNT(D20:D67)</f>
        <v>45</v>
      </c>
      <c r="E17" s="118">
        <f>COUNT(E20:E67)</f>
        <v>45</v>
      </c>
      <c r="F17" s="117" t="s">
        <v>795</v>
      </c>
      <c r="G17" s="116" t="str">
        <f>""&amp;EntrieShownLimit</f>
        <v>10000</v>
      </c>
    </row>
    <row r="18" spans="2:43">
      <c r="O18" s="102"/>
      <c r="R18" s="115" t="s">
        <v>794</v>
      </c>
      <c r="S18" s="114"/>
      <c r="T18" s="114"/>
      <c r="U18" s="114"/>
      <c r="V18" s="114"/>
      <c r="W18" s="114"/>
      <c r="X18" s="114"/>
      <c r="Y18" s="114"/>
      <c r="Z18" s="113"/>
      <c r="AA18" s="113"/>
      <c r="AB18" s="113"/>
      <c r="AC18" s="113"/>
      <c r="AD18" s="113"/>
      <c r="AE18" s="113"/>
      <c r="AF18" s="113"/>
      <c r="AG18" s="113"/>
      <c r="AH18" s="113"/>
      <c r="AI18" s="113"/>
      <c r="AJ18" s="113"/>
      <c r="AK18" s="113"/>
      <c r="AL18" s="113"/>
      <c r="AM18" s="113"/>
      <c r="AN18" s="113"/>
      <c r="AO18" s="113"/>
      <c r="AP18" s="113"/>
      <c r="AQ18" s="113"/>
    </row>
    <row r="19" spans="2:43" s="105" customFormat="1" ht="29.25" customHeight="1" thickBot="1">
      <c r="B19" s="109" t="s">
        <v>793</v>
      </c>
      <c r="C19" s="107" t="s">
        <v>792</v>
      </c>
      <c r="D19" s="112" t="s">
        <v>791</v>
      </c>
      <c r="E19" s="112" t="s">
        <v>790</v>
      </c>
      <c r="F19" s="112" t="s">
        <v>789</v>
      </c>
      <c r="G19" s="111" t="s">
        <v>788</v>
      </c>
      <c r="H19" s="109" t="s">
        <v>787</v>
      </c>
      <c r="I19" s="109" t="s">
        <v>786</v>
      </c>
      <c r="J19" s="109" t="s">
        <v>785</v>
      </c>
      <c r="K19" s="109" t="s">
        <v>784</v>
      </c>
      <c r="L19" s="109" t="s">
        <v>783</v>
      </c>
      <c r="M19" s="109" t="s">
        <v>782</v>
      </c>
      <c r="N19" s="109" t="s">
        <v>781</v>
      </c>
      <c r="O19" s="110" t="s">
        <v>780</v>
      </c>
      <c r="P19" s="109" t="s">
        <v>779</v>
      </c>
      <c r="Q19" s="109" t="s">
        <v>778</v>
      </c>
      <c r="R19" s="109" t="s">
        <v>777</v>
      </c>
      <c r="S19" s="109" t="s">
        <v>776</v>
      </c>
      <c r="T19" s="109" t="s">
        <v>775</v>
      </c>
      <c r="U19" s="109" t="s">
        <v>774</v>
      </c>
      <c r="V19" s="109" t="s">
        <v>773</v>
      </c>
      <c r="W19" s="109" t="s">
        <v>772</v>
      </c>
      <c r="X19" s="109" t="s">
        <v>771</v>
      </c>
      <c r="Y19" s="109" t="s">
        <v>770</v>
      </c>
      <c r="Z19" s="109" t="s">
        <v>769</v>
      </c>
      <c r="AA19" s="109" t="s">
        <v>768</v>
      </c>
      <c r="AB19" s="109" t="s">
        <v>767</v>
      </c>
      <c r="AC19" s="108" t="s">
        <v>766</v>
      </c>
      <c r="AD19" s="108" t="s">
        <v>765</v>
      </c>
      <c r="AE19" s="108" t="s">
        <v>764</v>
      </c>
      <c r="AF19" s="108" t="s">
        <v>763</v>
      </c>
      <c r="AG19" s="108" t="s">
        <v>762</v>
      </c>
      <c r="AH19" s="108" t="s">
        <v>761</v>
      </c>
      <c r="AI19" s="107" t="s">
        <v>760</v>
      </c>
      <c r="AJ19" s="107" t="s">
        <v>759</v>
      </c>
      <c r="AK19" s="107" t="s">
        <v>758</v>
      </c>
      <c r="AL19" s="107" t="s">
        <v>757</v>
      </c>
      <c r="AM19" s="107" t="s">
        <v>756</v>
      </c>
      <c r="AN19" s="107" t="s">
        <v>755</v>
      </c>
      <c r="AO19" s="106" t="s">
        <v>754</v>
      </c>
      <c r="AP19" s="106" t="s">
        <v>753</v>
      </c>
      <c r="AQ19" s="106" t="s">
        <v>752</v>
      </c>
    </row>
    <row r="20" spans="2:43" hidden="1">
      <c r="B20" s="90" t="s">
        <v>682</v>
      </c>
      <c r="C20" s="99">
        <v>42582</v>
      </c>
      <c r="D20" s="104">
        <v>-1.79</v>
      </c>
      <c r="E20" s="104">
        <v>0</v>
      </c>
      <c r="F20" s="103" t="s">
        <v>681</v>
      </c>
      <c r="G20" s="90" t="s">
        <v>751</v>
      </c>
      <c r="H20" s="100" t="s">
        <v>679</v>
      </c>
      <c r="I20" s="90" t="s">
        <v>687</v>
      </c>
      <c r="J20" s="90" t="s">
        <v>696</v>
      </c>
      <c r="K20" s="90" t="s">
        <v>676</v>
      </c>
      <c r="L20" s="101"/>
      <c r="M20" s="101"/>
      <c r="N20" s="101" t="s">
        <v>675</v>
      </c>
      <c r="O20" s="102"/>
      <c r="P20" s="101"/>
      <c r="Q20" s="101"/>
      <c r="U20" s="90" t="s">
        <v>750</v>
      </c>
      <c r="V20" s="90" t="s">
        <v>749</v>
      </c>
      <c r="X20" s="99">
        <v>42557</v>
      </c>
      <c r="Y20" s="99">
        <v>42557</v>
      </c>
      <c r="AA20" s="99"/>
      <c r="AB20" s="90" t="s">
        <v>673</v>
      </c>
      <c r="AC20" s="90">
        <v>0</v>
      </c>
      <c r="AD20" s="90">
        <v>0</v>
      </c>
      <c r="AE20" s="90">
        <v>0</v>
      </c>
      <c r="AF20" s="90">
        <v>0</v>
      </c>
      <c r="AG20" s="90">
        <v>5</v>
      </c>
      <c r="AH20" s="90">
        <v>1</v>
      </c>
      <c r="AI20" s="90">
        <v>32000</v>
      </c>
      <c r="AJ20" s="90">
        <v>2195</v>
      </c>
      <c r="AK20" s="90">
        <v>0</v>
      </c>
      <c r="AL20" s="90">
        <v>0</v>
      </c>
      <c r="AO20" s="100"/>
      <c r="AP20" s="100"/>
      <c r="AQ20" s="90" t="str">
        <f t="shared" ref="AQ20:AQ64" si="0">IF(LEFT(U20,2)="VO",U20,"")</f>
        <v/>
      </c>
    </row>
    <row r="21" spans="2:43">
      <c r="B21" s="90" t="s">
        <v>682</v>
      </c>
      <c r="C21" s="99">
        <v>42582</v>
      </c>
      <c r="D21" s="104">
        <v>-17128.2</v>
      </c>
      <c r="E21" s="104">
        <v>0</v>
      </c>
      <c r="F21" s="103" t="s">
        <v>681</v>
      </c>
      <c r="G21" s="90" t="s">
        <v>748</v>
      </c>
      <c r="H21" s="100" t="s">
        <v>679</v>
      </c>
      <c r="I21" s="90" t="s">
        <v>678</v>
      </c>
      <c r="J21" s="90" t="s">
        <v>696</v>
      </c>
      <c r="K21" s="90" t="s">
        <v>676</v>
      </c>
      <c r="L21" s="101"/>
      <c r="M21" s="101"/>
      <c r="N21" s="101" t="s">
        <v>683</v>
      </c>
      <c r="O21" s="102"/>
      <c r="P21" s="101"/>
      <c r="Q21" s="101"/>
      <c r="U21" s="90" t="s">
        <v>747</v>
      </c>
      <c r="V21" s="90" t="s">
        <v>747</v>
      </c>
      <c r="X21" s="99">
        <v>42583</v>
      </c>
      <c r="Y21" s="99">
        <v>42583</v>
      </c>
      <c r="AA21" s="99"/>
      <c r="AB21" s="90" t="s">
        <v>673</v>
      </c>
      <c r="AC21" s="90">
        <v>0</v>
      </c>
      <c r="AD21" s="90">
        <v>0</v>
      </c>
      <c r="AE21" s="90">
        <v>0</v>
      </c>
      <c r="AF21" s="90">
        <v>0</v>
      </c>
      <c r="AG21" s="90">
        <v>0</v>
      </c>
      <c r="AH21" s="90">
        <v>1</v>
      </c>
      <c r="AI21" s="90">
        <v>32000</v>
      </c>
      <c r="AJ21" s="90">
        <v>2195</v>
      </c>
      <c r="AK21" s="90">
        <v>0</v>
      </c>
      <c r="AL21" s="90">
        <v>0</v>
      </c>
      <c r="AO21" s="100"/>
      <c r="AP21" s="100"/>
      <c r="AQ21" s="90" t="str">
        <f t="shared" si="0"/>
        <v/>
      </c>
    </row>
    <row r="22" spans="2:43" hidden="1">
      <c r="B22" s="90" t="s">
        <v>682</v>
      </c>
      <c r="C22" s="99">
        <v>42582</v>
      </c>
      <c r="D22" s="104">
        <v>-218973.41</v>
      </c>
      <c r="E22" s="104">
        <v>0</v>
      </c>
      <c r="F22" s="103" t="s">
        <v>681</v>
      </c>
      <c r="G22" s="90" t="s">
        <v>748</v>
      </c>
      <c r="H22" s="100" t="s">
        <v>679</v>
      </c>
      <c r="I22" s="90" t="s">
        <v>678</v>
      </c>
      <c r="J22" s="90" t="s">
        <v>696</v>
      </c>
      <c r="K22" s="90" t="s">
        <v>676</v>
      </c>
      <c r="L22" s="101"/>
      <c r="M22" s="101"/>
      <c r="N22" s="101" t="s">
        <v>675</v>
      </c>
      <c r="O22" s="102"/>
      <c r="P22" s="101"/>
      <c r="Q22" s="101"/>
      <c r="U22" s="90" t="s">
        <v>747</v>
      </c>
      <c r="V22" s="90" t="s">
        <v>747</v>
      </c>
      <c r="X22" s="99">
        <v>42583</v>
      </c>
      <c r="Y22" s="99">
        <v>42583</v>
      </c>
      <c r="AA22" s="99"/>
      <c r="AB22" s="90" t="s">
        <v>673</v>
      </c>
      <c r="AC22" s="90">
        <v>0</v>
      </c>
      <c r="AD22" s="90">
        <v>0</v>
      </c>
      <c r="AE22" s="90">
        <v>0</v>
      </c>
      <c r="AF22" s="90">
        <v>0</v>
      </c>
      <c r="AG22" s="90">
        <v>0</v>
      </c>
      <c r="AH22" s="90">
        <v>1</v>
      </c>
      <c r="AI22" s="90">
        <v>32000</v>
      </c>
      <c r="AJ22" s="90">
        <v>2195</v>
      </c>
      <c r="AK22" s="90">
        <v>0</v>
      </c>
      <c r="AL22" s="90">
        <v>0</v>
      </c>
      <c r="AO22" s="100"/>
      <c r="AP22" s="100"/>
      <c r="AQ22" s="90" t="str">
        <f t="shared" si="0"/>
        <v/>
      </c>
    </row>
    <row r="23" spans="2:43" hidden="1">
      <c r="B23" s="90" t="s">
        <v>682</v>
      </c>
      <c r="C23" s="99">
        <v>42582</v>
      </c>
      <c r="D23" s="104">
        <v>-2.12</v>
      </c>
      <c r="E23" s="104">
        <v>0</v>
      </c>
      <c r="F23" s="103" t="s">
        <v>681</v>
      </c>
      <c r="G23" s="90" t="s">
        <v>746</v>
      </c>
      <c r="H23" s="100" t="s">
        <v>679</v>
      </c>
      <c r="I23" s="90" t="s">
        <v>687</v>
      </c>
      <c r="J23" s="90" t="s">
        <v>677</v>
      </c>
      <c r="K23" s="90" t="s">
        <v>676</v>
      </c>
      <c r="L23" s="101"/>
      <c r="M23" s="101"/>
      <c r="N23" s="101" t="s">
        <v>675</v>
      </c>
      <c r="O23" s="102"/>
      <c r="P23" s="101"/>
      <c r="Q23" s="101"/>
      <c r="U23" s="90" t="s">
        <v>744</v>
      </c>
      <c r="V23" s="90" t="s">
        <v>744</v>
      </c>
      <c r="X23" s="99">
        <v>42584</v>
      </c>
      <c r="Y23" s="99">
        <v>42584</v>
      </c>
      <c r="AA23" s="99"/>
      <c r="AB23" s="90" t="s">
        <v>673</v>
      </c>
      <c r="AC23" s="90">
        <v>0</v>
      </c>
      <c r="AD23" s="90">
        <v>0</v>
      </c>
      <c r="AE23" s="90">
        <v>0</v>
      </c>
      <c r="AF23" s="90">
        <v>0</v>
      </c>
      <c r="AG23" s="90">
        <v>0</v>
      </c>
      <c r="AH23" s="90">
        <v>1</v>
      </c>
      <c r="AI23" s="90">
        <v>32000</v>
      </c>
      <c r="AJ23" s="90">
        <v>2195</v>
      </c>
      <c r="AK23" s="90">
        <v>0</v>
      </c>
      <c r="AL23" s="90">
        <v>0</v>
      </c>
      <c r="AO23" s="100"/>
      <c r="AP23" s="100"/>
      <c r="AQ23" s="90" t="str">
        <f t="shared" si="0"/>
        <v/>
      </c>
    </row>
    <row r="24" spans="2:43" hidden="1">
      <c r="B24" s="90" t="s">
        <v>682</v>
      </c>
      <c r="C24" s="99">
        <v>42613</v>
      </c>
      <c r="D24" s="104">
        <v>2.12</v>
      </c>
      <c r="E24" s="104">
        <v>0</v>
      </c>
      <c r="F24" s="103" t="s">
        <v>681</v>
      </c>
      <c r="G24" s="90" t="s">
        <v>745</v>
      </c>
      <c r="H24" s="100" t="s">
        <v>679</v>
      </c>
      <c r="I24" s="90" t="s">
        <v>687</v>
      </c>
      <c r="J24" s="90" t="s">
        <v>686</v>
      </c>
      <c r="K24" s="90" t="s">
        <v>676</v>
      </c>
      <c r="L24" s="101"/>
      <c r="M24" s="101"/>
      <c r="N24" s="101" t="s">
        <v>675</v>
      </c>
      <c r="O24" s="102"/>
      <c r="P24" s="101"/>
      <c r="Q24" s="101"/>
      <c r="U24" s="90" t="s">
        <v>744</v>
      </c>
      <c r="V24" s="90" t="s">
        <v>743</v>
      </c>
      <c r="X24" s="99">
        <v>42584</v>
      </c>
      <c r="Y24" s="99">
        <v>42584</v>
      </c>
      <c r="AA24" s="99"/>
      <c r="AB24" s="90" t="s">
        <v>673</v>
      </c>
      <c r="AC24" s="90">
        <v>0</v>
      </c>
      <c r="AD24" s="90">
        <v>0</v>
      </c>
      <c r="AE24" s="90">
        <v>0</v>
      </c>
      <c r="AF24" s="90">
        <v>0</v>
      </c>
      <c r="AG24" s="90">
        <v>5</v>
      </c>
      <c r="AH24" s="90">
        <v>1</v>
      </c>
      <c r="AI24" s="90">
        <v>32000</v>
      </c>
      <c r="AJ24" s="90">
        <v>2195</v>
      </c>
      <c r="AK24" s="90">
        <v>0</v>
      </c>
      <c r="AL24" s="90">
        <v>0</v>
      </c>
      <c r="AO24" s="100"/>
      <c r="AP24" s="100"/>
      <c r="AQ24" s="90" t="str">
        <f t="shared" si="0"/>
        <v/>
      </c>
    </row>
    <row r="25" spans="2:43">
      <c r="B25" s="90" t="s">
        <v>682</v>
      </c>
      <c r="C25" s="99">
        <v>42613</v>
      </c>
      <c r="D25" s="104">
        <v>-17134.560000000001</v>
      </c>
      <c r="E25" s="104">
        <v>0</v>
      </c>
      <c r="F25" s="103" t="s">
        <v>681</v>
      </c>
      <c r="G25" s="90" t="s">
        <v>742</v>
      </c>
      <c r="H25" s="100" t="s">
        <v>679</v>
      </c>
      <c r="I25" s="90" t="s">
        <v>678</v>
      </c>
      <c r="J25" s="90" t="s">
        <v>686</v>
      </c>
      <c r="K25" s="90" t="s">
        <v>676</v>
      </c>
      <c r="L25" s="101"/>
      <c r="M25" s="101"/>
      <c r="N25" s="101" t="s">
        <v>683</v>
      </c>
      <c r="O25" s="102"/>
      <c r="P25" s="101"/>
      <c r="Q25" s="101"/>
      <c r="U25" s="90" t="s">
        <v>741</v>
      </c>
      <c r="V25" s="90" t="s">
        <v>741</v>
      </c>
      <c r="X25" s="99">
        <v>42614</v>
      </c>
      <c r="Y25" s="99">
        <v>42614</v>
      </c>
      <c r="AA25" s="99"/>
      <c r="AB25" s="90" t="s">
        <v>673</v>
      </c>
      <c r="AC25" s="90">
        <v>0</v>
      </c>
      <c r="AD25" s="90">
        <v>0</v>
      </c>
      <c r="AE25" s="90">
        <v>0</v>
      </c>
      <c r="AF25" s="90">
        <v>0</v>
      </c>
      <c r="AG25" s="90">
        <v>0</v>
      </c>
      <c r="AH25" s="90">
        <v>1</v>
      </c>
      <c r="AI25" s="90">
        <v>32000</v>
      </c>
      <c r="AJ25" s="90">
        <v>2195</v>
      </c>
      <c r="AK25" s="90">
        <v>0</v>
      </c>
      <c r="AL25" s="90">
        <v>0</v>
      </c>
      <c r="AO25" s="100"/>
      <c r="AP25" s="100"/>
      <c r="AQ25" s="90" t="str">
        <f t="shared" si="0"/>
        <v/>
      </c>
    </row>
    <row r="26" spans="2:43" hidden="1">
      <c r="B26" s="90" t="s">
        <v>682</v>
      </c>
      <c r="C26" s="99">
        <v>42613</v>
      </c>
      <c r="D26" s="104">
        <v>-219969.08</v>
      </c>
      <c r="E26" s="104">
        <v>0</v>
      </c>
      <c r="F26" s="103" t="s">
        <v>681</v>
      </c>
      <c r="G26" s="90" t="s">
        <v>742</v>
      </c>
      <c r="H26" s="100" t="s">
        <v>679</v>
      </c>
      <c r="I26" s="90" t="s">
        <v>678</v>
      </c>
      <c r="J26" s="90" t="s">
        <v>686</v>
      </c>
      <c r="K26" s="90" t="s">
        <v>676</v>
      </c>
      <c r="L26" s="101"/>
      <c r="M26" s="101"/>
      <c r="N26" s="101" t="s">
        <v>675</v>
      </c>
      <c r="O26" s="102"/>
      <c r="P26" s="101"/>
      <c r="Q26" s="101"/>
      <c r="U26" s="90" t="s">
        <v>741</v>
      </c>
      <c r="V26" s="90" t="s">
        <v>741</v>
      </c>
      <c r="X26" s="99">
        <v>42614</v>
      </c>
      <c r="Y26" s="99">
        <v>42614</v>
      </c>
      <c r="AA26" s="99"/>
      <c r="AB26" s="90" t="s">
        <v>673</v>
      </c>
      <c r="AC26" s="90">
        <v>0</v>
      </c>
      <c r="AD26" s="90">
        <v>0</v>
      </c>
      <c r="AE26" s="90">
        <v>0</v>
      </c>
      <c r="AF26" s="90">
        <v>0</v>
      </c>
      <c r="AG26" s="90">
        <v>0</v>
      </c>
      <c r="AH26" s="90">
        <v>1</v>
      </c>
      <c r="AI26" s="90">
        <v>32000</v>
      </c>
      <c r="AJ26" s="90">
        <v>2195</v>
      </c>
      <c r="AK26" s="90">
        <v>0</v>
      </c>
      <c r="AL26" s="90">
        <v>0</v>
      </c>
      <c r="AO26" s="100"/>
      <c r="AP26" s="100"/>
      <c r="AQ26" s="90" t="str">
        <f t="shared" si="0"/>
        <v/>
      </c>
    </row>
    <row r="27" spans="2:43" hidden="1">
      <c r="B27" s="90" t="s">
        <v>682</v>
      </c>
      <c r="C27" s="99">
        <v>42613</v>
      </c>
      <c r="D27" s="104">
        <v>-6.95</v>
      </c>
      <c r="E27" s="104">
        <v>0</v>
      </c>
      <c r="F27" s="103" t="s">
        <v>681</v>
      </c>
      <c r="G27" s="90" t="s">
        <v>740</v>
      </c>
      <c r="H27" s="100" t="s">
        <v>679</v>
      </c>
      <c r="I27" s="90" t="s">
        <v>687</v>
      </c>
      <c r="J27" s="90" t="s">
        <v>696</v>
      </c>
      <c r="K27" s="90" t="s">
        <v>676</v>
      </c>
      <c r="L27" s="101"/>
      <c r="M27" s="101"/>
      <c r="N27" s="101" t="s">
        <v>675</v>
      </c>
      <c r="O27" s="102"/>
      <c r="P27" s="101"/>
      <c r="Q27" s="101"/>
      <c r="U27" s="90" t="s">
        <v>738</v>
      </c>
      <c r="V27" s="90" t="s">
        <v>738</v>
      </c>
      <c r="X27" s="99">
        <v>42615</v>
      </c>
      <c r="Y27" s="99">
        <v>42615</v>
      </c>
      <c r="AA27" s="99"/>
      <c r="AB27" s="90" t="s">
        <v>673</v>
      </c>
      <c r="AC27" s="90">
        <v>0</v>
      </c>
      <c r="AD27" s="90">
        <v>0</v>
      </c>
      <c r="AE27" s="90">
        <v>0</v>
      </c>
      <c r="AF27" s="90">
        <v>0</v>
      </c>
      <c r="AG27" s="90">
        <v>0</v>
      </c>
      <c r="AH27" s="90">
        <v>1</v>
      </c>
      <c r="AI27" s="90">
        <v>32000</v>
      </c>
      <c r="AJ27" s="90">
        <v>2195</v>
      </c>
      <c r="AK27" s="90">
        <v>0</v>
      </c>
      <c r="AL27" s="90">
        <v>0</v>
      </c>
      <c r="AO27" s="100"/>
      <c r="AP27" s="100"/>
      <c r="AQ27" s="90" t="str">
        <f t="shared" si="0"/>
        <v/>
      </c>
    </row>
    <row r="28" spans="2:43" hidden="1">
      <c r="B28" s="90" t="s">
        <v>682</v>
      </c>
      <c r="C28" s="99">
        <v>42643</v>
      </c>
      <c r="D28" s="104">
        <v>6.95</v>
      </c>
      <c r="E28" s="104">
        <v>0</v>
      </c>
      <c r="F28" s="103" t="s">
        <v>681</v>
      </c>
      <c r="G28" s="90" t="s">
        <v>739</v>
      </c>
      <c r="H28" s="100" t="s">
        <v>679</v>
      </c>
      <c r="I28" s="90" t="s">
        <v>687</v>
      </c>
      <c r="J28" s="90" t="s">
        <v>696</v>
      </c>
      <c r="K28" s="90" t="s">
        <v>676</v>
      </c>
      <c r="L28" s="101"/>
      <c r="M28" s="101"/>
      <c r="N28" s="101" t="s">
        <v>675</v>
      </c>
      <c r="O28" s="102"/>
      <c r="P28" s="101"/>
      <c r="Q28" s="101"/>
      <c r="U28" s="90" t="s">
        <v>738</v>
      </c>
      <c r="V28" s="90" t="s">
        <v>737</v>
      </c>
      <c r="X28" s="99">
        <v>42615</v>
      </c>
      <c r="Y28" s="99">
        <v>42619</v>
      </c>
      <c r="AA28" s="99"/>
      <c r="AB28" s="90" t="s">
        <v>673</v>
      </c>
      <c r="AC28" s="90">
        <v>0</v>
      </c>
      <c r="AD28" s="90">
        <v>0</v>
      </c>
      <c r="AE28" s="90">
        <v>0</v>
      </c>
      <c r="AF28" s="90">
        <v>0</v>
      </c>
      <c r="AG28" s="90">
        <v>5</v>
      </c>
      <c r="AH28" s="90">
        <v>1</v>
      </c>
      <c r="AI28" s="90">
        <v>32000</v>
      </c>
      <c r="AJ28" s="90">
        <v>2195</v>
      </c>
      <c r="AK28" s="90">
        <v>0</v>
      </c>
      <c r="AL28" s="90">
        <v>0</v>
      </c>
      <c r="AO28" s="100"/>
      <c r="AP28" s="100"/>
      <c r="AQ28" s="90" t="str">
        <f t="shared" si="0"/>
        <v/>
      </c>
    </row>
    <row r="29" spans="2:43">
      <c r="B29" s="90" t="s">
        <v>682</v>
      </c>
      <c r="C29" s="99">
        <v>42643</v>
      </c>
      <c r="D29" s="104">
        <v>-16991.11</v>
      </c>
      <c r="E29" s="104">
        <v>0</v>
      </c>
      <c r="F29" s="103" t="s">
        <v>681</v>
      </c>
      <c r="G29" s="90" t="s">
        <v>736</v>
      </c>
      <c r="H29" s="100" t="s">
        <v>679</v>
      </c>
      <c r="I29" s="90" t="s">
        <v>678</v>
      </c>
      <c r="J29" s="90" t="s">
        <v>696</v>
      </c>
      <c r="K29" s="90" t="s">
        <v>676</v>
      </c>
      <c r="L29" s="101"/>
      <c r="M29" s="101"/>
      <c r="N29" s="101" t="s">
        <v>683</v>
      </c>
      <c r="O29" s="102"/>
      <c r="P29" s="101"/>
      <c r="Q29" s="101"/>
      <c r="U29" s="90" t="s">
        <v>735</v>
      </c>
      <c r="V29" s="90" t="s">
        <v>735</v>
      </c>
      <c r="X29" s="99">
        <v>42645</v>
      </c>
      <c r="Y29" s="99">
        <v>42646</v>
      </c>
      <c r="AA29" s="99"/>
      <c r="AB29" s="90" t="s">
        <v>673</v>
      </c>
      <c r="AC29" s="90">
        <v>0</v>
      </c>
      <c r="AD29" s="90">
        <v>0</v>
      </c>
      <c r="AE29" s="90">
        <v>0</v>
      </c>
      <c r="AF29" s="90">
        <v>0</v>
      </c>
      <c r="AG29" s="90">
        <v>0</v>
      </c>
      <c r="AH29" s="90">
        <v>1</v>
      </c>
      <c r="AI29" s="90">
        <v>32000</v>
      </c>
      <c r="AJ29" s="90">
        <v>2195</v>
      </c>
      <c r="AK29" s="90">
        <v>0</v>
      </c>
      <c r="AL29" s="90">
        <v>0</v>
      </c>
      <c r="AO29" s="100"/>
      <c r="AP29" s="100"/>
      <c r="AQ29" s="90" t="str">
        <f t="shared" si="0"/>
        <v/>
      </c>
    </row>
    <row r="30" spans="2:43" hidden="1">
      <c r="B30" s="90" t="s">
        <v>682</v>
      </c>
      <c r="C30" s="99">
        <v>42643</v>
      </c>
      <c r="D30" s="104">
        <v>-220422.31</v>
      </c>
      <c r="E30" s="104">
        <v>0</v>
      </c>
      <c r="F30" s="103" t="s">
        <v>681</v>
      </c>
      <c r="G30" s="90" t="s">
        <v>736</v>
      </c>
      <c r="H30" s="100" t="s">
        <v>679</v>
      </c>
      <c r="I30" s="90" t="s">
        <v>678</v>
      </c>
      <c r="J30" s="90" t="s">
        <v>696</v>
      </c>
      <c r="K30" s="90" t="s">
        <v>676</v>
      </c>
      <c r="L30" s="101"/>
      <c r="M30" s="101"/>
      <c r="N30" s="101" t="s">
        <v>675</v>
      </c>
      <c r="O30" s="102"/>
      <c r="P30" s="101"/>
      <c r="Q30" s="101"/>
      <c r="U30" s="90" t="s">
        <v>735</v>
      </c>
      <c r="V30" s="90" t="s">
        <v>735</v>
      </c>
      <c r="X30" s="99">
        <v>42645</v>
      </c>
      <c r="Y30" s="99">
        <v>42646</v>
      </c>
      <c r="AA30" s="99"/>
      <c r="AB30" s="90" t="s">
        <v>673</v>
      </c>
      <c r="AC30" s="90">
        <v>0</v>
      </c>
      <c r="AD30" s="90">
        <v>0</v>
      </c>
      <c r="AE30" s="90">
        <v>0</v>
      </c>
      <c r="AF30" s="90">
        <v>0</v>
      </c>
      <c r="AG30" s="90">
        <v>0</v>
      </c>
      <c r="AH30" s="90">
        <v>1</v>
      </c>
      <c r="AI30" s="90">
        <v>32000</v>
      </c>
      <c r="AJ30" s="90">
        <v>2195</v>
      </c>
      <c r="AK30" s="90">
        <v>0</v>
      </c>
      <c r="AL30" s="90">
        <v>0</v>
      </c>
      <c r="AO30" s="100"/>
      <c r="AP30" s="100"/>
      <c r="AQ30" s="90" t="str">
        <f t="shared" si="0"/>
        <v/>
      </c>
    </row>
    <row r="31" spans="2:43" hidden="1">
      <c r="B31" s="90" t="s">
        <v>682</v>
      </c>
      <c r="C31" s="99">
        <v>42643</v>
      </c>
      <c r="D31" s="104">
        <v>10.72</v>
      </c>
      <c r="E31" s="104">
        <v>0</v>
      </c>
      <c r="F31" s="103" t="s">
        <v>681</v>
      </c>
      <c r="G31" s="90" t="s">
        <v>734</v>
      </c>
      <c r="H31" s="100" t="s">
        <v>679</v>
      </c>
      <c r="I31" s="90" t="s">
        <v>687</v>
      </c>
      <c r="J31" s="90" t="s">
        <v>677</v>
      </c>
      <c r="K31" s="90" t="s">
        <v>676</v>
      </c>
      <c r="L31" s="101"/>
      <c r="M31" s="101"/>
      <c r="N31" s="101" t="s">
        <v>675</v>
      </c>
      <c r="O31" s="102"/>
      <c r="P31" s="101"/>
      <c r="Q31" s="101"/>
      <c r="U31" s="90" t="s">
        <v>732</v>
      </c>
      <c r="V31" s="90" t="s">
        <v>732</v>
      </c>
      <c r="X31" s="99">
        <v>42647</v>
      </c>
      <c r="Y31" s="99">
        <v>42647</v>
      </c>
      <c r="AA31" s="99"/>
      <c r="AB31" s="90" t="s">
        <v>673</v>
      </c>
      <c r="AC31" s="90">
        <v>0</v>
      </c>
      <c r="AD31" s="90">
        <v>0</v>
      </c>
      <c r="AE31" s="90">
        <v>0</v>
      </c>
      <c r="AF31" s="90">
        <v>0</v>
      </c>
      <c r="AG31" s="90">
        <v>0</v>
      </c>
      <c r="AH31" s="90">
        <v>1</v>
      </c>
      <c r="AI31" s="90">
        <v>32000</v>
      </c>
      <c r="AJ31" s="90">
        <v>2195</v>
      </c>
      <c r="AK31" s="90">
        <v>0</v>
      </c>
      <c r="AL31" s="90">
        <v>0</v>
      </c>
      <c r="AO31" s="100"/>
      <c r="AP31" s="100"/>
      <c r="AQ31" s="90" t="str">
        <f t="shared" si="0"/>
        <v/>
      </c>
    </row>
    <row r="32" spans="2:43" hidden="1">
      <c r="B32" s="90" t="s">
        <v>682</v>
      </c>
      <c r="C32" s="99">
        <v>42674</v>
      </c>
      <c r="D32" s="104">
        <v>-10.72</v>
      </c>
      <c r="E32" s="104">
        <v>0</v>
      </c>
      <c r="F32" s="103" t="s">
        <v>681</v>
      </c>
      <c r="G32" s="90" t="s">
        <v>733</v>
      </c>
      <c r="H32" s="100" t="s">
        <v>679</v>
      </c>
      <c r="I32" s="90" t="s">
        <v>687</v>
      </c>
      <c r="J32" s="90" t="s">
        <v>696</v>
      </c>
      <c r="K32" s="90" t="s">
        <v>676</v>
      </c>
      <c r="L32" s="101"/>
      <c r="M32" s="101"/>
      <c r="N32" s="101" t="s">
        <v>675</v>
      </c>
      <c r="O32" s="102"/>
      <c r="P32" s="101"/>
      <c r="Q32" s="101"/>
      <c r="U32" s="90" t="s">
        <v>732</v>
      </c>
      <c r="V32" s="90" t="s">
        <v>731</v>
      </c>
      <c r="X32" s="99">
        <v>42647</v>
      </c>
      <c r="Y32" s="99">
        <v>42647</v>
      </c>
      <c r="AA32" s="99"/>
      <c r="AB32" s="90" t="s">
        <v>673</v>
      </c>
      <c r="AC32" s="90">
        <v>0</v>
      </c>
      <c r="AD32" s="90">
        <v>0</v>
      </c>
      <c r="AE32" s="90">
        <v>0</v>
      </c>
      <c r="AF32" s="90">
        <v>0</v>
      </c>
      <c r="AG32" s="90">
        <v>5</v>
      </c>
      <c r="AH32" s="90">
        <v>1</v>
      </c>
      <c r="AI32" s="90">
        <v>32000</v>
      </c>
      <c r="AJ32" s="90">
        <v>2195</v>
      </c>
      <c r="AK32" s="90">
        <v>0</v>
      </c>
      <c r="AL32" s="90">
        <v>0</v>
      </c>
      <c r="AO32" s="100"/>
      <c r="AP32" s="100"/>
      <c r="AQ32" s="90" t="str">
        <f t="shared" si="0"/>
        <v/>
      </c>
    </row>
    <row r="33" spans="2:43">
      <c r="B33" s="90" t="s">
        <v>682</v>
      </c>
      <c r="C33" s="99">
        <v>42674</v>
      </c>
      <c r="D33" s="104">
        <v>-17006.53</v>
      </c>
      <c r="E33" s="104">
        <v>0</v>
      </c>
      <c r="F33" s="103" t="s">
        <v>681</v>
      </c>
      <c r="G33" s="90" t="s">
        <v>730</v>
      </c>
      <c r="H33" s="100" t="s">
        <v>679</v>
      </c>
      <c r="I33" s="90" t="s">
        <v>678</v>
      </c>
      <c r="J33" s="90" t="s">
        <v>677</v>
      </c>
      <c r="K33" s="90" t="s">
        <v>676</v>
      </c>
      <c r="L33" s="101"/>
      <c r="M33" s="101"/>
      <c r="N33" s="101" t="s">
        <v>683</v>
      </c>
      <c r="O33" s="102"/>
      <c r="P33" s="101"/>
      <c r="Q33" s="101"/>
      <c r="U33" s="90" t="s">
        <v>729</v>
      </c>
      <c r="V33" s="90" t="s">
        <v>729</v>
      </c>
      <c r="X33" s="99">
        <v>42676</v>
      </c>
      <c r="Y33" s="99">
        <v>42676</v>
      </c>
      <c r="AA33" s="99"/>
      <c r="AB33" s="90" t="s">
        <v>673</v>
      </c>
      <c r="AC33" s="90">
        <v>0</v>
      </c>
      <c r="AD33" s="90">
        <v>0</v>
      </c>
      <c r="AE33" s="90">
        <v>0</v>
      </c>
      <c r="AF33" s="90">
        <v>0</v>
      </c>
      <c r="AG33" s="90">
        <v>0</v>
      </c>
      <c r="AH33" s="90">
        <v>1</v>
      </c>
      <c r="AI33" s="90">
        <v>32000</v>
      </c>
      <c r="AJ33" s="90">
        <v>2195</v>
      </c>
      <c r="AK33" s="90">
        <v>0</v>
      </c>
      <c r="AL33" s="90">
        <v>0</v>
      </c>
      <c r="AO33" s="100"/>
      <c r="AP33" s="100"/>
      <c r="AQ33" s="90" t="str">
        <f t="shared" si="0"/>
        <v/>
      </c>
    </row>
    <row r="34" spans="2:43" hidden="1">
      <c r="B34" s="90" t="s">
        <v>682</v>
      </c>
      <c r="C34" s="99">
        <v>42674</v>
      </c>
      <c r="D34" s="104">
        <v>-220318.65</v>
      </c>
      <c r="E34" s="104">
        <v>0</v>
      </c>
      <c r="F34" s="103" t="s">
        <v>681</v>
      </c>
      <c r="G34" s="90" t="s">
        <v>730</v>
      </c>
      <c r="H34" s="100" t="s">
        <v>679</v>
      </c>
      <c r="I34" s="90" t="s">
        <v>678</v>
      </c>
      <c r="J34" s="90" t="s">
        <v>677</v>
      </c>
      <c r="K34" s="90" t="s">
        <v>676</v>
      </c>
      <c r="L34" s="101"/>
      <c r="M34" s="101"/>
      <c r="N34" s="101" t="s">
        <v>675</v>
      </c>
      <c r="O34" s="102"/>
      <c r="P34" s="101"/>
      <c r="Q34" s="101"/>
      <c r="U34" s="90" t="s">
        <v>729</v>
      </c>
      <c r="V34" s="90" t="s">
        <v>729</v>
      </c>
      <c r="X34" s="99">
        <v>42676</v>
      </c>
      <c r="Y34" s="99">
        <v>42676</v>
      </c>
      <c r="AA34" s="99"/>
      <c r="AB34" s="90" t="s">
        <v>673</v>
      </c>
      <c r="AC34" s="90">
        <v>0</v>
      </c>
      <c r="AD34" s="90">
        <v>0</v>
      </c>
      <c r="AE34" s="90">
        <v>0</v>
      </c>
      <c r="AF34" s="90">
        <v>0</v>
      </c>
      <c r="AG34" s="90">
        <v>0</v>
      </c>
      <c r="AH34" s="90">
        <v>1</v>
      </c>
      <c r="AI34" s="90">
        <v>32000</v>
      </c>
      <c r="AJ34" s="90">
        <v>2195</v>
      </c>
      <c r="AK34" s="90">
        <v>0</v>
      </c>
      <c r="AL34" s="90">
        <v>0</v>
      </c>
      <c r="AO34" s="100"/>
      <c r="AP34" s="100"/>
      <c r="AQ34" s="90" t="str">
        <f t="shared" si="0"/>
        <v/>
      </c>
    </row>
    <row r="35" spans="2:43" hidden="1">
      <c r="B35" s="90" t="s">
        <v>682</v>
      </c>
      <c r="C35" s="99">
        <v>42674</v>
      </c>
      <c r="D35" s="104">
        <v>14.84</v>
      </c>
      <c r="E35" s="104">
        <v>0</v>
      </c>
      <c r="F35" s="103" t="s">
        <v>681</v>
      </c>
      <c r="G35" s="90" t="s">
        <v>728</v>
      </c>
      <c r="H35" s="100" t="s">
        <v>679</v>
      </c>
      <c r="I35" s="90" t="s">
        <v>687</v>
      </c>
      <c r="J35" s="90" t="s">
        <v>677</v>
      </c>
      <c r="K35" s="90" t="s">
        <v>676</v>
      </c>
      <c r="L35" s="101"/>
      <c r="M35" s="101"/>
      <c r="N35" s="101" t="s">
        <v>675</v>
      </c>
      <c r="O35" s="102"/>
      <c r="P35" s="101"/>
      <c r="Q35" s="101"/>
      <c r="U35" s="90" t="s">
        <v>726</v>
      </c>
      <c r="V35" s="90" t="s">
        <v>726</v>
      </c>
      <c r="X35" s="99">
        <v>42676</v>
      </c>
      <c r="Y35" s="99">
        <v>42677</v>
      </c>
      <c r="AA35" s="99"/>
      <c r="AB35" s="90" t="s">
        <v>673</v>
      </c>
      <c r="AC35" s="90">
        <v>0</v>
      </c>
      <c r="AD35" s="90">
        <v>0</v>
      </c>
      <c r="AE35" s="90">
        <v>0</v>
      </c>
      <c r="AF35" s="90">
        <v>0</v>
      </c>
      <c r="AG35" s="90">
        <v>0</v>
      </c>
      <c r="AH35" s="90">
        <v>1</v>
      </c>
      <c r="AI35" s="90">
        <v>32000</v>
      </c>
      <c r="AJ35" s="90">
        <v>2195</v>
      </c>
      <c r="AK35" s="90">
        <v>0</v>
      </c>
      <c r="AL35" s="90">
        <v>0</v>
      </c>
      <c r="AO35" s="100"/>
      <c r="AP35" s="100"/>
      <c r="AQ35" s="90" t="str">
        <f t="shared" si="0"/>
        <v/>
      </c>
    </row>
    <row r="36" spans="2:43" hidden="1">
      <c r="B36" s="90" t="s">
        <v>682</v>
      </c>
      <c r="C36" s="99">
        <v>42704</v>
      </c>
      <c r="D36" s="104">
        <v>-14.84</v>
      </c>
      <c r="E36" s="104">
        <v>0</v>
      </c>
      <c r="F36" s="103" t="s">
        <v>681</v>
      </c>
      <c r="G36" s="90" t="s">
        <v>727</v>
      </c>
      <c r="H36" s="100" t="s">
        <v>679</v>
      </c>
      <c r="I36" s="90" t="s">
        <v>687</v>
      </c>
      <c r="J36" s="90" t="s">
        <v>696</v>
      </c>
      <c r="K36" s="90" t="s">
        <v>676</v>
      </c>
      <c r="L36" s="101"/>
      <c r="M36" s="101"/>
      <c r="N36" s="101" t="s">
        <v>675</v>
      </c>
      <c r="O36" s="102"/>
      <c r="P36" s="101"/>
      <c r="Q36" s="101"/>
      <c r="U36" s="90" t="s">
        <v>726</v>
      </c>
      <c r="V36" s="90" t="s">
        <v>725</v>
      </c>
      <c r="X36" s="99">
        <v>42677</v>
      </c>
      <c r="Y36" s="99">
        <v>42677</v>
      </c>
      <c r="AA36" s="99"/>
      <c r="AB36" s="90" t="s">
        <v>673</v>
      </c>
      <c r="AC36" s="90">
        <v>0</v>
      </c>
      <c r="AD36" s="90">
        <v>0</v>
      </c>
      <c r="AE36" s="90">
        <v>0</v>
      </c>
      <c r="AF36" s="90">
        <v>0</v>
      </c>
      <c r="AG36" s="90">
        <v>5</v>
      </c>
      <c r="AH36" s="90">
        <v>1</v>
      </c>
      <c r="AI36" s="90">
        <v>32000</v>
      </c>
      <c r="AJ36" s="90">
        <v>2195</v>
      </c>
      <c r="AK36" s="90">
        <v>0</v>
      </c>
      <c r="AL36" s="90">
        <v>0</v>
      </c>
      <c r="AO36" s="100"/>
      <c r="AP36" s="100"/>
      <c r="AQ36" s="90" t="str">
        <f t="shared" si="0"/>
        <v/>
      </c>
    </row>
    <row r="37" spans="2:43">
      <c r="B37" s="90" t="s">
        <v>682</v>
      </c>
      <c r="C37" s="99">
        <v>42704</v>
      </c>
      <c r="D37" s="104">
        <v>-17172.97</v>
      </c>
      <c r="E37" s="104">
        <v>0</v>
      </c>
      <c r="F37" s="103" t="s">
        <v>681</v>
      </c>
      <c r="G37" s="90" t="s">
        <v>724</v>
      </c>
      <c r="H37" s="100" t="s">
        <v>679</v>
      </c>
      <c r="I37" s="90" t="s">
        <v>678</v>
      </c>
      <c r="J37" s="90" t="s">
        <v>696</v>
      </c>
      <c r="K37" s="90" t="s">
        <v>676</v>
      </c>
      <c r="L37" s="101"/>
      <c r="M37" s="101"/>
      <c r="N37" s="101" t="s">
        <v>683</v>
      </c>
      <c r="O37" s="102"/>
      <c r="P37" s="101"/>
      <c r="Q37" s="101"/>
      <c r="U37" s="90" t="s">
        <v>723</v>
      </c>
      <c r="V37" s="90" t="s">
        <v>723</v>
      </c>
      <c r="X37" s="99">
        <v>42705</v>
      </c>
      <c r="Y37" s="99">
        <v>42705</v>
      </c>
      <c r="AA37" s="99"/>
      <c r="AB37" s="90" t="s">
        <v>673</v>
      </c>
      <c r="AC37" s="90">
        <v>0</v>
      </c>
      <c r="AD37" s="90">
        <v>0</v>
      </c>
      <c r="AE37" s="90">
        <v>0</v>
      </c>
      <c r="AF37" s="90">
        <v>0</v>
      </c>
      <c r="AG37" s="90">
        <v>0</v>
      </c>
      <c r="AH37" s="90">
        <v>1</v>
      </c>
      <c r="AI37" s="90">
        <v>32000</v>
      </c>
      <c r="AJ37" s="90">
        <v>2195</v>
      </c>
      <c r="AK37" s="90">
        <v>0</v>
      </c>
      <c r="AL37" s="90">
        <v>0</v>
      </c>
      <c r="AO37" s="100"/>
      <c r="AP37" s="100"/>
      <c r="AQ37" s="90" t="str">
        <f t="shared" si="0"/>
        <v/>
      </c>
    </row>
    <row r="38" spans="2:43" hidden="1">
      <c r="B38" s="90" t="s">
        <v>682</v>
      </c>
      <c r="C38" s="99">
        <v>42704</v>
      </c>
      <c r="D38" s="104">
        <v>-219148.38</v>
      </c>
      <c r="E38" s="104">
        <v>0</v>
      </c>
      <c r="F38" s="103" t="s">
        <v>681</v>
      </c>
      <c r="G38" s="90" t="s">
        <v>724</v>
      </c>
      <c r="H38" s="100" t="s">
        <v>679</v>
      </c>
      <c r="I38" s="90" t="s">
        <v>678</v>
      </c>
      <c r="J38" s="90" t="s">
        <v>696</v>
      </c>
      <c r="K38" s="90" t="s">
        <v>676</v>
      </c>
      <c r="L38" s="101"/>
      <c r="M38" s="101"/>
      <c r="N38" s="101" t="s">
        <v>675</v>
      </c>
      <c r="O38" s="102"/>
      <c r="P38" s="101"/>
      <c r="Q38" s="101"/>
      <c r="U38" s="90" t="s">
        <v>723</v>
      </c>
      <c r="V38" s="90" t="s">
        <v>723</v>
      </c>
      <c r="X38" s="99">
        <v>42705</v>
      </c>
      <c r="Y38" s="99">
        <v>42705</v>
      </c>
      <c r="AA38" s="99"/>
      <c r="AB38" s="90" t="s">
        <v>673</v>
      </c>
      <c r="AC38" s="90">
        <v>0</v>
      </c>
      <c r="AD38" s="90">
        <v>0</v>
      </c>
      <c r="AE38" s="90">
        <v>0</v>
      </c>
      <c r="AF38" s="90">
        <v>0</v>
      </c>
      <c r="AG38" s="90">
        <v>0</v>
      </c>
      <c r="AH38" s="90">
        <v>1</v>
      </c>
      <c r="AI38" s="90">
        <v>32000</v>
      </c>
      <c r="AJ38" s="90">
        <v>2195</v>
      </c>
      <c r="AK38" s="90">
        <v>0</v>
      </c>
      <c r="AL38" s="90">
        <v>0</v>
      </c>
      <c r="AO38" s="100"/>
      <c r="AP38" s="100"/>
      <c r="AQ38" s="90" t="str">
        <f t="shared" si="0"/>
        <v/>
      </c>
    </row>
    <row r="39" spans="2:43" hidden="1">
      <c r="B39" s="90" t="s">
        <v>682</v>
      </c>
      <c r="C39" s="99">
        <v>42704</v>
      </c>
      <c r="D39" s="104">
        <v>8.48</v>
      </c>
      <c r="E39" s="104">
        <v>0</v>
      </c>
      <c r="F39" s="103" t="s">
        <v>681</v>
      </c>
      <c r="G39" s="90" t="s">
        <v>722</v>
      </c>
      <c r="H39" s="100" t="s">
        <v>679</v>
      </c>
      <c r="I39" s="90" t="s">
        <v>687</v>
      </c>
      <c r="J39" s="90" t="s">
        <v>677</v>
      </c>
      <c r="K39" s="90" t="s">
        <v>676</v>
      </c>
      <c r="L39" s="101"/>
      <c r="M39" s="101"/>
      <c r="N39" s="101" t="s">
        <v>675</v>
      </c>
      <c r="O39" s="102"/>
      <c r="P39" s="101"/>
      <c r="Q39" s="101"/>
      <c r="U39" s="90" t="s">
        <v>720</v>
      </c>
      <c r="V39" s="90" t="s">
        <v>720</v>
      </c>
      <c r="X39" s="99">
        <v>42709</v>
      </c>
      <c r="Y39" s="99">
        <v>42709</v>
      </c>
      <c r="AA39" s="99"/>
      <c r="AB39" s="90" t="s">
        <v>673</v>
      </c>
      <c r="AC39" s="90">
        <v>0</v>
      </c>
      <c r="AD39" s="90">
        <v>0</v>
      </c>
      <c r="AE39" s="90">
        <v>0</v>
      </c>
      <c r="AF39" s="90">
        <v>0</v>
      </c>
      <c r="AG39" s="90">
        <v>0</v>
      </c>
      <c r="AH39" s="90">
        <v>1</v>
      </c>
      <c r="AI39" s="90">
        <v>32000</v>
      </c>
      <c r="AJ39" s="90">
        <v>2195</v>
      </c>
      <c r="AK39" s="90">
        <v>0</v>
      </c>
      <c r="AL39" s="90">
        <v>0</v>
      </c>
      <c r="AO39" s="100"/>
      <c r="AP39" s="100"/>
      <c r="AQ39" s="90" t="str">
        <f t="shared" si="0"/>
        <v/>
      </c>
    </row>
    <row r="40" spans="2:43" hidden="1">
      <c r="B40" s="90" t="s">
        <v>682</v>
      </c>
      <c r="C40" s="99">
        <v>42735</v>
      </c>
      <c r="D40" s="104">
        <v>-8.48</v>
      </c>
      <c r="E40" s="104">
        <v>0</v>
      </c>
      <c r="F40" s="103" t="s">
        <v>681</v>
      </c>
      <c r="G40" s="90" t="s">
        <v>721</v>
      </c>
      <c r="H40" s="100" t="s">
        <v>679</v>
      </c>
      <c r="I40" s="90" t="s">
        <v>687</v>
      </c>
      <c r="J40" s="90" t="s">
        <v>696</v>
      </c>
      <c r="K40" s="90" t="s">
        <v>676</v>
      </c>
      <c r="L40" s="101"/>
      <c r="M40" s="101"/>
      <c r="N40" s="101" t="s">
        <v>675</v>
      </c>
      <c r="O40" s="102"/>
      <c r="P40" s="101"/>
      <c r="Q40" s="101"/>
      <c r="U40" s="90" t="s">
        <v>720</v>
      </c>
      <c r="V40" s="90" t="s">
        <v>719</v>
      </c>
      <c r="X40" s="99">
        <v>42709</v>
      </c>
      <c r="Y40" s="99">
        <v>42709</v>
      </c>
      <c r="AA40" s="99"/>
      <c r="AB40" s="90" t="s">
        <v>673</v>
      </c>
      <c r="AC40" s="90">
        <v>0</v>
      </c>
      <c r="AD40" s="90">
        <v>0</v>
      </c>
      <c r="AE40" s="90">
        <v>0</v>
      </c>
      <c r="AF40" s="90">
        <v>0</v>
      </c>
      <c r="AG40" s="90">
        <v>5</v>
      </c>
      <c r="AH40" s="90">
        <v>1</v>
      </c>
      <c r="AI40" s="90">
        <v>32000</v>
      </c>
      <c r="AJ40" s="90">
        <v>2195</v>
      </c>
      <c r="AK40" s="90">
        <v>0</v>
      </c>
      <c r="AL40" s="90">
        <v>0</v>
      </c>
      <c r="AO40" s="100"/>
      <c r="AP40" s="100"/>
      <c r="AQ40" s="90" t="str">
        <f t="shared" si="0"/>
        <v/>
      </c>
    </row>
    <row r="41" spans="2:43">
      <c r="B41" s="90" t="s">
        <v>682</v>
      </c>
      <c r="C41" s="99">
        <v>42735</v>
      </c>
      <c r="D41" s="104">
        <v>-17071.849999999999</v>
      </c>
      <c r="E41" s="104">
        <v>0</v>
      </c>
      <c r="F41" s="103" t="s">
        <v>681</v>
      </c>
      <c r="G41" s="90" t="s">
        <v>718</v>
      </c>
      <c r="H41" s="100" t="s">
        <v>679</v>
      </c>
      <c r="I41" s="90" t="s">
        <v>678</v>
      </c>
      <c r="J41" s="90" t="s">
        <v>696</v>
      </c>
      <c r="K41" s="90" t="s">
        <v>676</v>
      </c>
      <c r="L41" s="101"/>
      <c r="M41" s="101"/>
      <c r="N41" s="101" t="s">
        <v>683</v>
      </c>
      <c r="O41" s="102"/>
      <c r="P41" s="101"/>
      <c r="Q41" s="101"/>
      <c r="U41" s="90" t="s">
        <v>717</v>
      </c>
      <c r="V41" s="90" t="s">
        <v>717</v>
      </c>
      <c r="X41" s="99">
        <v>42738</v>
      </c>
      <c r="Y41" s="99">
        <v>42738</v>
      </c>
      <c r="AA41" s="99"/>
      <c r="AB41" s="90" t="s">
        <v>673</v>
      </c>
      <c r="AC41" s="90">
        <v>0</v>
      </c>
      <c r="AD41" s="90">
        <v>0</v>
      </c>
      <c r="AE41" s="90">
        <v>0</v>
      </c>
      <c r="AF41" s="90">
        <v>0</v>
      </c>
      <c r="AG41" s="90">
        <v>0</v>
      </c>
      <c r="AH41" s="90">
        <v>1</v>
      </c>
      <c r="AI41" s="90">
        <v>32000</v>
      </c>
      <c r="AJ41" s="90">
        <v>2195</v>
      </c>
      <c r="AK41" s="90">
        <v>0</v>
      </c>
      <c r="AL41" s="90">
        <v>0</v>
      </c>
      <c r="AO41" s="100"/>
      <c r="AP41" s="100"/>
      <c r="AQ41" s="90" t="str">
        <f t="shared" si="0"/>
        <v/>
      </c>
    </row>
    <row r="42" spans="2:43" hidden="1">
      <c r="B42" s="90" t="s">
        <v>682</v>
      </c>
      <c r="C42" s="99">
        <v>42735</v>
      </c>
      <c r="D42" s="104">
        <v>-219021.8</v>
      </c>
      <c r="E42" s="104">
        <v>0</v>
      </c>
      <c r="F42" s="103" t="s">
        <v>681</v>
      </c>
      <c r="G42" s="90" t="s">
        <v>718</v>
      </c>
      <c r="H42" s="100" t="s">
        <v>679</v>
      </c>
      <c r="I42" s="90" t="s">
        <v>678</v>
      </c>
      <c r="J42" s="90" t="s">
        <v>696</v>
      </c>
      <c r="K42" s="90" t="s">
        <v>676</v>
      </c>
      <c r="L42" s="101"/>
      <c r="M42" s="101"/>
      <c r="N42" s="101" t="s">
        <v>675</v>
      </c>
      <c r="O42" s="102"/>
      <c r="P42" s="101"/>
      <c r="Q42" s="101"/>
      <c r="U42" s="90" t="s">
        <v>717</v>
      </c>
      <c r="V42" s="90" t="s">
        <v>717</v>
      </c>
      <c r="X42" s="99">
        <v>42738</v>
      </c>
      <c r="Y42" s="99">
        <v>42738</v>
      </c>
      <c r="AA42" s="99"/>
      <c r="AB42" s="90" t="s">
        <v>673</v>
      </c>
      <c r="AC42" s="90">
        <v>0</v>
      </c>
      <c r="AD42" s="90">
        <v>0</v>
      </c>
      <c r="AE42" s="90">
        <v>0</v>
      </c>
      <c r="AF42" s="90">
        <v>0</v>
      </c>
      <c r="AG42" s="90">
        <v>0</v>
      </c>
      <c r="AH42" s="90">
        <v>1</v>
      </c>
      <c r="AI42" s="90">
        <v>32000</v>
      </c>
      <c r="AJ42" s="90">
        <v>2195</v>
      </c>
      <c r="AK42" s="90">
        <v>0</v>
      </c>
      <c r="AL42" s="90">
        <v>0</v>
      </c>
      <c r="AO42" s="100"/>
      <c r="AP42" s="100"/>
      <c r="AQ42" s="90" t="str">
        <f t="shared" si="0"/>
        <v/>
      </c>
    </row>
    <row r="43" spans="2:43" hidden="1">
      <c r="B43" s="90" t="s">
        <v>682</v>
      </c>
      <c r="C43" s="99">
        <v>42735</v>
      </c>
      <c r="D43" s="104">
        <v>-29.05</v>
      </c>
      <c r="E43" s="104">
        <v>0</v>
      </c>
      <c r="F43" s="103" t="s">
        <v>681</v>
      </c>
      <c r="G43" s="90" t="s">
        <v>716</v>
      </c>
      <c r="H43" s="100" t="s">
        <v>679</v>
      </c>
      <c r="I43" s="90" t="s">
        <v>687</v>
      </c>
      <c r="J43" s="90" t="s">
        <v>696</v>
      </c>
      <c r="K43" s="90" t="s">
        <v>676</v>
      </c>
      <c r="L43" s="101"/>
      <c r="M43" s="101"/>
      <c r="N43" s="101" t="s">
        <v>675</v>
      </c>
      <c r="O43" s="102"/>
      <c r="P43" s="101"/>
      <c r="Q43" s="101"/>
      <c r="U43" s="90" t="s">
        <v>714</v>
      </c>
      <c r="V43" s="90" t="s">
        <v>714</v>
      </c>
      <c r="X43" s="99">
        <v>42739</v>
      </c>
      <c r="Y43" s="99">
        <v>42739</v>
      </c>
      <c r="AA43" s="99"/>
      <c r="AB43" s="90" t="s">
        <v>673</v>
      </c>
      <c r="AC43" s="90">
        <v>0</v>
      </c>
      <c r="AD43" s="90">
        <v>0</v>
      </c>
      <c r="AE43" s="90">
        <v>0</v>
      </c>
      <c r="AF43" s="90">
        <v>0</v>
      </c>
      <c r="AG43" s="90">
        <v>0</v>
      </c>
      <c r="AH43" s="90">
        <v>1</v>
      </c>
      <c r="AI43" s="90">
        <v>32000</v>
      </c>
      <c r="AJ43" s="90">
        <v>2195</v>
      </c>
      <c r="AK43" s="90">
        <v>0</v>
      </c>
      <c r="AL43" s="90">
        <v>0</v>
      </c>
      <c r="AO43" s="100"/>
      <c r="AP43" s="100"/>
      <c r="AQ43" s="90" t="str">
        <f t="shared" si="0"/>
        <v/>
      </c>
    </row>
    <row r="44" spans="2:43" hidden="1">
      <c r="B44" s="90" t="s">
        <v>682</v>
      </c>
      <c r="C44" s="99">
        <v>42766</v>
      </c>
      <c r="D44" s="104">
        <v>29.05</v>
      </c>
      <c r="E44" s="104">
        <v>0</v>
      </c>
      <c r="F44" s="103" t="s">
        <v>681</v>
      </c>
      <c r="G44" s="90" t="s">
        <v>715</v>
      </c>
      <c r="H44" s="100" t="s">
        <v>679</v>
      </c>
      <c r="I44" s="90" t="s">
        <v>687</v>
      </c>
      <c r="J44" s="90" t="s">
        <v>677</v>
      </c>
      <c r="K44" s="90" t="s">
        <v>676</v>
      </c>
      <c r="L44" s="101"/>
      <c r="M44" s="101"/>
      <c r="N44" s="101" t="s">
        <v>675</v>
      </c>
      <c r="O44" s="102"/>
      <c r="P44" s="101"/>
      <c r="Q44" s="101"/>
      <c r="U44" s="90" t="s">
        <v>714</v>
      </c>
      <c r="V44" s="90" t="s">
        <v>713</v>
      </c>
      <c r="X44" s="99">
        <v>42739</v>
      </c>
      <c r="Y44" s="99">
        <v>42739</v>
      </c>
      <c r="AA44" s="99"/>
      <c r="AB44" s="90" t="s">
        <v>673</v>
      </c>
      <c r="AC44" s="90">
        <v>0</v>
      </c>
      <c r="AD44" s="90">
        <v>0</v>
      </c>
      <c r="AE44" s="90">
        <v>0</v>
      </c>
      <c r="AF44" s="90">
        <v>0</v>
      </c>
      <c r="AG44" s="90">
        <v>5</v>
      </c>
      <c r="AH44" s="90">
        <v>1</v>
      </c>
      <c r="AI44" s="90">
        <v>32000</v>
      </c>
      <c r="AJ44" s="90">
        <v>2195</v>
      </c>
      <c r="AK44" s="90">
        <v>0</v>
      </c>
      <c r="AL44" s="90">
        <v>0</v>
      </c>
      <c r="AO44" s="100"/>
      <c r="AP44" s="100"/>
      <c r="AQ44" s="90" t="str">
        <f t="shared" si="0"/>
        <v/>
      </c>
    </row>
    <row r="45" spans="2:43">
      <c r="B45" s="90" t="s">
        <v>682</v>
      </c>
      <c r="C45" s="99">
        <v>42766</v>
      </c>
      <c r="D45" s="104">
        <v>-16904.22</v>
      </c>
      <c r="E45" s="104">
        <v>0</v>
      </c>
      <c r="F45" s="103" t="s">
        <v>681</v>
      </c>
      <c r="G45" s="90" t="s">
        <v>712</v>
      </c>
      <c r="H45" s="100" t="s">
        <v>679</v>
      </c>
      <c r="I45" s="90" t="s">
        <v>678</v>
      </c>
      <c r="J45" s="90" t="s">
        <v>696</v>
      </c>
      <c r="K45" s="90" t="s">
        <v>676</v>
      </c>
      <c r="L45" s="101"/>
      <c r="M45" s="101"/>
      <c r="N45" s="101" t="s">
        <v>683</v>
      </c>
      <c r="O45" s="102"/>
      <c r="P45" s="101"/>
      <c r="Q45" s="101"/>
      <c r="U45" s="90" t="s">
        <v>711</v>
      </c>
      <c r="V45" s="90" t="s">
        <v>711</v>
      </c>
      <c r="X45" s="99">
        <v>42767</v>
      </c>
      <c r="Y45" s="99">
        <v>42767</v>
      </c>
      <c r="AA45" s="99"/>
      <c r="AB45" s="90" t="s">
        <v>673</v>
      </c>
      <c r="AC45" s="90">
        <v>0</v>
      </c>
      <c r="AD45" s="90">
        <v>0</v>
      </c>
      <c r="AE45" s="90">
        <v>0</v>
      </c>
      <c r="AF45" s="90">
        <v>0</v>
      </c>
      <c r="AG45" s="90">
        <v>0</v>
      </c>
      <c r="AH45" s="90">
        <v>1</v>
      </c>
      <c r="AI45" s="90">
        <v>32000</v>
      </c>
      <c r="AJ45" s="90">
        <v>2195</v>
      </c>
      <c r="AK45" s="90">
        <v>0</v>
      </c>
      <c r="AL45" s="90">
        <v>0</v>
      </c>
      <c r="AO45" s="100"/>
      <c r="AP45" s="100"/>
      <c r="AQ45" s="90" t="str">
        <f t="shared" si="0"/>
        <v/>
      </c>
    </row>
    <row r="46" spans="2:43" hidden="1">
      <c r="B46" s="90" t="s">
        <v>682</v>
      </c>
      <c r="C46" s="99">
        <v>42766</v>
      </c>
      <c r="D46" s="104">
        <v>-219999.77</v>
      </c>
      <c r="E46" s="104">
        <v>0</v>
      </c>
      <c r="F46" s="103" t="s">
        <v>681</v>
      </c>
      <c r="G46" s="90" t="s">
        <v>712</v>
      </c>
      <c r="H46" s="100" t="s">
        <v>679</v>
      </c>
      <c r="I46" s="90" t="s">
        <v>678</v>
      </c>
      <c r="J46" s="90" t="s">
        <v>696</v>
      </c>
      <c r="K46" s="90" t="s">
        <v>676</v>
      </c>
      <c r="L46" s="101"/>
      <c r="M46" s="101"/>
      <c r="N46" s="101" t="s">
        <v>675</v>
      </c>
      <c r="O46" s="102"/>
      <c r="P46" s="101"/>
      <c r="Q46" s="101"/>
      <c r="U46" s="90" t="s">
        <v>711</v>
      </c>
      <c r="V46" s="90" t="s">
        <v>711</v>
      </c>
      <c r="X46" s="99">
        <v>42767</v>
      </c>
      <c r="Y46" s="99">
        <v>42767</v>
      </c>
      <c r="AA46" s="99"/>
      <c r="AB46" s="90" t="s">
        <v>673</v>
      </c>
      <c r="AC46" s="90">
        <v>0</v>
      </c>
      <c r="AD46" s="90">
        <v>0</v>
      </c>
      <c r="AE46" s="90">
        <v>0</v>
      </c>
      <c r="AF46" s="90">
        <v>0</v>
      </c>
      <c r="AG46" s="90">
        <v>0</v>
      </c>
      <c r="AH46" s="90">
        <v>1</v>
      </c>
      <c r="AI46" s="90">
        <v>32000</v>
      </c>
      <c r="AJ46" s="90">
        <v>2195</v>
      </c>
      <c r="AK46" s="90">
        <v>0</v>
      </c>
      <c r="AL46" s="90">
        <v>0</v>
      </c>
      <c r="AO46" s="100"/>
      <c r="AP46" s="100"/>
      <c r="AQ46" s="90" t="str">
        <f t="shared" si="0"/>
        <v/>
      </c>
    </row>
    <row r="47" spans="2:43" hidden="1">
      <c r="B47" s="90" t="s">
        <v>682</v>
      </c>
      <c r="C47" s="99">
        <v>42766</v>
      </c>
      <c r="D47" s="104">
        <v>27.92</v>
      </c>
      <c r="E47" s="104">
        <v>0</v>
      </c>
      <c r="F47" s="103" t="s">
        <v>681</v>
      </c>
      <c r="G47" s="90" t="s">
        <v>710</v>
      </c>
      <c r="H47" s="100" t="s">
        <v>679</v>
      </c>
      <c r="I47" s="90" t="s">
        <v>687</v>
      </c>
      <c r="J47" s="90" t="s">
        <v>677</v>
      </c>
      <c r="K47" s="90" t="s">
        <v>676</v>
      </c>
      <c r="L47" s="101"/>
      <c r="M47" s="101"/>
      <c r="N47" s="101" t="s">
        <v>675</v>
      </c>
      <c r="O47" s="102"/>
      <c r="P47" s="101"/>
      <c r="Q47" s="101"/>
      <c r="U47" s="90" t="s">
        <v>708</v>
      </c>
      <c r="V47" s="90" t="s">
        <v>708</v>
      </c>
      <c r="X47" s="99">
        <v>42768</v>
      </c>
      <c r="Y47" s="99">
        <v>42769</v>
      </c>
      <c r="AA47" s="99"/>
      <c r="AB47" s="90" t="s">
        <v>673</v>
      </c>
      <c r="AC47" s="90">
        <v>0</v>
      </c>
      <c r="AD47" s="90">
        <v>0</v>
      </c>
      <c r="AE47" s="90">
        <v>0</v>
      </c>
      <c r="AF47" s="90">
        <v>0</v>
      </c>
      <c r="AG47" s="90">
        <v>0</v>
      </c>
      <c r="AH47" s="90">
        <v>1</v>
      </c>
      <c r="AI47" s="90">
        <v>32000</v>
      </c>
      <c r="AJ47" s="90">
        <v>2195</v>
      </c>
      <c r="AK47" s="90">
        <v>0</v>
      </c>
      <c r="AL47" s="90">
        <v>0</v>
      </c>
      <c r="AO47" s="100"/>
      <c r="AP47" s="100"/>
      <c r="AQ47" s="90" t="str">
        <f t="shared" si="0"/>
        <v/>
      </c>
    </row>
    <row r="48" spans="2:43" hidden="1">
      <c r="B48" s="90" t="s">
        <v>682</v>
      </c>
      <c r="C48" s="99">
        <v>42794</v>
      </c>
      <c r="D48" s="104">
        <v>-27.92</v>
      </c>
      <c r="E48" s="104">
        <v>0</v>
      </c>
      <c r="F48" s="103" t="s">
        <v>681</v>
      </c>
      <c r="G48" s="90" t="s">
        <v>709</v>
      </c>
      <c r="H48" s="100" t="s">
        <v>679</v>
      </c>
      <c r="I48" s="90" t="s">
        <v>687</v>
      </c>
      <c r="J48" s="90" t="s">
        <v>696</v>
      </c>
      <c r="K48" s="90" t="s">
        <v>676</v>
      </c>
      <c r="L48" s="101"/>
      <c r="M48" s="101"/>
      <c r="N48" s="101" t="s">
        <v>675</v>
      </c>
      <c r="O48" s="102"/>
      <c r="P48" s="101"/>
      <c r="Q48" s="101"/>
      <c r="U48" s="90" t="s">
        <v>708</v>
      </c>
      <c r="V48" s="90" t="s">
        <v>707</v>
      </c>
      <c r="X48" s="99">
        <v>42769</v>
      </c>
      <c r="Y48" s="99">
        <v>42769</v>
      </c>
      <c r="AA48" s="99"/>
      <c r="AB48" s="90" t="s">
        <v>673</v>
      </c>
      <c r="AC48" s="90">
        <v>0</v>
      </c>
      <c r="AD48" s="90">
        <v>0</v>
      </c>
      <c r="AE48" s="90">
        <v>0</v>
      </c>
      <c r="AF48" s="90">
        <v>0</v>
      </c>
      <c r="AG48" s="90">
        <v>5</v>
      </c>
      <c r="AH48" s="90">
        <v>1</v>
      </c>
      <c r="AI48" s="90">
        <v>32000</v>
      </c>
      <c r="AJ48" s="90">
        <v>2195</v>
      </c>
      <c r="AK48" s="90">
        <v>0</v>
      </c>
      <c r="AL48" s="90">
        <v>0</v>
      </c>
      <c r="AO48" s="100"/>
      <c r="AP48" s="100"/>
      <c r="AQ48" s="90" t="str">
        <f t="shared" si="0"/>
        <v/>
      </c>
    </row>
    <row r="49" spans="2:43">
      <c r="B49" s="90" t="s">
        <v>682</v>
      </c>
      <c r="C49" s="99">
        <v>42794</v>
      </c>
      <c r="D49" s="104">
        <v>-17197.349999999999</v>
      </c>
      <c r="E49" s="104">
        <v>0</v>
      </c>
      <c r="F49" s="103" t="s">
        <v>681</v>
      </c>
      <c r="G49" s="90" t="s">
        <v>706</v>
      </c>
      <c r="H49" s="100" t="s">
        <v>679</v>
      </c>
      <c r="I49" s="90" t="s">
        <v>678</v>
      </c>
      <c r="J49" s="90" t="s">
        <v>677</v>
      </c>
      <c r="K49" s="90" t="s">
        <v>676</v>
      </c>
      <c r="L49" s="101"/>
      <c r="M49" s="101"/>
      <c r="N49" s="101" t="s">
        <v>683</v>
      </c>
      <c r="O49" s="102"/>
      <c r="P49" s="101"/>
      <c r="Q49" s="101"/>
      <c r="U49" s="90" t="s">
        <v>705</v>
      </c>
      <c r="V49" s="90" t="s">
        <v>705</v>
      </c>
      <c r="X49" s="99">
        <v>42795</v>
      </c>
      <c r="Y49" s="99">
        <v>42795</v>
      </c>
      <c r="AA49" s="99"/>
      <c r="AB49" s="90" t="s">
        <v>673</v>
      </c>
      <c r="AC49" s="90">
        <v>0</v>
      </c>
      <c r="AD49" s="90">
        <v>0</v>
      </c>
      <c r="AE49" s="90">
        <v>0</v>
      </c>
      <c r="AF49" s="90">
        <v>0</v>
      </c>
      <c r="AG49" s="90">
        <v>0</v>
      </c>
      <c r="AH49" s="90">
        <v>1</v>
      </c>
      <c r="AI49" s="90">
        <v>32000</v>
      </c>
      <c r="AJ49" s="90">
        <v>2195</v>
      </c>
      <c r="AK49" s="90">
        <v>0</v>
      </c>
      <c r="AL49" s="90">
        <v>0</v>
      </c>
      <c r="AO49" s="100"/>
      <c r="AP49" s="100"/>
      <c r="AQ49" s="90" t="str">
        <f t="shared" si="0"/>
        <v/>
      </c>
    </row>
    <row r="50" spans="2:43" hidden="1">
      <c r="B50" s="90" t="s">
        <v>682</v>
      </c>
      <c r="C50" s="99">
        <v>42794</v>
      </c>
      <c r="D50" s="104">
        <v>-222131.86</v>
      </c>
      <c r="E50" s="104">
        <v>0</v>
      </c>
      <c r="F50" s="103" t="s">
        <v>681</v>
      </c>
      <c r="G50" s="90" t="s">
        <v>706</v>
      </c>
      <c r="H50" s="100" t="s">
        <v>679</v>
      </c>
      <c r="I50" s="90" t="s">
        <v>678</v>
      </c>
      <c r="J50" s="90" t="s">
        <v>677</v>
      </c>
      <c r="K50" s="90" t="s">
        <v>676</v>
      </c>
      <c r="L50" s="101"/>
      <c r="M50" s="101"/>
      <c r="N50" s="101" t="s">
        <v>675</v>
      </c>
      <c r="O50" s="102"/>
      <c r="P50" s="101"/>
      <c r="Q50" s="101"/>
      <c r="U50" s="90" t="s">
        <v>705</v>
      </c>
      <c r="V50" s="90" t="s">
        <v>705</v>
      </c>
      <c r="X50" s="99">
        <v>42795</v>
      </c>
      <c r="Y50" s="99">
        <v>42795</v>
      </c>
      <c r="AA50" s="99"/>
      <c r="AB50" s="90" t="s">
        <v>673</v>
      </c>
      <c r="AC50" s="90">
        <v>0</v>
      </c>
      <c r="AD50" s="90">
        <v>0</v>
      </c>
      <c r="AE50" s="90">
        <v>0</v>
      </c>
      <c r="AF50" s="90">
        <v>0</v>
      </c>
      <c r="AG50" s="90">
        <v>0</v>
      </c>
      <c r="AH50" s="90">
        <v>1</v>
      </c>
      <c r="AI50" s="90">
        <v>32000</v>
      </c>
      <c r="AJ50" s="90">
        <v>2195</v>
      </c>
      <c r="AK50" s="90">
        <v>0</v>
      </c>
      <c r="AL50" s="90">
        <v>0</v>
      </c>
      <c r="AO50" s="100"/>
      <c r="AP50" s="100"/>
      <c r="AQ50" s="90" t="str">
        <f t="shared" si="0"/>
        <v/>
      </c>
    </row>
    <row r="51" spans="2:43" hidden="1">
      <c r="B51" s="90" t="s">
        <v>682</v>
      </c>
      <c r="C51" s="99">
        <v>42794</v>
      </c>
      <c r="D51" s="104">
        <v>11.32</v>
      </c>
      <c r="E51" s="104">
        <v>0</v>
      </c>
      <c r="F51" s="103" t="s">
        <v>681</v>
      </c>
      <c r="G51" s="90" t="s">
        <v>704</v>
      </c>
      <c r="H51" s="100" t="s">
        <v>679</v>
      </c>
      <c r="I51" s="90" t="s">
        <v>687</v>
      </c>
      <c r="J51" s="90" t="s">
        <v>696</v>
      </c>
      <c r="K51" s="90" t="s">
        <v>676</v>
      </c>
      <c r="L51" s="101"/>
      <c r="M51" s="101"/>
      <c r="N51" s="101" t="s">
        <v>675</v>
      </c>
      <c r="O51" s="102"/>
      <c r="P51" s="101"/>
      <c r="Q51" s="101"/>
      <c r="U51" s="90" t="s">
        <v>702</v>
      </c>
      <c r="V51" s="90" t="s">
        <v>702</v>
      </c>
      <c r="X51" s="99">
        <v>42796</v>
      </c>
      <c r="Y51" s="99">
        <v>42796</v>
      </c>
      <c r="AA51" s="99"/>
      <c r="AB51" s="90" t="s">
        <v>673</v>
      </c>
      <c r="AC51" s="90">
        <v>0</v>
      </c>
      <c r="AD51" s="90">
        <v>0</v>
      </c>
      <c r="AE51" s="90">
        <v>0</v>
      </c>
      <c r="AF51" s="90">
        <v>0</v>
      </c>
      <c r="AG51" s="90">
        <v>0</v>
      </c>
      <c r="AH51" s="90">
        <v>1</v>
      </c>
      <c r="AI51" s="90">
        <v>32000</v>
      </c>
      <c r="AJ51" s="90">
        <v>2195</v>
      </c>
      <c r="AK51" s="90">
        <v>0</v>
      </c>
      <c r="AL51" s="90">
        <v>0</v>
      </c>
      <c r="AO51" s="100"/>
      <c r="AP51" s="100"/>
      <c r="AQ51" s="90" t="str">
        <f t="shared" si="0"/>
        <v/>
      </c>
    </row>
    <row r="52" spans="2:43" hidden="1">
      <c r="B52" s="90" t="s">
        <v>682</v>
      </c>
      <c r="C52" s="99">
        <v>42825</v>
      </c>
      <c r="D52" s="104">
        <v>-11.32</v>
      </c>
      <c r="E52" s="104">
        <v>0</v>
      </c>
      <c r="F52" s="103" t="s">
        <v>681</v>
      </c>
      <c r="G52" s="90" t="s">
        <v>703</v>
      </c>
      <c r="H52" s="100" t="s">
        <v>679</v>
      </c>
      <c r="I52" s="90" t="s">
        <v>687</v>
      </c>
      <c r="J52" s="90" t="s">
        <v>677</v>
      </c>
      <c r="K52" s="90" t="s">
        <v>676</v>
      </c>
      <c r="L52" s="101"/>
      <c r="M52" s="101"/>
      <c r="N52" s="101" t="s">
        <v>675</v>
      </c>
      <c r="O52" s="102"/>
      <c r="P52" s="101"/>
      <c r="Q52" s="101"/>
      <c r="U52" s="90" t="s">
        <v>702</v>
      </c>
      <c r="V52" s="90" t="s">
        <v>701</v>
      </c>
      <c r="X52" s="99">
        <v>42796</v>
      </c>
      <c r="Y52" s="99">
        <v>42796</v>
      </c>
      <c r="AA52" s="99"/>
      <c r="AB52" s="90" t="s">
        <v>673</v>
      </c>
      <c r="AC52" s="90">
        <v>0</v>
      </c>
      <c r="AD52" s="90">
        <v>0</v>
      </c>
      <c r="AE52" s="90">
        <v>0</v>
      </c>
      <c r="AF52" s="90">
        <v>0</v>
      </c>
      <c r="AG52" s="90">
        <v>5</v>
      </c>
      <c r="AH52" s="90">
        <v>1</v>
      </c>
      <c r="AI52" s="90">
        <v>32000</v>
      </c>
      <c r="AJ52" s="90">
        <v>2195</v>
      </c>
      <c r="AK52" s="90">
        <v>0</v>
      </c>
      <c r="AL52" s="90">
        <v>0</v>
      </c>
      <c r="AO52" s="100"/>
      <c r="AP52" s="100"/>
      <c r="AQ52" s="90" t="str">
        <f t="shared" si="0"/>
        <v/>
      </c>
    </row>
    <row r="53" spans="2:43">
      <c r="B53" s="90" t="s">
        <v>682</v>
      </c>
      <c r="C53" s="99">
        <v>42825</v>
      </c>
      <c r="D53" s="104">
        <v>-18523.82</v>
      </c>
      <c r="E53" s="104">
        <v>0</v>
      </c>
      <c r="F53" s="103" t="s">
        <v>681</v>
      </c>
      <c r="G53" s="90" t="s">
        <v>700</v>
      </c>
      <c r="H53" s="100" t="s">
        <v>679</v>
      </c>
      <c r="I53" s="90" t="s">
        <v>678</v>
      </c>
      <c r="J53" s="90" t="s">
        <v>677</v>
      </c>
      <c r="K53" s="90" t="s">
        <v>676</v>
      </c>
      <c r="L53" s="101"/>
      <c r="M53" s="101"/>
      <c r="N53" s="101" t="s">
        <v>683</v>
      </c>
      <c r="O53" s="102"/>
      <c r="P53" s="101"/>
      <c r="Q53" s="101"/>
      <c r="U53" s="90" t="s">
        <v>699</v>
      </c>
      <c r="V53" s="90" t="s">
        <v>699</v>
      </c>
      <c r="X53" s="99">
        <v>42828</v>
      </c>
      <c r="Y53" s="99">
        <v>42828</v>
      </c>
      <c r="AA53" s="99"/>
      <c r="AB53" s="90" t="s">
        <v>673</v>
      </c>
      <c r="AC53" s="90">
        <v>0</v>
      </c>
      <c r="AD53" s="90">
        <v>0</v>
      </c>
      <c r="AE53" s="90">
        <v>0</v>
      </c>
      <c r="AF53" s="90">
        <v>0</v>
      </c>
      <c r="AG53" s="90">
        <v>0</v>
      </c>
      <c r="AH53" s="90">
        <v>1</v>
      </c>
      <c r="AI53" s="90">
        <v>32000</v>
      </c>
      <c r="AJ53" s="90">
        <v>2195</v>
      </c>
      <c r="AK53" s="90">
        <v>0</v>
      </c>
      <c r="AL53" s="90">
        <v>0</v>
      </c>
      <c r="AO53" s="100"/>
      <c r="AP53" s="100"/>
      <c r="AQ53" s="90" t="str">
        <f t="shared" si="0"/>
        <v/>
      </c>
    </row>
    <row r="54" spans="2:43" hidden="1">
      <c r="B54" s="90" t="s">
        <v>682</v>
      </c>
      <c r="C54" s="99">
        <v>42825</v>
      </c>
      <c r="D54" s="104">
        <v>-224514.01</v>
      </c>
      <c r="E54" s="104">
        <v>0</v>
      </c>
      <c r="F54" s="103" t="s">
        <v>681</v>
      </c>
      <c r="G54" s="90" t="s">
        <v>700</v>
      </c>
      <c r="H54" s="100" t="s">
        <v>679</v>
      </c>
      <c r="I54" s="90" t="s">
        <v>678</v>
      </c>
      <c r="J54" s="90" t="s">
        <v>677</v>
      </c>
      <c r="K54" s="90" t="s">
        <v>676</v>
      </c>
      <c r="L54" s="101"/>
      <c r="M54" s="101"/>
      <c r="N54" s="101" t="s">
        <v>675</v>
      </c>
      <c r="O54" s="102"/>
      <c r="P54" s="101"/>
      <c r="Q54" s="101"/>
      <c r="U54" s="90" t="s">
        <v>699</v>
      </c>
      <c r="V54" s="90" t="s">
        <v>699</v>
      </c>
      <c r="X54" s="99">
        <v>42828</v>
      </c>
      <c r="Y54" s="99">
        <v>42828</v>
      </c>
      <c r="AA54" s="99"/>
      <c r="AB54" s="90" t="s">
        <v>673</v>
      </c>
      <c r="AC54" s="90">
        <v>0</v>
      </c>
      <c r="AD54" s="90">
        <v>0</v>
      </c>
      <c r="AE54" s="90">
        <v>0</v>
      </c>
      <c r="AF54" s="90">
        <v>0</v>
      </c>
      <c r="AG54" s="90">
        <v>0</v>
      </c>
      <c r="AH54" s="90">
        <v>1</v>
      </c>
      <c r="AI54" s="90">
        <v>32000</v>
      </c>
      <c r="AJ54" s="90">
        <v>2195</v>
      </c>
      <c r="AK54" s="90">
        <v>0</v>
      </c>
      <c r="AL54" s="90">
        <v>0</v>
      </c>
      <c r="AO54" s="100"/>
      <c r="AP54" s="100"/>
      <c r="AQ54" s="90" t="str">
        <f t="shared" si="0"/>
        <v/>
      </c>
    </row>
    <row r="55" spans="2:43" hidden="1">
      <c r="B55" s="90" t="s">
        <v>682</v>
      </c>
      <c r="C55" s="99">
        <v>42825</v>
      </c>
      <c r="D55" s="104">
        <v>-37.6</v>
      </c>
      <c r="E55" s="104">
        <v>0</v>
      </c>
      <c r="F55" s="103" t="s">
        <v>681</v>
      </c>
      <c r="G55" s="90" t="s">
        <v>698</v>
      </c>
      <c r="H55" s="100" t="s">
        <v>679</v>
      </c>
      <c r="I55" s="90" t="s">
        <v>687</v>
      </c>
      <c r="J55" s="90" t="s">
        <v>696</v>
      </c>
      <c r="K55" s="90" t="s">
        <v>676</v>
      </c>
      <c r="L55" s="101"/>
      <c r="M55" s="101"/>
      <c r="N55" s="101" t="s">
        <v>675</v>
      </c>
      <c r="O55" s="102"/>
      <c r="P55" s="101"/>
      <c r="Q55" s="101"/>
      <c r="U55" s="90" t="s">
        <v>695</v>
      </c>
      <c r="V55" s="90" t="s">
        <v>695</v>
      </c>
      <c r="X55" s="99">
        <v>42829</v>
      </c>
      <c r="Y55" s="99">
        <v>42830</v>
      </c>
      <c r="AA55" s="99"/>
      <c r="AB55" s="90" t="s">
        <v>673</v>
      </c>
      <c r="AC55" s="90">
        <v>0</v>
      </c>
      <c r="AD55" s="90">
        <v>0</v>
      </c>
      <c r="AE55" s="90">
        <v>0</v>
      </c>
      <c r="AF55" s="90">
        <v>0</v>
      </c>
      <c r="AG55" s="90">
        <v>0</v>
      </c>
      <c r="AH55" s="90">
        <v>1</v>
      </c>
      <c r="AI55" s="90">
        <v>32000</v>
      </c>
      <c r="AJ55" s="90">
        <v>2195</v>
      </c>
      <c r="AK55" s="90">
        <v>0</v>
      </c>
      <c r="AL55" s="90">
        <v>0</v>
      </c>
      <c r="AO55" s="100"/>
      <c r="AP55" s="100"/>
      <c r="AQ55" s="90" t="str">
        <f t="shared" si="0"/>
        <v/>
      </c>
    </row>
    <row r="56" spans="2:43" hidden="1">
      <c r="B56" s="90" t="s">
        <v>682</v>
      </c>
      <c r="C56" s="99">
        <v>42855</v>
      </c>
      <c r="D56" s="104">
        <v>37.6</v>
      </c>
      <c r="E56" s="104">
        <v>0</v>
      </c>
      <c r="F56" s="103" t="s">
        <v>681</v>
      </c>
      <c r="G56" s="90" t="s">
        <v>697</v>
      </c>
      <c r="H56" s="100" t="s">
        <v>679</v>
      </c>
      <c r="I56" s="90" t="s">
        <v>687</v>
      </c>
      <c r="J56" s="90" t="s">
        <v>696</v>
      </c>
      <c r="K56" s="90" t="s">
        <v>676</v>
      </c>
      <c r="L56" s="101"/>
      <c r="M56" s="101"/>
      <c r="N56" s="101" t="s">
        <v>675</v>
      </c>
      <c r="O56" s="102"/>
      <c r="P56" s="101"/>
      <c r="Q56" s="101"/>
      <c r="U56" s="90" t="s">
        <v>695</v>
      </c>
      <c r="V56" s="90" t="s">
        <v>694</v>
      </c>
      <c r="X56" s="99">
        <v>42829</v>
      </c>
      <c r="Y56" s="99">
        <v>42830</v>
      </c>
      <c r="AA56" s="99"/>
      <c r="AB56" s="90" t="s">
        <v>673</v>
      </c>
      <c r="AC56" s="90">
        <v>0</v>
      </c>
      <c r="AD56" s="90">
        <v>0</v>
      </c>
      <c r="AE56" s="90">
        <v>0</v>
      </c>
      <c r="AF56" s="90">
        <v>0</v>
      </c>
      <c r="AG56" s="90">
        <v>5</v>
      </c>
      <c r="AH56" s="90">
        <v>1</v>
      </c>
      <c r="AI56" s="90">
        <v>32000</v>
      </c>
      <c r="AJ56" s="90">
        <v>2195</v>
      </c>
      <c r="AK56" s="90">
        <v>0</v>
      </c>
      <c r="AL56" s="90">
        <v>0</v>
      </c>
      <c r="AO56" s="100"/>
      <c r="AP56" s="100"/>
      <c r="AQ56" s="90" t="str">
        <f t="shared" si="0"/>
        <v/>
      </c>
    </row>
    <row r="57" spans="2:43">
      <c r="B57" s="90" t="s">
        <v>682</v>
      </c>
      <c r="C57" s="99">
        <v>42855</v>
      </c>
      <c r="D57" s="104">
        <v>-20899.61</v>
      </c>
      <c r="E57" s="104">
        <v>0</v>
      </c>
      <c r="F57" s="103" t="s">
        <v>681</v>
      </c>
      <c r="G57" s="90" t="s">
        <v>693</v>
      </c>
      <c r="H57" s="100" t="s">
        <v>679</v>
      </c>
      <c r="I57" s="90" t="s">
        <v>678</v>
      </c>
      <c r="J57" s="90" t="s">
        <v>677</v>
      </c>
      <c r="K57" s="90" t="s">
        <v>676</v>
      </c>
      <c r="L57" s="101"/>
      <c r="M57" s="101"/>
      <c r="N57" s="101" t="s">
        <v>683</v>
      </c>
      <c r="O57" s="102"/>
      <c r="P57" s="101"/>
      <c r="Q57" s="101"/>
      <c r="U57" s="90" t="s">
        <v>692</v>
      </c>
      <c r="V57" s="90" t="s">
        <v>692</v>
      </c>
      <c r="X57" s="99">
        <v>42856</v>
      </c>
      <c r="Y57" s="99">
        <v>42857</v>
      </c>
      <c r="AA57" s="99"/>
      <c r="AB57" s="90" t="s">
        <v>673</v>
      </c>
      <c r="AC57" s="90">
        <v>0</v>
      </c>
      <c r="AD57" s="90">
        <v>0</v>
      </c>
      <c r="AE57" s="90">
        <v>0</v>
      </c>
      <c r="AF57" s="90">
        <v>0</v>
      </c>
      <c r="AG57" s="90">
        <v>0</v>
      </c>
      <c r="AH57" s="90">
        <v>1</v>
      </c>
      <c r="AI57" s="90">
        <v>32000</v>
      </c>
      <c r="AJ57" s="90">
        <v>2195</v>
      </c>
      <c r="AK57" s="90">
        <v>0</v>
      </c>
      <c r="AL57" s="90">
        <v>0</v>
      </c>
      <c r="AO57" s="100"/>
      <c r="AP57" s="100"/>
      <c r="AQ57" s="90" t="str">
        <f t="shared" si="0"/>
        <v/>
      </c>
    </row>
    <row r="58" spans="2:43" hidden="1">
      <c r="B58" s="90" t="s">
        <v>682</v>
      </c>
      <c r="C58" s="99">
        <v>42855</v>
      </c>
      <c r="D58" s="104">
        <v>-225414.28</v>
      </c>
      <c r="E58" s="104">
        <v>0</v>
      </c>
      <c r="F58" s="103" t="s">
        <v>681</v>
      </c>
      <c r="G58" s="90" t="s">
        <v>693</v>
      </c>
      <c r="H58" s="100" t="s">
        <v>679</v>
      </c>
      <c r="I58" s="90" t="s">
        <v>678</v>
      </c>
      <c r="J58" s="90" t="s">
        <v>677</v>
      </c>
      <c r="K58" s="90" t="s">
        <v>676</v>
      </c>
      <c r="L58" s="101"/>
      <c r="M58" s="101"/>
      <c r="N58" s="101" t="s">
        <v>675</v>
      </c>
      <c r="O58" s="102"/>
      <c r="P58" s="101"/>
      <c r="Q58" s="101"/>
      <c r="U58" s="90" t="s">
        <v>692</v>
      </c>
      <c r="V58" s="90" t="s">
        <v>692</v>
      </c>
      <c r="X58" s="99">
        <v>42856</v>
      </c>
      <c r="Y58" s="99">
        <v>42857</v>
      </c>
      <c r="AA58" s="99"/>
      <c r="AB58" s="90" t="s">
        <v>673</v>
      </c>
      <c r="AC58" s="90">
        <v>0</v>
      </c>
      <c r="AD58" s="90">
        <v>0</v>
      </c>
      <c r="AE58" s="90">
        <v>0</v>
      </c>
      <c r="AF58" s="90">
        <v>0</v>
      </c>
      <c r="AG58" s="90">
        <v>0</v>
      </c>
      <c r="AH58" s="90">
        <v>1</v>
      </c>
      <c r="AI58" s="90">
        <v>32000</v>
      </c>
      <c r="AJ58" s="90">
        <v>2195</v>
      </c>
      <c r="AK58" s="90">
        <v>0</v>
      </c>
      <c r="AL58" s="90">
        <v>0</v>
      </c>
      <c r="AO58" s="100"/>
      <c r="AP58" s="100"/>
      <c r="AQ58" s="90" t="str">
        <f t="shared" si="0"/>
        <v/>
      </c>
    </row>
    <row r="59" spans="2:43">
      <c r="B59" s="90" t="s">
        <v>682</v>
      </c>
      <c r="C59" s="99">
        <v>42886</v>
      </c>
      <c r="D59" s="104">
        <v>-18853.900000000001</v>
      </c>
      <c r="E59" s="104">
        <v>0</v>
      </c>
      <c r="F59" s="103" t="s">
        <v>681</v>
      </c>
      <c r="G59" s="90" t="s">
        <v>691</v>
      </c>
      <c r="H59" s="100" t="s">
        <v>679</v>
      </c>
      <c r="I59" s="90" t="s">
        <v>678</v>
      </c>
      <c r="J59" s="90" t="s">
        <v>686</v>
      </c>
      <c r="K59" s="90" t="s">
        <v>676</v>
      </c>
      <c r="L59" s="101"/>
      <c r="M59" s="101"/>
      <c r="N59" s="101" t="s">
        <v>683</v>
      </c>
      <c r="O59" s="102"/>
      <c r="P59" s="101"/>
      <c r="Q59" s="101"/>
      <c r="U59" s="90" t="s">
        <v>690</v>
      </c>
      <c r="V59" s="90" t="s">
        <v>690</v>
      </c>
      <c r="X59" s="99">
        <v>42887</v>
      </c>
      <c r="Y59" s="99">
        <v>42887</v>
      </c>
      <c r="AA59" s="99"/>
      <c r="AB59" s="90" t="s">
        <v>673</v>
      </c>
      <c r="AC59" s="90">
        <v>0</v>
      </c>
      <c r="AD59" s="90">
        <v>0</v>
      </c>
      <c r="AE59" s="90">
        <v>0</v>
      </c>
      <c r="AF59" s="90">
        <v>0</v>
      </c>
      <c r="AG59" s="90">
        <v>0</v>
      </c>
      <c r="AH59" s="90">
        <v>1</v>
      </c>
      <c r="AI59" s="90">
        <v>32000</v>
      </c>
      <c r="AJ59" s="90">
        <v>2195</v>
      </c>
      <c r="AK59" s="90">
        <v>0</v>
      </c>
      <c r="AL59" s="90">
        <v>0</v>
      </c>
      <c r="AO59" s="100"/>
      <c r="AP59" s="100"/>
      <c r="AQ59" s="90" t="str">
        <f t="shared" si="0"/>
        <v/>
      </c>
    </row>
    <row r="60" spans="2:43" hidden="1">
      <c r="B60" s="90" t="s">
        <v>682</v>
      </c>
      <c r="C60" s="99">
        <v>42886</v>
      </c>
      <c r="D60" s="104">
        <v>-226516.4</v>
      </c>
      <c r="E60" s="104">
        <v>0</v>
      </c>
      <c r="F60" s="103" t="s">
        <v>681</v>
      </c>
      <c r="G60" s="90" t="s">
        <v>691</v>
      </c>
      <c r="H60" s="100" t="s">
        <v>679</v>
      </c>
      <c r="I60" s="90" t="s">
        <v>678</v>
      </c>
      <c r="J60" s="90" t="s">
        <v>686</v>
      </c>
      <c r="K60" s="90" t="s">
        <v>676</v>
      </c>
      <c r="L60" s="101"/>
      <c r="M60" s="101"/>
      <c r="N60" s="101" t="s">
        <v>675</v>
      </c>
      <c r="O60" s="102"/>
      <c r="P60" s="101"/>
      <c r="Q60" s="101"/>
      <c r="U60" s="90" t="s">
        <v>690</v>
      </c>
      <c r="V60" s="90" t="s">
        <v>690</v>
      </c>
      <c r="X60" s="99">
        <v>42887</v>
      </c>
      <c r="Y60" s="99">
        <v>42887</v>
      </c>
      <c r="AA60" s="99"/>
      <c r="AB60" s="90" t="s">
        <v>673</v>
      </c>
      <c r="AC60" s="90">
        <v>0</v>
      </c>
      <c r="AD60" s="90">
        <v>0</v>
      </c>
      <c r="AE60" s="90">
        <v>0</v>
      </c>
      <c r="AF60" s="90">
        <v>0</v>
      </c>
      <c r="AG60" s="90">
        <v>0</v>
      </c>
      <c r="AH60" s="90">
        <v>1</v>
      </c>
      <c r="AI60" s="90">
        <v>32000</v>
      </c>
      <c r="AJ60" s="90">
        <v>2195</v>
      </c>
      <c r="AK60" s="90">
        <v>0</v>
      </c>
      <c r="AL60" s="90">
        <v>0</v>
      </c>
      <c r="AO60" s="100"/>
      <c r="AP60" s="100"/>
      <c r="AQ60" s="90" t="str">
        <f t="shared" si="0"/>
        <v/>
      </c>
    </row>
    <row r="61" spans="2:43" hidden="1">
      <c r="B61" s="90" t="s">
        <v>682</v>
      </c>
      <c r="C61" s="99">
        <v>42886</v>
      </c>
      <c r="D61" s="104">
        <v>59.48</v>
      </c>
      <c r="E61" s="104">
        <v>0</v>
      </c>
      <c r="F61" s="103" t="s">
        <v>681</v>
      </c>
      <c r="G61" s="90" t="s">
        <v>689</v>
      </c>
      <c r="H61" s="100" t="s">
        <v>679</v>
      </c>
      <c r="I61" s="90" t="s">
        <v>687</v>
      </c>
      <c r="J61" s="90" t="s">
        <v>686</v>
      </c>
      <c r="K61" s="90" t="s">
        <v>676</v>
      </c>
      <c r="L61" s="101"/>
      <c r="M61" s="101"/>
      <c r="N61" s="101" t="s">
        <v>675</v>
      </c>
      <c r="O61" s="102"/>
      <c r="P61" s="101"/>
      <c r="Q61" s="101"/>
      <c r="U61" s="90" t="s">
        <v>685</v>
      </c>
      <c r="V61" s="90" t="s">
        <v>685</v>
      </c>
      <c r="X61" s="99">
        <v>42888</v>
      </c>
      <c r="Y61" s="99">
        <v>42891</v>
      </c>
      <c r="AA61" s="99"/>
      <c r="AB61" s="90" t="s">
        <v>673</v>
      </c>
      <c r="AC61" s="90">
        <v>0</v>
      </c>
      <c r="AD61" s="90">
        <v>0</v>
      </c>
      <c r="AE61" s="90">
        <v>0</v>
      </c>
      <c r="AF61" s="90">
        <v>0</v>
      </c>
      <c r="AG61" s="90">
        <v>0</v>
      </c>
      <c r="AH61" s="90">
        <v>1</v>
      </c>
      <c r="AI61" s="90">
        <v>32000</v>
      </c>
      <c r="AJ61" s="90">
        <v>2195</v>
      </c>
      <c r="AK61" s="90">
        <v>0</v>
      </c>
      <c r="AL61" s="90">
        <v>0</v>
      </c>
      <c r="AO61" s="100"/>
      <c r="AP61" s="100"/>
      <c r="AQ61" s="90" t="str">
        <f t="shared" si="0"/>
        <v/>
      </c>
    </row>
    <row r="62" spans="2:43" hidden="1">
      <c r="B62" s="90" t="s">
        <v>682</v>
      </c>
      <c r="C62" s="99">
        <v>42916</v>
      </c>
      <c r="D62" s="104">
        <v>-59.48</v>
      </c>
      <c r="E62" s="104">
        <v>0</v>
      </c>
      <c r="F62" s="103" t="s">
        <v>681</v>
      </c>
      <c r="G62" s="90" t="s">
        <v>688</v>
      </c>
      <c r="H62" s="100" t="s">
        <v>679</v>
      </c>
      <c r="I62" s="90" t="s">
        <v>687</v>
      </c>
      <c r="J62" s="90" t="s">
        <v>686</v>
      </c>
      <c r="K62" s="90" t="s">
        <v>676</v>
      </c>
      <c r="L62" s="101"/>
      <c r="M62" s="101"/>
      <c r="N62" s="101" t="s">
        <v>675</v>
      </c>
      <c r="O62" s="102"/>
      <c r="P62" s="101"/>
      <c r="Q62" s="101"/>
      <c r="U62" s="90" t="s">
        <v>685</v>
      </c>
      <c r="V62" s="90" t="s">
        <v>684</v>
      </c>
      <c r="X62" s="99">
        <v>42891</v>
      </c>
      <c r="Y62" s="99">
        <v>42891</v>
      </c>
      <c r="AA62" s="99"/>
      <c r="AB62" s="90" t="s">
        <v>673</v>
      </c>
      <c r="AC62" s="90">
        <v>0</v>
      </c>
      <c r="AD62" s="90">
        <v>0</v>
      </c>
      <c r="AE62" s="90">
        <v>0</v>
      </c>
      <c r="AF62" s="90">
        <v>0</v>
      </c>
      <c r="AG62" s="90">
        <v>5</v>
      </c>
      <c r="AH62" s="90">
        <v>1</v>
      </c>
      <c r="AI62" s="90">
        <v>32000</v>
      </c>
      <c r="AJ62" s="90">
        <v>2195</v>
      </c>
      <c r="AK62" s="90">
        <v>0</v>
      </c>
      <c r="AL62" s="90">
        <v>0</v>
      </c>
      <c r="AO62" s="100"/>
      <c r="AP62" s="100"/>
      <c r="AQ62" s="90" t="str">
        <f t="shared" si="0"/>
        <v/>
      </c>
    </row>
    <row r="63" spans="2:43">
      <c r="B63" s="90" t="s">
        <v>682</v>
      </c>
      <c r="C63" s="99">
        <v>42916</v>
      </c>
      <c r="D63" s="104">
        <v>-18375.349999999999</v>
      </c>
      <c r="E63" s="104">
        <v>0</v>
      </c>
      <c r="F63" s="103" t="s">
        <v>681</v>
      </c>
      <c r="G63" s="90" t="s">
        <v>680</v>
      </c>
      <c r="H63" s="100" t="s">
        <v>679</v>
      </c>
      <c r="I63" s="90" t="s">
        <v>678</v>
      </c>
      <c r="J63" s="90" t="s">
        <v>677</v>
      </c>
      <c r="K63" s="90" t="s">
        <v>676</v>
      </c>
      <c r="L63" s="101"/>
      <c r="M63" s="101"/>
      <c r="N63" s="101" t="s">
        <v>683</v>
      </c>
      <c r="O63" s="102"/>
      <c r="P63" s="101"/>
      <c r="Q63" s="101"/>
      <c r="U63" s="90" t="s">
        <v>674</v>
      </c>
      <c r="V63" s="90" t="s">
        <v>674</v>
      </c>
      <c r="X63" s="99">
        <v>42921</v>
      </c>
      <c r="Y63" s="99">
        <v>42921</v>
      </c>
      <c r="AA63" s="99"/>
      <c r="AB63" s="90" t="s">
        <v>673</v>
      </c>
      <c r="AC63" s="90">
        <v>0</v>
      </c>
      <c r="AD63" s="90">
        <v>0</v>
      </c>
      <c r="AE63" s="90">
        <v>0</v>
      </c>
      <c r="AF63" s="90">
        <v>0</v>
      </c>
      <c r="AG63" s="90">
        <v>0</v>
      </c>
      <c r="AH63" s="90">
        <v>1</v>
      </c>
      <c r="AI63" s="90">
        <v>32000</v>
      </c>
      <c r="AJ63" s="90">
        <v>2195</v>
      </c>
      <c r="AK63" s="90">
        <v>0</v>
      </c>
      <c r="AL63" s="90">
        <v>0</v>
      </c>
      <c r="AO63" s="100"/>
      <c r="AP63" s="100"/>
      <c r="AQ63" s="90" t="str">
        <f t="shared" si="0"/>
        <v/>
      </c>
    </row>
    <row r="64" spans="2:43" hidden="1">
      <c r="B64" s="90" t="s">
        <v>682</v>
      </c>
      <c r="C64" s="99">
        <v>42916</v>
      </c>
      <c r="D64" s="104">
        <v>-226818.7</v>
      </c>
      <c r="E64" s="104">
        <v>0</v>
      </c>
      <c r="F64" s="103" t="s">
        <v>681</v>
      </c>
      <c r="G64" s="90" t="s">
        <v>680</v>
      </c>
      <c r="H64" s="100" t="s">
        <v>679</v>
      </c>
      <c r="I64" s="90" t="s">
        <v>678</v>
      </c>
      <c r="J64" s="90" t="s">
        <v>677</v>
      </c>
      <c r="K64" s="90" t="s">
        <v>676</v>
      </c>
      <c r="L64" s="101"/>
      <c r="M64" s="101"/>
      <c r="N64" s="101" t="s">
        <v>675</v>
      </c>
      <c r="O64" s="102"/>
      <c r="P64" s="101"/>
      <c r="Q64" s="101"/>
      <c r="U64" s="90" t="s">
        <v>674</v>
      </c>
      <c r="V64" s="90" t="s">
        <v>674</v>
      </c>
      <c r="X64" s="99">
        <v>42921</v>
      </c>
      <c r="Y64" s="99">
        <v>42921</v>
      </c>
      <c r="AA64" s="99"/>
      <c r="AB64" s="90" t="s">
        <v>673</v>
      </c>
      <c r="AC64" s="90">
        <v>0</v>
      </c>
      <c r="AD64" s="90">
        <v>0</v>
      </c>
      <c r="AE64" s="90">
        <v>0</v>
      </c>
      <c r="AF64" s="90">
        <v>0</v>
      </c>
      <c r="AG64" s="90">
        <v>0</v>
      </c>
      <c r="AH64" s="90">
        <v>1</v>
      </c>
      <c r="AI64" s="90">
        <v>32000</v>
      </c>
      <c r="AJ64" s="90">
        <v>2195</v>
      </c>
      <c r="AK64" s="90">
        <v>0</v>
      </c>
      <c r="AL64" s="90">
        <v>0</v>
      </c>
      <c r="AO64" s="100"/>
      <c r="AP64" s="100"/>
      <c r="AQ64" s="90" t="str">
        <f t="shared" si="0"/>
        <v/>
      </c>
    </row>
    <row r="65" spans="2:42">
      <c r="C65" s="99"/>
      <c r="D65" s="98"/>
      <c r="E65" s="98"/>
      <c r="F65" s="98"/>
      <c r="H65" s="91"/>
    </row>
    <row r="66" spans="2:42">
      <c r="B66" s="95" t="s">
        <v>672</v>
      </c>
      <c r="C66" s="95"/>
      <c r="D66" s="97"/>
      <c r="E66" s="97"/>
      <c r="F66" s="97"/>
      <c r="G66" s="95"/>
      <c r="H66" s="96"/>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4"/>
    </row>
    <row r="67" spans="2:42">
      <c r="H67" s="91"/>
    </row>
    <row r="68" spans="2:42">
      <c r="C68" s="91" t="s">
        <v>671</v>
      </c>
      <c r="D68" s="93">
        <f>+D21+D25+D29+D33+D37+D41+D45+D49+D53+D57+D59+D63</f>
        <v>-213259.47000000003</v>
      </c>
      <c r="H68" s="91"/>
    </row>
    <row r="69" spans="2:42">
      <c r="H69" s="91"/>
    </row>
    <row r="70" spans="2:42">
      <c r="H70" s="91"/>
    </row>
    <row r="71" spans="2:42">
      <c r="H71" s="91"/>
    </row>
    <row r="72" spans="2:42">
      <c r="H72" s="91"/>
    </row>
    <row r="73" spans="2:42">
      <c r="H73" s="91"/>
    </row>
    <row r="74" spans="2:42">
      <c r="H74" s="91"/>
    </row>
    <row r="75" spans="2:42">
      <c r="H75" s="91"/>
    </row>
    <row r="76" spans="2:42">
      <c r="H76" s="91"/>
    </row>
    <row r="77" spans="2:42">
      <c r="H77" s="91"/>
    </row>
    <row r="78" spans="2:42">
      <c r="H78" s="91"/>
    </row>
    <row r="79" spans="2:42">
      <c r="H79" s="91"/>
    </row>
    <row r="80" spans="2:42">
      <c r="H80" s="91"/>
    </row>
    <row r="81" spans="2:8">
      <c r="H81" s="91"/>
    </row>
    <row r="82" spans="2:8">
      <c r="H82" s="91"/>
    </row>
    <row r="83" spans="2:8">
      <c r="H83" s="91"/>
    </row>
    <row r="84" spans="2:8">
      <c r="B84" s="92"/>
      <c r="H84" s="91"/>
    </row>
  </sheetData>
  <autoFilter ref="B19:AQ64">
    <filterColumn colId="12">
      <filters>
        <filter val="Reallocation Sunnyside Revenue"/>
      </filters>
    </filterColumn>
  </autoFilter>
  <dataValidations count="1">
    <dataValidation type="list" allowBlank="1" showInputMessage="1" showErrorMessage="1" sqref="P15">
      <formula1>"All,Posted/Unposted,Posted,Unposted,Staged"</formula1>
    </dataValidation>
  </dataValidations>
  <pageMargins left="0.27" right="0.28999999999999998" top="0.37" bottom="0.43" header="0.25" footer="0.25"/>
  <pageSetup scale="53" fitToHeight="0" orientation="landscape" r:id="rId1"/>
  <headerFooter alignWithMargins="0">
    <oddHeader>&amp;L&amp;"Arial"&amp;L&amp;08 &amp;R&amp;"Arial"&amp;R&amp;08 &amp;D-&amp;T-Jeff Honsowetz</oddHeader>
    <oddFooter>&amp;L&amp;"Arial"&amp;L&amp;08 Path:D:\Data_WCNX\Financials\MidMonths\BrentProject\\&amp;F-&amp;A&amp;R&amp;"Arial"&amp;R&amp;08  Page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564"/>
  <sheetViews>
    <sheetView showGridLines="0" zoomScale="85" zoomScaleNormal="85" workbookViewId="0">
      <selection activeCell="D17" sqref="D17"/>
    </sheetView>
  </sheetViews>
  <sheetFormatPr defaultColWidth="13.85546875" defaultRowHeight="12.75" outlineLevelRow="1"/>
  <cols>
    <col min="1" max="3" width="13.85546875" style="5"/>
    <col min="4" max="4" width="7.85546875" style="5" customWidth="1"/>
    <col min="5" max="6" width="2.28515625" style="5" customWidth="1"/>
    <col min="7" max="7" width="31.42578125" style="5" customWidth="1"/>
    <col min="8" max="8" width="2.28515625" style="5" customWidth="1"/>
    <col min="9" max="9" width="2.140625" style="5" customWidth="1"/>
    <col min="10" max="10" width="12.28515625" style="34" customWidth="1"/>
    <col min="11" max="11" width="1.5703125" style="5" customWidth="1"/>
    <col min="12" max="12" width="12.28515625" style="34" customWidth="1"/>
    <col min="13" max="13" width="1.5703125" style="5" customWidth="1"/>
    <col min="14" max="14" width="12.28515625" style="34" customWidth="1"/>
    <col min="15" max="15" width="1.5703125" style="5" customWidth="1"/>
    <col min="16" max="16" width="13.5703125" style="34" customWidth="1"/>
    <col min="17" max="17" width="0.85546875" style="5" customWidth="1"/>
    <col min="18" max="18" width="12.28515625" style="34" customWidth="1"/>
    <col min="19" max="19" width="1.5703125" style="5" customWidth="1"/>
    <col min="20" max="20" width="12.28515625" style="34" customWidth="1"/>
    <col min="21" max="21" width="1.5703125" style="5" customWidth="1"/>
    <col min="22" max="22" width="12.28515625" style="34" customWidth="1"/>
    <col min="23" max="23" width="0.85546875" style="5" customWidth="1"/>
    <col min="24" max="24" width="12.28515625" style="34" customWidth="1"/>
    <col min="25" max="25" width="1.5703125" style="5" customWidth="1"/>
    <col min="26" max="26" width="12.28515625" style="34" customWidth="1"/>
    <col min="27" max="27" width="1.5703125" style="5" customWidth="1"/>
    <col min="28" max="28" width="12.28515625" style="34" customWidth="1"/>
    <col min="29" max="29" width="0.85546875" style="5" customWidth="1"/>
    <col min="30" max="30" width="12.28515625" style="34" customWidth="1"/>
    <col min="31" max="31" width="1.5703125" style="5" customWidth="1"/>
    <col min="32" max="32" width="12.28515625" style="34" customWidth="1"/>
    <col min="33" max="33" width="1.5703125" style="5" customWidth="1"/>
    <col min="34" max="34" width="12.28515625" style="34" customWidth="1"/>
    <col min="35" max="35" width="4.5703125" style="5" customWidth="1"/>
    <col min="36" max="36" width="1.42578125" style="5" customWidth="1"/>
    <col min="37" max="259" width="13.85546875" style="5"/>
    <col min="260" max="260" width="7.85546875" style="5" customWidth="1"/>
    <col min="261" max="262" width="2.28515625" style="5" customWidth="1"/>
    <col min="263" max="263" width="31.42578125" style="5" customWidth="1"/>
    <col min="264" max="264" width="2.28515625" style="5" customWidth="1"/>
    <col min="265" max="265" width="2.140625" style="5" customWidth="1"/>
    <col min="266" max="266" width="12.28515625" style="5" customWidth="1"/>
    <col min="267" max="267" width="1.5703125" style="5" customWidth="1"/>
    <col min="268" max="268" width="12.28515625" style="5" customWidth="1"/>
    <col min="269" max="269" width="1.5703125" style="5" customWidth="1"/>
    <col min="270" max="270" width="12.28515625" style="5" customWidth="1"/>
    <col min="271" max="271" width="1.5703125" style="5" customWidth="1"/>
    <col min="272" max="272" width="13.5703125" style="5" customWidth="1"/>
    <col min="273" max="273" width="0.85546875" style="5" customWidth="1"/>
    <col min="274" max="274" width="12.28515625" style="5" customWidth="1"/>
    <col min="275" max="275" width="1.5703125" style="5" customWidth="1"/>
    <col min="276" max="276" width="12.28515625" style="5" customWidth="1"/>
    <col min="277" max="277" width="1.5703125" style="5" customWidth="1"/>
    <col min="278" max="278" width="12.28515625" style="5" customWidth="1"/>
    <col min="279" max="279" width="0.85546875" style="5" customWidth="1"/>
    <col min="280" max="280" width="12.28515625" style="5" customWidth="1"/>
    <col min="281" max="281" width="1.5703125" style="5" customWidth="1"/>
    <col min="282" max="282" width="12.28515625" style="5" customWidth="1"/>
    <col min="283" max="283" width="1.5703125" style="5" customWidth="1"/>
    <col min="284" max="284" width="12.28515625" style="5" customWidth="1"/>
    <col min="285" max="285" width="0.85546875" style="5" customWidth="1"/>
    <col min="286" max="286" width="12.28515625" style="5" customWidth="1"/>
    <col min="287" max="287" width="1.5703125" style="5" customWidth="1"/>
    <col min="288" max="288" width="12.28515625" style="5" customWidth="1"/>
    <col min="289" max="289" width="1.5703125" style="5" customWidth="1"/>
    <col min="290" max="290" width="12.28515625" style="5" customWidth="1"/>
    <col min="291" max="291" width="4.5703125" style="5" customWidth="1"/>
    <col min="292" max="292" width="1.42578125" style="5" customWidth="1"/>
    <col min="293" max="515" width="13.85546875" style="5"/>
    <col min="516" max="516" width="7.85546875" style="5" customWidth="1"/>
    <col min="517" max="518" width="2.28515625" style="5" customWidth="1"/>
    <col min="519" max="519" width="31.42578125" style="5" customWidth="1"/>
    <col min="520" max="520" width="2.28515625" style="5" customWidth="1"/>
    <col min="521" max="521" width="2.140625" style="5" customWidth="1"/>
    <col min="522" max="522" width="12.28515625" style="5" customWidth="1"/>
    <col min="523" max="523" width="1.5703125" style="5" customWidth="1"/>
    <col min="524" max="524" width="12.28515625" style="5" customWidth="1"/>
    <col min="525" max="525" width="1.5703125" style="5" customWidth="1"/>
    <col min="526" max="526" width="12.28515625" style="5" customWidth="1"/>
    <col min="527" max="527" width="1.5703125" style="5" customWidth="1"/>
    <col min="528" max="528" width="13.5703125" style="5" customWidth="1"/>
    <col min="529" max="529" width="0.85546875" style="5" customWidth="1"/>
    <col min="530" max="530" width="12.28515625" style="5" customWidth="1"/>
    <col min="531" max="531" width="1.5703125" style="5" customWidth="1"/>
    <col min="532" max="532" width="12.28515625" style="5" customWidth="1"/>
    <col min="533" max="533" width="1.5703125" style="5" customWidth="1"/>
    <col min="534" max="534" width="12.28515625" style="5" customWidth="1"/>
    <col min="535" max="535" width="0.85546875" style="5" customWidth="1"/>
    <col min="536" max="536" width="12.28515625" style="5" customWidth="1"/>
    <col min="537" max="537" width="1.5703125" style="5" customWidth="1"/>
    <col min="538" max="538" width="12.28515625" style="5" customWidth="1"/>
    <col min="539" max="539" width="1.5703125" style="5" customWidth="1"/>
    <col min="540" max="540" width="12.28515625" style="5" customWidth="1"/>
    <col min="541" max="541" width="0.85546875" style="5" customWidth="1"/>
    <col min="542" max="542" width="12.28515625" style="5" customWidth="1"/>
    <col min="543" max="543" width="1.5703125" style="5" customWidth="1"/>
    <col min="544" max="544" width="12.28515625" style="5" customWidth="1"/>
    <col min="545" max="545" width="1.5703125" style="5" customWidth="1"/>
    <col min="546" max="546" width="12.28515625" style="5" customWidth="1"/>
    <col min="547" max="547" width="4.5703125" style="5" customWidth="1"/>
    <col min="548" max="548" width="1.42578125" style="5" customWidth="1"/>
    <col min="549" max="771" width="13.85546875" style="5"/>
    <col min="772" max="772" width="7.85546875" style="5" customWidth="1"/>
    <col min="773" max="774" width="2.28515625" style="5" customWidth="1"/>
    <col min="775" max="775" width="31.42578125" style="5" customWidth="1"/>
    <col min="776" max="776" width="2.28515625" style="5" customWidth="1"/>
    <col min="777" max="777" width="2.140625" style="5" customWidth="1"/>
    <col min="778" max="778" width="12.28515625" style="5" customWidth="1"/>
    <col min="779" max="779" width="1.5703125" style="5" customWidth="1"/>
    <col min="780" max="780" width="12.28515625" style="5" customWidth="1"/>
    <col min="781" max="781" width="1.5703125" style="5" customWidth="1"/>
    <col min="782" max="782" width="12.28515625" style="5" customWidth="1"/>
    <col min="783" max="783" width="1.5703125" style="5" customWidth="1"/>
    <col min="784" max="784" width="13.5703125" style="5" customWidth="1"/>
    <col min="785" max="785" width="0.85546875" style="5" customWidth="1"/>
    <col min="786" max="786" width="12.28515625" style="5" customWidth="1"/>
    <col min="787" max="787" width="1.5703125" style="5" customWidth="1"/>
    <col min="788" max="788" width="12.28515625" style="5" customWidth="1"/>
    <col min="789" max="789" width="1.5703125" style="5" customWidth="1"/>
    <col min="790" max="790" width="12.28515625" style="5" customWidth="1"/>
    <col min="791" max="791" width="0.85546875" style="5" customWidth="1"/>
    <col min="792" max="792" width="12.28515625" style="5" customWidth="1"/>
    <col min="793" max="793" width="1.5703125" style="5" customWidth="1"/>
    <col min="794" max="794" width="12.28515625" style="5" customWidth="1"/>
    <col min="795" max="795" width="1.5703125" style="5" customWidth="1"/>
    <col min="796" max="796" width="12.28515625" style="5" customWidth="1"/>
    <col min="797" max="797" width="0.85546875" style="5" customWidth="1"/>
    <col min="798" max="798" width="12.28515625" style="5" customWidth="1"/>
    <col min="799" max="799" width="1.5703125" style="5" customWidth="1"/>
    <col min="800" max="800" width="12.28515625" style="5" customWidth="1"/>
    <col min="801" max="801" width="1.5703125" style="5" customWidth="1"/>
    <col min="802" max="802" width="12.28515625" style="5" customWidth="1"/>
    <col min="803" max="803" width="4.5703125" style="5" customWidth="1"/>
    <col min="804" max="804" width="1.42578125" style="5" customWidth="1"/>
    <col min="805" max="1027" width="13.85546875" style="5"/>
    <col min="1028" max="1028" width="7.85546875" style="5" customWidth="1"/>
    <col min="1029" max="1030" width="2.28515625" style="5" customWidth="1"/>
    <col min="1031" max="1031" width="31.42578125" style="5" customWidth="1"/>
    <col min="1032" max="1032" width="2.28515625" style="5" customWidth="1"/>
    <col min="1033" max="1033" width="2.140625" style="5" customWidth="1"/>
    <col min="1034" max="1034" width="12.28515625" style="5" customWidth="1"/>
    <col min="1035" max="1035" width="1.5703125" style="5" customWidth="1"/>
    <col min="1036" max="1036" width="12.28515625" style="5" customWidth="1"/>
    <col min="1037" max="1037" width="1.5703125" style="5" customWidth="1"/>
    <col min="1038" max="1038" width="12.28515625" style="5" customWidth="1"/>
    <col min="1039" max="1039" width="1.5703125" style="5" customWidth="1"/>
    <col min="1040" max="1040" width="13.5703125" style="5" customWidth="1"/>
    <col min="1041" max="1041" width="0.85546875" style="5" customWidth="1"/>
    <col min="1042" max="1042" width="12.28515625" style="5" customWidth="1"/>
    <col min="1043" max="1043" width="1.5703125" style="5" customWidth="1"/>
    <col min="1044" max="1044" width="12.28515625" style="5" customWidth="1"/>
    <col min="1045" max="1045" width="1.5703125" style="5" customWidth="1"/>
    <col min="1046" max="1046" width="12.28515625" style="5" customWidth="1"/>
    <col min="1047" max="1047" width="0.85546875" style="5" customWidth="1"/>
    <col min="1048" max="1048" width="12.28515625" style="5" customWidth="1"/>
    <col min="1049" max="1049" width="1.5703125" style="5" customWidth="1"/>
    <col min="1050" max="1050" width="12.28515625" style="5" customWidth="1"/>
    <col min="1051" max="1051" width="1.5703125" style="5" customWidth="1"/>
    <col min="1052" max="1052" width="12.28515625" style="5" customWidth="1"/>
    <col min="1053" max="1053" width="0.85546875" style="5" customWidth="1"/>
    <col min="1054" max="1054" width="12.28515625" style="5" customWidth="1"/>
    <col min="1055" max="1055" width="1.5703125" style="5" customWidth="1"/>
    <col min="1056" max="1056" width="12.28515625" style="5" customWidth="1"/>
    <col min="1057" max="1057" width="1.5703125" style="5" customWidth="1"/>
    <col min="1058" max="1058" width="12.28515625" style="5" customWidth="1"/>
    <col min="1059" max="1059" width="4.5703125" style="5" customWidth="1"/>
    <col min="1060" max="1060" width="1.42578125" style="5" customWidth="1"/>
    <col min="1061" max="1283" width="13.85546875" style="5"/>
    <col min="1284" max="1284" width="7.85546875" style="5" customWidth="1"/>
    <col min="1285" max="1286" width="2.28515625" style="5" customWidth="1"/>
    <col min="1287" max="1287" width="31.42578125" style="5" customWidth="1"/>
    <col min="1288" max="1288" width="2.28515625" style="5" customWidth="1"/>
    <col min="1289" max="1289" width="2.140625" style="5" customWidth="1"/>
    <col min="1290" max="1290" width="12.28515625" style="5" customWidth="1"/>
    <col min="1291" max="1291" width="1.5703125" style="5" customWidth="1"/>
    <col min="1292" max="1292" width="12.28515625" style="5" customWidth="1"/>
    <col min="1293" max="1293" width="1.5703125" style="5" customWidth="1"/>
    <col min="1294" max="1294" width="12.28515625" style="5" customWidth="1"/>
    <col min="1295" max="1295" width="1.5703125" style="5" customWidth="1"/>
    <col min="1296" max="1296" width="13.5703125" style="5" customWidth="1"/>
    <col min="1297" max="1297" width="0.85546875" style="5" customWidth="1"/>
    <col min="1298" max="1298" width="12.28515625" style="5" customWidth="1"/>
    <col min="1299" max="1299" width="1.5703125" style="5" customWidth="1"/>
    <col min="1300" max="1300" width="12.28515625" style="5" customWidth="1"/>
    <col min="1301" max="1301" width="1.5703125" style="5" customWidth="1"/>
    <col min="1302" max="1302" width="12.28515625" style="5" customWidth="1"/>
    <col min="1303" max="1303" width="0.85546875" style="5" customWidth="1"/>
    <col min="1304" max="1304" width="12.28515625" style="5" customWidth="1"/>
    <col min="1305" max="1305" width="1.5703125" style="5" customWidth="1"/>
    <col min="1306" max="1306" width="12.28515625" style="5" customWidth="1"/>
    <col min="1307" max="1307" width="1.5703125" style="5" customWidth="1"/>
    <col min="1308" max="1308" width="12.28515625" style="5" customWidth="1"/>
    <col min="1309" max="1309" width="0.85546875" style="5" customWidth="1"/>
    <col min="1310" max="1310" width="12.28515625" style="5" customWidth="1"/>
    <col min="1311" max="1311" width="1.5703125" style="5" customWidth="1"/>
    <col min="1312" max="1312" width="12.28515625" style="5" customWidth="1"/>
    <col min="1313" max="1313" width="1.5703125" style="5" customWidth="1"/>
    <col min="1314" max="1314" width="12.28515625" style="5" customWidth="1"/>
    <col min="1315" max="1315" width="4.5703125" style="5" customWidth="1"/>
    <col min="1316" max="1316" width="1.42578125" style="5" customWidth="1"/>
    <col min="1317" max="1539" width="13.85546875" style="5"/>
    <col min="1540" max="1540" width="7.85546875" style="5" customWidth="1"/>
    <col min="1541" max="1542" width="2.28515625" style="5" customWidth="1"/>
    <col min="1543" max="1543" width="31.42578125" style="5" customWidth="1"/>
    <col min="1544" max="1544" width="2.28515625" style="5" customWidth="1"/>
    <col min="1545" max="1545" width="2.140625" style="5" customWidth="1"/>
    <col min="1546" max="1546" width="12.28515625" style="5" customWidth="1"/>
    <col min="1547" max="1547" width="1.5703125" style="5" customWidth="1"/>
    <col min="1548" max="1548" width="12.28515625" style="5" customWidth="1"/>
    <col min="1549" max="1549" width="1.5703125" style="5" customWidth="1"/>
    <col min="1550" max="1550" width="12.28515625" style="5" customWidth="1"/>
    <col min="1551" max="1551" width="1.5703125" style="5" customWidth="1"/>
    <col min="1552" max="1552" width="13.5703125" style="5" customWidth="1"/>
    <col min="1553" max="1553" width="0.85546875" style="5" customWidth="1"/>
    <col min="1554" max="1554" width="12.28515625" style="5" customWidth="1"/>
    <col min="1555" max="1555" width="1.5703125" style="5" customWidth="1"/>
    <col min="1556" max="1556" width="12.28515625" style="5" customWidth="1"/>
    <col min="1557" max="1557" width="1.5703125" style="5" customWidth="1"/>
    <col min="1558" max="1558" width="12.28515625" style="5" customWidth="1"/>
    <col min="1559" max="1559" width="0.85546875" style="5" customWidth="1"/>
    <col min="1560" max="1560" width="12.28515625" style="5" customWidth="1"/>
    <col min="1561" max="1561" width="1.5703125" style="5" customWidth="1"/>
    <col min="1562" max="1562" width="12.28515625" style="5" customWidth="1"/>
    <col min="1563" max="1563" width="1.5703125" style="5" customWidth="1"/>
    <col min="1564" max="1564" width="12.28515625" style="5" customWidth="1"/>
    <col min="1565" max="1565" width="0.85546875" style="5" customWidth="1"/>
    <col min="1566" max="1566" width="12.28515625" style="5" customWidth="1"/>
    <col min="1567" max="1567" width="1.5703125" style="5" customWidth="1"/>
    <col min="1568" max="1568" width="12.28515625" style="5" customWidth="1"/>
    <col min="1569" max="1569" width="1.5703125" style="5" customWidth="1"/>
    <col min="1570" max="1570" width="12.28515625" style="5" customWidth="1"/>
    <col min="1571" max="1571" width="4.5703125" style="5" customWidth="1"/>
    <col min="1572" max="1572" width="1.42578125" style="5" customWidth="1"/>
    <col min="1573" max="1795" width="13.85546875" style="5"/>
    <col min="1796" max="1796" width="7.85546875" style="5" customWidth="1"/>
    <col min="1797" max="1798" width="2.28515625" style="5" customWidth="1"/>
    <col min="1799" max="1799" width="31.42578125" style="5" customWidth="1"/>
    <col min="1800" max="1800" width="2.28515625" style="5" customWidth="1"/>
    <col min="1801" max="1801" width="2.140625" style="5" customWidth="1"/>
    <col min="1802" max="1802" width="12.28515625" style="5" customWidth="1"/>
    <col min="1803" max="1803" width="1.5703125" style="5" customWidth="1"/>
    <col min="1804" max="1804" width="12.28515625" style="5" customWidth="1"/>
    <col min="1805" max="1805" width="1.5703125" style="5" customWidth="1"/>
    <col min="1806" max="1806" width="12.28515625" style="5" customWidth="1"/>
    <col min="1807" max="1807" width="1.5703125" style="5" customWidth="1"/>
    <col min="1808" max="1808" width="13.5703125" style="5" customWidth="1"/>
    <col min="1809" max="1809" width="0.85546875" style="5" customWidth="1"/>
    <col min="1810" max="1810" width="12.28515625" style="5" customWidth="1"/>
    <col min="1811" max="1811" width="1.5703125" style="5" customWidth="1"/>
    <col min="1812" max="1812" width="12.28515625" style="5" customWidth="1"/>
    <col min="1813" max="1813" width="1.5703125" style="5" customWidth="1"/>
    <col min="1814" max="1814" width="12.28515625" style="5" customWidth="1"/>
    <col min="1815" max="1815" width="0.85546875" style="5" customWidth="1"/>
    <col min="1816" max="1816" width="12.28515625" style="5" customWidth="1"/>
    <col min="1817" max="1817" width="1.5703125" style="5" customWidth="1"/>
    <col min="1818" max="1818" width="12.28515625" style="5" customWidth="1"/>
    <col min="1819" max="1819" width="1.5703125" style="5" customWidth="1"/>
    <col min="1820" max="1820" width="12.28515625" style="5" customWidth="1"/>
    <col min="1821" max="1821" width="0.85546875" style="5" customWidth="1"/>
    <col min="1822" max="1822" width="12.28515625" style="5" customWidth="1"/>
    <col min="1823" max="1823" width="1.5703125" style="5" customWidth="1"/>
    <col min="1824" max="1824" width="12.28515625" style="5" customWidth="1"/>
    <col min="1825" max="1825" width="1.5703125" style="5" customWidth="1"/>
    <col min="1826" max="1826" width="12.28515625" style="5" customWidth="1"/>
    <col min="1827" max="1827" width="4.5703125" style="5" customWidth="1"/>
    <col min="1828" max="1828" width="1.42578125" style="5" customWidth="1"/>
    <col min="1829" max="2051" width="13.85546875" style="5"/>
    <col min="2052" max="2052" width="7.85546875" style="5" customWidth="1"/>
    <col min="2053" max="2054" width="2.28515625" style="5" customWidth="1"/>
    <col min="2055" max="2055" width="31.42578125" style="5" customWidth="1"/>
    <col min="2056" max="2056" width="2.28515625" style="5" customWidth="1"/>
    <col min="2057" max="2057" width="2.140625" style="5" customWidth="1"/>
    <col min="2058" max="2058" width="12.28515625" style="5" customWidth="1"/>
    <col min="2059" max="2059" width="1.5703125" style="5" customWidth="1"/>
    <col min="2060" max="2060" width="12.28515625" style="5" customWidth="1"/>
    <col min="2061" max="2061" width="1.5703125" style="5" customWidth="1"/>
    <col min="2062" max="2062" width="12.28515625" style="5" customWidth="1"/>
    <col min="2063" max="2063" width="1.5703125" style="5" customWidth="1"/>
    <col min="2064" max="2064" width="13.5703125" style="5" customWidth="1"/>
    <col min="2065" max="2065" width="0.85546875" style="5" customWidth="1"/>
    <col min="2066" max="2066" width="12.28515625" style="5" customWidth="1"/>
    <col min="2067" max="2067" width="1.5703125" style="5" customWidth="1"/>
    <col min="2068" max="2068" width="12.28515625" style="5" customWidth="1"/>
    <col min="2069" max="2069" width="1.5703125" style="5" customWidth="1"/>
    <col min="2070" max="2070" width="12.28515625" style="5" customWidth="1"/>
    <col min="2071" max="2071" width="0.85546875" style="5" customWidth="1"/>
    <col min="2072" max="2072" width="12.28515625" style="5" customWidth="1"/>
    <col min="2073" max="2073" width="1.5703125" style="5" customWidth="1"/>
    <col min="2074" max="2074" width="12.28515625" style="5" customWidth="1"/>
    <col min="2075" max="2075" width="1.5703125" style="5" customWidth="1"/>
    <col min="2076" max="2076" width="12.28515625" style="5" customWidth="1"/>
    <col min="2077" max="2077" width="0.85546875" style="5" customWidth="1"/>
    <col min="2078" max="2078" width="12.28515625" style="5" customWidth="1"/>
    <col min="2079" max="2079" width="1.5703125" style="5" customWidth="1"/>
    <col min="2080" max="2080" width="12.28515625" style="5" customWidth="1"/>
    <col min="2081" max="2081" width="1.5703125" style="5" customWidth="1"/>
    <col min="2082" max="2082" width="12.28515625" style="5" customWidth="1"/>
    <col min="2083" max="2083" width="4.5703125" style="5" customWidth="1"/>
    <col min="2084" max="2084" width="1.42578125" style="5" customWidth="1"/>
    <col min="2085" max="2307" width="13.85546875" style="5"/>
    <col min="2308" max="2308" width="7.85546875" style="5" customWidth="1"/>
    <col min="2309" max="2310" width="2.28515625" style="5" customWidth="1"/>
    <col min="2311" max="2311" width="31.42578125" style="5" customWidth="1"/>
    <col min="2312" max="2312" width="2.28515625" style="5" customWidth="1"/>
    <col min="2313" max="2313" width="2.140625" style="5" customWidth="1"/>
    <col min="2314" max="2314" width="12.28515625" style="5" customWidth="1"/>
    <col min="2315" max="2315" width="1.5703125" style="5" customWidth="1"/>
    <col min="2316" max="2316" width="12.28515625" style="5" customWidth="1"/>
    <col min="2317" max="2317" width="1.5703125" style="5" customWidth="1"/>
    <col min="2318" max="2318" width="12.28515625" style="5" customWidth="1"/>
    <col min="2319" max="2319" width="1.5703125" style="5" customWidth="1"/>
    <col min="2320" max="2320" width="13.5703125" style="5" customWidth="1"/>
    <col min="2321" max="2321" width="0.85546875" style="5" customWidth="1"/>
    <col min="2322" max="2322" width="12.28515625" style="5" customWidth="1"/>
    <col min="2323" max="2323" width="1.5703125" style="5" customWidth="1"/>
    <col min="2324" max="2324" width="12.28515625" style="5" customWidth="1"/>
    <col min="2325" max="2325" width="1.5703125" style="5" customWidth="1"/>
    <col min="2326" max="2326" width="12.28515625" style="5" customWidth="1"/>
    <col min="2327" max="2327" width="0.85546875" style="5" customWidth="1"/>
    <col min="2328" max="2328" width="12.28515625" style="5" customWidth="1"/>
    <col min="2329" max="2329" width="1.5703125" style="5" customWidth="1"/>
    <col min="2330" max="2330" width="12.28515625" style="5" customWidth="1"/>
    <col min="2331" max="2331" width="1.5703125" style="5" customWidth="1"/>
    <col min="2332" max="2332" width="12.28515625" style="5" customWidth="1"/>
    <col min="2333" max="2333" width="0.85546875" style="5" customWidth="1"/>
    <col min="2334" max="2334" width="12.28515625" style="5" customWidth="1"/>
    <col min="2335" max="2335" width="1.5703125" style="5" customWidth="1"/>
    <col min="2336" max="2336" width="12.28515625" style="5" customWidth="1"/>
    <col min="2337" max="2337" width="1.5703125" style="5" customWidth="1"/>
    <col min="2338" max="2338" width="12.28515625" style="5" customWidth="1"/>
    <col min="2339" max="2339" width="4.5703125" style="5" customWidth="1"/>
    <col min="2340" max="2340" width="1.42578125" style="5" customWidth="1"/>
    <col min="2341" max="2563" width="13.85546875" style="5"/>
    <col min="2564" max="2564" width="7.85546875" style="5" customWidth="1"/>
    <col min="2565" max="2566" width="2.28515625" style="5" customWidth="1"/>
    <col min="2567" max="2567" width="31.42578125" style="5" customWidth="1"/>
    <col min="2568" max="2568" width="2.28515625" style="5" customWidth="1"/>
    <col min="2569" max="2569" width="2.140625" style="5" customWidth="1"/>
    <col min="2570" max="2570" width="12.28515625" style="5" customWidth="1"/>
    <col min="2571" max="2571" width="1.5703125" style="5" customWidth="1"/>
    <col min="2572" max="2572" width="12.28515625" style="5" customWidth="1"/>
    <col min="2573" max="2573" width="1.5703125" style="5" customWidth="1"/>
    <col min="2574" max="2574" width="12.28515625" style="5" customWidth="1"/>
    <col min="2575" max="2575" width="1.5703125" style="5" customWidth="1"/>
    <col min="2576" max="2576" width="13.5703125" style="5" customWidth="1"/>
    <col min="2577" max="2577" width="0.85546875" style="5" customWidth="1"/>
    <col min="2578" max="2578" width="12.28515625" style="5" customWidth="1"/>
    <col min="2579" max="2579" width="1.5703125" style="5" customWidth="1"/>
    <col min="2580" max="2580" width="12.28515625" style="5" customWidth="1"/>
    <col min="2581" max="2581" width="1.5703125" style="5" customWidth="1"/>
    <col min="2582" max="2582" width="12.28515625" style="5" customWidth="1"/>
    <col min="2583" max="2583" width="0.85546875" style="5" customWidth="1"/>
    <col min="2584" max="2584" width="12.28515625" style="5" customWidth="1"/>
    <col min="2585" max="2585" width="1.5703125" style="5" customWidth="1"/>
    <col min="2586" max="2586" width="12.28515625" style="5" customWidth="1"/>
    <col min="2587" max="2587" width="1.5703125" style="5" customWidth="1"/>
    <col min="2588" max="2588" width="12.28515625" style="5" customWidth="1"/>
    <col min="2589" max="2589" width="0.85546875" style="5" customWidth="1"/>
    <col min="2590" max="2590" width="12.28515625" style="5" customWidth="1"/>
    <col min="2591" max="2591" width="1.5703125" style="5" customWidth="1"/>
    <col min="2592" max="2592" width="12.28515625" style="5" customWidth="1"/>
    <col min="2593" max="2593" width="1.5703125" style="5" customWidth="1"/>
    <col min="2594" max="2594" width="12.28515625" style="5" customWidth="1"/>
    <col min="2595" max="2595" width="4.5703125" style="5" customWidth="1"/>
    <col min="2596" max="2596" width="1.42578125" style="5" customWidth="1"/>
    <col min="2597" max="2819" width="13.85546875" style="5"/>
    <col min="2820" max="2820" width="7.85546875" style="5" customWidth="1"/>
    <col min="2821" max="2822" width="2.28515625" style="5" customWidth="1"/>
    <col min="2823" max="2823" width="31.42578125" style="5" customWidth="1"/>
    <col min="2824" max="2824" width="2.28515625" style="5" customWidth="1"/>
    <col min="2825" max="2825" width="2.140625" style="5" customWidth="1"/>
    <col min="2826" max="2826" width="12.28515625" style="5" customWidth="1"/>
    <col min="2827" max="2827" width="1.5703125" style="5" customWidth="1"/>
    <col min="2828" max="2828" width="12.28515625" style="5" customWidth="1"/>
    <col min="2829" max="2829" width="1.5703125" style="5" customWidth="1"/>
    <col min="2830" max="2830" width="12.28515625" style="5" customWidth="1"/>
    <col min="2831" max="2831" width="1.5703125" style="5" customWidth="1"/>
    <col min="2832" max="2832" width="13.5703125" style="5" customWidth="1"/>
    <col min="2833" max="2833" width="0.85546875" style="5" customWidth="1"/>
    <col min="2834" max="2834" width="12.28515625" style="5" customWidth="1"/>
    <col min="2835" max="2835" width="1.5703125" style="5" customWidth="1"/>
    <col min="2836" max="2836" width="12.28515625" style="5" customWidth="1"/>
    <col min="2837" max="2837" width="1.5703125" style="5" customWidth="1"/>
    <col min="2838" max="2838" width="12.28515625" style="5" customWidth="1"/>
    <col min="2839" max="2839" width="0.85546875" style="5" customWidth="1"/>
    <col min="2840" max="2840" width="12.28515625" style="5" customWidth="1"/>
    <col min="2841" max="2841" width="1.5703125" style="5" customWidth="1"/>
    <col min="2842" max="2842" width="12.28515625" style="5" customWidth="1"/>
    <col min="2843" max="2843" width="1.5703125" style="5" customWidth="1"/>
    <col min="2844" max="2844" width="12.28515625" style="5" customWidth="1"/>
    <col min="2845" max="2845" width="0.85546875" style="5" customWidth="1"/>
    <col min="2846" max="2846" width="12.28515625" style="5" customWidth="1"/>
    <col min="2847" max="2847" width="1.5703125" style="5" customWidth="1"/>
    <col min="2848" max="2848" width="12.28515625" style="5" customWidth="1"/>
    <col min="2849" max="2849" width="1.5703125" style="5" customWidth="1"/>
    <col min="2850" max="2850" width="12.28515625" style="5" customWidth="1"/>
    <col min="2851" max="2851" width="4.5703125" style="5" customWidth="1"/>
    <col min="2852" max="2852" width="1.42578125" style="5" customWidth="1"/>
    <col min="2853" max="3075" width="13.85546875" style="5"/>
    <col min="3076" max="3076" width="7.85546875" style="5" customWidth="1"/>
    <col min="3077" max="3078" width="2.28515625" style="5" customWidth="1"/>
    <col min="3079" max="3079" width="31.42578125" style="5" customWidth="1"/>
    <col min="3080" max="3080" width="2.28515625" style="5" customWidth="1"/>
    <col min="3081" max="3081" width="2.140625" style="5" customWidth="1"/>
    <col min="3082" max="3082" width="12.28515625" style="5" customWidth="1"/>
    <col min="3083" max="3083" width="1.5703125" style="5" customWidth="1"/>
    <col min="3084" max="3084" width="12.28515625" style="5" customWidth="1"/>
    <col min="3085" max="3085" width="1.5703125" style="5" customWidth="1"/>
    <col min="3086" max="3086" width="12.28515625" style="5" customWidth="1"/>
    <col min="3087" max="3087" width="1.5703125" style="5" customWidth="1"/>
    <col min="3088" max="3088" width="13.5703125" style="5" customWidth="1"/>
    <col min="3089" max="3089" width="0.85546875" style="5" customWidth="1"/>
    <col min="3090" max="3090" width="12.28515625" style="5" customWidth="1"/>
    <col min="3091" max="3091" width="1.5703125" style="5" customWidth="1"/>
    <col min="3092" max="3092" width="12.28515625" style="5" customWidth="1"/>
    <col min="3093" max="3093" width="1.5703125" style="5" customWidth="1"/>
    <col min="3094" max="3094" width="12.28515625" style="5" customWidth="1"/>
    <col min="3095" max="3095" width="0.85546875" style="5" customWidth="1"/>
    <col min="3096" max="3096" width="12.28515625" style="5" customWidth="1"/>
    <col min="3097" max="3097" width="1.5703125" style="5" customWidth="1"/>
    <col min="3098" max="3098" width="12.28515625" style="5" customWidth="1"/>
    <col min="3099" max="3099" width="1.5703125" style="5" customWidth="1"/>
    <col min="3100" max="3100" width="12.28515625" style="5" customWidth="1"/>
    <col min="3101" max="3101" width="0.85546875" style="5" customWidth="1"/>
    <col min="3102" max="3102" width="12.28515625" style="5" customWidth="1"/>
    <col min="3103" max="3103" width="1.5703125" style="5" customWidth="1"/>
    <col min="3104" max="3104" width="12.28515625" style="5" customWidth="1"/>
    <col min="3105" max="3105" width="1.5703125" style="5" customWidth="1"/>
    <col min="3106" max="3106" width="12.28515625" style="5" customWidth="1"/>
    <col min="3107" max="3107" width="4.5703125" style="5" customWidth="1"/>
    <col min="3108" max="3108" width="1.42578125" style="5" customWidth="1"/>
    <col min="3109" max="3331" width="13.85546875" style="5"/>
    <col min="3332" max="3332" width="7.85546875" style="5" customWidth="1"/>
    <col min="3333" max="3334" width="2.28515625" style="5" customWidth="1"/>
    <col min="3335" max="3335" width="31.42578125" style="5" customWidth="1"/>
    <col min="3336" max="3336" width="2.28515625" style="5" customWidth="1"/>
    <col min="3337" max="3337" width="2.140625" style="5" customWidth="1"/>
    <col min="3338" max="3338" width="12.28515625" style="5" customWidth="1"/>
    <col min="3339" max="3339" width="1.5703125" style="5" customWidth="1"/>
    <col min="3340" max="3340" width="12.28515625" style="5" customWidth="1"/>
    <col min="3341" max="3341" width="1.5703125" style="5" customWidth="1"/>
    <col min="3342" max="3342" width="12.28515625" style="5" customWidth="1"/>
    <col min="3343" max="3343" width="1.5703125" style="5" customWidth="1"/>
    <col min="3344" max="3344" width="13.5703125" style="5" customWidth="1"/>
    <col min="3345" max="3345" width="0.85546875" style="5" customWidth="1"/>
    <col min="3346" max="3346" width="12.28515625" style="5" customWidth="1"/>
    <col min="3347" max="3347" width="1.5703125" style="5" customWidth="1"/>
    <col min="3348" max="3348" width="12.28515625" style="5" customWidth="1"/>
    <col min="3349" max="3349" width="1.5703125" style="5" customWidth="1"/>
    <col min="3350" max="3350" width="12.28515625" style="5" customWidth="1"/>
    <col min="3351" max="3351" width="0.85546875" style="5" customWidth="1"/>
    <col min="3352" max="3352" width="12.28515625" style="5" customWidth="1"/>
    <col min="3353" max="3353" width="1.5703125" style="5" customWidth="1"/>
    <col min="3354" max="3354" width="12.28515625" style="5" customWidth="1"/>
    <col min="3355" max="3355" width="1.5703125" style="5" customWidth="1"/>
    <col min="3356" max="3356" width="12.28515625" style="5" customWidth="1"/>
    <col min="3357" max="3357" width="0.85546875" style="5" customWidth="1"/>
    <col min="3358" max="3358" width="12.28515625" style="5" customWidth="1"/>
    <col min="3359" max="3359" width="1.5703125" style="5" customWidth="1"/>
    <col min="3360" max="3360" width="12.28515625" style="5" customWidth="1"/>
    <col min="3361" max="3361" width="1.5703125" style="5" customWidth="1"/>
    <col min="3362" max="3362" width="12.28515625" style="5" customWidth="1"/>
    <col min="3363" max="3363" width="4.5703125" style="5" customWidth="1"/>
    <col min="3364" max="3364" width="1.42578125" style="5" customWidth="1"/>
    <col min="3365" max="3587" width="13.85546875" style="5"/>
    <col min="3588" max="3588" width="7.85546875" style="5" customWidth="1"/>
    <col min="3589" max="3590" width="2.28515625" style="5" customWidth="1"/>
    <col min="3591" max="3591" width="31.42578125" style="5" customWidth="1"/>
    <col min="3592" max="3592" width="2.28515625" style="5" customWidth="1"/>
    <col min="3593" max="3593" width="2.140625" style="5" customWidth="1"/>
    <col min="3594" max="3594" width="12.28515625" style="5" customWidth="1"/>
    <col min="3595" max="3595" width="1.5703125" style="5" customWidth="1"/>
    <col min="3596" max="3596" width="12.28515625" style="5" customWidth="1"/>
    <col min="3597" max="3597" width="1.5703125" style="5" customWidth="1"/>
    <col min="3598" max="3598" width="12.28515625" style="5" customWidth="1"/>
    <col min="3599" max="3599" width="1.5703125" style="5" customWidth="1"/>
    <col min="3600" max="3600" width="13.5703125" style="5" customWidth="1"/>
    <col min="3601" max="3601" width="0.85546875" style="5" customWidth="1"/>
    <col min="3602" max="3602" width="12.28515625" style="5" customWidth="1"/>
    <col min="3603" max="3603" width="1.5703125" style="5" customWidth="1"/>
    <col min="3604" max="3604" width="12.28515625" style="5" customWidth="1"/>
    <col min="3605" max="3605" width="1.5703125" style="5" customWidth="1"/>
    <col min="3606" max="3606" width="12.28515625" style="5" customWidth="1"/>
    <col min="3607" max="3607" width="0.85546875" style="5" customWidth="1"/>
    <col min="3608" max="3608" width="12.28515625" style="5" customWidth="1"/>
    <col min="3609" max="3609" width="1.5703125" style="5" customWidth="1"/>
    <col min="3610" max="3610" width="12.28515625" style="5" customWidth="1"/>
    <col min="3611" max="3611" width="1.5703125" style="5" customWidth="1"/>
    <col min="3612" max="3612" width="12.28515625" style="5" customWidth="1"/>
    <col min="3613" max="3613" width="0.85546875" style="5" customWidth="1"/>
    <col min="3614" max="3614" width="12.28515625" style="5" customWidth="1"/>
    <col min="3615" max="3615" width="1.5703125" style="5" customWidth="1"/>
    <col min="3616" max="3616" width="12.28515625" style="5" customWidth="1"/>
    <col min="3617" max="3617" width="1.5703125" style="5" customWidth="1"/>
    <col min="3618" max="3618" width="12.28515625" style="5" customWidth="1"/>
    <col min="3619" max="3619" width="4.5703125" style="5" customWidth="1"/>
    <col min="3620" max="3620" width="1.42578125" style="5" customWidth="1"/>
    <col min="3621" max="3843" width="13.85546875" style="5"/>
    <col min="3844" max="3844" width="7.85546875" style="5" customWidth="1"/>
    <col min="3845" max="3846" width="2.28515625" style="5" customWidth="1"/>
    <col min="3847" max="3847" width="31.42578125" style="5" customWidth="1"/>
    <col min="3848" max="3848" width="2.28515625" style="5" customWidth="1"/>
    <col min="3849" max="3849" width="2.140625" style="5" customWidth="1"/>
    <col min="3850" max="3850" width="12.28515625" style="5" customWidth="1"/>
    <col min="3851" max="3851" width="1.5703125" style="5" customWidth="1"/>
    <col min="3852" max="3852" width="12.28515625" style="5" customWidth="1"/>
    <col min="3853" max="3853" width="1.5703125" style="5" customWidth="1"/>
    <col min="3854" max="3854" width="12.28515625" style="5" customWidth="1"/>
    <col min="3855" max="3855" width="1.5703125" style="5" customWidth="1"/>
    <col min="3856" max="3856" width="13.5703125" style="5" customWidth="1"/>
    <col min="3857" max="3857" width="0.85546875" style="5" customWidth="1"/>
    <col min="3858" max="3858" width="12.28515625" style="5" customWidth="1"/>
    <col min="3859" max="3859" width="1.5703125" style="5" customWidth="1"/>
    <col min="3860" max="3860" width="12.28515625" style="5" customWidth="1"/>
    <col min="3861" max="3861" width="1.5703125" style="5" customWidth="1"/>
    <col min="3862" max="3862" width="12.28515625" style="5" customWidth="1"/>
    <col min="3863" max="3863" width="0.85546875" style="5" customWidth="1"/>
    <col min="3864" max="3864" width="12.28515625" style="5" customWidth="1"/>
    <col min="3865" max="3865" width="1.5703125" style="5" customWidth="1"/>
    <col min="3866" max="3866" width="12.28515625" style="5" customWidth="1"/>
    <col min="3867" max="3867" width="1.5703125" style="5" customWidth="1"/>
    <col min="3868" max="3868" width="12.28515625" style="5" customWidth="1"/>
    <col min="3869" max="3869" width="0.85546875" style="5" customWidth="1"/>
    <col min="3870" max="3870" width="12.28515625" style="5" customWidth="1"/>
    <col min="3871" max="3871" width="1.5703125" style="5" customWidth="1"/>
    <col min="3872" max="3872" width="12.28515625" style="5" customWidth="1"/>
    <col min="3873" max="3873" width="1.5703125" style="5" customWidth="1"/>
    <col min="3874" max="3874" width="12.28515625" style="5" customWidth="1"/>
    <col min="3875" max="3875" width="4.5703125" style="5" customWidth="1"/>
    <col min="3876" max="3876" width="1.42578125" style="5" customWidth="1"/>
    <col min="3877" max="4099" width="13.85546875" style="5"/>
    <col min="4100" max="4100" width="7.85546875" style="5" customWidth="1"/>
    <col min="4101" max="4102" width="2.28515625" style="5" customWidth="1"/>
    <col min="4103" max="4103" width="31.42578125" style="5" customWidth="1"/>
    <col min="4104" max="4104" width="2.28515625" style="5" customWidth="1"/>
    <col min="4105" max="4105" width="2.140625" style="5" customWidth="1"/>
    <col min="4106" max="4106" width="12.28515625" style="5" customWidth="1"/>
    <col min="4107" max="4107" width="1.5703125" style="5" customWidth="1"/>
    <col min="4108" max="4108" width="12.28515625" style="5" customWidth="1"/>
    <col min="4109" max="4109" width="1.5703125" style="5" customWidth="1"/>
    <col min="4110" max="4110" width="12.28515625" style="5" customWidth="1"/>
    <col min="4111" max="4111" width="1.5703125" style="5" customWidth="1"/>
    <col min="4112" max="4112" width="13.5703125" style="5" customWidth="1"/>
    <col min="4113" max="4113" width="0.85546875" style="5" customWidth="1"/>
    <col min="4114" max="4114" width="12.28515625" style="5" customWidth="1"/>
    <col min="4115" max="4115" width="1.5703125" style="5" customWidth="1"/>
    <col min="4116" max="4116" width="12.28515625" style="5" customWidth="1"/>
    <col min="4117" max="4117" width="1.5703125" style="5" customWidth="1"/>
    <col min="4118" max="4118" width="12.28515625" style="5" customWidth="1"/>
    <col min="4119" max="4119" width="0.85546875" style="5" customWidth="1"/>
    <col min="4120" max="4120" width="12.28515625" style="5" customWidth="1"/>
    <col min="4121" max="4121" width="1.5703125" style="5" customWidth="1"/>
    <col min="4122" max="4122" width="12.28515625" style="5" customWidth="1"/>
    <col min="4123" max="4123" width="1.5703125" style="5" customWidth="1"/>
    <col min="4124" max="4124" width="12.28515625" style="5" customWidth="1"/>
    <col min="4125" max="4125" width="0.85546875" style="5" customWidth="1"/>
    <col min="4126" max="4126" width="12.28515625" style="5" customWidth="1"/>
    <col min="4127" max="4127" width="1.5703125" style="5" customWidth="1"/>
    <col min="4128" max="4128" width="12.28515625" style="5" customWidth="1"/>
    <col min="4129" max="4129" width="1.5703125" style="5" customWidth="1"/>
    <col min="4130" max="4130" width="12.28515625" style="5" customWidth="1"/>
    <col min="4131" max="4131" width="4.5703125" style="5" customWidth="1"/>
    <col min="4132" max="4132" width="1.42578125" style="5" customWidth="1"/>
    <col min="4133" max="4355" width="13.85546875" style="5"/>
    <col min="4356" max="4356" width="7.85546875" style="5" customWidth="1"/>
    <col min="4357" max="4358" width="2.28515625" style="5" customWidth="1"/>
    <col min="4359" max="4359" width="31.42578125" style="5" customWidth="1"/>
    <col min="4360" max="4360" width="2.28515625" style="5" customWidth="1"/>
    <col min="4361" max="4361" width="2.140625" style="5" customWidth="1"/>
    <col min="4362" max="4362" width="12.28515625" style="5" customWidth="1"/>
    <col min="4363" max="4363" width="1.5703125" style="5" customWidth="1"/>
    <col min="4364" max="4364" width="12.28515625" style="5" customWidth="1"/>
    <col min="4365" max="4365" width="1.5703125" style="5" customWidth="1"/>
    <col min="4366" max="4366" width="12.28515625" style="5" customWidth="1"/>
    <col min="4367" max="4367" width="1.5703125" style="5" customWidth="1"/>
    <col min="4368" max="4368" width="13.5703125" style="5" customWidth="1"/>
    <col min="4369" max="4369" width="0.85546875" style="5" customWidth="1"/>
    <col min="4370" max="4370" width="12.28515625" style="5" customWidth="1"/>
    <col min="4371" max="4371" width="1.5703125" style="5" customWidth="1"/>
    <col min="4372" max="4372" width="12.28515625" style="5" customWidth="1"/>
    <col min="4373" max="4373" width="1.5703125" style="5" customWidth="1"/>
    <col min="4374" max="4374" width="12.28515625" style="5" customWidth="1"/>
    <col min="4375" max="4375" width="0.85546875" style="5" customWidth="1"/>
    <col min="4376" max="4376" width="12.28515625" style="5" customWidth="1"/>
    <col min="4377" max="4377" width="1.5703125" style="5" customWidth="1"/>
    <col min="4378" max="4378" width="12.28515625" style="5" customWidth="1"/>
    <col min="4379" max="4379" width="1.5703125" style="5" customWidth="1"/>
    <col min="4380" max="4380" width="12.28515625" style="5" customWidth="1"/>
    <col min="4381" max="4381" width="0.85546875" style="5" customWidth="1"/>
    <col min="4382" max="4382" width="12.28515625" style="5" customWidth="1"/>
    <col min="4383" max="4383" width="1.5703125" style="5" customWidth="1"/>
    <col min="4384" max="4384" width="12.28515625" style="5" customWidth="1"/>
    <col min="4385" max="4385" width="1.5703125" style="5" customWidth="1"/>
    <col min="4386" max="4386" width="12.28515625" style="5" customWidth="1"/>
    <col min="4387" max="4387" width="4.5703125" style="5" customWidth="1"/>
    <col min="4388" max="4388" width="1.42578125" style="5" customWidth="1"/>
    <col min="4389" max="4611" width="13.85546875" style="5"/>
    <col min="4612" max="4612" width="7.85546875" style="5" customWidth="1"/>
    <col min="4613" max="4614" width="2.28515625" style="5" customWidth="1"/>
    <col min="4615" max="4615" width="31.42578125" style="5" customWidth="1"/>
    <col min="4616" max="4616" width="2.28515625" style="5" customWidth="1"/>
    <col min="4617" max="4617" width="2.140625" style="5" customWidth="1"/>
    <col min="4618" max="4618" width="12.28515625" style="5" customWidth="1"/>
    <col min="4619" max="4619" width="1.5703125" style="5" customWidth="1"/>
    <col min="4620" max="4620" width="12.28515625" style="5" customWidth="1"/>
    <col min="4621" max="4621" width="1.5703125" style="5" customWidth="1"/>
    <col min="4622" max="4622" width="12.28515625" style="5" customWidth="1"/>
    <col min="4623" max="4623" width="1.5703125" style="5" customWidth="1"/>
    <col min="4624" max="4624" width="13.5703125" style="5" customWidth="1"/>
    <col min="4625" max="4625" width="0.85546875" style="5" customWidth="1"/>
    <col min="4626" max="4626" width="12.28515625" style="5" customWidth="1"/>
    <col min="4627" max="4627" width="1.5703125" style="5" customWidth="1"/>
    <col min="4628" max="4628" width="12.28515625" style="5" customWidth="1"/>
    <col min="4629" max="4629" width="1.5703125" style="5" customWidth="1"/>
    <col min="4630" max="4630" width="12.28515625" style="5" customWidth="1"/>
    <col min="4631" max="4631" width="0.85546875" style="5" customWidth="1"/>
    <col min="4632" max="4632" width="12.28515625" style="5" customWidth="1"/>
    <col min="4633" max="4633" width="1.5703125" style="5" customWidth="1"/>
    <col min="4634" max="4634" width="12.28515625" style="5" customWidth="1"/>
    <col min="4635" max="4635" width="1.5703125" style="5" customWidth="1"/>
    <col min="4636" max="4636" width="12.28515625" style="5" customWidth="1"/>
    <col min="4637" max="4637" width="0.85546875" style="5" customWidth="1"/>
    <col min="4638" max="4638" width="12.28515625" style="5" customWidth="1"/>
    <col min="4639" max="4639" width="1.5703125" style="5" customWidth="1"/>
    <col min="4640" max="4640" width="12.28515625" style="5" customWidth="1"/>
    <col min="4641" max="4641" width="1.5703125" style="5" customWidth="1"/>
    <col min="4642" max="4642" width="12.28515625" style="5" customWidth="1"/>
    <col min="4643" max="4643" width="4.5703125" style="5" customWidth="1"/>
    <col min="4644" max="4644" width="1.42578125" style="5" customWidth="1"/>
    <col min="4645" max="4867" width="13.85546875" style="5"/>
    <col min="4868" max="4868" width="7.85546875" style="5" customWidth="1"/>
    <col min="4869" max="4870" width="2.28515625" style="5" customWidth="1"/>
    <col min="4871" max="4871" width="31.42578125" style="5" customWidth="1"/>
    <col min="4872" max="4872" width="2.28515625" style="5" customWidth="1"/>
    <col min="4873" max="4873" width="2.140625" style="5" customWidth="1"/>
    <col min="4874" max="4874" width="12.28515625" style="5" customWidth="1"/>
    <col min="4875" max="4875" width="1.5703125" style="5" customWidth="1"/>
    <col min="4876" max="4876" width="12.28515625" style="5" customWidth="1"/>
    <col min="4877" max="4877" width="1.5703125" style="5" customWidth="1"/>
    <col min="4878" max="4878" width="12.28515625" style="5" customWidth="1"/>
    <col min="4879" max="4879" width="1.5703125" style="5" customWidth="1"/>
    <col min="4880" max="4880" width="13.5703125" style="5" customWidth="1"/>
    <col min="4881" max="4881" width="0.85546875" style="5" customWidth="1"/>
    <col min="4882" max="4882" width="12.28515625" style="5" customWidth="1"/>
    <col min="4883" max="4883" width="1.5703125" style="5" customWidth="1"/>
    <col min="4884" max="4884" width="12.28515625" style="5" customWidth="1"/>
    <col min="4885" max="4885" width="1.5703125" style="5" customWidth="1"/>
    <col min="4886" max="4886" width="12.28515625" style="5" customWidth="1"/>
    <col min="4887" max="4887" width="0.85546875" style="5" customWidth="1"/>
    <col min="4888" max="4888" width="12.28515625" style="5" customWidth="1"/>
    <col min="4889" max="4889" width="1.5703125" style="5" customWidth="1"/>
    <col min="4890" max="4890" width="12.28515625" style="5" customWidth="1"/>
    <col min="4891" max="4891" width="1.5703125" style="5" customWidth="1"/>
    <col min="4892" max="4892" width="12.28515625" style="5" customWidth="1"/>
    <col min="4893" max="4893" width="0.85546875" style="5" customWidth="1"/>
    <col min="4894" max="4894" width="12.28515625" style="5" customWidth="1"/>
    <col min="4895" max="4895" width="1.5703125" style="5" customWidth="1"/>
    <col min="4896" max="4896" width="12.28515625" style="5" customWidth="1"/>
    <col min="4897" max="4897" width="1.5703125" style="5" customWidth="1"/>
    <col min="4898" max="4898" width="12.28515625" style="5" customWidth="1"/>
    <col min="4899" max="4899" width="4.5703125" style="5" customWidth="1"/>
    <col min="4900" max="4900" width="1.42578125" style="5" customWidth="1"/>
    <col min="4901" max="5123" width="13.85546875" style="5"/>
    <col min="5124" max="5124" width="7.85546875" style="5" customWidth="1"/>
    <col min="5125" max="5126" width="2.28515625" style="5" customWidth="1"/>
    <col min="5127" max="5127" width="31.42578125" style="5" customWidth="1"/>
    <col min="5128" max="5128" width="2.28515625" style="5" customWidth="1"/>
    <col min="5129" max="5129" width="2.140625" style="5" customWidth="1"/>
    <col min="5130" max="5130" width="12.28515625" style="5" customWidth="1"/>
    <col min="5131" max="5131" width="1.5703125" style="5" customWidth="1"/>
    <col min="5132" max="5132" width="12.28515625" style="5" customWidth="1"/>
    <col min="5133" max="5133" width="1.5703125" style="5" customWidth="1"/>
    <col min="5134" max="5134" width="12.28515625" style="5" customWidth="1"/>
    <col min="5135" max="5135" width="1.5703125" style="5" customWidth="1"/>
    <col min="5136" max="5136" width="13.5703125" style="5" customWidth="1"/>
    <col min="5137" max="5137" width="0.85546875" style="5" customWidth="1"/>
    <col min="5138" max="5138" width="12.28515625" style="5" customWidth="1"/>
    <col min="5139" max="5139" width="1.5703125" style="5" customWidth="1"/>
    <col min="5140" max="5140" width="12.28515625" style="5" customWidth="1"/>
    <col min="5141" max="5141" width="1.5703125" style="5" customWidth="1"/>
    <col min="5142" max="5142" width="12.28515625" style="5" customWidth="1"/>
    <col min="5143" max="5143" width="0.85546875" style="5" customWidth="1"/>
    <col min="5144" max="5144" width="12.28515625" style="5" customWidth="1"/>
    <col min="5145" max="5145" width="1.5703125" style="5" customWidth="1"/>
    <col min="5146" max="5146" width="12.28515625" style="5" customWidth="1"/>
    <col min="5147" max="5147" width="1.5703125" style="5" customWidth="1"/>
    <col min="5148" max="5148" width="12.28515625" style="5" customWidth="1"/>
    <col min="5149" max="5149" width="0.85546875" style="5" customWidth="1"/>
    <col min="5150" max="5150" width="12.28515625" style="5" customWidth="1"/>
    <col min="5151" max="5151" width="1.5703125" style="5" customWidth="1"/>
    <col min="5152" max="5152" width="12.28515625" style="5" customWidth="1"/>
    <col min="5153" max="5153" width="1.5703125" style="5" customWidth="1"/>
    <col min="5154" max="5154" width="12.28515625" style="5" customWidth="1"/>
    <col min="5155" max="5155" width="4.5703125" style="5" customWidth="1"/>
    <col min="5156" max="5156" width="1.42578125" style="5" customWidth="1"/>
    <col min="5157" max="5379" width="13.85546875" style="5"/>
    <col min="5380" max="5380" width="7.85546875" style="5" customWidth="1"/>
    <col min="5381" max="5382" width="2.28515625" style="5" customWidth="1"/>
    <col min="5383" max="5383" width="31.42578125" style="5" customWidth="1"/>
    <col min="5384" max="5384" width="2.28515625" style="5" customWidth="1"/>
    <col min="5385" max="5385" width="2.140625" style="5" customWidth="1"/>
    <col min="5386" max="5386" width="12.28515625" style="5" customWidth="1"/>
    <col min="5387" max="5387" width="1.5703125" style="5" customWidth="1"/>
    <col min="5388" max="5388" width="12.28515625" style="5" customWidth="1"/>
    <col min="5389" max="5389" width="1.5703125" style="5" customWidth="1"/>
    <col min="5390" max="5390" width="12.28515625" style="5" customWidth="1"/>
    <col min="5391" max="5391" width="1.5703125" style="5" customWidth="1"/>
    <col min="5392" max="5392" width="13.5703125" style="5" customWidth="1"/>
    <col min="5393" max="5393" width="0.85546875" style="5" customWidth="1"/>
    <col min="5394" max="5394" width="12.28515625" style="5" customWidth="1"/>
    <col min="5395" max="5395" width="1.5703125" style="5" customWidth="1"/>
    <col min="5396" max="5396" width="12.28515625" style="5" customWidth="1"/>
    <col min="5397" max="5397" width="1.5703125" style="5" customWidth="1"/>
    <col min="5398" max="5398" width="12.28515625" style="5" customWidth="1"/>
    <col min="5399" max="5399" width="0.85546875" style="5" customWidth="1"/>
    <col min="5400" max="5400" width="12.28515625" style="5" customWidth="1"/>
    <col min="5401" max="5401" width="1.5703125" style="5" customWidth="1"/>
    <col min="5402" max="5402" width="12.28515625" style="5" customWidth="1"/>
    <col min="5403" max="5403" width="1.5703125" style="5" customWidth="1"/>
    <col min="5404" max="5404" width="12.28515625" style="5" customWidth="1"/>
    <col min="5405" max="5405" width="0.85546875" style="5" customWidth="1"/>
    <col min="5406" max="5406" width="12.28515625" style="5" customWidth="1"/>
    <col min="5407" max="5407" width="1.5703125" style="5" customWidth="1"/>
    <col min="5408" max="5408" width="12.28515625" style="5" customWidth="1"/>
    <col min="5409" max="5409" width="1.5703125" style="5" customWidth="1"/>
    <col min="5410" max="5410" width="12.28515625" style="5" customWidth="1"/>
    <col min="5411" max="5411" width="4.5703125" style="5" customWidth="1"/>
    <col min="5412" max="5412" width="1.42578125" style="5" customWidth="1"/>
    <col min="5413" max="5635" width="13.85546875" style="5"/>
    <col min="5636" max="5636" width="7.85546875" style="5" customWidth="1"/>
    <col min="5637" max="5638" width="2.28515625" style="5" customWidth="1"/>
    <col min="5639" max="5639" width="31.42578125" style="5" customWidth="1"/>
    <col min="5640" max="5640" width="2.28515625" style="5" customWidth="1"/>
    <col min="5641" max="5641" width="2.140625" style="5" customWidth="1"/>
    <col min="5642" max="5642" width="12.28515625" style="5" customWidth="1"/>
    <col min="5643" max="5643" width="1.5703125" style="5" customWidth="1"/>
    <col min="5644" max="5644" width="12.28515625" style="5" customWidth="1"/>
    <col min="5645" max="5645" width="1.5703125" style="5" customWidth="1"/>
    <col min="5646" max="5646" width="12.28515625" style="5" customWidth="1"/>
    <col min="5647" max="5647" width="1.5703125" style="5" customWidth="1"/>
    <col min="5648" max="5648" width="13.5703125" style="5" customWidth="1"/>
    <col min="5649" max="5649" width="0.85546875" style="5" customWidth="1"/>
    <col min="5650" max="5650" width="12.28515625" style="5" customWidth="1"/>
    <col min="5651" max="5651" width="1.5703125" style="5" customWidth="1"/>
    <col min="5652" max="5652" width="12.28515625" style="5" customWidth="1"/>
    <col min="5653" max="5653" width="1.5703125" style="5" customWidth="1"/>
    <col min="5654" max="5654" width="12.28515625" style="5" customWidth="1"/>
    <col min="5655" max="5655" width="0.85546875" style="5" customWidth="1"/>
    <col min="5656" max="5656" width="12.28515625" style="5" customWidth="1"/>
    <col min="5657" max="5657" width="1.5703125" style="5" customWidth="1"/>
    <col min="5658" max="5658" width="12.28515625" style="5" customWidth="1"/>
    <col min="5659" max="5659" width="1.5703125" style="5" customWidth="1"/>
    <col min="5660" max="5660" width="12.28515625" style="5" customWidth="1"/>
    <col min="5661" max="5661" width="0.85546875" style="5" customWidth="1"/>
    <col min="5662" max="5662" width="12.28515625" style="5" customWidth="1"/>
    <col min="5663" max="5663" width="1.5703125" style="5" customWidth="1"/>
    <col min="5664" max="5664" width="12.28515625" style="5" customWidth="1"/>
    <col min="5665" max="5665" width="1.5703125" style="5" customWidth="1"/>
    <col min="5666" max="5666" width="12.28515625" style="5" customWidth="1"/>
    <col min="5667" max="5667" width="4.5703125" style="5" customWidth="1"/>
    <col min="5668" max="5668" width="1.42578125" style="5" customWidth="1"/>
    <col min="5669" max="5891" width="13.85546875" style="5"/>
    <col min="5892" max="5892" width="7.85546875" style="5" customWidth="1"/>
    <col min="5893" max="5894" width="2.28515625" style="5" customWidth="1"/>
    <col min="5895" max="5895" width="31.42578125" style="5" customWidth="1"/>
    <col min="5896" max="5896" width="2.28515625" style="5" customWidth="1"/>
    <col min="5897" max="5897" width="2.140625" style="5" customWidth="1"/>
    <col min="5898" max="5898" width="12.28515625" style="5" customWidth="1"/>
    <col min="5899" max="5899" width="1.5703125" style="5" customWidth="1"/>
    <col min="5900" max="5900" width="12.28515625" style="5" customWidth="1"/>
    <col min="5901" max="5901" width="1.5703125" style="5" customWidth="1"/>
    <col min="5902" max="5902" width="12.28515625" style="5" customWidth="1"/>
    <col min="5903" max="5903" width="1.5703125" style="5" customWidth="1"/>
    <col min="5904" max="5904" width="13.5703125" style="5" customWidth="1"/>
    <col min="5905" max="5905" width="0.85546875" style="5" customWidth="1"/>
    <col min="5906" max="5906" width="12.28515625" style="5" customWidth="1"/>
    <col min="5907" max="5907" width="1.5703125" style="5" customWidth="1"/>
    <col min="5908" max="5908" width="12.28515625" style="5" customWidth="1"/>
    <col min="5909" max="5909" width="1.5703125" style="5" customWidth="1"/>
    <col min="5910" max="5910" width="12.28515625" style="5" customWidth="1"/>
    <col min="5911" max="5911" width="0.85546875" style="5" customWidth="1"/>
    <col min="5912" max="5912" width="12.28515625" style="5" customWidth="1"/>
    <col min="5913" max="5913" width="1.5703125" style="5" customWidth="1"/>
    <col min="5914" max="5914" width="12.28515625" style="5" customWidth="1"/>
    <col min="5915" max="5915" width="1.5703125" style="5" customWidth="1"/>
    <col min="5916" max="5916" width="12.28515625" style="5" customWidth="1"/>
    <col min="5917" max="5917" width="0.85546875" style="5" customWidth="1"/>
    <col min="5918" max="5918" width="12.28515625" style="5" customWidth="1"/>
    <col min="5919" max="5919" width="1.5703125" style="5" customWidth="1"/>
    <col min="5920" max="5920" width="12.28515625" style="5" customWidth="1"/>
    <col min="5921" max="5921" width="1.5703125" style="5" customWidth="1"/>
    <col min="5922" max="5922" width="12.28515625" style="5" customWidth="1"/>
    <col min="5923" max="5923" width="4.5703125" style="5" customWidth="1"/>
    <col min="5924" max="5924" width="1.42578125" style="5" customWidth="1"/>
    <col min="5925" max="6147" width="13.85546875" style="5"/>
    <col min="6148" max="6148" width="7.85546875" style="5" customWidth="1"/>
    <col min="6149" max="6150" width="2.28515625" style="5" customWidth="1"/>
    <col min="6151" max="6151" width="31.42578125" style="5" customWidth="1"/>
    <col min="6152" max="6152" width="2.28515625" style="5" customWidth="1"/>
    <col min="6153" max="6153" width="2.140625" style="5" customWidth="1"/>
    <col min="6154" max="6154" width="12.28515625" style="5" customWidth="1"/>
    <col min="6155" max="6155" width="1.5703125" style="5" customWidth="1"/>
    <col min="6156" max="6156" width="12.28515625" style="5" customWidth="1"/>
    <col min="6157" max="6157" width="1.5703125" style="5" customWidth="1"/>
    <col min="6158" max="6158" width="12.28515625" style="5" customWidth="1"/>
    <col min="6159" max="6159" width="1.5703125" style="5" customWidth="1"/>
    <col min="6160" max="6160" width="13.5703125" style="5" customWidth="1"/>
    <col min="6161" max="6161" width="0.85546875" style="5" customWidth="1"/>
    <col min="6162" max="6162" width="12.28515625" style="5" customWidth="1"/>
    <col min="6163" max="6163" width="1.5703125" style="5" customWidth="1"/>
    <col min="6164" max="6164" width="12.28515625" style="5" customWidth="1"/>
    <col min="6165" max="6165" width="1.5703125" style="5" customWidth="1"/>
    <col min="6166" max="6166" width="12.28515625" style="5" customWidth="1"/>
    <col min="6167" max="6167" width="0.85546875" style="5" customWidth="1"/>
    <col min="6168" max="6168" width="12.28515625" style="5" customWidth="1"/>
    <col min="6169" max="6169" width="1.5703125" style="5" customWidth="1"/>
    <col min="6170" max="6170" width="12.28515625" style="5" customWidth="1"/>
    <col min="6171" max="6171" width="1.5703125" style="5" customWidth="1"/>
    <col min="6172" max="6172" width="12.28515625" style="5" customWidth="1"/>
    <col min="6173" max="6173" width="0.85546875" style="5" customWidth="1"/>
    <col min="6174" max="6174" width="12.28515625" style="5" customWidth="1"/>
    <col min="6175" max="6175" width="1.5703125" style="5" customWidth="1"/>
    <col min="6176" max="6176" width="12.28515625" style="5" customWidth="1"/>
    <col min="6177" max="6177" width="1.5703125" style="5" customWidth="1"/>
    <col min="6178" max="6178" width="12.28515625" style="5" customWidth="1"/>
    <col min="6179" max="6179" width="4.5703125" style="5" customWidth="1"/>
    <col min="6180" max="6180" width="1.42578125" style="5" customWidth="1"/>
    <col min="6181" max="6403" width="13.85546875" style="5"/>
    <col min="6404" max="6404" width="7.85546875" style="5" customWidth="1"/>
    <col min="6405" max="6406" width="2.28515625" style="5" customWidth="1"/>
    <col min="6407" max="6407" width="31.42578125" style="5" customWidth="1"/>
    <col min="6408" max="6408" width="2.28515625" style="5" customWidth="1"/>
    <col min="6409" max="6409" width="2.140625" style="5" customWidth="1"/>
    <col min="6410" max="6410" width="12.28515625" style="5" customWidth="1"/>
    <col min="6411" max="6411" width="1.5703125" style="5" customWidth="1"/>
    <col min="6412" max="6412" width="12.28515625" style="5" customWidth="1"/>
    <col min="6413" max="6413" width="1.5703125" style="5" customWidth="1"/>
    <col min="6414" max="6414" width="12.28515625" style="5" customWidth="1"/>
    <col min="6415" max="6415" width="1.5703125" style="5" customWidth="1"/>
    <col min="6416" max="6416" width="13.5703125" style="5" customWidth="1"/>
    <col min="6417" max="6417" width="0.85546875" style="5" customWidth="1"/>
    <col min="6418" max="6418" width="12.28515625" style="5" customWidth="1"/>
    <col min="6419" max="6419" width="1.5703125" style="5" customWidth="1"/>
    <col min="6420" max="6420" width="12.28515625" style="5" customWidth="1"/>
    <col min="6421" max="6421" width="1.5703125" style="5" customWidth="1"/>
    <col min="6422" max="6422" width="12.28515625" style="5" customWidth="1"/>
    <col min="6423" max="6423" width="0.85546875" style="5" customWidth="1"/>
    <col min="6424" max="6424" width="12.28515625" style="5" customWidth="1"/>
    <col min="6425" max="6425" width="1.5703125" style="5" customWidth="1"/>
    <col min="6426" max="6426" width="12.28515625" style="5" customWidth="1"/>
    <col min="6427" max="6427" width="1.5703125" style="5" customWidth="1"/>
    <col min="6428" max="6428" width="12.28515625" style="5" customWidth="1"/>
    <col min="6429" max="6429" width="0.85546875" style="5" customWidth="1"/>
    <col min="6430" max="6430" width="12.28515625" style="5" customWidth="1"/>
    <col min="6431" max="6431" width="1.5703125" style="5" customWidth="1"/>
    <col min="6432" max="6432" width="12.28515625" style="5" customWidth="1"/>
    <col min="6433" max="6433" width="1.5703125" style="5" customWidth="1"/>
    <col min="6434" max="6434" width="12.28515625" style="5" customWidth="1"/>
    <col min="6435" max="6435" width="4.5703125" style="5" customWidth="1"/>
    <col min="6436" max="6436" width="1.42578125" style="5" customWidth="1"/>
    <col min="6437" max="6659" width="13.85546875" style="5"/>
    <col min="6660" max="6660" width="7.85546875" style="5" customWidth="1"/>
    <col min="6661" max="6662" width="2.28515625" style="5" customWidth="1"/>
    <col min="6663" max="6663" width="31.42578125" style="5" customWidth="1"/>
    <col min="6664" max="6664" width="2.28515625" style="5" customWidth="1"/>
    <col min="6665" max="6665" width="2.140625" style="5" customWidth="1"/>
    <col min="6666" max="6666" width="12.28515625" style="5" customWidth="1"/>
    <col min="6667" max="6667" width="1.5703125" style="5" customWidth="1"/>
    <col min="6668" max="6668" width="12.28515625" style="5" customWidth="1"/>
    <col min="6669" max="6669" width="1.5703125" style="5" customWidth="1"/>
    <col min="6670" max="6670" width="12.28515625" style="5" customWidth="1"/>
    <col min="6671" max="6671" width="1.5703125" style="5" customWidth="1"/>
    <col min="6672" max="6672" width="13.5703125" style="5" customWidth="1"/>
    <col min="6673" max="6673" width="0.85546875" style="5" customWidth="1"/>
    <col min="6674" max="6674" width="12.28515625" style="5" customWidth="1"/>
    <col min="6675" max="6675" width="1.5703125" style="5" customWidth="1"/>
    <col min="6676" max="6676" width="12.28515625" style="5" customWidth="1"/>
    <col min="6677" max="6677" width="1.5703125" style="5" customWidth="1"/>
    <col min="6678" max="6678" width="12.28515625" style="5" customWidth="1"/>
    <col min="6679" max="6679" width="0.85546875" style="5" customWidth="1"/>
    <col min="6680" max="6680" width="12.28515625" style="5" customWidth="1"/>
    <col min="6681" max="6681" width="1.5703125" style="5" customWidth="1"/>
    <col min="6682" max="6682" width="12.28515625" style="5" customWidth="1"/>
    <col min="6683" max="6683" width="1.5703125" style="5" customWidth="1"/>
    <col min="6684" max="6684" width="12.28515625" style="5" customWidth="1"/>
    <col min="6685" max="6685" width="0.85546875" style="5" customWidth="1"/>
    <col min="6686" max="6686" width="12.28515625" style="5" customWidth="1"/>
    <col min="6687" max="6687" width="1.5703125" style="5" customWidth="1"/>
    <col min="6688" max="6688" width="12.28515625" style="5" customWidth="1"/>
    <col min="6689" max="6689" width="1.5703125" style="5" customWidth="1"/>
    <col min="6690" max="6690" width="12.28515625" style="5" customWidth="1"/>
    <col min="6691" max="6691" width="4.5703125" style="5" customWidth="1"/>
    <col min="6692" max="6692" width="1.42578125" style="5" customWidth="1"/>
    <col min="6693" max="6915" width="13.85546875" style="5"/>
    <col min="6916" max="6916" width="7.85546875" style="5" customWidth="1"/>
    <col min="6917" max="6918" width="2.28515625" style="5" customWidth="1"/>
    <col min="6919" max="6919" width="31.42578125" style="5" customWidth="1"/>
    <col min="6920" max="6920" width="2.28515625" style="5" customWidth="1"/>
    <col min="6921" max="6921" width="2.140625" style="5" customWidth="1"/>
    <col min="6922" max="6922" width="12.28515625" style="5" customWidth="1"/>
    <col min="6923" max="6923" width="1.5703125" style="5" customWidth="1"/>
    <col min="6924" max="6924" width="12.28515625" style="5" customWidth="1"/>
    <col min="6925" max="6925" width="1.5703125" style="5" customWidth="1"/>
    <col min="6926" max="6926" width="12.28515625" style="5" customWidth="1"/>
    <col min="6927" max="6927" width="1.5703125" style="5" customWidth="1"/>
    <col min="6928" max="6928" width="13.5703125" style="5" customWidth="1"/>
    <col min="6929" max="6929" width="0.85546875" style="5" customWidth="1"/>
    <col min="6930" max="6930" width="12.28515625" style="5" customWidth="1"/>
    <col min="6931" max="6931" width="1.5703125" style="5" customWidth="1"/>
    <col min="6932" max="6932" width="12.28515625" style="5" customWidth="1"/>
    <col min="6933" max="6933" width="1.5703125" style="5" customWidth="1"/>
    <col min="6934" max="6934" width="12.28515625" style="5" customWidth="1"/>
    <col min="6935" max="6935" width="0.85546875" style="5" customWidth="1"/>
    <col min="6936" max="6936" width="12.28515625" style="5" customWidth="1"/>
    <col min="6937" max="6937" width="1.5703125" style="5" customWidth="1"/>
    <col min="6938" max="6938" width="12.28515625" style="5" customWidth="1"/>
    <col min="6939" max="6939" width="1.5703125" style="5" customWidth="1"/>
    <col min="6940" max="6940" width="12.28515625" style="5" customWidth="1"/>
    <col min="6941" max="6941" width="0.85546875" style="5" customWidth="1"/>
    <col min="6942" max="6942" width="12.28515625" style="5" customWidth="1"/>
    <col min="6943" max="6943" width="1.5703125" style="5" customWidth="1"/>
    <col min="6944" max="6944" width="12.28515625" style="5" customWidth="1"/>
    <col min="6945" max="6945" width="1.5703125" style="5" customWidth="1"/>
    <col min="6946" max="6946" width="12.28515625" style="5" customWidth="1"/>
    <col min="6947" max="6947" width="4.5703125" style="5" customWidth="1"/>
    <col min="6948" max="6948" width="1.42578125" style="5" customWidth="1"/>
    <col min="6949" max="7171" width="13.85546875" style="5"/>
    <col min="7172" max="7172" width="7.85546875" style="5" customWidth="1"/>
    <col min="7173" max="7174" width="2.28515625" style="5" customWidth="1"/>
    <col min="7175" max="7175" width="31.42578125" style="5" customWidth="1"/>
    <col min="7176" max="7176" width="2.28515625" style="5" customWidth="1"/>
    <col min="7177" max="7177" width="2.140625" style="5" customWidth="1"/>
    <col min="7178" max="7178" width="12.28515625" style="5" customWidth="1"/>
    <col min="7179" max="7179" width="1.5703125" style="5" customWidth="1"/>
    <col min="7180" max="7180" width="12.28515625" style="5" customWidth="1"/>
    <col min="7181" max="7181" width="1.5703125" style="5" customWidth="1"/>
    <col min="7182" max="7182" width="12.28515625" style="5" customWidth="1"/>
    <col min="7183" max="7183" width="1.5703125" style="5" customWidth="1"/>
    <col min="7184" max="7184" width="13.5703125" style="5" customWidth="1"/>
    <col min="7185" max="7185" width="0.85546875" style="5" customWidth="1"/>
    <col min="7186" max="7186" width="12.28515625" style="5" customWidth="1"/>
    <col min="7187" max="7187" width="1.5703125" style="5" customWidth="1"/>
    <col min="7188" max="7188" width="12.28515625" style="5" customWidth="1"/>
    <col min="7189" max="7189" width="1.5703125" style="5" customWidth="1"/>
    <col min="7190" max="7190" width="12.28515625" style="5" customWidth="1"/>
    <col min="7191" max="7191" width="0.85546875" style="5" customWidth="1"/>
    <col min="7192" max="7192" width="12.28515625" style="5" customWidth="1"/>
    <col min="7193" max="7193" width="1.5703125" style="5" customWidth="1"/>
    <col min="7194" max="7194" width="12.28515625" style="5" customWidth="1"/>
    <col min="7195" max="7195" width="1.5703125" style="5" customWidth="1"/>
    <col min="7196" max="7196" width="12.28515625" style="5" customWidth="1"/>
    <col min="7197" max="7197" width="0.85546875" style="5" customWidth="1"/>
    <col min="7198" max="7198" width="12.28515625" style="5" customWidth="1"/>
    <col min="7199" max="7199" width="1.5703125" style="5" customWidth="1"/>
    <col min="7200" max="7200" width="12.28515625" style="5" customWidth="1"/>
    <col min="7201" max="7201" width="1.5703125" style="5" customWidth="1"/>
    <col min="7202" max="7202" width="12.28515625" style="5" customWidth="1"/>
    <col min="7203" max="7203" width="4.5703125" style="5" customWidth="1"/>
    <col min="7204" max="7204" width="1.42578125" style="5" customWidth="1"/>
    <col min="7205" max="7427" width="13.85546875" style="5"/>
    <col min="7428" max="7428" width="7.85546875" style="5" customWidth="1"/>
    <col min="7429" max="7430" width="2.28515625" style="5" customWidth="1"/>
    <col min="7431" max="7431" width="31.42578125" style="5" customWidth="1"/>
    <col min="7432" max="7432" width="2.28515625" style="5" customWidth="1"/>
    <col min="7433" max="7433" width="2.140625" style="5" customWidth="1"/>
    <col min="7434" max="7434" width="12.28515625" style="5" customWidth="1"/>
    <col min="7435" max="7435" width="1.5703125" style="5" customWidth="1"/>
    <col min="7436" max="7436" width="12.28515625" style="5" customWidth="1"/>
    <col min="7437" max="7437" width="1.5703125" style="5" customWidth="1"/>
    <col min="7438" max="7438" width="12.28515625" style="5" customWidth="1"/>
    <col min="7439" max="7439" width="1.5703125" style="5" customWidth="1"/>
    <col min="7440" max="7440" width="13.5703125" style="5" customWidth="1"/>
    <col min="7441" max="7441" width="0.85546875" style="5" customWidth="1"/>
    <col min="7442" max="7442" width="12.28515625" style="5" customWidth="1"/>
    <col min="7443" max="7443" width="1.5703125" style="5" customWidth="1"/>
    <col min="7444" max="7444" width="12.28515625" style="5" customWidth="1"/>
    <col min="7445" max="7445" width="1.5703125" style="5" customWidth="1"/>
    <col min="7446" max="7446" width="12.28515625" style="5" customWidth="1"/>
    <col min="7447" max="7447" width="0.85546875" style="5" customWidth="1"/>
    <col min="7448" max="7448" width="12.28515625" style="5" customWidth="1"/>
    <col min="7449" max="7449" width="1.5703125" style="5" customWidth="1"/>
    <col min="7450" max="7450" width="12.28515625" style="5" customWidth="1"/>
    <col min="7451" max="7451" width="1.5703125" style="5" customWidth="1"/>
    <col min="7452" max="7452" width="12.28515625" style="5" customWidth="1"/>
    <col min="7453" max="7453" width="0.85546875" style="5" customWidth="1"/>
    <col min="7454" max="7454" width="12.28515625" style="5" customWidth="1"/>
    <col min="7455" max="7455" width="1.5703125" style="5" customWidth="1"/>
    <col min="7456" max="7456" width="12.28515625" style="5" customWidth="1"/>
    <col min="7457" max="7457" width="1.5703125" style="5" customWidth="1"/>
    <col min="7458" max="7458" width="12.28515625" style="5" customWidth="1"/>
    <col min="7459" max="7459" width="4.5703125" style="5" customWidth="1"/>
    <col min="7460" max="7460" width="1.42578125" style="5" customWidth="1"/>
    <col min="7461" max="7683" width="13.85546875" style="5"/>
    <col min="7684" max="7684" width="7.85546875" style="5" customWidth="1"/>
    <col min="7685" max="7686" width="2.28515625" style="5" customWidth="1"/>
    <col min="7687" max="7687" width="31.42578125" style="5" customWidth="1"/>
    <col min="7688" max="7688" width="2.28515625" style="5" customWidth="1"/>
    <col min="7689" max="7689" width="2.140625" style="5" customWidth="1"/>
    <col min="7690" max="7690" width="12.28515625" style="5" customWidth="1"/>
    <col min="7691" max="7691" width="1.5703125" style="5" customWidth="1"/>
    <col min="7692" max="7692" width="12.28515625" style="5" customWidth="1"/>
    <col min="7693" max="7693" width="1.5703125" style="5" customWidth="1"/>
    <col min="7694" max="7694" width="12.28515625" style="5" customWidth="1"/>
    <col min="7695" max="7695" width="1.5703125" style="5" customWidth="1"/>
    <col min="7696" max="7696" width="13.5703125" style="5" customWidth="1"/>
    <col min="7697" max="7697" width="0.85546875" style="5" customWidth="1"/>
    <col min="7698" max="7698" width="12.28515625" style="5" customWidth="1"/>
    <col min="7699" max="7699" width="1.5703125" style="5" customWidth="1"/>
    <col min="7700" max="7700" width="12.28515625" style="5" customWidth="1"/>
    <col min="7701" max="7701" width="1.5703125" style="5" customWidth="1"/>
    <col min="7702" max="7702" width="12.28515625" style="5" customWidth="1"/>
    <col min="7703" max="7703" width="0.85546875" style="5" customWidth="1"/>
    <col min="7704" max="7704" width="12.28515625" style="5" customWidth="1"/>
    <col min="7705" max="7705" width="1.5703125" style="5" customWidth="1"/>
    <col min="7706" max="7706" width="12.28515625" style="5" customWidth="1"/>
    <col min="7707" max="7707" width="1.5703125" style="5" customWidth="1"/>
    <col min="7708" max="7708" width="12.28515625" style="5" customWidth="1"/>
    <col min="7709" max="7709" width="0.85546875" style="5" customWidth="1"/>
    <col min="7710" max="7710" width="12.28515625" style="5" customWidth="1"/>
    <col min="7711" max="7711" width="1.5703125" style="5" customWidth="1"/>
    <col min="7712" max="7712" width="12.28515625" style="5" customWidth="1"/>
    <col min="7713" max="7713" width="1.5703125" style="5" customWidth="1"/>
    <col min="7714" max="7714" width="12.28515625" style="5" customWidth="1"/>
    <col min="7715" max="7715" width="4.5703125" style="5" customWidth="1"/>
    <col min="7716" max="7716" width="1.42578125" style="5" customWidth="1"/>
    <col min="7717" max="7939" width="13.85546875" style="5"/>
    <col min="7940" max="7940" width="7.85546875" style="5" customWidth="1"/>
    <col min="7941" max="7942" width="2.28515625" style="5" customWidth="1"/>
    <col min="7943" max="7943" width="31.42578125" style="5" customWidth="1"/>
    <col min="7944" max="7944" width="2.28515625" style="5" customWidth="1"/>
    <col min="7945" max="7945" width="2.140625" style="5" customWidth="1"/>
    <col min="7946" max="7946" width="12.28515625" style="5" customWidth="1"/>
    <col min="7947" max="7947" width="1.5703125" style="5" customWidth="1"/>
    <col min="7948" max="7948" width="12.28515625" style="5" customWidth="1"/>
    <col min="7949" max="7949" width="1.5703125" style="5" customWidth="1"/>
    <col min="7950" max="7950" width="12.28515625" style="5" customWidth="1"/>
    <col min="7951" max="7951" width="1.5703125" style="5" customWidth="1"/>
    <col min="7952" max="7952" width="13.5703125" style="5" customWidth="1"/>
    <col min="7953" max="7953" width="0.85546875" style="5" customWidth="1"/>
    <col min="7954" max="7954" width="12.28515625" style="5" customWidth="1"/>
    <col min="7955" max="7955" width="1.5703125" style="5" customWidth="1"/>
    <col min="7956" max="7956" width="12.28515625" style="5" customWidth="1"/>
    <col min="7957" max="7957" width="1.5703125" style="5" customWidth="1"/>
    <col min="7958" max="7958" width="12.28515625" style="5" customWidth="1"/>
    <col min="7959" max="7959" width="0.85546875" style="5" customWidth="1"/>
    <col min="7960" max="7960" width="12.28515625" style="5" customWidth="1"/>
    <col min="7961" max="7961" width="1.5703125" style="5" customWidth="1"/>
    <col min="7962" max="7962" width="12.28515625" style="5" customWidth="1"/>
    <col min="7963" max="7963" width="1.5703125" style="5" customWidth="1"/>
    <col min="7964" max="7964" width="12.28515625" style="5" customWidth="1"/>
    <col min="7965" max="7965" width="0.85546875" style="5" customWidth="1"/>
    <col min="7966" max="7966" width="12.28515625" style="5" customWidth="1"/>
    <col min="7967" max="7967" width="1.5703125" style="5" customWidth="1"/>
    <col min="7968" max="7968" width="12.28515625" style="5" customWidth="1"/>
    <col min="7969" max="7969" width="1.5703125" style="5" customWidth="1"/>
    <col min="7970" max="7970" width="12.28515625" style="5" customWidth="1"/>
    <col min="7971" max="7971" width="4.5703125" style="5" customWidth="1"/>
    <col min="7972" max="7972" width="1.42578125" style="5" customWidth="1"/>
    <col min="7973" max="8195" width="13.85546875" style="5"/>
    <col min="8196" max="8196" width="7.85546875" style="5" customWidth="1"/>
    <col min="8197" max="8198" width="2.28515625" style="5" customWidth="1"/>
    <col min="8199" max="8199" width="31.42578125" style="5" customWidth="1"/>
    <col min="8200" max="8200" width="2.28515625" style="5" customWidth="1"/>
    <col min="8201" max="8201" width="2.140625" style="5" customWidth="1"/>
    <col min="8202" max="8202" width="12.28515625" style="5" customWidth="1"/>
    <col min="8203" max="8203" width="1.5703125" style="5" customWidth="1"/>
    <col min="8204" max="8204" width="12.28515625" style="5" customWidth="1"/>
    <col min="8205" max="8205" width="1.5703125" style="5" customWidth="1"/>
    <col min="8206" max="8206" width="12.28515625" style="5" customWidth="1"/>
    <col min="8207" max="8207" width="1.5703125" style="5" customWidth="1"/>
    <col min="8208" max="8208" width="13.5703125" style="5" customWidth="1"/>
    <col min="8209" max="8209" width="0.85546875" style="5" customWidth="1"/>
    <col min="8210" max="8210" width="12.28515625" style="5" customWidth="1"/>
    <col min="8211" max="8211" width="1.5703125" style="5" customWidth="1"/>
    <col min="8212" max="8212" width="12.28515625" style="5" customWidth="1"/>
    <col min="8213" max="8213" width="1.5703125" style="5" customWidth="1"/>
    <col min="8214" max="8214" width="12.28515625" style="5" customWidth="1"/>
    <col min="8215" max="8215" width="0.85546875" style="5" customWidth="1"/>
    <col min="8216" max="8216" width="12.28515625" style="5" customWidth="1"/>
    <col min="8217" max="8217" width="1.5703125" style="5" customWidth="1"/>
    <col min="8218" max="8218" width="12.28515625" style="5" customWidth="1"/>
    <col min="8219" max="8219" width="1.5703125" style="5" customWidth="1"/>
    <col min="8220" max="8220" width="12.28515625" style="5" customWidth="1"/>
    <col min="8221" max="8221" width="0.85546875" style="5" customWidth="1"/>
    <col min="8222" max="8222" width="12.28515625" style="5" customWidth="1"/>
    <col min="8223" max="8223" width="1.5703125" style="5" customWidth="1"/>
    <col min="8224" max="8224" width="12.28515625" style="5" customWidth="1"/>
    <col min="8225" max="8225" width="1.5703125" style="5" customWidth="1"/>
    <col min="8226" max="8226" width="12.28515625" style="5" customWidth="1"/>
    <col min="8227" max="8227" width="4.5703125" style="5" customWidth="1"/>
    <col min="8228" max="8228" width="1.42578125" style="5" customWidth="1"/>
    <col min="8229" max="8451" width="13.85546875" style="5"/>
    <col min="8452" max="8452" width="7.85546875" style="5" customWidth="1"/>
    <col min="8453" max="8454" width="2.28515625" style="5" customWidth="1"/>
    <col min="8455" max="8455" width="31.42578125" style="5" customWidth="1"/>
    <col min="8456" max="8456" width="2.28515625" style="5" customWidth="1"/>
    <col min="8457" max="8457" width="2.140625" style="5" customWidth="1"/>
    <col min="8458" max="8458" width="12.28515625" style="5" customWidth="1"/>
    <col min="8459" max="8459" width="1.5703125" style="5" customWidth="1"/>
    <col min="8460" max="8460" width="12.28515625" style="5" customWidth="1"/>
    <col min="8461" max="8461" width="1.5703125" style="5" customWidth="1"/>
    <col min="8462" max="8462" width="12.28515625" style="5" customWidth="1"/>
    <col min="8463" max="8463" width="1.5703125" style="5" customWidth="1"/>
    <col min="8464" max="8464" width="13.5703125" style="5" customWidth="1"/>
    <col min="8465" max="8465" width="0.85546875" style="5" customWidth="1"/>
    <col min="8466" max="8466" width="12.28515625" style="5" customWidth="1"/>
    <col min="8467" max="8467" width="1.5703125" style="5" customWidth="1"/>
    <col min="8468" max="8468" width="12.28515625" style="5" customWidth="1"/>
    <col min="8469" max="8469" width="1.5703125" style="5" customWidth="1"/>
    <col min="8470" max="8470" width="12.28515625" style="5" customWidth="1"/>
    <col min="8471" max="8471" width="0.85546875" style="5" customWidth="1"/>
    <col min="8472" max="8472" width="12.28515625" style="5" customWidth="1"/>
    <col min="8473" max="8473" width="1.5703125" style="5" customWidth="1"/>
    <col min="8474" max="8474" width="12.28515625" style="5" customWidth="1"/>
    <col min="8475" max="8475" width="1.5703125" style="5" customWidth="1"/>
    <col min="8476" max="8476" width="12.28515625" style="5" customWidth="1"/>
    <col min="8477" max="8477" width="0.85546875" style="5" customWidth="1"/>
    <col min="8478" max="8478" width="12.28515625" style="5" customWidth="1"/>
    <col min="8479" max="8479" width="1.5703125" style="5" customWidth="1"/>
    <col min="8480" max="8480" width="12.28515625" style="5" customWidth="1"/>
    <col min="8481" max="8481" width="1.5703125" style="5" customWidth="1"/>
    <col min="8482" max="8482" width="12.28515625" style="5" customWidth="1"/>
    <col min="8483" max="8483" width="4.5703125" style="5" customWidth="1"/>
    <col min="8484" max="8484" width="1.42578125" style="5" customWidth="1"/>
    <col min="8485" max="8707" width="13.85546875" style="5"/>
    <col min="8708" max="8708" width="7.85546875" style="5" customWidth="1"/>
    <col min="8709" max="8710" width="2.28515625" style="5" customWidth="1"/>
    <col min="8711" max="8711" width="31.42578125" style="5" customWidth="1"/>
    <col min="8712" max="8712" width="2.28515625" style="5" customWidth="1"/>
    <col min="8713" max="8713" width="2.140625" style="5" customWidth="1"/>
    <col min="8714" max="8714" width="12.28515625" style="5" customWidth="1"/>
    <col min="8715" max="8715" width="1.5703125" style="5" customWidth="1"/>
    <col min="8716" max="8716" width="12.28515625" style="5" customWidth="1"/>
    <col min="8717" max="8717" width="1.5703125" style="5" customWidth="1"/>
    <col min="8718" max="8718" width="12.28515625" style="5" customWidth="1"/>
    <col min="8719" max="8719" width="1.5703125" style="5" customWidth="1"/>
    <col min="8720" max="8720" width="13.5703125" style="5" customWidth="1"/>
    <col min="8721" max="8721" width="0.85546875" style="5" customWidth="1"/>
    <col min="8722" max="8722" width="12.28515625" style="5" customWidth="1"/>
    <col min="8723" max="8723" width="1.5703125" style="5" customWidth="1"/>
    <col min="8724" max="8724" width="12.28515625" style="5" customWidth="1"/>
    <col min="8725" max="8725" width="1.5703125" style="5" customWidth="1"/>
    <col min="8726" max="8726" width="12.28515625" style="5" customWidth="1"/>
    <col min="8727" max="8727" width="0.85546875" style="5" customWidth="1"/>
    <col min="8728" max="8728" width="12.28515625" style="5" customWidth="1"/>
    <col min="8729" max="8729" width="1.5703125" style="5" customWidth="1"/>
    <col min="8730" max="8730" width="12.28515625" style="5" customWidth="1"/>
    <col min="8731" max="8731" width="1.5703125" style="5" customWidth="1"/>
    <col min="8732" max="8732" width="12.28515625" style="5" customWidth="1"/>
    <col min="8733" max="8733" width="0.85546875" style="5" customWidth="1"/>
    <col min="8734" max="8734" width="12.28515625" style="5" customWidth="1"/>
    <col min="8735" max="8735" width="1.5703125" style="5" customWidth="1"/>
    <col min="8736" max="8736" width="12.28515625" style="5" customWidth="1"/>
    <col min="8737" max="8737" width="1.5703125" style="5" customWidth="1"/>
    <col min="8738" max="8738" width="12.28515625" style="5" customWidth="1"/>
    <col min="8739" max="8739" width="4.5703125" style="5" customWidth="1"/>
    <col min="8740" max="8740" width="1.42578125" style="5" customWidth="1"/>
    <col min="8741" max="8963" width="13.85546875" style="5"/>
    <col min="8964" max="8964" width="7.85546875" style="5" customWidth="1"/>
    <col min="8965" max="8966" width="2.28515625" style="5" customWidth="1"/>
    <col min="8967" max="8967" width="31.42578125" style="5" customWidth="1"/>
    <col min="8968" max="8968" width="2.28515625" style="5" customWidth="1"/>
    <col min="8969" max="8969" width="2.140625" style="5" customWidth="1"/>
    <col min="8970" max="8970" width="12.28515625" style="5" customWidth="1"/>
    <col min="8971" max="8971" width="1.5703125" style="5" customWidth="1"/>
    <col min="8972" max="8972" width="12.28515625" style="5" customWidth="1"/>
    <col min="8973" max="8973" width="1.5703125" style="5" customWidth="1"/>
    <col min="8974" max="8974" width="12.28515625" style="5" customWidth="1"/>
    <col min="8975" max="8975" width="1.5703125" style="5" customWidth="1"/>
    <col min="8976" max="8976" width="13.5703125" style="5" customWidth="1"/>
    <col min="8977" max="8977" width="0.85546875" style="5" customWidth="1"/>
    <col min="8978" max="8978" width="12.28515625" style="5" customWidth="1"/>
    <col min="8979" max="8979" width="1.5703125" style="5" customWidth="1"/>
    <col min="8980" max="8980" width="12.28515625" style="5" customWidth="1"/>
    <col min="8981" max="8981" width="1.5703125" style="5" customWidth="1"/>
    <col min="8982" max="8982" width="12.28515625" style="5" customWidth="1"/>
    <col min="8983" max="8983" width="0.85546875" style="5" customWidth="1"/>
    <col min="8984" max="8984" width="12.28515625" style="5" customWidth="1"/>
    <col min="8985" max="8985" width="1.5703125" style="5" customWidth="1"/>
    <col min="8986" max="8986" width="12.28515625" style="5" customWidth="1"/>
    <col min="8987" max="8987" width="1.5703125" style="5" customWidth="1"/>
    <col min="8988" max="8988" width="12.28515625" style="5" customWidth="1"/>
    <col min="8989" max="8989" width="0.85546875" style="5" customWidth="1"/>
    <col min="8990" max="8990" width="12.28515625" style="5" customWidth="1"/>
    <col min="8991" max="8991" width="1.5703125" style="5" customWidth="1"/>
    <col min="8992" max="8992" width="12.28515625" style="5" customWidth="1"/>
    <col min="8993" max="8993" width="1.5703125" style="5" customWidth="1"/>
    <col min="8994" max="8994" width="12.28515625" style="5" customWidth="1"/>
    <col min="8995" max="8995" width="4.5703125" style="5" customWidth="1"/>
    <col min="8996" max="8996" width="1.42578125" style="5" customWidth="1"/>
    <col min="8997" max="9219" width="13.85546875" style="5"/>
    <col min="9220" max="9220" width="7.85546875" style="5" customWidth="1"/>
    <col min="9221" max="9222" width="2.28515625" style="5" customWidth="1"/>
    <col min="9223" max="9223" width="31.42578125" style="5" customWidth="1"/>
    <col min="9224" max="9224" width="2.28515625" style="5" customWidth="1"/>
    <col min="9225" max="9225" width="2.140625" style="5" customWidth="1"/>
    <col min="9226" max="9226" width="12.28515625" style="5" customWidth="1"/>
    <col min="9227" max="9227" width="1.5703125" style="5" customWidth="1"/>
    <col min="9228" max="9228" width="12.28515625" style="5" customWidth="1"/>
    <col min="9229" max="9229" width="1.5703125" style="5" customWidth="1"/>
    <col min="9230" max="9230" width="12.28515625" style="5" customWidth="1"/>
    <col min="9231" max="9231" width="1.5703125" style="5" customWidth="1"/>
    <col min="9232" max="9232" width="13.5703125" style="5" customWidth="1"/>
    <col min="9233" max="9233" width="0.85546875" style="5" customWidth="1"/>
    <col min="9234" max="9234" width="12.28515625" style="5" customWidth="1"/>
    <col min="9235" max="9235" width="1.5703125" style="5" customWidth="1"/>
    <col min="9236" max="9236" width="12.28515625" style="5" customWidth="1"/>
    <col min="9237" max="9237" width="1.5703125" style="5" customWidth="1"/>
    <col min="9238" max="9238" width="12.28515625" style="5" customWidth="1"/>
    <col min="9239" max="9239" width="0.85546875" style="5" customWidth="1"/>
    <col min="9240" max="9240" width="12.28515625" style="5" customWidth="1"/>
    <col min="9241" max="9241" width="1.5703125" style="5" customWidth="1"/>
    <col min="9242" max="9242" width="12.28515625" style="5" customWidth="1"/>
    <col min="9243" max="9243" width="1.5703125" style="5" customWidth="1"/>
    <col min="9244" max="9244" width="12.28515625" style="5" customWidth="1"/>
    <col min="9245" max="9245" width="0.85546875" style="5" customWidth="1"/>
    <col min="9246" max="9246" width="12.28515625" style="5" customWidth="1"/>
    <col min="9247" max="9247" width="1.5703125" style="5" customWidth="1"/>
    <col min="9248" max="9248" width="12.28515625" style="5" customWidth="1"/>
    <col min="9249" max="9249" width="1.5703125" style="5" customWidth="1"/>
    <col min="9250" max="9250" width="12.28515625" style="5" customWidth="1"/>
    <col min="9251" max="9251" width="4.5703125" style="5" customWidth="1"/>
    <col min="9252" max="9252" width="1.42578125" style="5" customWidth="1"/>
    <col min="9253" max="9475" width="13.85546875" style="5"/>
    <col min="9476" max="9476" width="7.85546875" style="5" customWidth="1"/>
    <col min="9477" max="9478" width="2.28515625" style="5" customWidth="1"/>
    <col min="9479" max="9479" width="31.42578125" style="5" customWidth="1"/>
    <col min="9480" max="9480" width="2.28515625" style="5" customWidth="1"/>
    <col min="9481" max="9481" width="2.140625" style="5" customWidth="1"/>
    <col min="9482" max="9482" width="12.28515625" style="5" customWidth="1"/>
    <col min="9483" max="9483" width="1.5703125" style="5" customWidth="1"/>
    <col min="9484" max="9484" width="12.28515625" style="5" customWidth="1"/>
    <col min="9485" max="9485" width="1.5703125" style="5" customWidth="1"/>
    <col min="9486" max="9486" width="12.28515625" style="5" customWidth="1"/>
    <col min="9487" max="9487" width="1.5703125" style="5" customWidth="1"/>
    <col min="9488" max="9488" width="13.5703125" style="5" customWidth="1"/>
    <col min="9489" max="9489" width="0.85546875" style="5" customWidth="1"/>
    <col min="9490" max="9490" width="12.28515625" style="5" customWidth="1"/>
    <col min="9491" max="9491" width="1.5703125" style="5" customWidth="1"/>
    <col min="9492" max="9492" width="12.28515625" style="5" customWidth="1"/>
    <col min="9493" max="9493" width="1.5703125" style="5" customWidth="1"/>
    <col min="9494" max="9494" width="12.28515625" style="5" customWidth="1"/>
    <col min="9495" max="9495" width="0.85546875" style="5" customWidth="1"/>
    <col min="9496" max="9496" width="12.28515625" style="5" customWidth="1"/>
    <col min="9497" max="9497" width="1.5703125" style="5" customWidth="1"/>
    <col min="9498" max="9498" width="12.28515625" style="5" customWidth="1"/>
    <col min="9499" max="9499" width="1.5703125" style="5" customWidth="1"/>
    <col min="9500" max="9500" width="12.28515625" style="5" customWidth="1"/>
    <col min="9501" max="9501" width="0.85546875" style="5" customWidth="1"/>
    <col min="9502" max="9502" width="12.28515625" style="5" customWidth="1"/>
    <col min="9503" max="9503" width="1.5703125" style="5" customWidth="1"/>
    <col min="9504" max="9504" width="12.28515625" style="5" customWidth="1"/>
    <col min="9505" max="9505" width="1.5703125" style="5" customWidth="1"/>
    <col min="9506" max="9506" width="12.28515625" style="5" customWidth="1"/>
    <col min="9507" max="9507" width="4.5703125" style="5" customWidth="1"/>
    <col min="9508" max="9508" width="1.42578125" style="5" customWidth="1"/>
    <col min="9509" max="9731" width="13.85546875" style="5"/>
    <col min="9732" max="9732" width="7.85546875" style="5" customWidth="1"/>
    <col min="9733" max="9734" width="2.28515625" style="5" customWidth="1"/>
    <col min="9735" max="9735" width="31.42578125" style="5" customWidth="1"/>
    <col min="9736" max="9736" width="2.28515625" style="5" customWidth="1"/>
    <col min="9737" max="9737" width="2.140625" style="5" customWidth="1"/>
    <col min="9738" max="9738" width="12.28515625" style="5" customWidth="1"/>
    <col min="9739" max="9739" width="1.5703125" style="5" customWidth="1"/>
    <col min="9740" max="9740" width="12.28515625" style="5" customWidth="1"/>
    <col min="9741" max="9741" width="1.5703125" style="5" customWidth="1"/>
    <col min="9742" max="9742" width="12.28515625" style="5" customWidth="1"/>
    <col min="9743" max="9743" width="1.5703125" style="5" customWidth="1"/>
    <col min="9744" max="9744" width="13.5703125" style="5" customWidth="1"/>
    <col min="9745" max="9745" width="0.85546875" style="5" customWidth="1"/>
    <col min="9746" max="9746" width="12.28515625" style="5" customWidth="1"/>
    <col min="9747" max="9747" width="1.5703125" style="5" customWidth="1"/>
    <col min="9748" max="9748" width="12.28515625" style="5" customWidth="1"/>
    <col min="9749" max="9749" width="1.5703125" style="5" customWidth="1"/>
    <col min="9750" max="9750" width="12.28515625" style="5" customWidth="1"/>
    <col min="9751" max="9751" width="0.85546875" style="5" customWidth="1"/>
    <col min="9752" max="9752" width="12.28515625" style="5" customWidth="1"/>
    <col min="9753" max="9753" width="1.5703125" style="5" customWidth="1"/>
    <col min="9754" max="9754" width="12.28515625" style="5" customWidth="1"/>
    <col min="9755" max="9755" width="1.5703125" style="5" customWidth="1"/>
    <col min="9756" max="9756" width="12.28515625" style="5" customWidth="1"/>
    <col min="9757" max="9757" width="0.85546875" style="5" customWidth="1"/>
    <col min="9758" max="9758" width="12.28515625" style="5" customWidth="1"/>
    <col min="9759" max="9759" width="1.5703125" style="5" customWidth="1"/>
    <col min="9760" max="9760" width="12.28515625" style="5" customWidth="1"/>
    <col min="9761" max="9761" width="1.5703125" style="5" customWidth="1"/>
    <col min="9762" max="9762" width="12.28515625" style="5" customWidth="1"/>
    <col min="9763" max="9763" width="4.5703125" style="5" customWidth="1"/>
    <col min="9764" max="9764" width="1.42578125" style="5" customWidth="1"/>
    <col min="9765" max="9987" width="13.85546875" style="5"/>
    <col min="9988" max="9988" width="7.85546875" style="5" customWidth="1"/>
    <col min="9989" max="9990" width="2.28515625" style="5" customWidth="1"/>
    <col min="9991" max="9991" width="31.42578125" style="5" customWidth="1"/>
    <col min="9992" max="9992" width="2.28515625" style="5" customWidth="1"/>
    <col min="9993" max="9993" width="2.140625" style="5" customWidth="1"/>
    <col min="9994" max="9994" width="12.28515625" style="5" customWidth="1"/>
    <col min="9995" max="9995" width="1.5703125" style="5" customWidth="1"/>
    <col min="9996" max="9996" width="12.28515625" style="5" customWidth="1"/>
    <col min="9997" max="9997" width="1.5703125" style="5" customWidth="1"/>
    <col min="9998" max="9998" width="12.28515625" style="5" customWidth="1"/>
    <col min="9999" max="9999" width="1.5703125" style="5" customWidth="1"/>
    <col min="10000" max="10000" width="13.5703125" style="5" customWidth="1"/>
    <col min="10001" max="10001" width="0.85546875" style="5" customWidth="1"/>
    <col min="10002" max="10002" width="12.28515625" style="5" customWidth="1"/>
    <col min="10003" max="10003" width="1.5703125" style="5" customWidth="1"/>
    <col min="10004" max="10004" width="12.28515625" style="5" customWidth="1"/>
    <col min="10005" max="10005" width="1.5703125" style="5" customWidth="1"/>
    <col min="10006" max="10006" width="12.28515625" style="5" customWidth="1"/>
    <col min="10007" max="10007" width="0.85546875" style="5" customWidth="1"/>
    <col min="10008" max="10008" width="12.28515625" style="5" customWidth="1"/>
    <col min="10009" max="10009" width="1.5703125" style="5" customWidth="1"/>
    <col min="10010" max="10010" width="12.28515625" style="5" customWidth="1"/>
    <col min="10011" max="10011" width="1.5703125" style="5" customWidth="1"/>
    <col min="10012" max="10012" width="12.28515625" style="5" customWidth="1"/>
    <col min="10013" max="10013" width="0.85546875" style="5" customWidth="1"/>
    <col min="10014" max="10014" width="12.28515625" style="5" customWidth="1"/>
    <col min="10015" max="10015" width="1.5703125" style="5" customWidth="1"/>
    <col min="10016" max="10016" width="12.28515625" style="5" customWidth="1"/>
    <col min="10017" max="10017" width="1.5703125" style="5" customWidth="1"/>
    <col min="10018" max="10018" width="12.28515625" style="5" customWidth="1"/>
    <col min="10019" max="10019" width="4.5703125" style="5" customWidth="1"/>
    <col min="10020" max="10020" width="1.42578125" style="5" customWidth="1"/>
    <col min="10021" max="10243" width="13.85546875" style="5"/>
    <col min="10244" max="10244" width="7.85546875" style="5" customWidth="1"/>
    <col min="10245" max="10246" width="2.28515625" style="5" customWidth="1"/>
    <col min="10247" max="10247" width="31.42578125" style="5" customWidth="1"/>
    <col min="10248" max="10248" width="2.28515625" style="5" customWidth="1"/>
    <col min="10249" max="10249" width="2.140625" style="5" customWidth="1"/>
    <col min="10250" max="10250" width="12.28515625" style="5" customWidth="1"/>
    <col min="10251" max="10251" width="1.5703125" style="5" customWidth="1"/>
    <col min="10252" max="10252" width="12.28515625" style="5" customWidth="1"/>
    <col min="10253" max="10253" width="1.5703125" style="5" customWidth="1"/>
    <col min="10254" max="10254" width="12.28515625" style="5" customWidth="1"/>
    <col min="10255" max="10255" width="1.5703125" style="5" customWidth="1"/>
    <col min="10256" max="10256" width="13.5703125" style="5" customWidth="1"/>
    <col min="10257" max="10257" width="0.85546875" style="5" customWidth="1"/>
    <col min="10258" max="10258" width="12.28515625" style="5" customWidth="1"/>
    <col min="10259" max="10259" width="1.5703125" style="5" customWidth="1"/>
    <col min="10260" max="10260" width="12.28515625" style="5" customWidth="1"/>
    <col min="10261" max="10261" width="1.5703125" style="5" customWidth="1"/>
    <col min="10262" max="10262" width="12.28515625" style="5" customWidth="1"/>
    <col min="10263" max="10263" width="0.85546875" style="5" customWidth="1"/>
    <col min="10264" max="10264" width="12.28515625" style="5" customWidth="1"/>
    <col min="10265" max="10265" width="1.5703125" style="5" customWidth="1"/>
    <col min="10266" max="10266" width="12.28515625" style="5" customWidth="1"/>
    <col min="10267" max="10267" width="1.5703125" style="5" customWidth="1"/>
    <col min="10268" max="10268" width="12.28515625" style="5" customWidth="1"/>
    <col min="10269" max="10269" width="0.85546875" style="5" customWidth="1"/>
    <col min="10270" max="10270" width="12.28515625" style="5" customWidth="1"/>
    <col min="10271" max="10271" width="1.5703125" style="5" customWidth="1"/>
    <col min="10272" max="10272" width="12.28515625" style="5" customWidth="1"/>
    <col min="10273" max="10273" width="1.5703125" style="5" customWidth="1"/>
    <col min="10274" max="10274" width="12.28515625" style="5" customWidth="1"/>
    <col min="10275" max="10275" width="4.5703125" style="5" customWidth="1"/>
    <col min="10276" max="10276" width="1.42578125" style="5" customWidth="1"/>
    <col min="10277" max="10499" width="13.85546875" style="5"/>
    <col min="10500" max="10500" width="7.85546875" style="5" customWidth="1"/>
    <col min="10501" max="10502" width="2.28515625" style="5" customWidth="1"/>
    <col min="10503" max="10503" width="31.42578125" style="5" customWidth="1"/>
    <col min="10504" max="10504" width="2.28515625" style="5" customWidth="1"/>
    <col min="10505" max="10505" width="2.140625" style="5" customWidth="1"/>
    <col min="10506" max="10506" width="12.28515625" style="5" customWidth="1"/>
    <col min="10507" max="10507" width="1.5703125" style="5" customWidth="1"/>
    <col min="10508" max="10508" width="12.28515625" style="5" customWidth="1"/>
    <col min="10509" max="10509" width="1.5703125" style="5" customWidth="1"/>
    <col min="10510" max="10510" width="12.28515625" style="5" customWidth="1"/>
    <col min="10511" max="10511" width="1.5703125" style="5" customWidth="1"/>
    <col min="10512" max="10512" width="13.5703125" style="5" customWidth="1"/>
    <col min="10513" max="10513" width="0.85546875" style="5" customWidth="1"/>
    <col min="10514" max="10514" width="12.28515625" style="5" customWidth="1"/>
    <col min="10515" max="10515" width="1.5703125" style="5" customWidth="1"/>
    <col min="10516" max="10516" width="12.28515625" style="5" customWidth="1"/>
    <col min="10517" max="10517" width="1.5703125" style="5" customWidth="1"/>
    <col min="10518" max="10518" width="12.28515625" style="5" customWidth="1"/>
    <col min="10519" max="10519" width="0.85546875" style="5" customWidth="1"/>
    <col min="10520" max="10520" width="12.28515625" style="5" customWidth="1"/>
    <col min="10521" max="10521" width="1.5703125" style="5" customWidth="1"/>
    <col min="10522" max="10522" width="12.28515625" style="5" customWidth="1"/>
    <col min="10523" max="10523" width="1.5703125" style="5" customWidth="1"/>
    <col min="10524" max="10524" width="12.28515625" style="5" customWidth="1"/>
    <col min="10525" max="10525" width="0.85546875" style="5" customWidth="1"/>
    <col min="10526" max="10526" width="12.28515625" style="5" customWidth="1"/>
    <col min="10527" max="10527" width="1.5703125" style="5" customWidth="1"/>
    <col min="10528" max="10528" width="12.28515625" style="5" customWidth="1"/>
    <col min="10529" max="10529" width="1.5703125" style="5" customWidth="1"/>
    <col min="10530" max="10530" width="12.28515625" style="5" customWidth="1"/>
    <col min="10531" max="10531" width="4.5703125" style="5" customWidth="1"/>
    <col min="10532" max="10532" width="1.42578125" style="5" customWidth="1"/>
    <col min="10533" max="10755" width="13.85546875" style="5"/>
    <col min="10756" max="10756" width="7.85546875" style="5" customWidth="1"/>
    <col min="10757" max="10758" width="2.28515625" style="5" customWidth="1"/>
    <col min="10759" max="10759" width="31.42578125" style="5" customWidth="1"/>
    <col min="10760" max="10760" width="2.28515625" style="5" customWidth="1"/>
    <col min="10761" max="10761" width="2.140625" style="5" customWidth="1"/>
    <col min="10762" max="10762" width="12.28515625" style="5" customWidth="1"/>
    <col min="10763" max="10763" width="1.5703125" style="5" customWidth="1"/>
    <col min="10764" max="10764" width="12.28515625" style="5" customWidth="1"/>
    <col min="10765" max="10765" width="1.5703125" style="5" customWidth="1"/>
    <col min="10766" max="10766" width="12.28515625" style="5" customWidth="1"/>
    <col min="10767" max="10767" width="1.5703125" style="5" customWidth="1"/>
    <col min="10768" max="10768" width="13.5703125" style="5" customWidth="1"/>
    <col min="10769" max="10769" width="0.85546875" style="5" customWidth="1"/>
    <col min="10770" max="10770" width="12.28515625" style="5" customWidth="1"/>
    <col min="10771" max="10771" width="1.5703125" style="5" customWidth="1"/>
    <col min="10772" max="10772" width="12.28515625" style="5" customWidth="1"/>
    <col min="10773" max="10773" width="1.5703125" style="5" customWidth="1"/>
    <col min="10774" max="10774" width="12.28515625" style="5" customWidth="1"/>
    <col min="10775" max="10775" width="0.85546875" style="5" customWidth="1"/>
    <col min="10776" max="10776" width="12.28515625" style="5" customWidth="1"/>
    <col min="10777" max="10777" width="1.5703125" style="5" customWidth="1"/>
    <col min="10778" max="10778" width="12.28515625" style="5" customWidth="1"/>
    <col min="10779" max="10779" width="1.5703125" style="5" customWidth="1"/>
    <col min="10780" max="10780" width="12.28515625" style="5" customWidth="1"/>
    <col min="10781" max="10781" width="0.85546875" style="5" customWidth="1"/>
    <col min="10782" max="10782" width="12.28515625" style="5" customWidth="1"/>
    <col min="10783" max="10783" width="1.5703125" style="5" customWidth="1"/>
    <col min="10784" max="10784" width="12.28515625" style="5" customWidth="1"/>
    <col min="10785" max="10785" width="1.5703125" style="5" customWidth="1"/>
    <col min="10786" max="10786" width="12.28515625" style="5" customWidth="1"/>
    <col min="10787" max="10787" width="4.5703125" style="5" customWidth="1"/>
    <col min="10788" max="10788" width="1.42578125" style="5" customWidth="1"/>
    <col min="10789" max="11011" width="13.85546875" style="5"/>
    <col min="11012" max="11012" width="7.85546875" style="5" customWidth="1"/>
    <col min="11013" max="11014" width="2.28515625" style="5" customWidth="1"/>
    <col min="11015" max="11015" width="31.42578125" style="5" customWidth="1"/>
    <col min="11016" max="11016" width="2.28515625" style="5" customWidth="1"/>
    <col min="11017" max="11017" width="2.140625" style="5" customWidth="1"/>
    <col min="11018" max="11018" width="12.28515625" style="5" customWidth="1"/>
    <col min="11019" max="11019" width="1.5703125" style="5" customWidth="1"/>
    <col min="11020" max="11020" width="12.28515625" style="5" customWidth="1"/>
    <col min="11021" max="11021" width="1.5703125" style="5" customWidth="1"/>
    <col min="11022" max="11022" width="12.28515625" style="5" customWidth="1"/>
    <col min="11023" max="11023" width="1.5703125" style="5" customWidth="1"/>
    <col min="11024" max="11024" width="13.5703125" style="5" customWidth="1"/>
    <col min="11025" max="11025" width="0.85546875" style="5" customWidth="1"/>
    <col min="11026" max="11026" width="12.28515625" style="5" customWidth="1"/>
    <col min="11027" max="11027" width="1.5703125" style="5" customWidth="1"/>
    <col min="11028" max="11028" width="12.28515625" style="5" customWidth="1"/>
    <col min="11029" max="11029" width="1.5703125" style="5" customWidth="1"/>
    <col min="11030" max="11030" width="12.28515625" style="5" customWidth="1"/>
    <col min="11031" max="11031" width="0.85546875" style="5" customWidth="1"/>
    <col min="11032" max="11032" width="12.28515625" style="5" customWidth="1"/>
    <col min="11033" max="11033" width="1.5703125" style="5" customWidth="1"/>
    <col min="11034" max="11034" width="12.28515625" style="5" customWidth="1"/>
    <col min="11035" max="11035" width="1.5703125" style="5" customWidth="1"/>
    <col min="11036" max="11036" width="12.28515625" style="5" customWidth="1"/>
    <col min="11037" max="11037" width="0.85546875" style="5" customWidth="1"/>
    <col min="11038" max="11038" width="12.28515625" style="5" customWidth="1"/>
    <col min="11039" max="11039" width="1.5703125" style="5" customWidth="1"/>
    <col min="11040" max="11040" width="12.28515625" style="5" customWidth="1"/>
    <col min="11041" max="11041" width="1.5703125" style="5" customWidth="1"/>
    <col min="11042" max="11042" width="12.28515625" style="5" customWidth="1"/>
    <col min="11043" max="11043" width="4.5703125" style="5" customWidth="1"/>
    <col min="11044" max="11044" width="1.42578125" style="5" customWidth="1"/>
    <col min="11045" max="11267" width="13.85546875" style="5"/>
    <col min="11268" max="11268" width="7.85546875" style="5" customWidth="1"/>
    <col min="11269" max="11270" width="2.28515625" style="5" customWidth="1"/>
    <col min="11271" max="11271" width="31.42578125" style="5" customWidth="1"/>
    <col min="11272" max="11272" width="2.28515625" style="5" customWidth="1"/>
    <col min="11273" max="11273" width="2.140625" style="5" customWidth="1"/>
    <col min="11274" max="11274" width="12.28515625" style="5" customWidth="1"/>
    <col min="11275" max="11275" width="1.5703125" style="5" customWidth="1"/>
    <col min="11276" max="11276" width="12.28515625" style="5" customWidth="1"/>
    <col min="11277" max="11277" width="1.5703125" style="5" customWidth="1"/>
    <col min="11278" max="11278" width="12.28515625" style="5" customWidth="1"/>
    <col min="11279" max="11279" width="1.5703125" style="5" customWidth="1"/>
    <col min="11280" max="11280" width="13.5703125" style="5" customWidth="1"/>
    <col min="11281" max="11281" width="0.85546875" style="5" customWidth="1"/>
    <col min="11282" max="11282" width="12.28515625" style="5" customWidth="1"/>
    <col min="11283" max="11283" width="1.5703125" style="5" customWidth="1"/>
    <col min="11284" max="11284" width="12.28515625" style="5" customWidth="1"/>
    <col min="11285" max="11285" width="1.5703125" style="5" customWidth="1"/>
    <col min="11286" max="11286" width="12.28515625" style="5" customWidth="1"/>
    <col min="11287" max="11287" width="0.85546875" style="5" customWidth="1"/>
    <col min="11288" max="11288" width="12.28515625" style="5" customWidth="1"/>
    <col min="11289" max="11289" width="1.5703125" style="5" customWidth="1"/>
    <col min="11290" max="11290" width="12.28515625" style="5" customWidth="1"/>
    <col min="11291" max="11291" width="1.5703125" style="5" customWidth="1"/>
    <col min="11292" max="11292" width="12.28515625" style="5" customWidth="1"/>
    <col min="11293" max="11293" width="0.85546875" style="5" customWidth="1"/>
    <col min="11294" max="11294" width="12.28515625" style="5" customWidth="1"/>
    <col min="11295" max="11295" width="1.5703125" style="5" customWidth="1"/>
    <col min="11296" max="11296" width="12.28515625" style="5" customWidth="1"/>
    <col min="11297" max="11297" width="1.5703125" style="5" customWidth="1"/>
    <col min="11298" max="11298" width="12.28515625" style="5" customWidth="1"/>
    <col min="11299" max="11299" width="4.5703125" style="5" customWidth="1"/>
    <col min="11300" max="11300" width="1.42578125" style="5" customWidth="1"/>
    <col min="11301" max="11523" width="13.85546875" style="5"/>
    <col min="11524" max="11524" width="7.85546875" style="5" customWidth="1"/>
    <col min="11525" max="11526" width="2.28515625" style="5" customWidth="1"/>
    <col min="11527" max="11527" width="31.42578125" style="5" customWidth="1"/>
    <col min="11528" max="11528" width="2.28515625" style="5" customWidth="1"/>
    <col min="11529" max="11529" width="2.140625" style="5" customWidth="1"/>
    <col min="11530" max="11530" width="12.28515625" style="5" customWidth="1"/>
    <col min="11531" max="11531" width="1.5703125" style="5" customWidth="1"/>
    <col min="11532" max="11532" width="12.28515625" style="5" customWidth="1"/>
    <col min="11533" max="11533" width="1.5703125" style="5" customWidth="1"/>
    <col min="11534" max="11534" width="12.28515625" style="5" customWidth="1"/>
    <col min="11535" max="11535" width="1.5703125" style="5" customWidth="1"/>
    <col min="11536" max="11536" width="13.5703125" style="5" customWidth="1"/>
    <col min="11537" max="11537" width="0.85546875" style="5" customWidth="1"/>
    <col min="11538" max="11538" width="12.28515625" style="5" customWidth="1"/>
    <col min="11539" max="11539" width="1.5703125" style="5" customWidth="1"/>
    <col min="11540" max="11540" width="12.28515625" style="5" customWidth="1"/>
    <col min="11541" max="11541" width="1.5703125" style="5" customWidth="1"/>
    <col min="11542" max="11542" width="12.28515625" style="5" customWidth="1"/>
    <col min="11543" max="11543" width="0.85546875" style="5" customWidth="1"/>
    <col min="11544" max="11544" width="12.28515625" style="5" customWidth="1"/>
    <col min="11545" max="11545" width="1.5703125" style="5" customWidth="1"/>
    <col min="11546" max="11546" width="12.28515625" style="5" customWidth="1"/>
    <col min="11547" max="11547" width="1.5703125" style="5" customWidth="1"/>
    <col min="11548" max="11548" width="12.28515625" style="5" customWidth="1"/>
    <col min="11549" max="11549" width="0.85546875" style="5" customWidth="1"/>
    <col min="11550" max="11550" width="12.28515625" style="5" customWidth="1"/>
    <col min="11551" max="11551" width="1.5703125" style="5" customWidth="1"/>
    <col min="11552" max="11552" width="12.28515625" style="5" customWidth="1"/>
    <col min="11553" max="11553" width="1.5703125" style="5" customWidth="1"/>
    <col min="11554" max="11554" width="12.28515625" style="5" customWidth="1"/>
    <col min="11555" max="11555" width="4.5703125" style="5" customWidth="1"/>
    <col min="11556" max="11556" width="1.42578125" style="5" customWidth="1"/>
    <col min="11557" max="11779" width="13.85546875" style="5"/>
    <col min="11780" max="11780" width="7.85546875" style="5" customWidth="1"/>
    <col min="11781" max="11782" width="2.28515625" style="5" customWidth="1"/>
    <col min="11783" max="11783" width="31.42578125" style="5" customWidth="1"/>
    <col min="11784" max="11784" width="2.28515625" style="5" customWidth="1"/>
    <col min="11785" max="11785" width="2.140625" style="5" customWidth="1"/>
    <col min="11786" max="11786" width="12.28515625" style="5" customWidth="1"/>
    <col min="11787" max="11787" width="1.5703125" style="5" customWidth="1"/>
    <col min="11788" max="11788" width="12.28515625" style="5" customWidth="1"/>
    <col min="11789" max="11789" width="1.5703125" style="5" customWidth="1"/>
    <col min="11790" max="11790" width="12.28515625" style="5" customWidth="1"/>
    <col min="11791" max="11791" width="1.5703125" style="5" customWidth="1"/>
    <col min="11792" max="11792" width="13.5703125" style="5" customWidth="1"/>
    <col min="11793" max="11793" width="0.85546875" style="5" customWidth="1"/>
    <col min="11794" max="11794" width="12.28515625" style="5" customWidth="1"/>
    <col min="11795" max="11795" width="1.5703125" style="5" customWidth="1"/>
    <col min="11796" max="11796" width="12.28515625" style="5" customWidth="1"/>
    <col min="11797" max="11797" width="1.5703125" style="5" customWidth="1"/>
    <col min="11798" max="11798" width="12.28515625" style="5" customWidth="1"/>
    <col min="11799" max="11799" width="0.85546875" style="5" customWidth="1"/>
    <col min="11800" max="11800" width="12.28515625" style="5" customWidth="1"/>
    <col min="11801" max="11801" width="1.5703125" style="5" customWidth="1"/>
    <col min="11802" max="11802" width="12.28515625" style="5" customWidth="1"/>
    <col min="11803" max="11803" width="1.5703125" style="5" customWidth="1"/>
    <col min="11804" max="11804" width="12.28515625" style="5" customWidth="1"/>
    <col min="11805" max="11805" width="0.85546875" style="5" customWidth="1"/>
    <col min="11806" max="11806" width="12.28515625" style="5" customWidth="1"/>
    <col min="11807" max="11807" width="1.5703125" style="5" customWidth="1"/>
    <col min="11808" max="11808" width="12.28515625" style="5" customWidth="1"/>
    <col min="11809" max="11809" width="1.5703125" style="5" customWidth="1"/>
    <col min="11810" max="11810" width="12.28515625" style="5" customWidth="1"/>
    <col min="11811" max="11811" width="4.5703125" style="5" customWidth="1"/>
    <col min="11812" max="11812" width="1.42578125" style="5" customWidth="1"/>
    <col min="11813" max="12035" width="13.85546875" style="5"/>
    <col min="12036" max="12036" width="7.85546875" style="5" customWidth="1"/>
    <col min="12037" max="12038" width="2.28515625" style="5" customWidth="1"/>
    <col min="12039" max="12039" width="31.42578125" style="5" customWidth="1"/>
    <col min="12040" max="12040" width="2.28515625" style="5" customWidth="1"/>
    <col min="12041" max="12041" width="2.140625" style="5" customWidth="1"/>
    <col min="12042" max="12042" width="12.28515625" style="5" customWidth="1"/>
    <col min="12043" max="12043" width="1.5703125" style="5" customWidth="1"/>
    <col min="12044" max="12044" width="12.28515625" style="5" customWidth="1"/>
    <col min="12045" max="12045" width="1.5703125" style="5" customWidth="1"/>
    <col min="12046" max="12046" width="12.28515625" style="5" customWidth="1"/>
    <col min="12047" max="12047" width="1.5703125" style="5" customWidth="1"/>
    <col min="12048" max="12048" width="13.5703125" style="5" customWidth="1"/>
    <col min="12049" max="12049" width="0.85546875" style="5" customWidth="1"/>
    <col min="12050" max="12050" width="12.28515625" style="5" customWidth="1"/>
    <col min="12051" max="12051" width="1.5703125" style="5" customWidth="1"/>
    <col min="12052" max="12052" width="12.28515625" style="5" customWidth="1"/>
    <col min="12053" max="12053" width="1.5703125" style="5" customWidth="1"/>
    <col min="12054" max="12054" width="12.28515625" style="5" customWidth="1"/>
    <col min="12055" max="12055" width="0.85546875" style="5" customWidth="1"/>
    <col min="12056" max="12056" width="12.28515625" style="5" customWidth="1"/>
    <col min="12057" max="12057" width="1.5703125" style="5" customWidth="1"/>
    <col min="12058" max="12058" width="12.28515625" style="5" customWidth="1"/>
    <col min="12059" max="12059" width="1.5703125" style="5" customWidth="1"/>
    <col min="12060" max="12060" width="12.28515625" style="5" customWidth="1"/>
    <col min="12061" max="12061" width="0.85546875" style="5" customWidth="1"/>
    <col min="12062" max="12062" width="12.28515625" style="5" customWidth="1"/>
    <col min="12063" max="12063" width="1.5703125" style="5" customWidth="1"/>
    <col min="12064" max="12064" width="12.28515625" style="5" customWidth="1"/>
    <col min="12065" max="12065" width="1.5703125" style="5" customWidth="1"/>
    <col min="12066" max="12066" width="12.28515625" style="5" customWidth="1"/>
    <col min="12067" max="12067" width="4.5703125" style="5" customWidth="1"/>
    <col min="12068" max="12068" width="1.42578125" style="5" customWidth="1"/>
    <col min="12069" max="12291" width="13.85546875" style="5"/>
    <col min="12292" max="12292" width="7.85546875" style="5" customWidth="1"/>
    <col min="12293" max="12294" width="2.28515625" style="5" customWidth="1"/>
    <col min="12295" max="12295" width="31.42578125" style="5" customWidth="1"/>
    <col min="12296" max="12296" width="2.28515625" style="5" customWidth="1"/>
    <col min="12297" max="12297" width="2.140625" style="5" customWidth="1"/>
    <col min="12298" max="12298" width="12.28515625" style="5" customWidth="1"/>
    <col min="12299" max="12299" width="1.5703125" style="5" customWidth="1"/>
    <col min="12300" max="12300" width="12.28515625" style="5" customWidth="1"/>
    <col min="12301" max="12301" width="1.5703125" style="5" customWidth="1"/>
    <col min="12302" max="12302" width="12.28515625" style="5" customWidth="1"/>
    <col min="12303" max="12303" width="1.5703125" style="5" customWidth="1"/>
    <col min="12304" max="12304" width="13.5703125" style="5" customWidth="1"/>
    <col min="12305" max="12305" width="0.85546875" style="5" customWidth="1"/>
    <col min="12306" max="12306" width="12.28515625" style="5" customWidth="1"/>
    <col min="12307" max="12307" width="1.5703125" style="5" customWidth="1"/>
    <col min="12308" max="12308" width="12.28515625" style="5" customWidth="1"/>
    <col min="12309" max="12309" width="1.5703125" style="5" customWidth="1"/>
    <col min="12310" max="12310" width="12.28515625" style="5" customWidth="1"/>
    <col min="12311" max="12311" width="0.85546875" style="5" customWidth="1"/>
    <col min="12312" max="12312" width="12.28515625" style="5" customWidth="1"/>
    <col min="12313" max="12313" width="1.5703125" style="5" customWidth="1"/>
    <col min="12314" max="12314" width="12.28515625" style="5" customWidth="1"/>
    <col min="12315" max="12315" width="1.5703125" style="5" customWidth="1"/>
    <col min="12316" max="12316" width="12.28515625" style="5" customWidth="1"/>
    <col min="12317" max="12317" width="0.85546875" style="5" customWidth="1"/>
    <col min="12318" max="12318" width="12.28515625" style="5" customWidth="1"/>
    <col min="12319" max="12319" width="1.5703125" style="5" customWidth="1"/>
    <col min="12320" max="12320" width="12.28515625" style="5" customWidth="1"/>
    <col min="12321" max="12321" width="1.5703125" style="5" customWidth="1"/>
    <col min="12322" max="12322" width="12.28515625" style="5" customWidth="1"/>
    <col min="12323" max="12323" width="4.5703125" style="5" customWidth="1"/>
    <col min="12324" max="12324" width="1.42578125" style="5" customWidth="1"/>
    <col min="12325" max="12547" width="13.85546875" style="5"/>
    <col min="12548" max="12548" width="7.85546875" style="5" customWidth="1"/>
    <col min="12549" max="12550" width="2.28515625" style="5" customWidth="1"/>
    <col min="12551" max="12551" width="31.42578125" style="5" customWidth="1"/>
    <col min="12552" max="12552" width="2.28515625" style="5" customWidth="1"/>
    <col min="12553" max="12553" width="2.140625" style="5" customWidth="1"/>
    <col min="12554" max="12554" width="12.28515625" style="5" customWidth="1"/>
    <col min="12555" max="12555" width="1.5703125" style="5" customWidth="1"/>
    <col min="12556" max="12556" width="12.28515625" style="5" customWidth="1"/>
    <col min="12557" max="12557" width="1.5703125" style="5" customWidth="1"/>
    <col min="12558" max="12558" width="12.28515625" style="5" customWidth="1"/>
    <col min="12559" max="12559" width="1.5703125" style="5" customWidth="1"/>
    <col min="12560" max="12560" width="13.5703125" style="5" customWidth="1"/>
    <col min="12561" max="12561" width="0.85546875" style="5" customWidth="1"/>
    <col min="12562" max="12562" width="12.28515625" style="5" customWidth="1"/>
    <col min="12563" max="12563" width="1.5703125" style="5" customWidth="1"/>
    <col min="12564" max="12564" width="12.28515625" style="5" customWidth="1"/>
    <col min="12565" max="12565" width="1.5703125" style="5" customWidth="1"/>
    <col min="12566" max="12566" width="12.28515625" style="5" customWidth="1"/>
    <col min="12567" max="12567" width="0.85546875" style="5" customWidth="1"/>
    <col min="12568" max="12568" width="12.28515625" style="5" customWidth="1"/>
    <col min="12569" max="12569" width="1.5703125" style="5" customWidth="1"/>
    <col min="12570" max="12570" width="12.28515625" style="5" customWidth="1"/>
    <col min="12571" max="12571" width="1.5703125" style="5" customWidth="1"/>
    <col min="12572" max="12572" width="12.28515625" style="5" customWidth="1"/>
    <col min="12573" max="12573" width="0.85546875" style="5" customWidth="1"/>
    <col min="12574" max="12574" width="12.28515625" style="5" customWidth="1"/>
    <col min="12575" max="12575" width="1.5703125" style="5" customWidth="1"/>
    <col min="12576" max="12576" width="12.28515625" style="5" customWidth="1"/>
    <col min="12577" max="12577" width="1.5703125" style="5" customWidth="1"/>
    <col min="12578" max="12578" width="12.28515625" style="5" customWidth="1"/>
    <col min="12579" max="12579" width="4.5703125" style="5" customWidth="1"/>
    <col min="12580" max="12580" width="1.42578125" style="5" customWidth="1"/>
    <col min="12581" max="12803" width="13.85546875" style="5"/>
    <col min="12804" max="12804" width="7.85546875" style="5" customWidth="1"/>
    <col min="12805" max="12806" width="2.28515625" style="5" customWidth="1"/>
    <col min="12807" max="12807" width="31.42578125" style="5" customWidth="1"/>
    <col min="12808" max="12808" width="2.28515625" style="5" customWidth="1"/>
    <col min="12809" max="12809" width="2.140625" style="5" customWidth="1"/>
    <col min="12810" max="12810" width="12.28515625" style="5" customWidth="1"/>
    <col min="12811" max="12811" width="1.5703125" style="5" customWidth="1"/>
    <col min="12812" max="12812" width="12.28515625" style="5" customWidth="1"/>
    <col min="12813" max="12813" width="1.5703125" style="5" customWidth="1"/>
    <col min="12814" max="12814" width="12.28515625" style="5" customWidth="1"/>
    <col min="12815" max="12815" width="1.5703125" style="5" customWidth="1"/>
    <col min="12816" max="12816" width="13.5703125" style="5" customWidth="1"/>
    <col min="12817" max="12817" width="0.85546875" style="5" customWidth="1"/>
    <col min="12818" max="12818" width="12.28515625" style="5" customWidth="1"/>
    <col min="12819" max="12819" width="1.5703125" style="5" customWidth="1"/>
    <col min="12820" max="12820" width="12.28515625" style="5" customWidth="1"/>
    <col min="12821" max="12821" width="1.5703125" style="5" customWidth="1"/>
    <col min="12822" max="12822" width="12.28515625" style="5" customWidth="1"/>
    <col min="12823" max="12823" width="0.85546875" style="5" customWidth="1"/>
    <col min="12824" max="12824" width="12.28515625" style="5" customWidth="1"/>
    <col min="12825" max="12825" width="1.5703125" style="5" customWidth="1"/>
    <col min="12826" max="12826" width="12.28515625" style="5" customWidth="1"/>
    <col min="12827" max="12827" width="1.5703125" style="5" customWidth="1"/>
    <col min="12828" max="12828" width="12.28515625" style="5" customWidth="1"/>
    <col min="12829" max="12829" width="0.85546875" style="5" customWidth="1"/>
    <col min="12830" max="12830" width="12.28515625" style="5" customWidth="1"/>
    <col min="12831" max="12831" width="1.5703125" style="5" customWidth="1"/>
    <col min="12832" max="12832" width="12.28515625" style="5" customWidth="1"/>
    <col min="12833" max="12833" width="1.5703125" style="5" customWidth="1"/>
    <col min="12834" max="12834" width="12.28515625" style="5" customWidth="1"/>
    <col min="12835" max="12835" width="4.5703125" style="5" customWidth="1"/>
    <col min="12836" max="12836" width="1.42578125" style="5" customWidth="1"/>
    <col min="12837" max="13059" width="13.85546875" style="5"/>
    <col min="13060" max="13060" width="7.85546875" style="5" customWidth="1"/>
    <col min="13061" max="13062" width="2.28515625" style="5" customWidth="1"/>
    <col min="13063" max="13063" width="31.42578125" style="5" customWidth="1"/>
    <col min="13064" max="13064" width="2.28515625" style="5" customWidth="1"/>
    <col min="13065" max="13065" width="2.140625" style="5" customWidth="1"/>
    <col min="13066" max="13066" width="12.28515625" style="5" customWidth="1"/>
    <col min="13067" max="13067" width="1.5703125" style="5" customWidth="1"/>
    <col min="13068" max="13068" width="12.28515625" style="5" customWidth="1"/>
    <col min="13069" max="13069" width="1.5703125" style="5" customWidth="1"/>
    <col min="13070" max="13070" width="12.28515625" style="5" customWidth="1"/>
    <col min="13071" max="13071" width="1.5703125" style="5" customWidth="1"/>
    <col min="13072" max="13072" width="13.5703125" style="5" customWidth="1"/>
    <col min="13073" max="13073" width="0.85546875" style="5" customWidth="1"/>
    <col min="13074" max="13074" width="12.28515625" style="5" customWidth="1"/>
    <col min="13075" max="13075" width="1.5703125" style="5" customWidth="1"/>
    <col min="13076" max="13076" width="12.28515625" style="5" customWidth="1"/>
    <col min="13077" max="13077" width="1.5703125" style="5" customWidth="1"/>
    <col min="13078" max="13078" width="12.28515625" style="5" customWidth="1"/>
    <col min="13079" max="13079" width="0.85546875" style="5" customWidth="1"/>
    <col min="13080" max="13080" width="12.28515625" style="5" customWidth="1"/>
    <col min="13081" max="13081" width="1.5703125" style="5" customWidth="1"/>
    <col min="13082" max="13082" width="12.28515625" style="5" customWidth="1"/>
    <col min="13083" max="13083" width="1.5703125" style="5" customWidth="1"/>
    <col min="13084" max="13084" width="12.28515625" style="5" customWidth="1"/>
    <col min="13085" max="13085" width="0.85546875" style="5" customWidth="1"/>
    <col min="13086" max="13086" width="12.28515625" style="5" customWidth="1"/>
    <col min="13087" max="13087" width="1.5703125" style="5" customWidth="1"/>
    <col min="13088" max="13088" width="12.28515625" style="5" customWidth="1"/>
    <col min="13089" max="13089" width="1.5703125" style="5" customWidth="1"/>
    <col min="13090" max="13090" width="12.28515625" style="5" customWidth="1"/>
    <col min="13091" max="13091" width="4.5703125" style="5" customWidth="1"/>
    <col min="13092" max="13092" width="1.42578125" style="5" customWidth="1"/>
    <col min="13093" max="13315" width="13.85546875" style="5"/>
    <col min="13316" max="13316" width="7.85546875" style="5" customWidth="1"/>
    <col min="13317" max="13318" width="2.28515625" style="5" customWidth="1"/>
    <col min="13319" max="13319" width="31.42578125" style="5" customWidth="1"/>
    <col min="13320" max="13320" width="2.28515625" style="5" customWidth="1"/>
    <col min="13321" max="13321" width="2.140625" style="5" customWidth="1"/>
    <col min="13322" max="13322" width="12.28515625" style="5" customWidth="1"/>
    <col min="13323" max="13323" width="1.5703125" style="5" customWidth="1"/>
    <col min="13324" max="13324" width="12.28515625" style="5" customWidth="1"/>
    <col min="13325" max="13325" width="1.5703125" style="5" customWidth="1"/>
    <col min="13326" max="13326" width="12.28515625" style="5" customWidth="1"/>
    <col min="13327" max="13327" width="1.5703125" style="5" customWidth="1"/>
    <col min="13328" max="13328" width="13.5703125" style="5" customWidth="1"/>
    <col min="13329" max="13329" width="0.85546875" style="5" customWidth="1"/>
    <col min="13330" max="13330" width="12.28515625" style="5" customWidth="1"/>
    <col min="13331" max="13331" width="1.5703125" style="5" customWidth="1"/>
    <col min="13332" max="13332" width="12.28515625" style="5" customWidth="1"/>
    <col min="13333" max="13333" width="1.5703125" style="5" customWidth="1"/>
    <col min="13334" max="13334" width="12.28515625" style="5" customWidth="1"/>
    <col min="13335" max="13335" width="0.85546875" style="5" customWidth="1"/>
    <col min="13336" max="13336" width="12.28515625" style="5" customWidth="1"/>
    <col min="13337" max="13337" width="1.5703125" style="5" customWidth="1"/>
    <col min="13338" max="13338" width="12.28515625" style="5" customWidth="1"/>
    <col min="13339" max="13339" width="1.5703125" style="5" customWidth="1"/>
    <col min="13340" max="13340" width="12.28515625" style="5" customWidth="1"/>
    <col min="13341" max="13341" width="0.85546875" style="5" customWidth="1"/>
    <col min="13342" max="13342" width="12.28515625" style="5" customWidth="1"/>
    <col min="13343" max="13343" width="1.5703125" style="5" customWidth="1"/>
    <col min="13344" max="13344" width="12.28515625" style="5" customWidth="1"/>
    <col min="13345" max="13345" width="1.5703125" style="5" customWidth="1"/>
    <col min="13346" max="13346" width="12.28515625" style="5" customWidth="1"/>
    <col min="13347" max="13347" width="4.5703125" style="5" customWidth="1"/>
    <col min="13348" max="13348" width="1.42578125" style="5" customWidth="1"/>
    <col min="13349" max="13571" width="13.85546875" style="5"/>
    <col min="13572" max="13572" width="7.85546875" style="5" customWidth="1"/>
    <col min="13573" max="13574" width="2.28515625" style="5" customWidth="1"/>
    <col min="13575" max="13575" width="31.42578125" style="5" customWidth="1"/>
    <col min="13576" max="13576" width="2.28515625" style="5" customWidth="1"/>
    <col min="13577" max="13577" width="2.140625" style="5" customWidth="1"/>
    <col min="13578" max="13578" width="12.28515625" style="5" customWidth="1"/>
    <col min="13579" max="13579" width="1.5703125" style="5" customWidth="1"/>
    <col min="13580" max="13580" width="12.28515625" style="5" customWidth="1"/>
    <col min="13581" max="13581" width="1.5703125" style="5" customWidth="1"/>
    <col min="13582" max="13582" width="12.28515625" style="5" customWidth="1"/>
    <col min="13583" max="13583" width="1.5703125" style="5" customWidth="1"/>
    <col min="13584" max="13584" width="13.5703125" style="5" customWidth="1"/>
    <col min="13585" max="13585" width="0.85546875" style="5" customWidth="1"/>
    <col min="13586" max="13586" width="12.28515625" style="5" customWidth="1"/>
    <col min="13587" max="13587" width="1.5703125" style="5" customWidth="1"/>
    <col min="13588" max="13588" width="12.28515625" style="5" customWidth="1"/>
    <col min="13589" max="13589" width="1.5703125" style="5" customWidth="1"/>
    <col min="13590" max="13590" width="12.28515625" style="5" customWidth="1"/>
    <col min="13591" max="13591" width="0.85546875" style="5" customWidth="1"/>
    <col min="13592" max="13592" width="12.28515625" style="5" customWidth="1"/>
    <col min="13593" max="13593" width="1.5703125" style="5" customWidth="1"/>
    <col min="13594" max="13594" width="12.28515625" style="5" customWidth="1"/>
    <col min="13595" max="13595" width="1.5703125" style="5" customWidth="1"/>
    <col min="13596" max="13596" width="12.28515625" style="5" customWidth="1"/>
    <col min="13597" max="13597" width="0.85546875" style="5" customWidth="1"/>
    <col min="13598" max="13598" width="12.28515625" style="5" customWidth="1"/>
    <col min="13599" max="13599" width="1.5703125" style="5" customWidth="1"/>
    <col min="13600" max="13600" width="12.28515625" style="5" customWidth="1"/>
    <col min="13601" max="13601" width="1.5703125" style="5" customWidth="1"/>
    <col min="13602" max="13602" width="12.28515625" style="5" customWidth="1"/>
    <col min="13603" max="13603" width="4.5703125" style="5" customWidth="1"/>
    <col min="13604" max="13604" width="1.42578125" style="5" customWidth="1"/>
    <col min="13605" max="13827" width="13.85546875" style="5"/>
    <col min="13828" max="13828" width="7.85546875" style="5" customWidth="1"/>
    <col min="13829" max="13830" width="2.28515625" style="5" customWidth="1"/>
    <col min="13831" max="13831" width="31.42578125" style="5" customWidth="1"/>
    <col min="13832" max="13832" width="2.28515625" style="5" customWidth="1"/>
    <col min="13833" max="13833" width="2.140625" style="5" customWidth="1"/>
    <col min="13834" max="13834" width="12.28515625" style="5" customWidth="1"/>
    <col min="13835" max="13835" width="1.5703125" style="5" customWidth="1"/>
    <col min="13836" max="13836" width="12.28515625" style="5" customWidth="1"/>
    <col min="13837" max="13837" width="1.5703125" style="5" customWidth="1"/>
    <col min="13838" max="13838" width="12.28515625" style="5" customWidth="1"/>
    <col min="13839" max="13839" width="1.5703125" style="5" customWidth="1"/>
    <col min="13840" max="13840" width="13.5703125" style="5" customWidth="1"/>
    <col min="13841" max="13841" width="0.85546875" style="5" customWidth="1"/>
    <col min="13842" max="13842" width="12.28515625" style="5" customWidth="1"/>
    <col min="13843" max="13843" width="1.5703125" style="5" customWidth="1"/>
    <col min="13844" max="13844" width="12.28515625" style="5" customWidth="1"/>
    <col min="13845" max="13845" width="1.5703125" style="5" customWidth="1"/>
    <col min="13846" max="13846" width="12.28515625" style="5" customWidth="1"/>
    <col min="13847" max="13847" width="0.85546875" style="5" customWidth="1"/>
    <col min="13848" max="13848" width="12.28515625" style="5" customWidth="1"/>
    <col min="13849" max="13849" width="1.5703125" style="5" customWidth="1"/>
    <col min="13850" max="13850" width="12.28515625" style="5" customWidth="1"/>
    <col min="13851" max="13851" width="1.5703125" style="5" customWidth="1"/>
    <col min="13852" max="13852" width="12.28515625" style="5" customWidth="1"/>
    <col min="13853" max="13853" width="0.85546875" style="5" customWidth="1"/>
    <col min="13854" max="13854" width="12.28515625" style="5" customWidth="1"/>
    <col min="13855" max="13855" width="1.5703125" style="5" customWidth="1"/>
    <col min="13856" max="13856" width="12.28515625" style="5" customWidth="1"/>
    <col min="13857" max="13857" width="1.5703125" style="5" customWidth="1"/>
    <col min="13858" max="13858" width="12.28515625" style="5" customWidth="1"/>
    <col min="13859" max="13859" width="4.5703125" style="5" customWidth="1"/>
    <col min="13860" max="13860" width="1.42578125" style="5" customWidth="1"/>
    <col min="13861" max="14083" width="13.85546875" style="5"/>
    <col min="14084" max="14084" width="7.85546875" style="5" customWidth="1"/>
    <col min="14085" max="14086" width="2.28515625" style="5" customWidth="1"/>
    <col min="14087" max="14087" width="31.42578125" style="5" customWidth="1"/>
    <col min="14088" max="14088" width="2.28515625" style="5" customWidth="1"/>
    <col min="14089" max="14089" width="2.140625" style="5" customWidth="1"/>
    <col min="14090" max="14090" width="12.28515625" style="5" customWidth="1"/>
    <col min="14091" max="14091" width="1.5703125" style="5" customWidth="1"/>
    <col min="14092" max="14092" width="12.28515625" style="5" customWidth="1"/>
    <col min="14093" max="14093" width="1.5703125" style="5" customWidth="1"/>
    <col min="14094" max="14094" width="12.28515625" style="5" customWidth="1"/>
    <col min="14095" max="14095" width="1.5703125" style="5" customWidth="1"/>
    <col min="14096" max="14096" width="13.5703125" style="5" customWidth="1"/>
    <col min="14097" max="14097" width="0.85546875" style="5" customWidth="1"/>
    <col min="14098" max="14098" width="12.28515625" style="5" customWidth="1"/>
    <col min="14099" max="14099" width="1.5703125" style="5" customWidth="1"/>
    <col min="14100" max="14100" width="12.28515625" style="5" customWidth="1"/>
    <col min="14101" max="14101" width="1.5703125" style="5" customWidth="1"/>
    <col min="14102" max="14102" width="12.28515625" style="5" customWidth="1"/>
    <col min="14103" max="14103" width="0.85546875" style="5" customWidth="1"/>
    <col min="14104" max="14104" width="12.28515625" style="5" customWidth="1"/>
    <col min="14105" max="14105" width="1.5703125" style="5" customWidth="1"/>
    <col min="14106" max="14106" width="12.28515625" style="5" customWidth="1"/>
    <col min="14107" max="14107" width="1.5703125" style="5" customWidth="1"/>
    <col min="14108" max="14108" width="12.28515625" style="5" customWidth="1"/>
    <col min="14109" max="14109" width="0.85546875" style="5" customWidth="1"/>
    <col min="14110" max="14110" width="12.28515625" style="5" customWidth="1"/>
    <col min="14111" max="14111" width="1.5703125" style="5" customWidth="1"/>
    <col min="14112" max="14112" width="12.28515625" style="5" customWidth="1"/>
    <col min="14113" max="14113" width="1.5703125" style="5" customWidth="1"/>
    <col min="14114" max="14114" width="12.28515625" style="5" customWidth="1"/>
    <col min="14115" max="14115" width="4.5703125" style="5" customWidth="1"/>
    <col min="14116" max="14116" width="1.42578125" style="5" customWidth="1"/>
    <col min="14117" max="14339" width="13.85546875" style="5"/>
    <col min="14340" max="14340" width="7.85546875" style="5" customWidth="1"/>
    <col min="14341" max="14342" width="2.28515625" style="5" customWidth="1"/>
    <col min="14343" max="14343" width="31.42578125" style="5" customWidth="1"/>
    <col min="14344" max="14344" width="2.28515625" style="5" customWidth="1"/>
    <col min="14345" max="14345" width="2.140625" style="5" customWidth="1"/>
    <col min="14346" max="14346" width="12.28515625" style="5" customWidth="1"/>
    <col min="14347" max="14347" width="1.5703125" style="5" customWidth="1"/>
    <col min="14348" max="14348" width="12.28515625" style="5" customWidth="1"/>
    <col min="14349" max="14349" width="1.5703125" style="5" customWidth="1"/>
    <col min="14350" max="14350" width="12.28515625" style="5" customWidth="1"/>
    <col min="14351" max="14351" width="1.5703125" style="5" customWidth="1"/>
    <col min="14352" max="14352" width="13.5703125" style="5" customWidth="1"/>
    <col min="14353" max="14353" width="0.85546875" style="5" customWidth="1"/>
    <col min="14354" max="14354" width="12.28515625" style="5" customWidth="1"/>
    <col min="14355" max="14355" width="1.5703125" style="5" customWidth="1"/>
    <col min="14356" max="14356" width="12.28515625" style="5" customWidth="1"/>
    <col min="14357" max="14357" width="1.5703125" style="5" customWidth="1"/>
    <col min="14358" max="14358" width="12.28515625" style="5" customWidth="1"/>
    <col min="14359" max="14359" width="0.85546875" style="5" customWidth="1"/>
    <col min="14360" max="14360" width="12.28515625" style="5" customWidth="1"/>
    <col min="14361" max="14361" width="1.5703125" style="5" customWidth="1"/>
    <col min="14362" max="14362" width="12.28515625" style="5" customWidth="1"/>
    <col min="14363" max="14363" width="1.5703125" style="5" customWidth="1"/>
    <col min="14364" max="14364" width="12.28515625" style="5" customWidth="1"/>
    <col min="14365" max="14365" width="0.85546875" style="5" customWidth="1"/>
    <col min="14366" max="14366" width="12.28515625" style="5" customWidth="1"/>
    <col min="14367" max="14367" width="1.5703125" style="5" customWidth="1"/>
    <col min="14368" max="14368" width="12.28515625" style="5" customWidth="1"/>
    <col min="14369" max="14369" width="1.5703125" style="5" customWidth="1"/>
    <col min="14370" max="14370" width="12.28515625" style="5" customWidth="1"/>
    <col min="14371" max="14371" width="4.5703125" style="5" customWidth="1"/>
    <col min="14372" max="14372" width="1.42578125" style="5" customWidth="1"/>
    <col min="14373" max="14595" width="13.85546875" style="5"/>
    <col min="14596" max="14596" width="7.85546875" style="5" customWidth="1"/>
    <col min="14597" max="14598" width="2.28515625" style="5" customWidth="1"/>
    <col min="14599" max="14599" width="31.42578125" style="5" customWidth="1"/>
    <col min="14600" max="14600" width="2.28515625" style="5" customWidth="1"/>
    <col min="14601" max="14601" width="2.140625" style="5" customWidth="1"/>
    <col min="14602" max="14602" width="12.28515625" style="5" customWidth="1"/>
    <col min="14603" max="14603" width="1.5703125" style="5" customWidth="1"/>
    <col min="14604" max="14604" width="12.28515625" style="5" customWidth="1"/>
    <col min="14605" max="14605" width="1.5703125" style="5" customWidth="1"/>
    <col min="14606" max="14606" width="12.28515625" style="5" customWidth="1"/>
    <col min="14607" max="14607" width="1.5703125" style="5" customWidth="1"/>
    <col min="14608" max="14608" width="13.5703125" style="5" customWidth="1"/>
    <col min="14609" max="14609" width="0.85546875" style="5" customWidth="1"/>
    <col min="14610" max="14610" width="12.28515625" style="5" customWidth="1"/>
    <col min="14611" max="14611" width="1.5703125" style="5" customWidth="1"/>
    <col min="14612" max="14612" width="12.28515625" style="5" customWidth="1"/>
    <col min="14613" max="14613" width="1.5703125" style="5" customWidth="1"/>
    <col min="14614" max="14614" width="12.28515625" style="5" customWidth="1"/>
    <col min="14615" max="14615" width="0.85546875" style="5" customWidth="1"/>
    <col min="14616" max="14616" width="12.28515625" style="5" customWidth="1"/>
    <col min="14617" max="14617" width="1.5703125" style="5" customWidth="1"/>
    <col min="14618" max="14618" width="12.28515625" style="5" customWidth="1"/>
    <col min="14619" max="14619" width="1.5703125" style="5" customWidth="1"/>
    <col min="14620" max="14620" width="12.28515625" style="5" customWidth="1"/>
    <col min="14621" max="14621" width="0.85546875" style="5" customWidth="1"/>
    <col min="14622" max="14622" width="12.28515625" style="5" customWidth="1"/>
    <col min="14623" max="14623" width="1.5703125" style="5" customWidth="1"/>
    <col min="14624" max="14624" width="12.28515625" style="5" customWidth="1"/>
    <col min="14625" max="14625" width="1.5703125" style="5" customWidth="1"/>
    <col min="14626" max="14626" width="12.28515625" style="5" customWidth="1"/>
    <col min="14627" max="14627" width="4.5703125" style="5" customWidth="1"/>
    <col min="14628" max="14628" width="1.42578125" style="5" customWidth="1"/>
    <col min="14629" max="14851" width="13.85546875" style="5"/>
    <col min="14852" max="14852" width="7.85546875" style="5" customWidth="1"/>
    <col min="14853" max="14854" width="2.28515625" style="5" customWidth="1"/>
    <col min="14855" max="14855" width="31.42578125" style="5" customWidth="1"/>
    <col min="14856" max="14856" width="2.28515625" style="5" customWidth="1"/>
    <col min="14857" max="14857" width="2.140625" style="5" customWidth="1"/>
    <col min="14858" max="14858" width="12.28515625" style="5" customWidth="1"/>
    <col min="14859" max="14859" width="1.5703125" style="5" customWidth="1"/>
    <col min="14860" max="14860" width="12.28515625" style="5" customWidth="1"/>
    <col min="14861" max="14861" width="1.5703125" style="5" customWidth="1"/>
    <col min="14862" max="14862" width="12.28515625" style="5" customWidth="1"/>
    <col min="14863" max="14863" width="1.5703125" style="5" customWidth="1"/>
    <col min="14864" max="14864" width="13.5703125" style="5" customWidth="1"/>
    <col min="14865" max="14865" width="0.85546875" style="5" customWidth="1"/>
    <col min="14866" max="14866" width="12.28515625" style="5" customWidth="1"/>
    <col min="14867" max="14867" width="1.5703125" style="5" customWidth="1"/>
    <col min="14868" max="14868" width="12.28515625" style="5" customWidth="1"/>
    <col min="14869" max="14869" width="1.5703125" style="5" customWidth="1"/>
    <col min="14870" max="14870" width="12.28515625" style="5" customWidth="1"/>
    <col min="14871" max="14871" width="0.85546875" style="5" customWidth="1"/>
    <col min="14872" max="14872" width="12.28515625" style="5" customWidth="1"/>
    <col min="14873" max="14873" width="1.5703125" style="5" customWidth="1"/>
    <col min="14874" max="14874" width="12.28515625" style="5" customWidth="1"/>
    <col min="14875" max="14875" width="1.5703125" style="5" customWidth="1"/>
    <col min="14876" max="14876" width="12.28515625" style="5" customWidth="1"/>
    <col min="14877" max="14877" width="0.85546875" style="5" customWidth="1"/>
    <col min="14878" max="14878" width="12.28515625" style="5" customWidth="1"/>
    <col min="14879" max="14879" width="1.5703125" style="5" customWidth="1"/>
    <col min="14880" max="14880" width="12.28515625" style="5" customWidth="1"/>
    <col min="14881" max="14881" width="1.5703125" style="5" customWidth="1"/>
    <col min="14882" max="14882" width="12.28515625" style="5" customWidth="1"/>
    <col min="14883" max="14883" width="4.5703125" style="5" customWidth="1"/>
    <col min="14884" max="14884" width="1.42578125" style="5" customWidth="1"/>
    <col min="14885" max="15107" width="13.85546875" style="5"/>
    <col min="15108" max="15108" width="7.85546875" style="5" customWidth="1"/>
    <col min="15109" max="15110" width="2.28515625" style="5" customWidth="1"/>
    <col min="15111" max="15111" width="31.42578125" style="5" customWidth="1"/>
    <col min="15112" max="15112" width="2.28515625" style="5" customWidth="1"/>
    <col min="15113" max="15113" width="2.140625" style="5" customWidth="1"/>
    <col min="15114" max="15114" width="12.28515625" style="5" customWidth="1"/>
    <col min="15115" max="15115" width="1.5703125" style="5" customWidth="1"/>
    <col min="15116" max="15116" width="12.28515625" style="5" customWidth="1"/>
    <col min="15117" max="15117" width="1.5703125" style="5" customWidth="1"/>
    <col min="15118" max="15118" width="12.28515625" style="5" customWidth="1"/>
    <col min="15119" max="15119" width="1.5703125" style="5" customWidth="1"/>
    <col min="15120" max="15120" width="13.5703125" style="5" customWidth="1"/>
    <col min="15121" max="15121" width="0.85546875" style="5" customWidth="1"/>
    <col min="15122" max="15122" width="12.28515625" style="5" customWidth="1"/>
    <col min="15123" max="15123" width="1.5703125" style="5" customWidth="1"/>
    <col min="15124" max="15124" width="12.28515625" style="5" customWidth="1"/>
    <col min="15125" max="15125" width="1.5703125" style="5" customWidth="1"/>
    <col min="15126" max="15126" width="12.28515625" style="5" customWidth="1"/>
    <col min="15127" max="15127" width="0.85546875" style="5" customWidth="1"/>
    <col min="15128" max="15128" width="12.28515625" style="5" customWidth="1"/>
    <col min="15129" max="15129" width="1.5703125" style="5" customWidth="1"/>
    <col min="15130" max="15130" width="12.28515625" style="5" customWidth="1"/>
    <col min="15131" max="15131" width="1.5703125" style="5" customWidth="1"/>
    <col min="15132" max="15132" width="12.28515625" style="5" customWidth="1"/>
    <col min="15133" max="15133" width="0.85546875" style="5" customWidth="1"/>
    <col min="15134" max="15134" width="12.28515625" style="5" customWidth="1"/>
    <col min="15135" max="15135" width="1.5703125" style="5" customWidth="1"/>
    <col min="15136" max="15136" width="12.28515625" style="5" customWidth="1"/>
    <col min="15137" max="15137" width="1.5703125" style="5" customWidth="1"/>
    <col min="15138" max="15138" width="12.28515625" style="5" customWidth="1"/>
    <col min="15139" max="15139" width="4.5703125" style="5" customWidth="1"/>
    <col min="15140" max="15140" width="1.42578125" style="5" customWidth="1"/>
    <col min="15141" max="15363" width="13.85546875" style="5"/>
    <col min="15364" max="15364" width="7.85546875" style="5" customWidth="1"/>
    <col min="15365" max="15366" width="2.28515625" style="5" customWidth="1"/>
    <col min="15367" max="15367" width="31.42578125" style="5" customWidth="1"/>
    <col min="15368" max="15368" width="2.28515625" style="5" customWidth="1"/>
    <col min="15369" max="15369" width="2.140625" style="5" customWidth="1"/>
    <col min="15370" max="15370" width="12.28515625" style="5" customWidth="1"/>
    <col min="15371" max="15371" width="1.5703125" style="5" customWidth="1"/>
    <col min="15372" max="15372" width="12.28515625" style="5" customWidth="1"/>
    <col min="15373" max="15373" width="1.5703125" style="5" customWidth="1"/>
    <col min="15374" max="15374" width="12.28515625" style="5" customWidth="1"/>
    <col min="15375" max="15375" width="1.5703125" style="5" customWidth="1"/>
    <col min="15376" max="15376" width="13.5703125" style="5" customWidth="1"/>
    <col min="15377" max="15377" width="0.85546875" style="5" customWidth="1"/>
    <col min="15378" max="15378" width="12.28515625" style="5" customWidth="1"/>
    <col min="15379" max="15379" width="1.5703125" style="5" customWidth="1"/>
    <col min="15380" max="15380" width="12.28515625" style="5" customWidth="1"/>
    <col min="15381" max="15381" width="1.5703125" style="5" customWidth="1"/>
    <col min="15382" max="15382" width="12.28515625" style="5" customWidth="1"/>
    <col min="15383" max="15383" width="0.85546875" style="5" customWidth="1"/>
    <col min="15384" max="15384" width="12.28515625" style="5" customWidth="1"/>
    <col min="15385" max="15385" width="1.5703125" style="5" customWidth="1"/>
    <col min="15386" max="15386" width="12.28515625" style="5" customWidth="1"/>
    <col min="15387" max="15387" width="1.5703125" style="5" customWidth="1"/>
    <col min="15388" max="15388" width="12.28515625" style="5" customWidth="1"/>
    <col min="15389" max="15389" width="0.85546875" style="5" customWidth="1"/>
    <col min="15390" max="15390" width="12.28515625" style="5" customWidth="1"/>
    <col min="15391" max="15391" width="1.5703125" style="5" customWidth="1"/>
    <col min="15392" max="15392" width="12.28515625" style="5" customWidth="1"/>
    <col min="15393" max="15393" width="1.5703125" style="5" customWidth="1"/>
    <col min="15394" max="15394" width="12.28515625" style="5" customWidth="1"/>
    <col min="15395" max="15395" width="4.5703125" style="5" customWidth="1"/>
    <col min="15396" max="15396" width="1.42578125" style="5" customWidth="1"/>
    <col min="15397" max="15619" width="13.85546875" style="5"/>
    <col min="15620" max="15620" width="7.85546875" style="5" customWidth="1"/>
    <col min="15621" max="15622" width="2.28515625" style="5" customWidth="1"/>
    <col min="15623" max="15623" width="31.42578125" style="5" customWidth="1"/>
    <col min="15624" max="15624" width="2.28515625" style="5" customWidth="1"/>
    <col min="15625" max="15625" width="2.140625" style="5" customWidth="1"/>
    <col min="15626" max="15626" width="12.28515625" style="5" customWidth="1"/>
    <col min="15627" max="15627" width="1.5703125" style="5" customWidth="1"/>
    <col min="15628" max="15628" width="12.28515625" style="5" customWidth="1"/>
    <col min="15629" max="15629" width="1.5703125" style="5" customWidth="1"/>
    <col min="15630" max="15630" width="12.28515625" style="5" customWidth="1"/>
    <col min="15631" max="15631" width="1.5703125" style="5" customWidth="1"/>
    <col min="15632" max="15632" width="13.5703125" style="5" customWidth="1"/>
    <col min="15633" max="15633" width="0.85546875" style="5" customWidth="1"/>
    <col min="15634" max="15634" width="12.28515625" style="5" customWidth="1"/>
    <col min="15635" max="15635" width="1.5703125" style="5" customWidth="1"/>
    <col min="15636" max="15636" width="12.28515625" style="5" customWidth="1"/>
    <col min="15637" max="15637" width="1.5703125" style="5" customWidth="1"/>
    <col min="15638" max="15638" width="12.28515625" style="5" customWidth="1"/>
    <col min="15639" max="15639" width="0.85546875" style="5" customWidth="1"/>
    <col min="15640" max="15640" width="12.28515625" style="5" customWidth="1"/>
    <col min="15641" max="15641" width="1.5703125" style="5" customWidth="1"/>
    <col min="15642" max="15642" width="12.28515625" style="5" customWidth="1"/>
    <col min="15643" max="15643" width="1.5703125" style="5" customWidth="1"/>
    <col min="15644" max="15644" width="12.28515625" style="5" customWidth="1"/>
    <col min="15645" max="15645" width="0.85546875" style="5" customWidth="1"/>
    <col min="15646" max="15646" width="12.28515625" style="5" customWidth="1"/>
    <col min="15647" max="15647" width="1.5703125" style="5" customWidth="1"/>
    <col min="15648" max="15648" width="12.28515625" style="5" customWidth="1"/>
    <col min="15649" max="15649" width="1.5703125" style="5" customWidth="1"/>
    <col min="15650" max="15650" width="12.28515625" style="5" customWidth="1"/>
    <col min="15651" max="15651" width="4.5703125" style="5" customWidth="1"/>
    <col min="15652" max="15652" width="1.42578125" style="5" customWidth="1"/>
    <col min="15653" max="15875" width="13.85546875" style="5"/>
    <col min="15876" max="15876" width="7.85546875" style="5" customWidth="1"/>
    <col min="15877" max="15878" width="2.28515625" style="5" customWidth="1"/>
    <col min="15879" max="15879" width="31.42578125" style="5" customWidth="1"/>
    <col min="15880" max="15880" width="2.28515625" style="5" customWidth="1"/>
    <col min="15881" max="15881" width="2.140625" style="5" customWidth="1"/>
    <col min="15882" max="15882" width="12.28515625" style="5" customWidth="1"/>
    <col min="15883" max="15883" width="1.5703125" style="5" customWidth="1"/>
    <col min="15884" max="15884" width="12.28515625" style="5" customWidth="1"/>
    <col min="15885" max="15885" width="1.5703125" style="5" customWidth="1"/>
    <col min="15886" max="15886" width="12.28515625" style="5" customWidth="1"/>
    <col min="15887" max="15887" width="1.5703125" style="5" customWidth="1"/>
    <col min="15888" max="15888" width="13.5703125" style="5" customWidth="1"/>
    <col min="15889" max="15889" width="0.85546875" style="5" customWidth="1"/>
    <col min="15890" max="15890" width="12.28515625" style="5" customWidth="1"/>
    <col min="15891" max="15891" width="1.5703125" style="5" customWidth="1"/>
    <col min="15892" max="15892" width="12.28515625" style="5" customWidth="1"/>
    <col min="15893" max="15893" width="1.5703125" style="5" customWidth="1"/>
    <col min="15894" max="15894" width="12.28515625" style="5" customWidth="1"/>
    <col min="15895" max="15895" width="0.85546875" style="5" customWidth="1"/>
    <col min="15896" max="15896" width="12.28515625" style="5" customWidth="1"/>
    <col min="15897" max="15897" width="1.5703125" style="5" customWidth="1"/>
    <col min="15898" max="15898" width="12.28515625" style="5" customWidth="1"/>
    <col min="15899" max="15899" width="1.5703125" style="5" customWidth="1"/>
    <col min="15900" max="15900" width="12.28515625" style="5" customWidth="1"/>
    <col min="15901" max="15901" width="0.85546875" style="5" customWidth="1"/>
    <col min="15902" max="15902" width="12.28515625" style="5" customWidth="1"/>
    <col min="15903" max="15903" width="1.5703125" style="5" customWidth="1"/>
    <col min="15904" max="15904" width="12.28515625" style="5" customWidth="1"/>
    <col min="15905" max="15905" width="1.5703125" style="5" customWidth="1"/>
    <col min="15906" max="15906" width="12.28515625" style="5" customWidth="1"/>
    <col min="15907" max="15907" width="4.5703125" style="5" customWidth="1"/>
    <col min="15908" max="15908" width="1.42578125" style="5" customWidth="1"/>
    <col min="15909" max="16131" width="13.85546875" style="5"/>
    <col min="16132" max="16132" width="7.85546875" style="5" customWidth="1"/>
    <col min="16133" max="16134" width="2.28515625" style="5" customWidth="1"/>
    <col min="16135" max="16135" width="31.42578125" style="5" customWidth="1"/>
    <col min="16136" max="16136" width="2.28515625" style="5" customWidth="1"/>
    <col min="16137" max="16137" width="2.140625" style="5" customWidth="1"/>
    <col min="16138" max="16138" width="12.28515625" style="5" customWidth="1"/>
    <col min="16139" max="16139" width="1.5703125" style="5" customWidth="1"/>
    <col min="16140" max="16140" width="12.28515625" style="5" customWidth="1"/>
    <col min="16141" max="16141" width="1.5703125" style="5" customWidth="1"/>
    <col min="16142" max="16142" width="12.28515625" style="5" customWidth="1"/>
    <col min="16143" max="16143" width="1.5703125" style="5" customWidth="1"/>
    <col min="16144" max="16144" width="13.5703125" style="5" customWidth="1"/>
    <col min="16145" max="16145" width="0.85546875" style="5" customWidth="1"/>
    <col min="16146" max="16146" width="12.28515625" style="5" customWidth="1"/>
    <col min="16147" max="16147" width="1.5703125" style="5" customWidth="1"/>
    <col min="16148" max="16148" width="12.28515625" style="5" customWidth="1"/>
    <col min="16149" max="16149" width="1.5703125" style="5" customWidth="1"/>
    <col min="16150" max="16150" width="12.28515625" style="5" customWidth="1"/>
    <col min="16151" max="16151" width="0.85546875" style="5" customWidth="1"/>
    <col min="16152" max="16152" width="12.28515625" style="5" customWidth="1"/>
    <col min="16153" max="16153" width="1.5703125" style="5" customWidth="1"/>
    <col min="16154" max="16154" width="12.28515625" style="5" customWidth="1"/>
    <col min="16155" max="16155" width="1.5703125" style="5" customWidth="1"/>
    <col min="16156" max="16156" width="12.28515625" style="5" customWidth="1"/>
    <col min="16157" max="16157" width="0.85546875" style="5" customWidth="1"/>
    <col min="16158" max="16158" width="12.28515625" style="5" customWidth="1"/>
    <col min="16159" max="16159" width="1.5703125" style="5" customWidth="1"/>
    <col min="16160" max="16160" width="12.28515625" style="5" customWidth="1"/>
    <col min="16161" max="16161" width="1.5703125" style="5" customWidth="1"/>
    <col min="16162" max="16162" width="12.28515625" style="5" customWidth="1"/>
    <col min="16163" max="16163" width="4.5703125" style="5" customWidth="1"/>
    <col min="16164" max="16164" width="1.42578125" style="5" customWidth="1"/>
    <col min="16165" max="16384" width="13.85546875" style="5"/>
  </cols>
  <sheetData>
    <row r="1" spans="1:36">
      <c r="D1" s="5" t="s">
        <v>395</v>
      </c>
      <c r="E1" s="5" t="s">
        <v>396</v>
      </c>
      <c r="F1" s="6"/>
      <c r="G1" s="7"/>
      <c r="J1" s="5" t="s">
        <v>631</v>
      </c>
      <c r="L1" s="5" t="s">
        <v>632</v>
      </c>
      <c r="N1" s="5" t="s">
        <v>633</v>
      </c>
      <c r="P1" s="5" t="s">
        <v>634</v>
      </c>
      <c r="R1" s="5" t="s">
        <v>635</v>
      </c>
      <c r="T1" s="5" t="s">
        <v>636</v>
      </c>
      <c r="V1" s="5" t="s">
        <v>637</v>
      </c>
      <c r="X1" s="5" t="s">
        <v>638</v>
      </c>
      <c r="Z1" s="5" t="s">
        <v>639</v>
      </c>
      <c r="AB1" s="5" t="s">
        <v>640</v>
      </c>
      <c r="AD1" s="5" t="s">
        <v>397</v>
      </c>
      <c r="AF1" s="5" t="s">
        <v>641</v>
      </c>
      <c r="AH1" s="8"/>
    </row>
    <row r="2" spans="1:36" outlineLevel="1">
      <c r="B2" s="43"/>
      <c r="D2" s="22"/>
      <c r="E2" s="22"/>
      <c r="F2" s="21"/>
      <c r="G2" s="7"/>
      <c r="H2" s="18"/>
      <c r="I2" s="44"/>
      <c r="J2" s="45">
        <v>0</v>
      </c>
      <c r="K2" s="44"/>
      <c r="L2" s="45">
        <v>0</v>
      </c>
      <c r="M2" s="44"/>
      <c r="N2" s="45">
        <v>0</v>
      </c>
      <c r="O2" s="44"/>
      <c r="P2" s="45">
        <v>0</v>
      </c>
      <c r="Q2" s="44"/>
      <c r="R2" s="45">
        <v>0</v>
      </c>
      <c r="S2" s="44"/>
      <c r="T2" s="45">
        <v>0</v>
      </c>
      <c r="U2" s="44"/>
      <c r="V2" s="45">
        <v>0</v>
      </c>
      <c r="W2" s="44"/>
      <c r="X2" s="45">
        <v>0</v>
      </c>
      <c r="Y2" s="44"/>
      <c r="Z2" s="45">
        <v>0</v>
      </c>
      <c r="AA2" s="44"/>
      <c r="AB2" s="45">
        <v>0</v>
      </c>
      <c r="AC2" s="44"/>
      <c r="AD2" s="45">
        <v>0</v>
      </c>
      <c r="AE2" s="44"/>
      <c r="AF2" s="45">
        <v>0</v>
      </c>
      <c r="AG2" s="44"/>
      <c r="AH2" s="45">
        <f>AF2+AD2+AB2+Z2+X2+V2+T2+R2+P2+N2+L2+J2</f>
        <v>0</v>
      </c>
      <c r="AI2" s="46">
        <f>IF(AH$57=0,0,AH2/AH$57)</f>
        <v>0</v>
      </c>
      <c r="AJ2" s="47"/>
    </row>
    <row r="3" spans="1:36">
      <c r="D3" s="32"/>
      <c r="E3" s="32"/>
      <c r="F3" s="32"/>
      <c r="G3" s="32"/>
      <c r="H3" s="32"/>
      <c r="I3" s="32"/>
      <c r="J3" s="5" t="str">
        <f>TEXT(EDATE(DATEVALUE(RIGHT($D$8,2)&amp;"/1/"&amp;LEFT($D$8,4)),-11),"yyyy-mm")</f>
        <v>2016-07</v>
      </c>
      <c r="L3" s="5" t="str">
        <f>TEXT(EDATE(DATEVALUE(RIGHT($D$8,2)&amp;"/1/"&amp;LEFT($D$8,4)),-10),"yyyy-mm")</f>
        <v>2016-08</v>
      </c>
      <c r="N3" s="5" t="str">
        <f>TEXT(EDATE(DATEVALUE(RIGHT($D$8,2)&amp;"/1/"&amp;LEFT($D$8,4)),-9),"yyyy-mm")</f>
        <v>2016-09</v>
      </c>
      <c r="P3" s="5" t="str">
        <f>TEXT(EDATE(DATEVALUE(RIGHT($D$8,2)&amp;"/1/"&amp;LEFT($D$8,4)),-8),"yyyy-mm")</f>
        <v>2016-10</v>
      </c>
      <c r="R3" s="5" t="str">
        <f>TEXT(EDATE(DATEVALUE(RIGHT($D$8,2)&amp;"/1/"&amp;LEFT($D$8,4)),-7),"yyyy-mm")</f>
        <v>2016-11</v>
      </c>
      <c r="T3" s="5" t="str">
        <f>TEXT(EDATE(DATEVALUE(RIGHT($D$8,2)&amp;"/1/"&amp;LEFT($D$8,4)),-6),"yyyy-mm")</f>
        <v>2016-12</v>
      </c>
      <c r="V3" s="5" t="str">
        <f>TEXT(EDATE(DATEVALUE(RIGHT($D$8,2)&amp;"/1/"&amp;LEFT($D$8,4)),-5),"yyyy-mm")</f>
        <v>2017-01</v>
      </c>
      <c r="X3" s="5" t="str">
        <f>TEXT(EDATE(DATEVALUE(RIGHT($D$8,2)&amp;"/1/"&amp;LEFT($D$8,4)),-4),"yyyy-mm")</f>
        <v>2017-02</v>
      </c>
      <c r="Z3" s="5" t="str">
        <f>TEXT(EDATE(DATEVALUE(RIGHT($D$8,2)&amp;"/1/"&amp;LEFT($D$8,4)),-3),"yyyy-mm")</f>
        <v>2017-03</v>
      </c>
      <c r="AB3" s="5" t="str">
        <f>TEXT(EDATE(DATEVALUE(RIGHT($D$8,2)&amp;"/1/"&amp;LEFT($D$8,4)),-2),"yyyy-mm")</f>
        <v>2017-04</v>
      </c>
      <c r="AD3" s="5" t="str">
        <f>TEXT(EDATE(DATEVALUE(RIGHT($D$8,2)&amp;"/1/"&amp;LEFT($D$8,4)),-1),"yyyy-mm")</f>
        <v>2017-05</v>
      </c>
      <c r="AF3" s="5" t="str">
        <f>YearMonth</f>
        <v>2017-06</v>
      </c>
      <c r="AH3" s="5"/>
    </row>
    <row r="4" spans="1:36" ht="15">
      <c r="B4" s="11" t="str">
        <f ca="1">_xll.ReportVariable("WCN1",B13:B436,1:1,2:2,_xll.Param(D8,N6,"PL,98501",R7,"PL",R6,"AcctGrp1","ConsolSum","",""))</f>
        <v>OK!: ReportVariable Formula OK [jAction{}]</v>
      </c>
      <c r="G4" s="48"/>
      <c r="J4" s="5"/>
      <c r="L4" s="5"/>
      <c r="N4" s="5"/>
      <c r="P4" s="5"/>
      <c r="R4" s="5"/>
      <c r="T4" s="5"/>
      <c r="V4" s="5"/>
      <c r="X4" s="5"/>
      <c r="Z4" s="5"/>
      <c r="AB4" s="5"/>
      <c r="AD4" s="5"/>
      <c r="AF4" s="5"/>
      <c r="AH4" s="5"/>
    </row>
    <row r="5" spans="1:36">
      <c r="B5" s="11" t="e">
        <f ca="1">_xll.ReportDrill(,"JEQuery",D12:D334,J3:AJ3,"K7","G6",,,_xll.Param("","",N6))</f>
        <v>#VALUE!</v>
      </c>
      <c r="J5" s="5"/>
      <c r="L5" s="5"/>
      <c r="N5" s="5"/>
      <c r="P5" s="5"/>
      <c r="R5" s="5"/>
      <c r="T5" s="5"/>
      <c r="V5" s="5"/>
      <c r="X5" s="5"/>
      <c r="Z5" s="5"/>
      <c r="AB5" s="5"/>
      <c r="AD5" s="5"/>
      <c r="AF5" s="5"/>
      <c r="AH5" s="5"/>
    </row>
    <row r="6" spans="1:36" s="20" customFormat="1" ht="15.75">
      <c r="A6" s="5"/>
      <c r="B6" s="5"/>
      <c r="C6" s="5"/>
      <c r="D6" s="49" t="s">
        <v>399</v>
      </c>
      <c r="M6" s="50" t="s">
        <v>400</v>
      </c>
      <c r="N6" s="51" t="s">
        <v>588</v>
      </c>
      <c r="Q6" s="50" t="s">
        <v>401</v>
      </c>
      <c r="R6" s="52"/>
      <c r="S6" s="50"/>
      <c r="T6" s="51"/>
      <c r="Y6" s="50"/>
      <c r="Z6" s="51"/>
      <c r="AE6" s="50"/>
      <c r="AF6" s="51"/>
      <c r="AH6" s="53"/>
    </row>
    <row r="7" spans="1:36" s="20" customFormat="1" ht="15.75">
      <c r="A7" s="5"/>
      <c r="D7" s="49" t="s">
        <v>642</v>
      </c>
      <c r="N7" s="54" t="s">
        <v>402</v>
      </c>
      <c r="Q7" s="50" t="s">
        <v>403</v>
      </c>
      <c r="R7" s="54" t="s">
        <v>402</v>
      </c>
      <c r="T7" s="54" t="s">
        <v>402</v>
      </c>
      <c r="Z7" s="54" t="s">
        <v>402</v>
      </c>
      <c r="AF7" s="54" t="s">
        <v>402</v>
      </c>
    </row>
    <row r="8" spans="1:36" s="20" customFormat="1" ht="15.75">
      <c r="A8" s="5"/>
      <c r="D8" s="55" t="s">
        <v>643</v>
      </c>
    </row>
    <row r="9" spans="1:36" s="20" customFormat="1" ht="15.75">
      <c r="A9" s="5"/>
      <c r="D9" s="56"/>
    </row>
    <row r="10" spans="1:36" s="20" customFormat="1" ht="15">
      <c r="A10" s="5"/>
      <c r="D10" s="57"/>
    </row>
    <row r="11" spans="1:36" s="20" customFormat="1" ht="15">
      <c r="A11" s="5"/>
      <c r="D11" s="58"/>
      <c r="E11" s="58"/>
      <c r="F11" s="58"/>
      <c r="G11" s="58"/>
      <c r="H11" s="58"/>
      <c r="I11" s="58"/>
      <c r="J11" s="59"/>
      <c r="K11" s="60"/>
      <c r="L11" s="59"/>
      <c r="M11" s="60"/>
      <c r="N11" s="61"/>
      <c r="O11" s="60"/>
      <c r="P11" s="59"/>
      <c r="Q11" s="60"/>
      <c r="R11" s="59"/>
      <c r="S11" s="60"/>
      <c r="T11" s="61"/>
      <c r="U11" s="60"/>
      <c r="V11" s="59"/>
      <c r="W11" s="60"/>
      <c r="X11" s="59"/>
      <c r="Y11" s="60"/>
      <c r="Z11" s="61"/>
      <c r="AA11" s="60"/>
      <c r="AB11" s="59"/>
      <c r="AC11" s="60"/>
      <c r="AD11" s="59"/>
      <c r="AE11" s="60"/>
      <c r="AF11" s="61"/>
      <c r="AG11" s="60"/>
      <c r="AH11" s="59"/>
      <c r="AI11" s="59"/>
    </row>
    <row r="12" spans="1:36" s="20" customFormat="1" ht="15.75" thickBot="1">
      <c r="A12" s="5"/>
      <c r="B12" s="62" t="s">
        <v>364</v>
      </c>
      <c r="D12" s="58"/>
      <c r="E12" s="58"/>
      <c r="F12" s="58"/>
      <c r="G12" s="58"/>
      <c r="H12" s="58"/>
      <c r="I12" s="58"/>
      <c r="J12" s="63">
        <f>DATE(MID(J3,1,4), MID(J3,6,2), MID(J3,6,2))</f>
        <v>42558</v>
      </c>
      <c r="K12" s="64"/>
      <c r="L12" s="63">
        <f>DATE(MID(L3,1,4), MID(L3,6,2), MID(L3,6,2))</f>
        <v>42590</v>
      </c>
      <c r="M12" s="64"/>
      <c r="N12" s="63">
        <f>DATE(MID(N3,1,4), MID(N3,6,2), MID(N3,6,2))</f>
        <v>42622</v>
      </c>
      <c r="O12" s="65"/>
      <c r="P12" s="63">
        <f>DATE(MID(P3,1,4), MID(P3,6,2), MID(P3,6,2))</f>
        <v>42653</v>
      </c>
      <c r="Q12" s="64"/>
      <c r="R12" s="63">
        <f>DATE(MID(R3,1,4), MID(R3,6,2), MID(R3,6,2))</f>
        <v>42685</v>
      </c>
      <c r="S12" s="64"/>
      <c r="T12" s="63">
        <f>DATE(MID(T3,1,4), MID(T3,6,2), MID(T3,6,2))</f>
        <v>42716</v>
      </c>
      <c r="U12" s="65"/>
      <c r="V12" s="63">
        <f>DATE(MID(V3,1,4), MID(V3,6,2), MID(V3,6,2))</f>
        <v>42736</v>
      </c>
      <c r="W12" s="64"/>
      <c r="X12" s="63">
        <f>DATE(MID(X3,1,4), MID(X3,6,2), MID(X3,6,2))</f>
        <v>42768</v>
      </c>
      <c r="Y12" s="64"/>
      <c r="Z12" s="63">
        <f>DATE(MID(Z3,1,4), MID(Z3,6,2), MID(Z3,6,2))</f>
        <v>42797</v>
      </c>
      <c r="AA12" s="65"/>
      <c r="AB12" s="63">
        <f>DATE(MID(AB3,1,4), MID(AB3,6,2), MID(AB3,6,2))</f>
        <v>42829</v>
      </c>
      <c r="AC12" s="64"/>
      <c r="AD12" s="63">
        <f>DATE(MID(AD3,1,4), MID(AD3,6,2), MID(AD3,6,2))</f>
        <v>42860</v>
      </c>
      <c r="AE12" s="64"/>
      <c r="AF12" s="63">
        <f>DATE(MID(AF3,1,4), MID(AF3,6,2), MID(AF3,6,2))</f>
        <v>42892</v>
      </c>
      <c r="AG12" s="65"/>
      <c r="AH12" s="66" t="s">
        <v>1</v>
      </c>
      <c r="AI12" s="67"/>
    </row>
    <row r="13" spans="1:36" customFormat="1" ht="15">
      <c r="B13" t="s">
        <v>404</v>
      </c>
    </row>
    <row r="14" spans="1:36" s="18" customFormat="1" ht="4.5" customHeight="1">
      <c r="J14" s="44"/>
      <c r="K14" s="20"/>
      <c r="L14" s="44"/>
      <c r="M14" s="20"/>
      <c r="N14" s="44"/>
      <c r="O14" s="20"/>
      <c r="P14" s="44"/>
      <c r="Q14" s="20"/>
      <c r="R14" s="44"/>
      <c r="S14" s="20"/>
      <c r="T14" s="44"/>
      <c r="U14" s="20"/>
      <c r="V14" s="44"/>
      <c r="W14" s="20"/>
      <c r="X14" s="44"/>
      <c r="Y14" s="20"/>
      <c r="Z14" s="44"/>
      <c r="AA14" s="20"/>
      <c r="AB14" s="44"/>
      <c r="AC14" s="20"/>
      <c r="AD14" s="44"/>
      <c r="AE14" s="20"/>
      <c r="AF14" s="44"/>
      <c r="AG14" s="20"/>
      <c r="AH14" s="44"/>
      <c r="AI14" s="68"/>
      <c r="AJ14" s="20"/>
    </row>
    <row r="15" spans="1:36" s="18" customFormat="1" ht="15" outlineLevel="1">
      <c r="J15" s="44"/>
      <c r="K15" s="20"/>
      <c r="L15" s="44"/>
      <c r="M15" s="20"/>
      <c r="N15" s="44"/>
      <c r="O15" s="20"/>
      <c r="P15" s="44"/>
      <c r="Q15" s="20"/>
      <c r="R15" s="44"/>
      <c r="S15" s="20"/>
      <c r="T15" s="44"/>
      <c r="U15" s="20"/>
      <c r="V15" s="44"/>
      <c r="W15" s="20"/>
      <c r="X15" s="44"/>
      <c r="Y15" s="20"/>
      <c r="Z15" s="44"/>
      <c r="AA15" s="20"/>
      <c r="AB15" s="44"/>
      <c r="AC15" s="20"/>
      <c r="AD15" s="44"/>
      <c r="AE15" s="20"/>
      <c r="AF15" s="44"/>
      <c r="AG15" s="20"/>
      <c r="AH15" s="44"/>
      <c r="AI15" s="69"/>
      <c r="AJ15" s="20"/>
    </row>
    <row r="16" spans="1:36" outlineLevel="1">
      <c r="B16" s="43" t="s">
        <v>405</v>
      </c>
      <c r="D16" s="22">
        <v>31000</v>
      </c>
      <c r="E16" s="22" t="s">
        <v>406</v>
      </c>
      <c r="F16" s="21"/>
      <c r="G16" s="7"/>
      <c r="H16" s="18"/>
      <c r="I16" s="44"/>
      <c r="J16" s="45">
        <v>151609.17000000001</v>
      </c>
      <c r="K16" s="44"/>
      <c r="L16" s="45">
        <v>174663.76</v>
      </c>
      <c r="M16" s="44"/>
      <c r="N16" s="45">
        <v>171292.85</v>
      </c>
      <c r="O16" s="44"/>
      <c r="P16" s="45">
        <v>161832.42000000001</v>
      </c>
      <c r="Q16" s="44"/>
      <c r="R16" s="45">
        <v>164710.45000000001</v>
      </c>
      <c r="S16" s="44"/>
      <c r="T16" s="45">
        <v>148061.87</v>
      </c>
      <c r="U16" s="44"/>
      <c r="V16" s="45">
        <v>135415.96</v>
      </c>
      <c r="W16" s="44"/>
      <c r="X16" s="45">
        <v>139758.82999999999</v>
      </c>
      <c r="Y16" s="44"/>
      <c r="Z16" s="45">
        <v>188173.07</v>
      </c>
      <c r="AA16" s="44"/>
      <c r="AB16" s="45">
        <v>161061.28</v>
      </c>
      <c r="AC16" s="44"/>
      <c r="AD16" s="45">
        <v>182427.75</v>
      </c>
      <c r="AE16" s="44"/>
      <c r="AF16" s="45">
        <v>196533.01</v>
      </c>
      <c r="AG16" s="44"/>
      <c r="AH16" s="45">
        <f t="shared" ref="AH16:AH27" si="0">AF16+AD16+AB16+Z16+X16+V16+T16+R16+P16+N16+L16+J16</f>
        <v>1975540.42</v>
      </c>
      <c r="AI16" s="46">
        <f t="shared" ref="AI16:AI27" si="1">IF(AH$57=0,0,AH16/AH$57)</f>
        <v>0.12743251822959056</v>
      </c>
      <c r="AJ16" s="47"/>
    </row>
    <row r="17" spans="2:36" outlineLevel="1">
      <c r="B17" s="43" t="s">
        <v>407</v>
      </c>
      <c r="D17" s="22">
        <v>31002</v>
      </c>
      <c r="E17" s="22" t="s">
        <v>408</v>
      </c>
      <c r="F17" s="21"/>
      <c r="G17" s="7"/>
      <c r="H17" s="18"/>
      <c r="I17" s="44"/>
      <c r="J17" s="45">
        <v>51131.95</v>
      </c>
      <c r="K17" s="44"/>
      <c r="L17" s="45">
        <v>51004.38</v>
      </c>
      <c r="M17" s="44"/>
      <c r="N17" s="45">
        <v>49030.36</v>
      </c>
      <c r="O17" s="44"/>
      <c r="P17" s="45">
        <v>50454.97</v>
      </c>
      <c r="Q17" s="44"/>
      <c r="R17" s="45">
        <v>51238.64</v>
      </c>
      <c r="S17" s="44"/>
      <c r="T17" s="45">
        <v>46802.38</v>
      </c>
      <c r="U17" s="44"/>
      <c r="V17" s="45">
        <v>44293.73</v>
      </c>
      <c r="W17" s="44"/>
      <c r="X17" s="45">
        <v>44596.27</v>
      </c>
      <c r="Y17" s="44"/>
      <c r="Z17" s="45">
        <v>47041.31</v>
      </c>
      <c r="AA17" s="44"/>
      <c r="AB17" s="45">
        <v>53181.91</v>
      </c>
      <c r="AC17" s="44"/>
      <c r="AD17" s="45">
        <v>55344.37</v>
      </c>
      <c r="AE17" s="44"/>
      <c r="AF17" s="45">
        <v>56348.800000000003</v>
      </c>
      <c r="AG17" s="44"/>
      <c r="AH17" s="45">
        <f t="shared" si="0"/>
        <v>600469.06999999995</v>
      </c>
      <c r="AI17" s="46">
        <f t="shared" si="1"/>
        <v>3.8733343511685926E-2</v>
      </c>
      <c r="AJ17" s="47"/>
    </row>
    <row r="18" spans="2:36" outlineLevel="1">
      <c r="B18" s="43" t="s">
        <v>407</v>
      </c>
      <c r="D18" s="22">
        <v>31005</v>
      </c>
      <c r="E18" s="22" t="s">
        <v>409</v>
      </c>
      <c r="F18" s="21"/>
      <c r="G18" s="7"/>
      <c r="H18" s="18"/>
      <c r="I18" s="44"/>
      <c r="J18" s="45">
        <v>129604.71</v>
      </c>
      <c r="K18" s="44"/>
      <c r="L18" s="45">
        <v>149785.82999999999</v>
      </c>
      <c r="M18" s="44"/>
      <c r="N18" s="45">
        <v>151459.13</v>
      </c>
      <c r="O18" s="44"/>
      <c r="P18" s="45">
        <v>158570.68</v>
      </c>
      <c r="Q18" s="44"/>
      <c r="R18" s="45">
        <v>157212.01</v>
      </c>
      <c r="S18" s="44"/>
      <c r="T18" s="45">
        <v>132390.20000000001</v>
      </c>
      <c r="U18" s="44"/>
      <c r="V18" s="45">
        <v>121610.28</v>
      </c>
      <c r="W18" s="44"/>
      <c r="X18" s="45">
        <v>146355.47</v>
      </c>
      <c r="Y18" s="44"/>
      <c r="Z18" s="45">
        <v>194860.63</v>
      </c>
      <c r="AA18" s="44"/>
      <c r="AB18" s="45">
        <v>160537.42000000001</v>
      </c>
      <c r="AC18" s="44"/>
      <c r="AD18" s="45">
        <v>172548.97</v>
      </c>
      <c r="AE18" s="44"/>
      <c r="AF18" s="45">
        <v>205507.46</v>
      </c>
      <c r="AG18" s="44"/>
      <c r="AH18" s="45">
        <f t="shared" si="0"/>
        <v>1880442.79</v>
      </c>
      <c r="AI18" s="46">
        <f t="shared" si="1"/>
        <v>0.12129823196246076</v>
      </c>
      <c r="AJ18" s="47"/>
    </row>
    <row r="19" spans="2:36" outlineLevel="1">
      <c r="B19" s="43" t="s">
        <v>407</v>
      </c>
      <c r="D19" s="22">
        <v>31010</v>
      </c>
      <c r="E19" s="22" t="s">
        <v>410</v>
      </c>
      <c r="F19" s="21"/>
      <c r="G19" s="7"/>
      <c r="H19" s="18"/>
      <c r="I19" s="44"/>
      <c r="J19" s="45">
        <v>19636.04</v>
      </c>
      <c r="K19" s="44"/>
      <c r="L19" s="45">
        <v>23278.76</v>
      </c>
      <c r="M19" s="44"/>
      <c r="N19" s="45">
        <v>21332.62</v>
      </c>
      <c r="O19" s="44"/>
      <c r="P19" s="45">
        <v>21980.400000000001</v>
      </c>
      <c r="Q19" s="44"/>
      <c r="R19" s="45">
        <v>19884.55</v>
      </c>
      <c r="S19" s="44"/>
      <c r="T19" s="45">
        <v>15460.47</v>
      </c>
      <c r="U19" s="44"/>
      <c r="V19" s="45">
        <v>13516.94</v>
      </c>
      <c r="W19" s="44"/>
      <c r="X19" s="45">
        <v>15373.22</v>
      </c>
      <c r="Y19" s="44"/>
      <c r="Z19" s="45">
        <v>22315.54</v>
      </c>
      <c r="AA19" s="44"/>
      <c r="AB19" s="45">
        <v>20064.900000000001</v>
      </c>
      <c r="AC19" s="44"/>
      <c r="AD19" s="45">
        <v>22299.439999999999</v>
      </c>
      <c r="AE19" s="44"/>
      <c r="AF19" s="45">
        <v>23261.95</v>
      </c>
      <c r="AG19" s="44"/>
      <c r="AH19" s="45">
        <f t="shared" si="0"/>
        <v>238404.83000000002</v>
      </c>
      <c r="AI19" s="46">
        <f t="shared" si="1"/>
        <v>1.5378337763900291E-2</v>
      </c>
      <c r="AJ19" s="47"/>
    </row>
    <row r="20" spans="2:36" outlineLevel="1">
      <c r="B20" s="43" t="s">
        <v>407</v>
      </c>
      <c r="D20" s="22">
        <v>32000</v>
      </c>
      <c r="E20" s="22" t="s">
        <v>412</v>
      </c>
      <c r="F20" s="21"/>
      <c r="G20" s="7"/>
      <c r="H20" s="18"/>
      <c r="I20" s="44"/>
      <c r="J20" s="45">
        <v>236105.52</v>
      </c>
      <c r="K20" s="44"/>
      <c r="L20" s="45">
        <v>237108.47</v>
      </c>
      <c r="M20" s="44"/>
      <c r="N20" s="45">
        <v>237395.75</v>
      </c>
      <c r="O20" s="44"/>
      <c r="P20" s="45">
        <v>237321.06</v>
      </c>
      <c r="Q20" s="44"/>
      <c r="R20" s="45">
        <v>236327.71</v>
      </c>
      <c r="S20" s="44"/>
      <c r="T20" s="45">
        <v>236131.18</v>
      </c>
      <c r="U20" s="44"/>
      <c r="V20" s="45">
        <v>236847.02</v>
      </c>
      <c r="W20" s="44"/>
      <c r="X20" s="45">
        <v>239345.81</v>
      </c>
      <c r="Y20" s="44"/>
      <c r="Z20" s="45">
        <v>243086.75</v>
      </c>
      <c r="AA20" s="44"/>
      <c r="AB20" s="45">
        <v>246276.29</v>
      </c>
      <c r="AC20" s="44"/>
      <c r="AD20" s="45">
        <v>245310.82</v>
      </c>
      <c r="AE20" s="44"/>
      <c r="AF20" s="45">
        <v>245253.53</v>
      </c>
      <c r="AG20" s="44"/>
      <c r="AH20" s="45">
        <f t="shared" si="0"/>
        <v>2876509.91</v>
      </c>
      <c r="AI20" s="46">
        <f t="shared" si="1"/>
        <v>0.18554968444719189</v>
      </c>
      <c r="AJ20" s="47"/>
    </row>
    <row r="21" spans="2:36" outlineLevel="1">
      <c r="B21" s="43" t="s">
        <v>407</v>
      </c>
      <c r="D21" s="22">
        <v>32001</v>
      </c>
      <c r="E21" s="22" t="s">
        <v>413</v>
      </c>
      <c r="F21" s="21"/>
      <c r="G21" s="7"/>
      <c r="H21" s="18"/>
      <c r="I21" s="44"/>
      <c r="J21" s="45">
        <v>14766.78</v>
      </c>
      <c r="K21" s="44"/>
      <c r="L21" s="45">
        <v>17304.87</v>
      </c>
      <c r="M21" s="44"/>
      <c r="N21" s="45">
        <v>13375.93</v>
      </c>
      <c r="O21" s="44"/>
      <c r="P21" s="45">
        <v>16914.23</v>
      </c>
      <c r="Q21" s="44"/>
      <c r="R21" s="45">
        <v>15427.19</v>
      </c>
      <c r="S21" s="44"/>
      <c r="T21" s="45">
        <v>18541.03</v>
      </c>
      <c r="U21" s="44"/>
      <c r="V21" s="45">
        <v>12266.78</v>
      </c>
      <c r="W21" s="44"/>
      <c r="X21" s="45">
        <v>13097.76</v>
      </c>
      <c r="Y21" s="44"/>
      <c r="Z21" s="45">
        <v>17190.009999999998</v>
      </c>
      <c r="AA21" s="44"/>
      <c r="AB21" s="45">
        <v>29379.11</v>
      </c>
      <c r="AC21" s="44"/>
      <c r="AD21" s="45">
        <v>28004.11</v>
      </c>
      <c r="AE21" s="44"/>
      <c r="AF21" s="45">
        <v>29956.13</v>
      </c>
      <c r="AG21" s="44"/>
      <c r="AH21" s="45">
        <f t="shared" si="0"/>
        <v>226223.93</v>
      </c>
      <c r="AI21" s="46">
        <f t="shared" si="1"/>
        <v>1.4592607061765215E-2</v>
      </c>
      <c r="AJ21" s="47"/>
    </row>
    <row r="22" spans="2:36" outlineLevel="1">
      <c r="B22" s="43" t="s">
        <v>407</v>
      </c>
      <c r="D22" s="22">
        <v>32100</v>
      </c>
      <c r="E22" s="22" t="s">
        <v>414</v>
      </c>
      <c r="F22" s="21"/>
      <c r="G22" s="7"/>
      <c r="H22" s="18"/>
      <c r="I22" s="44"/>
      <c r="J22" s="45">
        <v>24878.44</v>
      </c>
      <c r="K22" s="44"/>
      <c r="L22" s="45">
        <v>25091.15</v>
      </c>
      <c r="M22" s="44"/>
      <c r="N22" s="45">
        <v>25269.47</v>
      </c>
      <c r="O22" s="44"/>
      <c r="P22" s="45">
        <v>25406.9</v>
      </c>
      <c r="Q22" s="44"/>
      <c r="R22" s="45">
        <v>25383</v>
      </c>
      <c r="S22" s="44"/>
      <c r="T22" s="45">
        <v>25305.79</v>
      </c>
      <c r="U22" s="44"/>
      <c r="V22" s="45">
        <v>25246.04</v>
      </c>
      <c r="W22" s="44"/>
      <c r="X22" s="45">
        <v>25326.28</v>
      </c>
      <c r="Y22" s="44"/>
      <c r="Z22" s="45">
        <v>25514.45</v>
      </c>
      <c r="AA22" s="44"/>
      <c r="AB22" s="45">
        <v>25590.93</v>
      </c>
      <c r="AC22" s="44"/>
      <c r="AD22" s="45">
        <v>25789.3</v>
      </c>
      <c r="AE22" s="44"/>
      <c r="AF22" s="45">
        <v>25829.93</v>
      </c>
      <c r="AG22" s="44"/>
      <c r="AH22" s="45">
        <f t="shared" si="0"/>
        <v>304631.67999999999</v>
      </c>
      <c r="AI22" s="46">
        <f t="shared" si="1"/>
        <v>1.9650310224941285E-2</v>
      </c>
      <c r="AJ22" s="47"/>
    </row>
    <row r="23" spans="2:36" outlineLevel="1">
      <c r="B23" s="43" t="s">
        <v>407</v>
      </c>
      <c r="D23" s="22">
        <v>32110</v>
      </c>
      <c r="E23" s="22" t="s">
        <v>415</v>
      </c>
      <c r="F23" s="21"/>
      <c r="G23" s="7"/>
      <c r="H23" s="18"/>
      <c r="I23" s="44"/>
      <c r="J23" s="45">
        <v>9551.7199999999993</v>
      </c>
      <c r="K23" s="44"/>
      <c r="L23" s="45">
        <v>9568.57</v>
      </c>
      <c r="M23" s="44"/>
      <c r="N23" s="45">
        <v>9580.08</v>
      </c>
      <c r="O23" s="44"/>
      <c r="P23" s="45">
        <v>9449.43</v>
      </c>
      <c r="Q23" s="44"/>
      <c r="R23" s="45">
        <v>9004.7999999999993</v>
      </c>
      <c r="S23" s="44"/>
      <c r="T23" s="45">
        <v>7769.34</v>
      </c>
      <c r="U23" s="44"/>
      <c r="V23" s="45">
        <v>7198.39</v>
      </c>
      <c r="W23" s="44"/>
      <c r="X23" s="45">
        <v>6977.89</v>
      </c>
      <c r="Y23" s="44"/>
      <c r="Z23" s="45">
        <v>7291.99</v>
      </c>
      <c r="AA23" s="44"/>
      <c r="AB23" s="45">
        <v>8474.9599999999991</v>
      </c>
      <c r="AC23" s="44"/>
      <c r="AD23" s="45">
        <v>9597.9</v>
      </c>
      <c r="AE23" s="44"/>
      <c r="AF23" s="45">
        <v>9789.76</v>
      </c>
      <c r="AG23" s="44"/>
      <c r="AH23" s="45">
        <f t="shared" si="0"/>
        <v>104254.82999999999</v>
      </c>
      <c r="AI23" s="46">
        <f t="shared" si="1"/>
        <v>6.7249727669443805E-3</v>
      </c>
      <c r="AJ23" s="47"/>
    </row>
    <row r="24" spans="2:36" outlineLevel="1">
      <c r="B24" s="43" t="s">
        <v>407</v>
      </c>
      <c r="D24" s="22">
        <v>33000</v>
      </c>
      <c r="E24" s="22" t="s">
        <v>416</v>
      </c>
      <c r="F24" s="21"/>
      <c r="G24" s="7"/>
      <c r="H24" s="18"/>
      <c r="I24" s="44"/>
      <c r="J24" s="45">
        <v>513932.74</v>
      </c>
      <c r="K24" s="44"/>
      <c r="L24" s="45">
        <v>517397.9</v>
      </c>
      <c r="M24" s="44"/>
      <c r="N24" s="45">
        <v>521600.61</v>
      </c>
      <c r="O24" s="44"/>
      <c r="P24" s="45">
        <v>516325.66</v>
      </c>
      <c r="Q24" s="44"/>
      <c r="R24" s="45">
        <v>509862.75</v>
      </c>
      <c r="S24" s="44"/>
      <c r="T24" s="45">
        <v>506743.94</v>
      </c>
      <c r="U24" s="44"/>
      <c r="V24" s="45">
        <v>502011.23</v>
      </c>
      <c r="W24" s="44"/>
      <c r="X24" s="45">
        <v>509928.33</v>
      </c>
      <c r="Y24" s="44"/>
      <c r="Z24" s="45">
        <v>516174.77</v>
      </c>
      <c r="AA24" s="44"/>
      <c r="AB24" s="45">
        <v>515508.64</v>
      </c>
      <c r="AC24" s="44"/>
      <c r="AD24" s="45">
        <v>525045.88</v>
      </c>
      <c r="AE24" s="44"/>
      <c r="AF24" s="45">
        <v>535279.6</v>
      </c>
      <c r="AG24" s="44"/>
      <c r="AH24" s="45">
        <f t="shared" si="0"/>
        <v>6189812.0500000007</v>
      </c>
      <c r="AI24" s="46">
        <f t="shared" si="1"/>
        <v>0.39927471435859785</v>
      </c>
      <c r="AJ24" s="47"/>
    </row>
    <row r="25" spans="2:36" outlineLevel="1">
      <c r="B25" s="43" t="s">
        <v>407</v>
      </c>
      <c r="D25" s="22">
        <v>33001</v>
      </c>
      <c r="E25" s="22" t="s">
        <v>644</v>
      </c>
      <c r="F25" s="21"/>
      <c r="G25" s="7"/>
      <c r="H25" s="18"/>
      <c r="I25" s="44"/>
      <c r="J25" s="45">
        <v>63.18</v>
      </c>
      <c r="K25" s="44"/>
      <c r="L25" s="45">
        <v>423.18</v>
      </c>
      <c r="M25" s="44"/>
      <c r="N25" s="45">
        <v>104.67</v>
      </c>
      <c r="O25" s="44"/>
      <c r="P25" s="45">
        <v>464.67</v>
      </c>
      <c r="Q25" s="44"/>
      <c r="R25" s="45">
        <v>404.91</v>
      </c>
      <c r="S25" s="44"/>
      <c r="T25" s="45">
        <v>149.66999999999999</v>
      </c>
      <c r="U25" s="44"/>
      <c r="V25" s="45">
        <v>468.18</v>
      </c>
      <c r="W25" s="44"/>
      <c r="X25" s="45">
        <v>378.18</v>
      </c>
      <c r="Y25" s="44"/>
      <c r="Z25" s="45">
        <v>423.18</v>
      </c>
      <c r="AA25" s="44"/>
      <c r="AB25" s="45">
        <v>153.18</v>
      </c>
      <c r="AC25" s="44"/>
      <c r="AD25" s="45">
        <v>62.3</v>
      </c>
      <c r="AE25" s="44"/>
      <c r="AF25" s="45">
        <v>284.67</v>
      </c>
      <c r="AG25" s="44"/>
      <c r="AH25" s="45">
        <f t="shared" si="0"/>
        <v>3379.97</v>
      </c>
      <c r="AI25" s="46">
        <f t="shared" si="1"/>
        <v>2.180254497857701E-4</v>
      </c>
      <c r="AJ25" s="47"/>
    </row>
    <row r="26" spans="2:36" outlineLevel="1">
      <c r="B26" s="43" t="s">
        <v>407</v>
      </c>
      <c r="D26" s="22">
        <v>33011</v>
      </c>
      <c r="E26" s="22" t="s">
        <v>417</v>
      </c>
      <c r="F26" s="21"/>
      <c r="G26" s="7"/>
      <c r="H26" s="18"/>
      <c r="I26" s="44"/>
      <c r="J26" s="45">
        <v>11210.03</v>
      </c>
      <c r="K26" s="44"/>
      <c r="L26" s="45">
        <v>12627.95</v>
      </c>
      <c r="M26" s="44"/>
      <c r="N26" s="45">
        <v>9692.23</v>
      </c>
      <c r="O26" s="44"/>
      <c r="P26" s="45">
        <v>11257.44</v>
      </c>
      <c r="Q26" s="44"/>
      <c r="R26" s="45">
        <v>13239.42</v>
      </c>
      <c r="S26" s="44"/>
      <c r="T26" s="45">
        <v>15811.75</v>
      </c>
      <c r="U26" s="44"/>
      <c r="V26" s="45">
        <v>11516.83</v>
      </c>
      <c r="W26" s="44"/>
      <c r="X26" s="45">
        <v>13609.85</v>
      </c>
      <c r="Y26" s="44"/>
      <c r="Z26" s="45">
        <v>21487.84</v>
      </c>
      <c r="AA26" s="44"/>
      <c r="AB26" s="45">
        <v>27525.15</v>
      </c>
      <c r="AC26" s="44"/>
      <c r="AD26" s="45">
        <v>24956.51</v>
      </c>
      <c r="AE26" s="44"/>
      <c r="AF26" s="45">
        <v>24041.67</v>
      </c>
      <c r="AG26" s="44"/>
      <c r="AH26" s="45">
        <f t="shared" si="0"/>
        <v>196976.67</v>
      </c>
      <c r="AI26" s="46">
        <f t="shared" si="1"/>
        <v>1.2706008359261537E-2</v>
      </c>
      <c r="AJ26" s="47"/>
    </row>
    <row r="27" spans="2:36" outlineLevel="1">
      <c r="B27" s="43" t="s">
        <v>407</v>
      </c>
      <c r="D27" s="22">
        <v>33020</v>
      </c>
      <c r="E27" s="22" t="s">
        <v>418</v>
      </c>
      <c r="F27" s="21"/>
      <c r="G27" s="7"/>
      <c r="H27" s="18"/>
      <c r="I27" s="44"/>
      <c r="J27" s="45">
        <v>44554.59</v>
      </c>
      <c r="K27" s="44"/>
      <c r="L27" s="45">
        <v>45663.47</v>
      </c>
      <c r="M27" s="44"/>
      <c r="N27" s="45">
        <v>45923.66</v>
      </c>
      <c r="O27" s="44"/>
      <c r="P27" s="45">
        <v>46031.18</v>
      </c>
      <c r="Q27" s="44"/>
      <c r="R27" s="45">
        <v>47257.21</v>
      </c>
      <c r="S27" s="44"/>
      <c r="T27" s="45">
        <v>47143.8</v>
      </c>
      <c r="U27" s="44"/>
      <c r="V27" s="45">
        <v>46766.65</v>
      </c>
      <c r="W27" s="44"/>
      <c r="X27" s="45">
        <v>46755.6</v>
      </c>
      <c r="Y27" s="44"/>
      <c r="Z27" s="45">
        <v>47800.15</v>
      </c>
      <c r="AA27" s="44"/>
      <c r="AB27" s="45">
        <v>48303.03</v>
      </c>
      <c r="AC27" s="44"/>
      <c r="AD27" s="45">
        <v>49256.52</v>
      </c>
      <c r="AE27" s="44"/>
      <c r="AF27" s="45">
        <v>48909.37</v>
      </c>
      <c r="AG27" s="44"/>
      <c r="AH27" s="45">
        <f t="shared" si="0"/>
        <v>564365.23</v>
      </c>
      <c r="AI27" s="46">
        <f t="shared" si="1"/>
        <v>3.6404460132545439E-2</v>
      </c>
      <c r="AJ27" s="47"/>
    </row>
    <row r="28" spans="2:36" s="18" customFormat="1" ht="4.5" customHeight="1" outlineLevel="1">
      <c r="B28" s="16" t="s">
        <v>402</v>
      </c>
      <c r="J28" s="70"/>
      <c r="K28" s="20"/>
      <c r="L28" s="70"/>
      <c r="M28" s="20"/>
      <c r="N28" s="70"/>
      <c r="O28" s="20"/>
      <c r="P28" s="70"/>
      <c r="Q28" s="20"/>
      <c r="R28" s="70"/>
      <c r="S28" s="20"/>
      <c r="T28" s="70"/>
      <c r="U28" s="20"/>
      <c r="V28" s="70"/>
      <c r="W28" s="20"/>
      <c r="X28" s="70"/>
      <c r="Y28" s="20"/>
      <c r="Z28" s="70"/>
      <c r="AA28" s="20"/>
      <c r="AB28" s="70"/>
      <c r="AC28" s="20"/>
      <c r="AD28" s="70"/>
      <c r="AE28" s="20"/>
      <c r="AF28" s="70"/>
      <c r="AG28" s="20"/>
      <c r="AH28" s="70"/>
      <c r="AI28" s="69"/>
      <c r="AJ28" s="20"/>
    </row>
    <row r="29" spans="2:36" s="18" customFormat="1" ht="15">
      <c r="B29" s="5" t="s">
        <v>402</v>
      </c>
      <c r="F29" s="18" t="s">
        <v>419</v>
      </c>
      <c r="J29" s="15">
        <f>SUM(J15:J28)</f>
        <v>1207044.8699999999</v>
      </c>
      <c r="K29" s="12"/>
      <c r="L29" s="15">
        <f>SUM(L15:L28)</f>
        <v>1263918.2899999998</v>
      </c>
      <c r="M29" s="12"/>
      <c r="N29" s="15">
        <f>SUM(N15:N28)</f>
        <v>1256057.3599999996</v>
      </c>
      <c r="O29" s="12"/>
      <c r="P29" s="15">
        <f>SUM(P15:P28)</f>
        <v>1256009.0399999998</v>
      </c>
      <c r="Q29" s="12"/>
      <c r="R29" s="15">
        <f>SUM(R15:R28)</f>
        <v>1249952.6399999999</v>
      </c>
      <c r="S29" s="12"/>
      <c r="T29" s="15">
        <f>SUM(T15:T28)</f>
        <v>1200311.42</v>
      </c>
      <c r="U29" s="12"/>
      <c r="V29" s="15">
        <f>SUM(V15:V28)</f>
        <v>1157158.03</v>
      </c>
      <c r="W29" s="12"/>
      <c r="X29" s="15">
        <f>SUM(X15:X28)</f>
        <v>1201503.49</v>
      </c>
      <c r="Y29" s="12"/>
      <c r="Z29" s="15">
        <f>SUM(Z15:Z28)</f>
        <v>1331359.69</v>
      </c>
      <c r="AA29" s="12"/>
      <c r="AB29" s="15">
        <f>SUM(AB15:AB28)</f>
        <v>1296056.7999999998</v>
      </c>
      <c r="AC29" s="12"/>
      <c r="AD29" s="15">
        <f>SUM(AD15:AD28)</f>
        <v>1340643.8700000001</v>
      </c>
      <c r="AE29" s="12"/>
      <c r="AF29" s="15">
        <f>SUM(AF15:AF28)</f>
        <v>1400995.88</v>
      </c>
      <c r="AG29" s="12"/>
      <c r="AH29" s="15">
        <f>SUM(AH15:AH28)</f>
        <v>15161011.380000001</v>
      </c>
      <c r="AI29" s="46">
        <f>IF(AH$57=0,0,AH29/AH$57)</f>
        <v>0.97796321426867094</v>
      </c>
      <c r="AJ29" s="20"/>
    </row>
    <row r="30" spans="2:36" s="18" customFormat="1" ht="15" outlineLevel="1">
      <c r="B30" s="16" t="s">
        <v>402</v>
      </c>
      <c r="J30" s="9"/>
      <c r="K30" s="12"/>
      <c r="L30" s="9"/>
      <c r="M30" s="12"/>
      <c r="N30" s="9"/>
      <c r="O30" s="12"/>
      <c r="P30" s="9"/>
      <c r="Q30" s="12"/>
      <c r="R30" s="9"/>
      <c r="S30" s="12"/>
      <c r="T30" s="9"/>
      <c r="U30" s="12"/>
      <c r="V30" s="9"/>
      <c r="W30" s="12"/>
      <c r="X30" s="9"/>
      <c r="Y30" s="12"/>
      <c r="Z30" s="9"/>
      <c r="AA30" s="12"/>
      <c r="AB30" s="9"/>
      <c r="AC30" s="12"/>
      <c r="AD30" s="9"/>
      <c r="AE30" s="12"/>
      <c r="AF30" s="9"/>
      <c r="AG30" s="12"/>
      <c r="AH30" s="9"/>
      <c r="AI30" s="69"/>
      <c r="AJ30" s="20"/>
    </row>
    <row r="31" spans="2:36" outlineLevel="1">
      <c r="B31" s="43" t="s">
        <v>420</v>
      </c>
      <c r="D31" s="22"/>
      <c r="E31" s="22"/>
      <c r="F31" s="21"/>
      <c r="G31" s="7"/>
      <c r="H31" s="18"/>
      <c r="I31" s="44"/>
      <c r="J31" s="45"/>
      <c r="K31" s="44"/>
      <c r="L31" s="45"/>
      <c r="M31" s="44"/>
      <c r="N31" s="45"/>
      <c r="O31" s="44"/>
      <c r="P31" s="45"/>
      <c r="Q31" s="44"/>
      <c r="R31" s="45"/>
      <c r="S31" s="44"/>
      <c r="T31" s="45"/>
      <c r="U31" s="44"/>
      <c r="V31" s="45"/>
      <c r="W31" s="44"/>
      <c r="X31" s="45"/>
      <c r="Y31" s="44"/>
      <c r="Z31" s="45"/>
      <c r="AA31" s="44"/>
      <c r="AB31" s="45"/>
      <c r="AC31" s="44"/>
      <c r="AD31" s="45"/>
      <c r="AE31" s="44"/>
      <c r="AF31" s="45"/>
      <c r="AG31" s="44"/>
      <c r="AH31" s="45"/>
      <c r="AI31" s="46"/>
      <c r="AJ31" s="47"/>
    </row>
    <row r="32" spans="2:36" s="18" customFormat="1" ht="5.0999999999999996" customHeight="1" outlineLevel="1">
      <c r="B32" s="16" t="s">
        <v>402</v>
      </c>
      <c r="D32" s="21"/>
      <c r="E32" s="21"/>
      <c r="F32" s="21"/>
      <c r="G32" s="21"/>
      <c r="J32" s="14"/>
      <c r="K32" s="12"/>
      <c r="L32" s="14"/>
      <c r="M32" s="12"/>
      <c r="N32" s="14"/>
      <c r="O32" s="12"/>
      <c r="P32" s="14"/>
      <c r="Q32" s="12"/>
      <c r="R32" s="14"/>
      <c r="S32" s="12"/>
      <c r="T32" s="14"/>
      <c r="U32" s="12"/>
      <c r="V32" s="14"/>
      <c r="W32" s="12"/>
      <c r="X32" s="14"/>
      <c r="Y32" s="12"/>
      <c r="Z32" s="14"/>
      <c r="AA32" s="12"/>
      <c r="AB32" s="14"/>
      <c r="AC32" s="12"/>
      <c r="AD32" s="14"/>
      <c r="AE32" s="12"/>
      <c r="AF32" s="14"/>
      <c r="AG32" s="12"/>
      <c r="AH32" s="14"/>
      <c r="AI32" s="69"/>
      <c r="AJ32" s="20"/>
    </row>
    <row r="33" spans="2:36" s="18" customFormat="1" ht="15">
      <c r="B33" s="5" t="s">
        <v>402</v>
      </c>
      <c r="F33" s="21" t="s">
        <v>421</v>
      </c>
      <c r="J33" s="15">
        <f>SUM(J31:J32)</f>
        <v>0</v>
      </c>
      <c r="K33" s="12"/>
      <c r="L33" s="15">
        <f>SUM(L31:L32)</f>
        <v>0</v>
      </c>
      <c r="M33" s="12"/>
      <c r="N33" s="15">
        <f>SUM(N31:N32)</f>
        <v>0</v>
      </c>
      <c r="O33" s="12"/>
      <c r="P33" s="15">
        <f>SUM(P31:P32)</f>
        <v>0</v>
      </c>
      <c r="Q33" s="12"/>
      <c r="R33" s="15">
        <f>SUM(R31:R32)</f>
        <v>0</v>
      </c>
      <c r="S33" s="12"/>
      <c r="T33" s="15">
        <f>SUM(T31:T32)</f>
        <v>0</v>
      </c>
      <c r="U33" s="12"/>
      <c r="V33" s="15">
        <f>SUM(V31:V32)</f>
        <v>0</v>
      </c>
      <c r="W33" s="12"/>
      <c r="X33" s="15">
        <f>SUM(X31:X32)</f>
        <v>0</v>
      </c>
      <c r="Y33" s="12"/>
      <c r="Z33" s="15">
        <f>SUM(Z31:Z32)</f>
        <v>0</v>
      </c>
      <c r="AA33" s="12"/>
      <c r="AB33" s="15">
        <f>SUM(AB31:AB32)</f>
        <v>0</v>
      </c>
      <c r="AC33" s="12"/>
      <c r="AD33" s="15">
        <f>SUM(AD31:AD32)</f>
        <v>0</v>
      </c>
      <c r="AE33" s="12"/>
      <c r="AF33" s="15">
        <f>SUM(AF31:AF32)</f>
        <v>0</v>
      </c>
      <c r="AG33" s="12"/>
      <c r="AH33" s="15">
        <f>SUM(AH31:AH32)</f>
        <v>0</v>
      </c>
      <c r="AI33" s="46">
        <f>IF(AH$57=0,0,AH33/AH$57)</f>
        <v>0</v>
      </c>
      <c r="AJ33" s="20"/>
    </row>
    <row r="34" spans="2:36" s="18" customFormat="1" ht="15" outlineLevel="1">
      <c r="B34" s="5"/>
      <c r="J34" s="9"/>
      <c r="K34" s="12"/>
      <c r="L34" s="9"/>
      <c r="M34" s="12"/>
      <c r="N34" s="9"/>
      <c r="O34" s="12"/>
      <c r="P34" s="9"/>
      <c r="Q34" s="12"/>
      <c r="R34" s="9"/>
      <c r="S34" s="12"/>
      <c r="T34" s="9"/>
      <c r="U34" s="12"/>
      <c r="V34" s="9"/>
      <c r="W34" s="12"/>
      <c r="X34" s="9"/>
      <c r="Y34" s="12"/>
      <c r="Z34" s="9"/>
      <c r="AA34" s="12"/>
      <c r="AB34" s="9"/>
      <c r="AC34" s="12"/>
      <c r="AD34" s="9"/>
      <c r="AE34" s="12"/>
      <c r="AF34" s="9"/>
      <c r="AG34" s="12"/>
      <c r="AH34" s="9"/>
      <c r="AI34" s="69"/>
      <c r="AJ34" s="20"/>
    </row>
    <row r="35" spans="2:36" s="18" customFormat="1" ht="15" outlineLevel="1">
      <c r="B35" s="5" t="s">
        <v>402</v>
      </c>
      <c r="J35" s="9"/>
      <c r="K35" s="12"/>
      <c r="L35" s="9"/>
      <c r="M35" s="12"/>
      <c r="N35" s="9"/>
      <c r="O35" s="12"/>
      <c r="P35" s="9"/>
      <c r="Q35" s="12"/>
      <c r="R35" s="9"/>
      <c r="S35" s="12"/>
      <c r="T35" s="9"/>
      <c r="U35" s="12"/>
      <c r="V35" s="9"/>
      <c r="W35" s="12"/>
      <c r="X35" s="9"/>
      <c r="Y35" s="12"/>
      <c r="Z35" s="9"/>
      <c r="AA35" s="12"/>
      <c r="AB35" s="9"/>
      <c r="AC35" s="12"/>
      <c r="AD35" s="9"/>
      <c r="AE35" s="12"/>
      <c r="AF35" s="9"/>
      <c r="AG35" s="12"/>
      <c r="AH35" s="9"/>
      <c r="AI35" s="69"/>
      <c r="AJ35" s="20"/>
    </row>
    <row r="36" spans="2:36" outlineLevel="1">
      <c r="B36" s="43" t="s">
        <v>422</v>
      </c>
      <c r="D36" s="22">
        <v>35514</v>
      </c>
      <c r="E36" s="22" t="s">
        <v>423</v>
      </c>
      <c r="F36" s="21"/>
      <c r="G36" s="7"/>
      <c r="H36" s="18"/>
      <c r="I36" s="44"/>
      <c r="J36" s="45">
        <v>471.2</v>
      </c>
      <c r="K36" s="44"/>
      <c r="L36" s="45">
        <v>208.7</v>
      </c>
      <c r="M36" s="44"/>
      <c r="N36" s="45">
        <v>785.2</v>
      </c>
      <c r="O36" s="44"/>
      <c r="P36" s="45">
        <v>172.4</v>
      </c>
      <c r="Q36" s="44"/>
      <c r="R36" s="45">
        <v>0</v>
      </c>
      <c r="S36" s="44"/>
      <c r="T36" s="45">
        <v>0</v>
      </c>
      <c r="U36" s="44"/>
      <c r="V36" s="45">
        <v>305.55</v>
      </c>
      <c r="W36" s="44"/>
      <c r="X36" s="45">
        <v>245.09</v>
      </c>
      <c r="Y36" s="44"/>
      <c r="Z36" s="45">
        <v>139.81</v>
      </c>
      <c r="AA36" s="44"/>
      <c r="AB36" s="45">
        <v>542.75</v>
      </c>
      <c r="AC36" s="44"/>
      <c r="AD36" s="45">
        <v>200.8</v>
      </c>
      <c r="AE36" s="44"/>
      <c r="AF36" s="45">
        <v>423.6</v>
      </c>
      <c r="AG36" s="44"/>
      <c r="AH36" s="45">
        <f t="shared" ref="AH36:AH38" si="2">AF36+AD36+AB36+Z36+X36+V36+T36+R36+P36+N36+L36+J36</f>
        <v>3495.0999999999995</v>
      </c>
      <c r="AI36" s="46">
        <f t="shared" ref="AI36:AI38" si="3">IF(AH$57=0,0,AH36/AH$57)</f>
        <v>2.2545192695386202E-4</v>
      </c>
      <c r="AJ36" s="47"/>
    </row>
    <row r="37" spans="2:36" outlineLevel="1">
      <c r="B37" s="43" t="s">
        <v>407</v>
      </c>
      <c r="D37" s="22">
        <v>35517</v>
      </c>
      <c r="E37" s="22" t="s">
        <v>424</v>
      </c>
      <c r="F37" s="21"/>
      <c r="G37" s="7"/>
      <c r="H37" s="18"/>
      <c r="I37" s="44"/>
      <c r="J37" s="45">
        <v>447.86</v>
      </c>
      <c r="K37" s="44"/>
      <c r="L37" s="45">
        <v>554.4</v>
      </c>
      <c r="M37" s="44"/>
      <c r="N37" s="45">
        <v>0</v>
      </c>
      <c r="O37" s="44"/>
      <c r="P37" s="45">
        <v>347.27</v>
      </c>
      <c r="Q37" s="44"/>
      <c r="R37" s="45">
        <v>477.75</v>
      </c>
      <c r="S37" s="44"/>
      <c r="T37" s="45">
        <v>469.7</v>
      </c>
      <c r="U37" s="44"/>
      <c r="V37" s="45">
        <v>0</v>
      </c>
      <c r="W37" s="44"/>
      <c r="X37" s="45">
        <v>871.71</v>
      </c>
      <c r="Y37" s="44"/>
      <c r="Z37" s="45">
        <v>0</v>
      </c>
      <c r="AA37" s="44"/>
      <c r="AB37" s="45">
        <v>443.24</v>
      </c>
      <c r="AC37" s="44"/>
      <c r="AD37" s="45">
        <v>898.66</v>
      </c>
      <c r="AE37" s="44"/>
      <c r="AF37" s="45">
        <v>568.26</v>
      </c>
      <c r="AG37" s="44"/>
      <c r="AH37" s="45">
        <f t="shared" si="2"/>
        <v>5078.8499999999995</v>
      </c>
      <c r="AI37" s="46">
        <f t="shared" si="3"/>
        <v>3.2761194792985099E-4</v>
      </c>
      <c r="AJ37" s="47"/>
    </row>
    <row r="38" spans="2:36" outlineLevel="1">
      <c r="B38" s="43" t="s">
        <v>407</v>
      </c>
      <c r="D38" s="22">
        <v>35518</v>
      </c>
      <c r="E38" s="22" t="s">
        <v>589</v>
      </c>
      <c r="F38" s="21"/>
      <c r="G38" s="7"/>
      <c r="H38" s="18"/>
      <c r="I38" s="44"/>
      <c r="J38" s="45">
        <v>18436</v>
      </c>
      <c r="K38" s="44"/>
      <c r="L38" s="45">
        <v>20105.150000000001</v>
      </c>
      <c r="M38" s="44"/>
      <c r="N38" s="45">
        <v>18451.8</v>
      </c>
      <c r="O38" s="44"/>
      <c r="P38" s="45">
        <v>18804</v>
      </c>
      <c r="Q38" s="44"/>
      <c r="R38" s="45">
        <v>21558</v>
      </c>
      <c r="S38" s="44"/>
      <c r="T38" s="45">
        <v>18036.849999999999</v>
      </c>
      <c r="U38" s="44"/>
      <c r="V38" s="45">
        <v>27238.44</v>
      </c>
      <c r="W38" s="44"/>
      <c r="X38" s="45">
        <v>25438.86</v>
      </c>
      <c r="Y38" s="44"/>
      <c r="Z38" s="45">
        <v>31487.040000000001</v>
      </c>
      <c r="AA38" s="44"/>
      <c r="AB38" s="45">
        <v>18754.45</v>
      </c>
      <c r="AC38" s="44"/>
      <c r="AD38" s="45">
        <v>28206.75</v>
      </c>
      <c r="AE38" s="44"/>
      <c r="AF38" s="45">
        <v>31354.2</v>
      </c>
      <c r="AG38" s="44"/>
      <c r="AH38" s="45">
        <f t="shared" si="2"/>
        <v>277871.53999999998</v>
      </c>
      <c r="AI38" s="46">
        <f t="shared" si="3"/>
        <v>1.7924143554873151E-2</v>
      </c>
      <c r="AJ38" s="47"/>
    </row>
    <row r="39" spans="2:36" s="18" customFormat="1" ht="5.0999999999999996" customHeight="1" outlineLevel="1">
      <c r="B39" s="16" t="s">
        <v>402</v>
      </c>
      <c r="D39" s="21"/>
      <c r="E39" s="21"/>
      <c r="F39" s="21"/>
      <c r="G39" s="21"/>
      <c r="J39" s="14"/>
      <c r="K39" s="12"/>
      <c r="L39" s="14"/>
      <c r="M39" s="12"/>
      <c r="N39" s="14"/>
      <c r="O39" s="12"/>
      <c r="P39" s="14"/>
      <c r="Q39" s="12"/>
      <c r="R39" s="14"/>
      <c r="S39" s="12"/>
      <c r="T39" s="14"/>
      <c r="U39" s="12"/>
      <c r="V39" s="14"/>
      <c r="W39" s="12"/>
      <c r="X39" s="14"/>
      <c r="Y39" s="12"/>
      <c r="Z39" s="14"/>
      <c r="AA39" s="12"/>
      <c r="AB39" s="14"/>
      <c r="AC39" s="12"/>
      <c r="AD39" s="14"/>
      <c r="AE39" s="12"/>
      <c r="AF39" s="14"/>
      <c r="AG39" s="12"/>
      <c r="AH39" s="14"/>
      <c r="AI39" s="69"/>
      <c r="AJ39" s="20"/>
    </row>
    <row r="40" spans="2:36" s="18" customFormat="1" ht="15">
      <c r="B40" s="5" t="s">
        <v>402</v>
      </c>
      <c r="F40" s="21" t="s">
        <v>425</v>
      </c>
      <c r="J40" s="15">
        <f>SUM(J35:J39)</f>
        <v>19355.060000000001</v>
      </c>
      <c r="K40" s="12"/>
      <c r="L40" s="15">
        <f>SUM(L35:L39)</f>
        <v>20868.25</v>
      </c>
      <c r="M40" s="12"/>
      <c r="N40" s="15">
        <f>SUM(N35:N39)</f>
        <v>19237</v>
      </c>
      <c r="O40" s="12"/>
      <c r="P40" s="15">
        <f>SUM(P35:P39)</f>
        <v>19323.669999999998</v>
      </c>
      <c r="Q40" s="12"/>
      <c r="R40" s="15">
        <f>SUM(R35:R39)</f>
        <v>22035.75</v>
      </c>
      <c r="S40" s="12"/>
      <c r="T40" s="15">
        <f>SUM(T35:T39)</f>
        <v>18506.55</v>
      </c>
      <c r="U40" s="12"/>
      <c r="V40" s="15">
        <f>SUM(V35:V39)</f>
        <v>27543.989999999998</v>
      </c>
      <c r="W40" s="12"/>
      <c r="X40" s="15">
        <f>SUM(X35:X39)</f>
        <v>26555.66</v>
      </c>
      <c r="Y40" s="12"/>
      <c r="Z40" s="15">
        <f>SUM(Z35:Z39)</f>
        <v>31626.850000000002</v>
      </c>
      <c r="AA40" s="12"/>
      <c r="AB40" s="15">
        <f>SUM(AB35:AB39)</f>
        <v>19740.440000000002</v>
      </c>
      <c r="AC40" s="12"/>
      <c r="AD40" s="15">
        <f>SUM(AD35:AD39)</f>
        <v>29306.21</v>
      </c>
      <c r="AE40" s="12"/>
      <c r="AF40" s="15">
        <f>SUM(AF35:AF39)</f>
        <v>32346.06</v>
      </c>
      <c r="AG40" s="12"/>
      <c r="AH40" s="15">
        <f>SUM(AH35:AH39)</f>
        <v>286445.49</v>
      </c>
      <c r="AI40" s="46">
        <f>IF(AH$57=0,0,AH40/AH$57)</f>
        <v>1.8477207429756868E-2</v>
      </c>
      <c r="AJ40" s="20"/>
    </row>
    <row r="41" spans="2:36" s="18" customFormat="1" ht="15" outlineLevel="1">
      <c r="B41" s="5"/>
      <c r="D41" s="21"/>
      <c r="E41" s="21"/>
      <c r="F41" s="21"/>
      <c r="G41" s="21"/>
      <c r="J41" s="9"/>
      <c r="K41" s="12"/>
      <c r="L41" s="9"/>
      <c r="M41" s="12"/>
      <c r="N41" s="9"/>
      <c r="O41" s="12"/>
      <c r="P41" s="9"/>
      <c r="Q41" s="12"/>
      <c r="R41" s="9"/>
      <c r="S41" s="12"/>
      <c r="T41" s="9"/>
      <c r="U41" s="12"/>
      <c r="V41" s="9"/>
      <c r="W41" s="12"/>
      <c r="X41" s="9"/>
      <c r="Y41" s="12"/>
      <c r="Z41" s="9"/>
      <c r="AA41" s="12"/>
      <c r="AB41" s="9"/>
      <c r="AC41" s="12"/>
      <c r="AD41" s="9"/>
      <c r="AE41" s="12"/>
      <c r="AF41" s="9"/>
      <c r="AG41" s="12"/>
      <c r="AH41" s="9"/>
      <c r="AI41" s="69"/>
      <c r="AJ41" s="20"/>
    </row>
    <row r="42" spans="2:36" s="18" customFormat="1" ht="15" outlineLevel="1">
      <c r="B42" s="5" t="s">
        <v>402</v>
      </c>
      <c r="J42" s="9"/>
      <c r="K42" s="12"/>
      <c r="L42" s="9"/>
      <c r="M42" s="12"/>
      <c r="N42" s="9"/>
      <c r="O42" s="12"/>
      <c r="P42" s="9"/>
      <c r="Q42" s="12"/>
      <c r="R42" s="9"/>
      <c r="S42" s="12"/>
      <c r="T42" s="9"/>
      <c r="U42" s="12"/>
      <c r="V42" s="9"/>
      <c r="W42" s="12"/>
      <c r="X42" s="9"/>
      <c r="Y42" s="12"/>
      <c r="Z42" s="9"/>
      <c r="AA42" s="12"/>
      <c r="AB42" s="9"/>
      <c r="AC42" s="12"/>
      <c r="AD42" s="9"/>
      <c r="AE42" s="12"/>
      <c r="AF42" s="9"/>
      <c r="AG42" s="12"/>
      <c r="AH42" s="9"/>
      <c r="AI42" s="69"/>
      <c r="AJ42" s="20"/>
    </row>
    <row r="43" spans="2:36" customFormat="1" ht="15" outlineLevel="1">
      <c r="B43" t="s">
        <v>426</v>
      </c>
    </row>
    <row r="44" spans="2:36" s="18" customFormat="1" ht="3.75" customHeight="1" outlineLevel="1">
      <c r="B44" s="16" t="s">
        <v>402</v>
      </c>
      <c r="D44" s="21"/>
      <c r="E44" s="21"/>
      <c r="F44" s="21"/>
      <c r="G44" s="21"/>
      <c r="J44" s="14"/>
      <c r="K44" s="12"/>
      <c r="L44" s="14"/>
      <c r="M44" s="12"/>
      <c r="N44" s="14"/>
      <c r="O44" s="12"/>
      <c r="P44" s="14"/>
      <c r="Q44" s="12"/>
      <c r="R44" s="14"/>
      <c r="S44" s="12"/>
      <c r="T44" s="14"/>
      <c r="U44" s="12"/>
      <c r="V44" s="14"/>
      <c r="W44" s="12"/>
      <c r="X44" s="14"/>
      <c r="Y44" s="12"/>
      <c r="Z44" s="14"/>
      <c r="AA44" s="12"/>
      <c r="AB44" s="14"/>
      <c r="AC44" s="12"/>
      <c r="AD44" s="14"/>
      <c r="AE44" s="12"/>
      <c r="AF44" s="14"/>
      <c r="AG44" s="12"/>
      <c r="AH44" s="14"/>
      <c r="AI44" s="69"/>
      <c r="AJ44" s="20"/>
    </row>
    <row r="45" spans="2:36" s="18" customFormat="1" ht="15">
      <c r="B45" s="5" t="s">
        <v>402</v>
      </c>
      <c r="F45" s="21" t="s">
        <v>427</v>
      </c>
      <c r="J45" s="15">
        <f>SUM(J42:J44)</f>
        <v>0</v>
      </c>
      <c r="K45" s="12"/>
      <c r="L45" s="15">
        <f>SUM(L42:L44)</f>
        <v>0</v>
      </c>
      <c r="M45" s="12"/>
      <c r="N45" s="15">
        <f>SUM(N42:N44)</f>
        <v>0</v>
      </c>
      <c r="O45" s="12"/>
      <c r="P45" s="15">
        <f>SUM(P42:P44)</f>
        <v>0</v>
      </c>
      <c r="Q45" s="12"/>
      <c r="R45" s="15">
        <f>SUM(R42:R44)</f>
        <v>0</v>
      </c>
      <c r="S45" s="12"/>
      <c r="T45" s="15">
        <f>SUM(T42:T44)</f>
        <v>0</v>
      </c>
      <c r="U45" s="12"/>
      <c r="V45" s="15">
        <f>SUM(V42:V44)</f>
        <v>0</v>
      </c>
      <c r="W45" s="12"/>
      <c r="X45" s="15">
        <f>SUM(X42:X44)</f>
        <v>0</v>
      </c>
      <c r="Y45" s="12"/>
      <c r="Z45" s="15">
        <f>SUM(Z42:Z44)</f>
        <v>0</v>
      </c>
      <c r="AA45" s="12"/>
      <c r="AB45" s="15">
        <f>SUM(AB42:AB44)</f>
        <v>0</v>
      </c>
      <c r="AC45" s="12"/>
      <c r="AD45" s="15">
        <f>SUM(AD42:AD44)</f>
        <v>0</v>
      </c>
      <c r="AE45" s="12"/>
      <c r="AF45" s="15">
        <f>SUM(AF42:AF44)</f>
        <v>0</v>
      </c>
      <c r="AG45" s="12"/>
      <c r="AH45" s="15">
        <f>SUM(AH42:AH44)</f>
        <v>0</v>
      </c>
      <c r="AI45" s="46">
        <f>IF(AH$57=0,0,AH45/AH$57)</f>
        <v>0</v>
      </c>
      <c r="AJ45" s="20"/>
    </row>
    <row r="46" spans="2:36" s="18" customFormat="1" ht="15" outlineLevel="1">
      <c r="B46" s="16" t="s">
        <v>402</v>
      </c>
      <c r="J46" s="9"/>
      <c r="K46" s="12"/>
      <c r="L46" s="9"/>
      <c r="M46" s="12"/>
      <c r="N46" s="9"/>
      <c r="O46" s="12"/>
      <c r="P46" s="9"/>
      <c r="Q46" s="12"/>
      <c r="R46" s="9"/>
      <c r="S46" s="12"/>
      <c r="T46" s="9"/>
      <c r="U46" s="12"/>
      <c r="V46" s="9"/>
      <c r="W46" s="12"/>
      <c r="X46" s="9"/>
      <c r="Y46" s="12"/>
      <c r="Z46" s="9"/>
      <c r="AA46" s="12"/>
      <c r="AB46" s="9"/>
      <c r="AC46" s="12"/>
      <c r="AD46" s="9"/>
      <c r="AE46" s="12"/>
      <c r="AF46" s="9"/>
      <c r="AG46" s="12"/>
      <c r="AH46" s="9"/>
      <c r="AI46" s="69"/>
      <c r="AJ46" s="20"/>
    </row>
    <row r="47" spans="2:36" customFormat="1" ht="15" outlineLevel="1">
      <c r="B47" t="s">
        <v>428</v>
      </c>
    </row>
    <row r="48" spans="2:36" s="18" customFormat="1" ht="3.75" customHeight="1" outlineLevel="1">
      <c r="B48" s="16" t="s">
        <v>402</v>
      </c>
      <c r="D48" s="21"/>
      <c r="E48" s="21"/>
      <c r="F48" s="21"/>
      <c r="G48" s="21"/>
      <c r="J48" s="14"/>
      <c r="K48" s="12"/>
      <c r="L48" s="14"/>
      <c r="M48" s="12"/>
      <c r="N48" s="14"/>
      <c r="O48" s="12"/>
      <c r="P48" s="14"/>
      <c r="Q48" s="12"/>
      <c r="R48" s="14"/>
      <c r="S48" s="12"/>
      <c r="T48" s="14"/>
      <c r="U48" s="12"/>
      <c r="V48" s="14"/>
      <c r="W48" s="12"/>
      <c r="X48" s="14"/>
      <c r="Y48" s="12"/>
      <c r="Z48" s="14"/>
      <c r="AA48" s="12"/>
      <c r="AB48" s="14"/>
      <c r="AC48" s="12"/>
      <c r="AD48" s="14"/>
      <c r="AE48" s="12"/>
      <c r="AF48" s="14"/>
      <c r="AG48" s="12"/>
      <c r="AH48" s="14"/>
      <c r="AI48" s="69"/>
      <c r="AJ48" s="20"/>
    </row>
    <row r="49" spans="2:36" s="18" customFormat="1" ht="15">
      <c r="B49" s="16"/>
      <c r="F49" s="21" t="s">
        <v>429</v>
      </c>
      <c r="J49" s="15">
        <f>SUM(J47:J48)</f>
        <v>0</v>
      </c>
      <c r="K49" s="12"/>
      <c r="L49" s="15">
        <f>SUM(L47:L48)</f>
        <v>0</v>
      </c>
      <c r="M49" s="12"/>
      <c r="N49" s="15">
        <f>SUM(N47:N48)</f>
        <v>0</v>
      </c>
      <c r="O49" s="12"/>
      <c r="P49" s="15">
        <f>SUM(P47:P48)</f>
        <v>0</v>
      </c>
      <c r="Q49" s="12"/>
      <c r="R49" s="15">
        <f>SUM(R47:R48)</f>
        <v>0</v>
      </c>
      <c r="S49" s="12"/>
      <c r="T49" s="15">
        <f>SUM(T47:T48)</f>
        <v>0</v>
      </c>
      <c r="U49" s="12"/>
      <c r="V49" s="15">
        <f>SUM(V47:V48)</f>
        <v>0</v>
      </c>
      <c r="W49" s="12"/>
      <c r="X49" s="15">
        <f>SUM(X47:X48)</f>
        <v>0</v>
      </c>
      <c r="Y49" s="12"/>
      <c r="Z49" s="15">
        <f>SUM(Z47:Z48)</f>
        <v>0</v>
      </c>
      <c r="AA49" s="12"/>
      <c r="AB49" s="15">
        <f>SUM(AB47:AB48)</f>
        <v>0</v>
      </c>
      <c r="AC49" s="12"/>
      <c r="AD49" s="15">
        <f>SUM(AD47:AD48)</f>
        <v>0</v>
      </c>
      <c r="AE49" s="12"/>
      <c r="AF49" s="15">
        <f>SUM(AF47:AF48)</f>
        <v>0</v>
      </c>
      <c r="AG49" s="12"/>
      <c r="AH49" s="15">
        <f>SUM(AH47:AH48)</f>
        <v>0</v>
      </c>
      <c r="AI49" s="46">
        <f>IF(AH$57=0,0,AH49/AH$57)</f>
        <v>0</v>
      </c>
      <c r="AJ49" s="20"/>
    </row>
    <row r="50" spans="2:36" s="18" customFormat="1" ht="15" outlineLevel="1">
      <c r="B50" s="16"/>
      <c r="J50" s="9"/>
      <c r="K50" s="12"/>
      <c r="L50" s="9"/>
      <c r="M50" s="12"/>
      <c r="N50" s="9"/>
      <c r="O50" s="12"/>
      <c r="P50" s="9"/>
      <c r="Q50" s="12"/>
      <c r="R50" s="9"/>
      <c r="S50" s="12"/>
      <c r="T50" s="9"/>
      <c r="U50" s="12"/>
      <c r="V50" s="9"/>
      <c r="W50" s="12"/>
      <c r="X50" s="9"/>
      <c r="Y50" s="12"/>
      <c r="Z50" s="9"/>
      <c r="AA50" s="12"/>
      <c r="AB50" s="9"/>
      <c r="AC50" s="12"/>
      <c r="AD50" s="9"/>
      <c r="AE50" s="12"/>
      <c r="AF50" s="9"/>
      <c r="AG50" s="12"/>
      <c r="AH50" s="9"/>
      <c r="AI50" s="69"/>
      <c r="AJ50" s="20"/>
    </row>
    <row r="51" spans="2:36" s="18" customFormat="1" ht="15" outlineLevel="1">
      <c r="B51" s="16" t="s">
        <v>402</v>
      </c>
      <c r="J51" s="9"/>
      <c r="K51" s="12"/>
      <c r="L51" s="9"/>
      <c r="M51" s="12"/>
      <c r="N51" s="9"/>
      <c r="O51" s="12"/>
      <c r="P51" s="9"/>
      <c r="Q51" s="12"/>
      <c r="R51" s="9"/>
      <c r="S51" s="12"/>
      <c r="T51" s="9"/>
      <c r="U51" s="12"/>
      <c r="V51" s="9"/>
      <c r="W51" s="12"/>
      <c r="X51" s="9"/>
      <c r="Y51" s="12"/>
      <c r="Z51" s="9"/>
      <c r="AA51" s="12"/>
      <c r="AB51" s="9"/>
      <c r="AC51" s="12"/>
      <c r="AD51" s="9"/>
      <c r="AE51" s="12"/>
      <c r="AF51" s="9"/>
      <c r="AG51" s="12"/>
      <c r="AH51" s="9"/>
      <c r="AI51" s="69"/>
      <c r="AJ51" s="20"/>
    </row>
    <row r="52" spans="2:36" outlineLevel="1">
      <c r="B52" s="43" t="s">
        <v>430</v>
      </c>
      <c r="D52" s="22">
        <v>38000</v>
      </c>
      <c r="E52" s="22" t="s">
        <v>431</v>
      </c>
      <c r="F52" s="21"/>
      <c r="G52" s="7"/>
      <c r="H52" s="18"/>
      <c r="I52" s="44"/>
      <c r="J52" s="45">
        <v>2692.8</v>
      </c>
      <c r="K52" s="44"/>
      <c r="L52" s="45">
        <v>3736.48</v>
      </c>
      <c r="M52" s="44"/>
      <c r="N52" s="45">
        <v>2911.97</v>
      </c>
      <c r="O52" s="44"/>
      <c r="P52" s="45">
        <v>2499.89</v>
      </c>
      <c r="Q52" s="44"/>
      <c r="R52" s="45">
        <v>4902.67</v>
      </c>
      <c r="S52" s="44"/>
      <c r="T52" s="45">
        <v>3129.06</v>
      </c>
      <c r="U52" s="44"/>
      <c r="V52" s="45">
        <v>3699.74</v>
      </c>
      <c r="W52" s="44"/>
      <c r="X52" s="45">
        <v>3233.15</v>
      </c>
      <c r="Y52" s="44"/>
      <c r="Z52" s="45">
        <v>3031.79</v>
      </c>
      <c r="AA52" s="44"/>
      <c r="AB52" s="45">
        <v>3624.2</v>
      </c>
      <c r="AC52" s="44"/>
      <c r="AD52" s="45">
        <v>3169.94</v>
      </c>
      <c r="AE52" s="44"/>
      <c r="AF52" s="45">
        <v>2820.91</v>
      </c>
      <c r="AG52" s="44"/>
      <c r="AH52" s="45">
        <f t="shared" ref="AH52:AH53" si="4">AF52+AD52+AB52+Z52+X52+V52+T52+R52+P52+N52+L52+J52</f>
        <v>39452.600000000006</v>
      </c>
      <c r="AI52" s="46">
        <f t="shared" ref="AI52:AI53" si="5">IF(AH$57=0,0,AH52/AH$57)</f>
        <v>2.544895623398455E-3</v>
      </c>
      <c r="AJ52" s="47"/>
    </row>
    <row r="53" spans="2:36" outlineLevel="1">
      <c r="B53" s="43" t="s">
        <v>407</v>
      </c>
      <c r="D53" s="22">
        <v>38001</v>
      </c>
      <c r="E53" s="22" t="s">
        <v>645</v>
      </c>
      <c r="F53" s="21"/>
      <c r="G53" s="7"/>
      <c r="H53" s="18"/>
      <c r="I53" s="44"/>
      <c r="J53" s="45">
        <v>1439.65</v>
      </c>
      <c r="K53" s="44"/>
      <c r="L53" s="45">
        <v>2286.2600000000002</v>
      </c>
      <c r="M53" s="44"/>
      <c r="N53" s="45">
        <v>1722.37</v>
      </c>
      <c r="O53" s="44"/>
      <c r="P53" s="45">
        <v>1510.58</v>
      </c>
      <c r="Q53" s="44"/>
      <c r="R53" s="45">
        <v>1664.89</v>
      </c>
      <c r="S53" s="44"/>
      <c r="T53" s="45">
        <v>1267.3499999999999</v>
      </c>
      <c r="U53" s="44"/>
      <c r="V53" s="45">
        <v>1146.71</v>
      </c>
      <c r="W53" s="44"/>
      <c r="X53" s="45">
        <v>904.62</v>
      </c>
      <c r="Y53" s="44"/>
      <c r="Z53" s="45">
        <v>1018.64</v>
      </c>
      <c r="AA53" s="44"/>
      <c r="AB53" s="45">
        <v>1000.48</v>
      </c>
      <c r="AC53" s="44"/>
      <c r="AD53" s="45">
        <v>927.92</v>
      </c>
      <c r="AE53" s="44"/>
      <c r="AF53" s="45">
        <v>840.79</v>
      </c>
      <c r="AG53" s="44"/>
      <c r="AH53" s="45">
        <f t="shared" si="4"/>
        <v>15730.259999999998</v>
      </c>
      <c r="AI53" s="46">
        <f t="shared" si="5"/>
        <v>1.0146826781738027E-3</v>
      </c>
      <c r="AJ53" s="47"/>
    </row>
    <row r="54" spans="2:36" s="18" customFormat="1" ht="4.5" customHeight="1" outlineLevel="1">
      <c r="B54" s="16" t="s">
        <v>402</v>
      </c>
      <c r="D54" s="71"/>
      <c r="J54" s="14"/>
      <c r="K54" s="12"/>
      <c r="L54" s="14"/>
      <c r="M54" s="12"/>
      <c r="N54" s="14"/>
      <c r="O54" s="12"/>
      <c r="P54" s="14"/>
      <c r="Q54" s="12"/>
      <c r="R54" s="14"/>
      <c r="S54" s="12"/>
      <c r="T54" s="14"/>
      <c r="U54" s="12"/>
      <c r="V54" s="14"/>
      <c r="W54" s="12"/>
      <c r="X54" s="14"/>
      <c r="Y54" s="12"/>
      <c r="Z54" s="14"/>
      <c r="AA54" s="12"/>
      <c r="AB54" s="14"/>
      <c r="AC54" s="12"/>
      <c r="AD54" s="14"/>
      <c r="AE54" s="12"/>
      <c r="AF54" s="14"/>
      <c r="AG54" s="12"/>
      <c r="AH54" s="14"/>
      <c r="AI54" s="69"/>
      <c r="AJ54" s="20"/>
    </row>
    <row r="55" spans="2:36" s="18" customFormat="1" ht="15">
      <c r="B55" s="16" t="s">
        <v>402</v>
      </c>
      <c r="F55" s="18" t="s">
        <v>431</v>
      </c>
      <c r="J55" s="15">
        <f>SUM(J51:J54)</f>
        <v>4132.4500000000007</v>
      </c>
      <c r="K55" s="12"/>
      <c r="L55" s="15">
        <f>SUM(L51:L54)</f>
        <v>6022.74</v>
      </c>
      <c r="M55" s="12"/>
      <c r="N55" s="15">
        <f>SUM(N51:N54)</f>
        <v>4634.34</v>
      </c>
      <c r="O55" s="12"/>
      <c r="P55" s="15">
        <f>SUM(P51:P54)</f>
        <v>4010.47</v>
      </c>
      <c r="Q55" s="12"/>
      <c r="R55" s="15">
        <f>SUM(R51:R54)</f>
        <v>6567.56</v>
      </c>
      <c r="S55" s="12"/>
      <c r="T55" s="15">
        <f>SUM(T51:T54)</f>
        <v>4396.41</v>
      </c>
      <c r="U55" s="12"/>
      <c r="V55" s="15">
        <f>SUM(V51:V54)</f>
        <v>4846.45</v>
      </c>
      <c r="W55" s="12"/>
      <c r="X55" s="15">
        <f>SUM(X51:X54)</f>
        <v>4137.7700000000004</v>
      </c>
      <c r="Y55" s="12"/>
      <c r="Z55" s="15">
        <f>SUM(Z51:Z54)</f>
        <v>4050.43</v>
      </c>
      <c r="AA55" s="12"/>
      <c r="AB55" s="15">
        <f>SUM(AB51:AB54)</f>
        <v>4624.68</v>
      </c>
      <c r="AC55" s="12"/>
      <c r="AD55" s="15">
        <f>SUM(AD51:AD54)</f>
        <v>4097.8599999999997</v>
      </c>
      <c r="AE55" s="12"/>
      <c r="AF55" s="15">
        <f>SUM(AF51:AF54)</f>
        <v>3661.7</v>
      </c>
      <c r="AG55" s="12"/>
      <c r="AH55" s="15">
        <f>SUM(AH51:AH54)</f>
        <v>55182.86</v>
      </c>
      <c r="AI55" s="46">
        <f>IF(AH$57=0,0,AH55/AH$57)</f>
        <v>3.5595783015722575E-3</v>
      </c>
      <c r="AJ55" s="20"/>
    </row>
    <row r="56" spans="2:36" s="18" customFormat="1" ht="7.5" customHeight="1">
      <c r="B56" s="16" t="s">
        <v>402</v>
      </c>
      <c r="J56" s="9"/>
      <c r="K56" s="12"/>
      <c r="L56" s="9"/>
      <c r="M56" s="12"/>
      <c r="N56" s="9"/>
      <c r="O56" s="12"/>
      <c r="P56" s="9"/>
      <c r="Q56" s="12"/>
      <c r="R56" s="9"/>
      <c r="S56" s="12"/>
      <c r="T56" s="9"/>
      <c r="U56" s="12"/>
      <c r="V56" s="9"/>
      <c r="W56" s="12"/>
      <c r="X56" s="9"/>
      <c r="Y56" s="12"/>
      <c r="Z56" s="9"/>
      <c r="AA56" s="12"/>
      <c r="AB56" s="9"/>
      <c r="AC56" s="12"/>
      <c r="AD56" s="9"/>
      <c r="AE56" s="12"/>
      <c r="AF56" s="9"/>
      <c r="AG56" s="12"/>
      <c r="AH56" s="9"/>
      <c r="AI56" s="69"/>
      <c r="AJ56" s="20"/>
    </row>
    <row r="57" spans="2:36" s="18" customFormat="1" ht="15">
      <c r="B57" s="16" t="s">
        <v>402</v>
      </c>
      <c r="E57" s="72" t="s">
        <v>4</v>
      </c>
      <c r="J57" s="17">
        <f>+J33+J40+J45+J55+J29+J49</f>
        <v>1230532.3799999999</v>
      </c>
      <c r="K57" s="12"/>
      <c r="L57" s="17">
        <f>+L33+L40+L45+L55+L29+L49</f>
        <v>1290809.2799999998</v>
      </c>
      <c r="M57" s="12"/>
      <c r="N57" s="17">
        <f>+N33+N40+N45+N55+N29+N49</f>
        <v>1279928.6999999997</v>
      </c>
      <c r="O57" s="12"/>
      <c r="P57" s="17">
        <f>+P33+P40+P45+P55+P29+P49</f>
        <v>1279343.1799999997</v>
      </c>
      <c r="Q57" s="12"/>
      <c r="R57" s="17">
        <f>+R33+R40+R45+R55+R29+R49</f>
        <v>1278555.95</v>
      </c>
      <c r="S57" s="12"/>
      <c r="T57" s="17">
        <f>+T33+T40+T45+T55+T29+T49</f>
        <v>1223214.3799999999</v>
      </c>
      <c r="U57" s="12"/>
      <c r="V57" s="17">
        <f>+V33+V40+V45+V55+V29+V49</f>
        <v>1189548.47</v>
      </c>
      <c r="W57" s="12"/>
      <c r="X57" s="17">
        <f>+X33+X40+X45+X55+X29+X49</f>
        <v>1232196.92</v>
      </c>
      <c r="Y57" s="12"/>
      <c r="Z57" s="17">
        <f>+Z33+Z40+Z45+Z55+Z29+Z49</f>
        <v>1367036.97</v>
      </c>
      <c r="AA57" s="12"/>
      <c r="AB57" s="17">
        <f>+AB33+AB40+AB45+AB55+AB29+AB49</f>
        <v>1320421.92</v>
      </c>
      <c r="AC57" s="12"/>
      <c r="AD57" s="17">
        <f>+AD33+AD40+AD45+AD55+AD29+AD49</f>
        <v>1374047.9400000002</v>
      </c>
      <c r="AE57" s="12"/>
      <c r="AF57" s="17">
        <f>+AF33+AF40+AF45+AF55+AF29+AF49</f>
        <v>1437003.64</v>
      </c>
      <c r="AG57" s="12"/>
      <c r="AH57" s="17">
        <f>+AH33+AH40+AH45+AH55+AH29+AH49</f>
        <v>15502639.73</v>
      </c>
      <c r="AI57" s="46">
        <f>IF(AH$57=0,0,AH57/AH$57)</f>
        <v>1</v>
      </c>
      <c r="AJ57" s="20"/>
    </row>
    <row r="58" spans="2:36" s="18" customFormat="1" ht="7.5" customHeight="1">
      <c r="B58" s="16" t="s">
        <v>402</v>
      </c>
      <c r="J58" s="9"/>
      <c r="K58" s="12"/>
      <c r="L58" s="9"/>
      <c r="M58" s="12"/>
      <c r="N58" s="9"/>
      <c r="O58" s="12"/>
      <c r="P58" s="9"/>
      <c r="Q58" s="12"/>
      <c r="R58" s="9"/>
      <c r="S58" s="12"/>
      <c r="T58" s="9"/>
      <c r="U58" s="12"/>
      <c r="V58" s="9"/>
      <c r="W58" s="12"/>
      <c r="X58" s="9"/>
      <c r="Y58" s="12"/>
      <c r="Z58" s="9"/>
      <c r="AA58" s="12"/>
      <c r="AB58" s="9"/>
      <c r="AC58" s="12"/>
      <c r="AD58" s="9"/>
      <c r="AE58" s="12"/>
      <c r="AF58" s="9"/>
      <c r="AG58" s="12"/>
      <c r="AH58" s="9"/>
      <c r="AI58" s="69"/>
      <c r="AJ58" s="20"/>
    </row>
    <row r="59" spans="2:36" s="18" customFormat="1" ht="15" outlineLevel="1">
      <c r="B59" s="16"/>
      <c r="J59" s="9"/>
      <c r="K59" s="12"/>
      <c r="L59" s="9"/>
      <c r="M59" s="12"/>
      <c r="N59" s="9"/>
      <c r="O59" s="12"/>
      <c r="P59" s="9"/>
      <c r="Q59" s="12"/>
      <c r="R59" s="9"/>
      <c r="S59" s="12"/>
      <c r="T59" s="9"/>
      <c r="U59" s="12"/>
      <c r="V59" s="9"/>
      <c r="W59" s="12"/>
      <c r="X59" s="9"/>
      <c r="Y59" s="12"/>
      <c r="Z59" s="9"/>
      <c r="AA59" s="12"/>
      <c r="AB59" s="9"/>
      <c r="AC59" s="12"/>
      <c r="AD59" s="9"/>
      <c r="AE59" s="12"/>
      <c r="AF59" s="9"/>
      <c r="AG59" s="12"/>
      <c r="AH59" s="9"/>
      <c r="AI59" s="69"/>
      <c r="AJ59" s="20"/>
    </row>
    <row r="60" spans="2:36" outlineLevel="1">
      <c r="B60" s="43" t="s">
        <v>432</v>
      </c>
      <c r="D60" s="22">
        <v>40101</v>
      </c>
      <c r="E60" s="22" t="s">
        <v>433</v>
      </c>
      <c r="F60" s="21"/>
      <c r="G60" s="7"/>
      <c r="H60" s="18"/>
      <c r="I60" s="44"/>
      <c r="J60" s="45">
        <v>302549.38</v>
      </c>
      <c r="K60" s="44"/>
      <c r="L60" s="45">
        <v>344833.97</v>
      </c>
      <c r="M60" s="44"/>
      <c r="N60" s="45">
        <v>339997.54</v>
      </c>
      <c r="O60" s="44"/>
      <c r="P60" s="45">
        <v>338321.66</v>
      </c>
      <c r="Q60" s="44"/>
      <c r="R60" s="45">
        <v>345064.15</v>
      </c>
      <c r="S60" s="44"/>
      <c r="T60" s="45">
        <v>286193.12</v>
      </c>
      <c r="U60" s="44"/>
      <c r="V60" s="45">
        <v>266056.18</v>
      </c>
      <c r="W60" s="44"/>
      <c r="X60" s="45">
        <v>298832.34999999998</v>
      </c>
      <c r="Y60" s="44"/>
      <c r="Z60" s="45">
        <v>396864.83</v>
      </c>
      <c r="AA60" s="44"/>
      <c r="AB60" s="45">
        <v>347724.92</v>
      </c>
      <c r="AC60" s="44"/>
      <c r="AD60" s="45">
        <v>386701.25</v>
      </c>
      <c r="AE60" s="44"/>
      <c r="AF60" s="45">
        <v>0</v>
      </c>
      <c r="AG60" s="44"/>
      <c r="AH60" s="45">
        <f>AF60+AD60+AB60+Z60+X60+V60+T60+R60+P60+N60+L60+J60</f>
        <v>3653139.3499999996</v>
      </c>
      <c r="AI60" s="46">
        <f>IF(AH$57=0,0,AH60/AH$57)</f>
        <v>0.2356462779000541</v>
      </c>
      <c r="AJ60" s="47"/>
    </row>
    <row r="61" spans="2:36" s="18" customFormat="1" ht="5.0999999999999996" customHeight="1" outlineLevel="1">
      <c r="B61" s="16" t="s">
        <v>402</v>
      </c>
      <c r="D61" s="21"/>
      <c r="E61" s="21"/>
      <c r="F61" s="21"/>
      <c r="G61" s="21"/>
      <c r="J61" s="14"/>
      <c r="K61" s="12"/>
      <c r="L61" s="14"/>
      <c r="M61" s="12"/>
      <c r="N61" s="14"/>
      <c r="O61" s="12"/>
      <c r="P61" s="14"/>
      <c r="Q61" s="12"/>
      <c r="R61" s="14"/>
      <c r="S61" s="12"/>
      <c r="T61" s="14"/>
      <c r="U61" s="12"/>
      <c r="V61" s="14"/>
      <c r="W61" s="12"/>
      <c r="X61" s="14"/>
      <c r="Y61" s="12"/>
      <c r="Z61" s="14"/>
      <c r="AA61" s="12"/>
      <c r="AB61" s="14"/>
      <c r="AC61" s="12"/>
      <c r="AD61" s="14"/>
      <c r="AE61" s="12"/>
      <c r="AF61" s="14"/>
      <c r="AG61" s="12"/>
      <c r="AH61" s="14"/>
      <c r="AI61" s="69"/>
      <c r="AJ61" s="20"/>
    </row>
    <row r="62" spans="2:36" s="18" customFormat="1" ht="15">
      <c r="B62" s="16" t="s">
        <v>402</v>
      </c>
      <c r="F62" s="21" t="s">
        <v>434</v>
      </c>
      <c r="J62" s="15">
        <f>SUM(J59:J61)</f>
        <v>302549.38</v>
      </c>
      <c r="K62" s="12"/>
      <c r="L62" s="15">
        <f>SUM(L59:L61)</f>
        <v>344833.97</v>
      </c>
      <c r="M62" s="12"/>
      <c r="N62" s="15">
        <f>SUM(N59:N61)</f>
        <v>339997.54</v>
      </c>
      <c r="O62" s="12"/>
      <c r="P62" s="15">
        <f>SUM(P59:P61)</f>
        <v>338321.66</v>
      </c>
      <c r="Q62" s="12"/>
      <c r="R62" s="15">
        <f>SUM(R59:R61)</f>
        <v>345064.15</v>
      </c>
      <c r="S62" s="12"/>
      <c r="T62" s="15">
        <f>SUM(T59:T61)</f>
        <v>286193.12</v>
      </c>
      <c r="U62" s="12"/>
      <c r="V62" s="15">
        <f>SUM(V59:V61)</f>
        <v>266056.18</v>
      </c>
      <c r="W62" s="12"/>
      <c r="X62" s="15">
        <f>SUM(X59:X61)</f>
        <v>298832.34999999998</v>
      </c>
      <c r="Y62" s="12"/>
      <c r="Z62" s="15">
        <f>SUM(Z59:Z61)</f>
        <v>396864.83</v>
      </c>
      <c r="AA62" s="12"/>
      <c r="AB62" s="15">
        <f>SUM(AB59:AB61)</f>
        <v>347724.92</v>
      </c>
      <c r="AC62" s="12"/>
      <c r="AD62" s="15">
        <f>SUM(AD59:AD61)</f>
        <v>386701.25</v>
      </c>
      <c r="AE62" s="12"/>
      <c r="AF62" s="15">
        <f>SUM(AF59:AF61)</f>
        <v>0</v>
      </c>
      <c r="AG62" s="12"/>
      <c r="AH62" s="15">
        <f>SUM(AH59:AH61)</f>
        <v>3653139.3499999996</v>
      </c>
      <c r="AI62" s="46">
        <f>IF(AH$57=0,0,AH62/AH$57)</f>
        <v>0.2356462779000541</v>
      </c>
      <c r="AJ62" s="20"/>
    </row>
    <row r="63" spans="2:36" s="18" customFormat="1" ht="15" outlineLevel="1">
      <c r="B63" s="16"/>
      <c r="J63" s="9"/>
      <c r="K63" s="12"/>
      <c r="L63" s="9"/>
      <c r="M63" s="12"/>
      <c r="N63" s="9"/>
      <c r="O63" s="12"/>
      <c r="P63" s="9"/>
      <c r="Q63" s="12"/>
      <c r="R63" s="9"/>
      <c r="S63" s="12"/>
      <c r="T63" s="9"/>
      <c r="U63" s="12"/>
      <c r="V63" s="9"/>
      <c r="W63" s="12"/>
      <c r="X63" s="9"/>
      <c r="Y63" s="12"/>
      <c r="Z63" s="9"/>
      <c r="AA63" s="12"/>
      <c r="AB63" s="9"/>
      <c r="AC63" s="12"/>
      <c r="AD63" s="9"/>
      <c r="AE63" s="12"/>
      <c r="AF63" s="9"/>
      <c r="AG63" s="12"/>
      <c r="AH63" s="9"/>
      <c r="AI63" s="69"/>
      <c r="AJ63" s="20"/>
    </row>
    <row r="64" spans="2:36" outlineLevel="1">
      <c r="B64" s="43" t="s">
        <v>435</v>
      </c>
      <c r="D64" s="22"/>
      <c r="E64" s="22"/>
      <c r="F64" s="21"/>
      <c r="G64" s="7"/>
      <c r="H64" s="18"/>
      <c r="I64" s="44"/>
      <c r="J64" s="45"/>
      <c r="K64" s="44"/>
      <c r="L64" s="45"/>
      <c r="M64" s="44"/>
      <c r="N64" s="45"/>
      <c r="O64" s="44"/>
      <c r="P64" s="45"/>
      <c r="Q64" s="44"/>
      <c r="R64" s="45"/>
      <c r="S64" s="44"/>
      <c r="T64" s="45"/>
      <c r="U64" s="44"/>
      <c r="V64" s="45"/>
      <c r="W64" s="44"/>
      <c r="X64" s="45"/>
      <c r="Y64" s="44"/>
      <c r="Z64" s="45"/>
      <c r="AA64" s="44"/>
      <c r="AB64" s="45"/>
      <c r="AC64" s="44"/>
      <c r="AD64" s="45"/>
      <c r="AE64" s="44"/>
      <c r="AF64" s="45"/>
      <c r="AG64" s="44"/>
      <c r="AH64" s="45"/>
      <c r="AI64" s="46"/>
      <c r="AJ64" s="47"/>
    </row>
    <row r="65" spans="2:36" s="18" customFormat="1" ht="4.5" customHeight="1" outlineLevel="1">
      <c r="B65" s="18" t="s">
        <v>402</v>
      </c>
      <c r="D65" s="71"/>
      <c r="J65" s="14"/>
      <c r="K65" s="12"/>
      <c r="L65" s="14"/>
      <c r="M65" s="12"/>
      <c r="N65" s="14"/>
      <c r="O65" s="12"/>
      <c r="P65" s="14"/>
      <c r="Q65" s="12"/>
      <c r="R65" s="14"/>
      <c r="S65" s="12"/>
      <c r="T65" s="14"/>
      <c r="U65" s="12"/>
      <c r="V65" s="14"/>
      <c r="W65" s="12"/>
      <c r="X65" s="14"/>
      <c r="Y65" s="12"/>
      <c r="Z65" s="14"/>
      <c r="AA65" s="12"/>
      <c r="AB65" s="14"/>
      <c r="AC65" s="12"/>
      <c r="AD65" s="14"/>
      <c r="AE65" s="12"/>
      <c r="AF65" s="14"/>
      <c r="AG65" s="12"/>
      <c r="AH65" s="14"/>
      <c r="AI65" s="69"/>
      <c r="AJ65" s="20"/>
    </row>
    <row r="66" spans="2:36" s="18" customFormat="1" ht="15">
      <c r="B66" s="16" t="s">
        <v>402</v>
      </c>
      <c r="F66" s="18" t="s">
        <v>436</v>
      </c>
      <c r="J66" s="15">
        <f>SUM(J64:J65)</f>
        <v>0</v>
      </c>
      <c r="K66" s="12"/>
      <c r="L66" s="15">
        <f>SUM(L64:L65)</f>
        <v>0</v>
      </c>
      <c r="M66" s="12"/>
      <c r="N66" s="15">
        <f>SUM(N64:N65)</f>
        <v>0</v>
      </c>
      <c r="O66" s="12"/>
      <c r="P66" s="15">
        <f>SUM(P64:P65)</f>
        <v>0</v>
      </c>
      <c r="Q66" s="12"/>
      <c r="R66" s="15">
        <f>SUM(R64:R65)</f>
        <v>0</v>
      </c>
      <c r="S66" s="12"/>
      <c r="T66" s="15">
        <f>SUM(T64:T65)</f>
        <v>0</v>
      </c>
      <c r="U66" s="12"/>
      <c r="V66" s="15">
        <f>SUM(V64:V65)</f>
        <v>0</v>
      </c>
      <c r="W66" s="12"/>
      <c r="X66" s="15">
        <f>SUM(X64:X65)</f>
        <v>0</v>
      </c>
      <c r="Y66" s="12"/>
      <c r="Z66" s="15">
        <f>SUM(Z64:Z65)</f>
        <v>0</v>
      </c>
      <c r="AA66" s="12"/>
      <c r="AB66" s="15">
        <f>SUM(AB64:AB65)</f>
        <v>0</v>
      </c>
      <c r="AC66" s="12"/>
      <c r="AD66" s="15">
        <f>SUM(AD64:AD65)</f>
        <v>0</v>
      </c>
      <c r="AE66" s="12"/>
      <c r="AF66" s="15">
        <f>SUM(AF64:AF65)</f>
        <v>0</v>
      </c>
      <c r="AG66" s="12"/>
      <c r="AH66" s="15">
        <f>SUM(AH64:AH65)</f>
        <v>0</v>
      </c>
      <c r="AI66" s="46">
        <f>IF(AH$57=0,0,AH66/AH$57)</f>
        <v>0</v>
      </c>
      <c r="AJ66" s="20"/>
    </row>
    <row r="67" spans="2:36" s="18" customFormat="1" ht="15" outlineLevel="1">
      <c r="B67" s="16"/>
      <c r="J67" s="9"/>
      <c r="K67" s="12"/>
      <c r="L67" s="9"/>
      <c r="M67" s="12"/>
      <c r="N67" s="9"/>
      <c r="O67" s="12"/>
      <c r="P67" s="9"/>
      <c r="Q67" s="12"/>
      <c r="R67" s="9"/>
      <c r="S67" s="12"/>
      <c r="T67" s="9"/>
      <c r="U67" s="12"/>
      <c r="V67" s="9"/>
      <c r="W67" s="12"/>
      <c r="X67" s="9"/>
      <c r="Y67" s="12"/>
      <c r="Z67" s="9"/>
      <c r="AA67" s="12"/>
      <c r="AB67" s="9"/>
      <c r="AC67" s="12"/>
      <c r="AD67" s="9"/>
      <c r="AE67" s="12"/>
      <c r="AF67" s="9"/>
      <c r="AG67" s="12"/>
      <c r="AH67" s="9"/>
      <c r="AI67" s="69"/>
      <c r="AJ67" s="20"/>
    </row>
    <row r="68" spans="2:36" s="18" customFormat="1" ht="15" outlineLevel="1">
      <c r="B68" s="16" t="s">
        <v>402</v>
      </c>
      <c r="J68" s="9"/>
      <c r="K68" s="12"/>
      <c r="L68" s="9"/>
      <c r="M68" s="12"/>
      <c r="N68" s="9"/>
      <c r="O68" s="12"/>
      <c r="P68" s="9"/>
      <c r="Q68" s="12"/>
      <c r="R68" s="9"/>
      <c r="S68" s="12"/>
      <c r="T68" s="9"/>
      <c r="U68" s="12"/>
      <c r="V68" s="9"/>
      <c r="W68" s="12"/>
      <c r="X68" s="9"/>
      <c r="Y68" s="12"/>
      <c r="Z68" s="9"/>
      <c r="AA68" s="12"/>
      <c r="AB68" s="9"/>
      <c r="AC68" s="12"/>
      <c r="AD68" s="9"/>
      <c r="AE68" s="12"/>
      <c r="AF68" s="9"/>
      <c r="AG68" s="12"/>
      <c r="AH68" s="9"/>
      <c r="AI68" s="69"/>
      <c r="AJ68" s="20"/>
    </row>
    <row r="69" spans="2:36" outlineLevel="1">
      <c r="B69" s="43" t="s">
        <v>437</v>
      </c>
      <c r="D69" s="22">
        <v>41121</v>
      </c>
      <c r="E69" s="22" t="s">
        <v>590</v>
      </c>
      <c r="F69" s="21"/>
      <c r="G69" s="7"/>
      <c r="H69" s="18"/>
      <c r="I69" s="44"/>
      <c r="J69" s="45">
        <v>13125</v>
      </c>
      <c r="K69" s="44"/>
      <c r="L69" s="45">
        <v>13750</v>
      </c>
      <c r="M69" s="44"/>
      <c r="N69" s="45">
        <v>13000</v>
      </c>
      <c r="O69" s="44"/>
      <c r="P69" s="45">
        <v>12500</v>
      </c>
      <c r="Q69" s="44"/>
      <c r="R69" s="45">
        <v>14375</v>
      </c>
      <c r="S69" s="44"/>
      <c r="T69" s="45">
        <v>9500</v>
      </c>
      <c r="U69" s="44"/>
      <c r="V69" s="45">
        <v>10625</v>
      </c>
      <c r="W69" s="44"/>
      <c r="X69" s="45">
        <v>8750</v>
      </c>
      <c r="Y69" s="44"/>
      <c r="Z69" s="45">
        <v>14000</v>
      </c>
      <c r="AA69" s="44"/>
      <c r="AB69" s="45">
        <v>10375</v>
      </c>
      <c r="AC69" s="44"/>
      <c r="AD69" s="45">
        <v>19750</v>
      </c>
      <c r="AE69" s="44"/>
      <c r="AF69" s="45">
        <v>0</v>
      </c>
      <c r="AG69" s="44"/>
      <c r="AH69" s="45">
        <f t="shared" ref="AH69:AH73" si="6">AF69+AD69+AB69+Z69+X69+V69+T69+R69+P69+N69+L69+J69</f>
        <v>139750</v>
      </c>
      <c r="AI69" s="46">
        <f t="shared" ref="AI69:AI73" si="7">IF(AH$57=0,0,AH69/AH$57)</f>
        <v>9.0145938004069191E-3</v>
      </c>
      <c r="AJ69" s="47"/>
    </row>
    <row r="70" spans="2:36" outlineLevel="1">
      <c r="B70" s="43" t="s">
        <v>407</v>
      </c>
      <c r="D70" s="22">
        <v>41129</v>
      </c>
      <c r="E70" s="22" t="s">
        <v>646</v>
      </c>
      <c r="F70" s="21"/>
      <c r="G70" s="7"/>
      <c r="H70" s="18"/>
      <c r="I70" s="44"/>
      <c r="J70" s="45">
        <v>6841.68</v>
      </c>
      <c r="K70" s="44"/>
      <c r="L70" s="45">
        <v>0</v>
      </c>
      <c r="M70" s="44"/>
      <c r="N70" s="45">
        <v>0</v>
      </c>
      <c r="O70" s="44"/>
      <c r="P70" s="45">
        <v>0</v>
      </c>
      <c r="Q70" s="44"/>
      <c r="R70" s="45">
        <v>0</v>
      </c>
      <c r="S70" s="44"/>
      <c r="T70" s="45">
        <v>1053.58</v>
      </c>
      <c r="U70" s="44"/>
      <c r="V70" s="45">
        <v>5459.46</v>
      </c>
      <c r="W70" s="44"/>
      <c r="X70" s="45">
        <v>4525.6099999999997</v>
      </c>
      <c r="Y70" s="44"/>
      <c r="Z70" s="45">
        <v>0</v>
      </c>
      <c r="AA70" s="44"/>
      <c r="AB70" s="45">
        <v>2562.12</v>
      </c>
      <c r="AC70" s="44"/>
      <c r="AD70" s="45">
        <v>0</v>
      </c>
      <c r="AE70" s="44"/>
      <c r="AF70" s="45">
        <v>0</v>
      </c>
      <c r="AG70" s="44"/>
      <c r="AH70" s="45">
        <f t="shared" si="6"/>
        <v>20442.449999999997</v>
      </c>
      <c r="AI70" s="46">
        <f t="shared" si="7"/>
        <v>1.3186431701976988E-3</v>
      </c>
      <c r="AJ70" s="47"/>
    </row>
    <row r="71" spans="2:36" outlineLevel="1">
      <c r="B71" s="43" t="s">
        <v>407</v>
      </c>
      <c r="D71" s="22">
        <v>41201</v>
      </c>
      <c r="E71" s="22" t="s">
        <v>438</v>
      </c>
      <c r="F71" s="21"/>
      <c r="G71" s="7"/>
      <c r="H71" s="18"/>
      <c r="I71" s="44"/>
      <c r="J71" s="45">
        <v>23458.799999999999</v>
      </c>
      <c r="K71" s="44"/>
      <c r="L71" s="45">
        <v>24748.41</v>
      </c>
      <c r="M71" s="44"/>
      <c r="N71" s="45">
        <v>24248.799999999999</v>
      </c>
      <c r="O71" s="44"/>
      <c r="P71" s="45">
        <v>24918.799999999999</v>
      </c>
      <c r="Q71" s="44"/>
      <c r="R71" s="45">
        <v>26365.51</v>
      </c>
      <c r="S71" s="44"/>
      <c r="T71" s="45">
        <v>25334.15</v>
      </c>
      <c r="U71" s="44"/>
      <c r="V71" s="45">
        <v>25984.49</v>
      </c>
      <c r="W71" s="44"/>
      <c r="X71" s="45">
        <v>26000</v>
      </c>
      <c r="Y71" s="44"/>
      <c r="Z71" s="45">
        <v>24519.86</v>
      </c>
      <c r="AA71" s="44"/>
      <c r="AB71" s="45">
        <v>27268.240000000002</v>
      </c>
      <c r="AC71" s="44"/>
      <c r="AD71" s="45">
        <v>24462.6</v>
      </c>
      <c r="AE71" s="44"/>
      <c r="AF71" s="45">
        <v>637.71</v>
      </c>
      <c r="AG71" s="44"/>
      <c r="AH71" s="45">
        <f t="shared" si="6"/>
        <v>277947.37</v>
      </c>
      <c r="AI71" s="46">
        <f t="shared" si="7"/>
        <v>1.7929034979902742E-2</v>
      </c>
      <c r="AJ71" s="47"/>
    </row>
    <row r="72" spans="2:36" outlineLevel="1">
      <c r="B72" s="43" t="s">
        <v>407</v>
      </c>
      <c r="D72" s="22">
        <v>43001</v>
      </c>
      <c r="E72" s="22" t="s">
        <v>439</v>
      </c>
      <c r="F72" s="21"/>
      <c r="G72" s="7"/>
      <c r="H72" s="18"/>
      <c r="I72" s="44"/>
      <c r="J72" s="45">
        <v>17712.05</v>
      </c>
      <c r="K72" s="44"/>
      <c r="L72" s="45">
        <v>18055.05</v>
      </c>
      <c r="M72" s="44"/>
      <c r="N72" s="45">
        <v>18194.310000000001</v>
      </c>
      <c r="O72" s="44"/>
      <c r="P72" s="45">
        <v>18553.509999999998</v>
      </c>
      <c r="Q72" s="44"/>
      <c r="R72" s="45">
        <v>18406.07</v>
      </c>
      <c r="S72" s="44"/>
      <c r="T72" s="45">
        <v>17426.259999999998</v>
      </c>
      <c r="U72" s="44"/>
      <c r="V72" s="45">
        <v>16719.98</v>
      </c>
      <c r="W72" s="44"/>
      <c r="X72" s="45">
        <v>17496.89</v>
      </c>
      <c r="Y72" s="44"/>
      <c r="Z72" s="45">
        <v>19481.189999999999</v>
      </c>
      <c r="AA72" s="44"/>
      <c r="AB72" s="45">
        <v>18701.3</v>
      </c>
      <c r="AC72" s="44"/>
      <c r="AD72" s="45">
        <v>19433.189999999999</v>
      </c>
      <c r="AE72" s="44"/>
      <c r="AF72" s="45">
        <v>20149.939999999999</v>
      </c>
      <c r="AG72" s="44"/>
      <c r="AH72" s="45">
        <f t="shared" si="6"/>
        <v>220329.73999999996</v>
      </c>
      <c r="AI72" s="46">
        <f t="shared" si="7"/>
        <v>1.4212401490155764E-2</v>
      </c>
      <c r="AJ72" s="47"/>
    </row>
    <row r="73" spans="2:36" outlineLevel="1">
      <c r="B73" s="43" t="s">
        <v>407</v>
      </c>
      <c r="D73" s="22">
        <v>43002</v>
      </c>
      <c r="E73" s="22" t="s">
        <v>440</v>
      </c>
      <c r="F73" s="21"/>
      <c r="G73" s="7"/>
      <c r="H73" s="18"/>
      <c r="I73" s="44"/>
      <c r="J73" s="45">
        <v>3396</v>
      </c>
      <c r="K73" s="44"/>
      <c r="L73" s="45">
        <v>3716</v>
      </c>
      <c r="M73" s="44"/>
      <c r="N73" s="45">
        <v>3558</v>
      </c>
      <c r="O73" s="44"/>
      <c r="P73" s="45">
        <v>3694</v>
      </c>
      <c r="Q73" s="44"/>
      <c r="R73" s="45">
        <v>3563</v>
      </c>
      <c r="S73" s="44"/>
      <c r="T73" s="45">
        <v>3195</v>
      </c>
      <c r="U73" s="44"/>
      <c r="V73" s="45">
        <v>3639</v>
      </c>
      <c r="W73" s="44"/>
      <c r="X73" s="45">
        <v>12946</v>
      </c>
      <c r="Y73" s="44"/>
      <c r="Z73" s="45">
        <v>4473</v>
      </c>
      <c r="AA73" s="44"/>
      <c r="AB73" s="45">
        <v>4565</v>
      </c>
      <c r="AC73" s="44"/>
      <c r="AD73" s="45">
        <v>4590</v>
      </c>
      <c r="AE73" s="44"/>
      <c r="AF73" s="45">
        <v>4898</v>
      </c>
      <c r="AG73" s="44"/>
      <c r="AH73" s="45">
        <f t="shared" si="6"/>
        <v>56233</v>
      </c>
      <c r="AI73" s="46">
        <f t="shared" si="7"/>
        <v>3.6273177329394081E-3</v>
      </c>
      <c r="AJ73" s="47"/>
    </row>
    <row r="74" spans="2:36" s="18" customFormat="1" ht="5.0999999999999996" customHeight="1" outlineLevel="1">
      <c r="B74" s="5" t="s">
        <v>402</v>
      </c>
      <c r="D74" s="21"/>
      <c r="E74" s="21"/>
      <c r="F74" s="21"/>
      <c r="G74" s="21"/>
      <c r="J74" s="14"/>
      <c r="K74" s="12"/>
      <c r="L74" s="14"/>
      <c r="M74" s="12"/>
      <c r="N74" s="14"/>
      <c r="O74" s="12"/>
      <c r="P74" s="14"/>
      <c r="Q74" s="12"/>
      <c r="R74" s="14"/>
      <c r="S74" s="12"/>
      <c r="T74" s="14"/>
      <c r="U74" s="12"/>
      <c r="V74" s="14"/>
      <c r="W74" s="12"/>
      <c r="X74" s="14"/>
      <c r="Y74" s="12"/>
      <c r="Z74" s="14"/>
      <c r="AA74" s="12"/>
      <c r="AB74" s="14"/>
      <c r="AC74" s="12"/>
      <c r="AD74" s="14"/>
      <c r="AE74" s="12"/>
      <c r="AF74" s="14"/>
      <c r="AG74" s="12"/>
      <c r="AH74" s="14"/>
      <c r="AI74" s="69"/>
      <c r="AJ74" s="20"/>
    </row>
    <row r="75" spans="2:36" s="18" customFormat="1" ht="15">
      <c r="B75" s="16" t="s">
        <v>402</v>
      </c>
      <c r="F75" s="21" t="s">
        <v>441</v>
      </c>
      <c r="G75" s="73"/>
      <c r="H75" s="73"/>
      <c r="I75" s="73"/>
      <c r="J75" s="15">
        <f>SUM(J68:J74)</f>
        <v>64533.53</v>
      </c>
      <c r="K75" s="12"/>
      <c r="L75" s="15">
        <f>SUM(L68:L74)</f>
        <v>60269.460000000006</v>
      </c>
      <c r="M75" s="12"/>
      <c r="N75" s="15">
        <f>SUM(N68:N74)</f>
        <v>59001.11</v>
      </c>
      <c r="O75" s="12"/>
      <c r="P75" s="15">
        <f>SUM(P68:P74)</f>
        <v>59666.31</v>
      </c>
      <c r="Q75" s="12"/>
      <c r="R75" s="15">
        <f>SUM(R68:R74)</f>
        <v>62709.579999999994</v>
      </c>
      <c r="S75" s="12"/>
      <c r="T75" s="15">
        <f>SUM(T68:T74)</f>
        <v>56508.990000000005</v>
      </c>
      <c r="U75" s="12"/>
      <c r="V75" s="15">
        <f>SUM(V68:V74)</f>
        <v>62427.929999999993</v>
      </c>
      <c r="W75" s="12"/>
      <c r="X75" s="15">
        <f>SUM(X68:X74)</f>
        <v>69718.5</v>
      </c>
      <c r="Y75" s="12"/>
      <c r="Z75" s="15">
        <f>SUM(Z68:Z74)</f>
        <v>62474.05</v>
      </c>
      <c r="AA75" s="12"/>
      <c r="AB75" s="15">
        <f>SUM(AB68:AB74)</f>
        <v>63471.66</v>
      </c>
      <c r="AC75" s="12"/>
      <c r="AD75" s="15">
        <f>SUM(AD68:AD74)</f>
        <v>68235.789999999994</v>
      </c>
      <c r="AE75" s="12"/>
      <c r="AF75" s="15">
        <f>SUM(AF68:AF74)</f>
        <v>25685.649999999998</v>
      </c>
      <c r="AG75" s="12"/>
      <c r="AH75" s="15">
        <f>SUM(AH68:AH74)</f>
        <v>714702.55999999994</v>
      </c>
      <c r="AI75" s="46">
        <f>IF(AH$57=0,0,AH75/AH$57)</f>
        <v>4.610199117360253E-2</v>
      </c>
      <c r="AJ75" s="20"/>
    </row>
    <row r="76" spans="2:36" s="18" customFormat="1" ht="15" outlineLevel="1">
      <c r="B76" s="16"/>
      <c r="J76" s="9"/>
      <c r="K76" s="12"/>
      <c r="L76" s="9"/>
      <c r="M76" s="12"/>
      <c r="N76" s="9"/>
      <c r="O76" s="12"/>
      <c r="P76" s="9"/>
      <c r="Q76" s="12"/>
      <c r="R76" s="9"/>
      <c r="S76" s="12"/>
      <c r="T76" s="9"/>
      <c r="U76" s="12"/>
      <c r="V76" s="9"/>
      <c r="W76" s="12"/>
      <c r="X76" s="9"/>
      <c r="Y76" s="12"/>
      <c r="Z76" s="9"/>
      <c r="AA76" s="12"/>
      <c r="AB76" s="9"/>
      <c r="AC76" s="12"/>
      <c r="AD76" s="9"/>
      <c r="AE76" s="12"/>
      <c r="AF76" s="9"/>
      <c r="AG76" s="12"/>
      <c r="AH76" s="9"/>
      <c r="AI76" s="69"/>
      <c r="AJ76" s="20"/>
    </row>
    <row r="77" spans="2:36" s="18" customFormat="1" ht="15" outlineLevel="1">
      <c r="B77" s="16" t="s">
        <v>402</v>
      </c>
      <c r="J77" s="9"/>
      <c r="K77" s="12"/>
      <c r="L77" s="9"/>
      <c r="M77" s="12"/>
      <c r="N77" s="9"/>
      <c r="O77" s="12"/>
      <c r="P77" s="9"/>
      <c r="Q77" s="12"/>
      <c r="R77" s="9"/>
      <c r="S77" s="12"/>
      <c r="T77" s="9"/>
      <c r="U77" s="12"/>
      <c r="V77" s="9"/>
      <c r="W77" s="12"/>
      <c r="X77" s="9"/>
      <c r="Y77" s="12"/>
      <c r="Z77" s="9"/>
      <c r="AA77" s="12"/>
      <c r="AB77" s="9"/>
      <c r="AC77" s="12"/>
      <c r="AD77" s="9"/>
      <c r="AE77" s="12"/>
      <c r="AF77" s="9"/>
      <c r="AG77" s="12"/>
      <c r="AH77" s="9"/>
      <c r="AI77" s="69"/>
      <c r="AJ77" s="20"/>
    </row>
    <row r="78" spans="2:36" outlineLevel="1">
      <c r="B78" s="43" t="s">
        <v>442</v>
      </c>
      <c r="D78" s="22"/>
      <c r="E78" s="22"/>
      <c r="F78" s="21"/>
      <c r="G78" s="7"/>
      <c r="H78" s="18"/>
      <c r="I78" s="44"/>
      <c r="J78" s="45"/>
      <c r="K78" s="44"/>
      <c r="L78" s="45"/>
      <c r="M78" s="44"/>
      <c r="N78" s="45"/>
      <c r="O78" s="44"/>
      <c r="P78" s="45"/>
      <c r="Q78" s="44"/>
      <c r="R78" s="45"/>
      <c r="S78" s="44"/>
      <c r="T78" s="45"/>
      <c r="U78" s="44"/>
      <c r="V78" s="45"/>
      <c r="W78" s="44"/>
      <c r="X78" s="45"/>
      <c r="Y78" s="44"/>
      <c r="Z78" s="45"/>
      <c r="AA78" s="44"/>
      <c r="AB78" s="45"/>
      <c r="AC78" s="44"/>
      <c r="AD78" s="45"/>
      <c r="AE78" s="44"/>
      <c r="AF78" s="45"/>
      <c r="AG78" s="44"/>
      <c r="AH78" s="45"/>
      <c r="AI78" s="46"/>
      <c r="AJ78" s="47"/>
    </row>
    <row r="79" spans="2:36" s="18" customFormat="1" ht="5.0999999999999996" customHeight="1" outlineLevel="1">
      <c r="B79" s="5" t="s">
        <v>402</v>
      </c>
      <c r="D79" s="21"/>
      <c r="E79" s="21"/>
      <c r="F79" s="21"/>
      <c r="G79" s="21"/>
      <c r="J79" s="14"/>
      <c r="K79" s="12"/>
      <c r="L79" s="14"/>
      <c r="M79" s="12"/>
      <c r="N79" s="14"/>
      <c r="O79" s="12"/>
      <c r="P79" s="14"/>
      <c r="Q79" s="12"/>
      <c r="R79" s="14"/>
      <c r="S79" s="12"/>
      <c r="T79" s="14"/>
      <c r="U79" s="12"/>
      <c r="V79" s="14"/>
      <c r="W79" s="12"/>
      <c r="X79" s="14"/>
      <c r="Y79" s="12"/>
      <c r="Z79" s="14"/>
      <c r="AA79" s="12"/>
      <c r="AB79" s="14"/>
      <c r="AC79" s="12"/>
      <c r="AD79" s="14"/>
      <c r="AE79" s="12"/>
      <c r="AF79" s="14"/>
      <c r="AG79" s="12"/>
      <c r="AH79" s="14"/>
      <c r="AI79" s="69"/>
      <c r="AJ79" s="20"/>
    </row>
    <row r="80" spans="2:36" s="18" customFormat="1" ht="15">
      <c r="B80" s="5" t="s">
        <v>402</v>
      </c>
      <c r="F80" s="21" t="s">
        <v>443</v>
      </c>
      <c r="G80" s="73"/>
      <c r="H80" s="73"/>
      <c r="I80" s="73"/>
      <c r="J80" s="15">
        <f>SUM(J77:J79)</f>
        <v>0</v>
      </c>
      <c r="K80" s="12"/>
      <c r="L80" s="15">
        <f>SUM(L77:L79)</f>
        <v>0</v>
      </c>
      <c r="M80" s="12"/>
      <c r="N80" s="15">
        <f>SUM(N77:N79)</f>
        <v>0</v>
      </c>
      <c r="O80" s="12"/>
      <c r="P80" s="15">
        <f>SUM(P77:P79)</f>
        <v>0</v>
      </c>
      <c r="Q80" s="12"/>
      <c r="R80" s="15">
        <f>SUM(R77:R79)</f>
        <v>0</v>
      </c>
      <c r="S80" s="12"/>
      <c r="T80" s="15">
        <f>SUM(T77:T79)</f>
        <v>0</v>
      </c>
      <c r="U80" s="12"/>
      <c r="V80" s="15">
        <f>SUM(V77:V79)</f>
        <v>0</v>
      </c>
      <c r="W80" s="12"/>
      <c r="X80" s="15">
        <f>SUM(X77:X79)</f>
        <v>0</v>
      </c>
      <c r="Y80" s="12"/>
      <c r="Z80" s="15">
        <f>SUM(Z77:Z79)</f>
        <v>0</v>
      </c>
      <c r="AA80" s="12"/>
      <c r="AB80" s="15">
        <f>SUM(AB77:AB79)</f>
        <v>0</v>
      </c>
      <c r="AC80" s="12"/>
      <c r="AD80" s="15">
        <f>SUM(AD77:AD79)</f>
        <v>0</v>
      </c>
      <c r="AE80" s="12"/>
      <c r="AF80" s="15">
        <f>SUM(AF77:AF79)</f>
        <v>0</v>
      </c>
      <c r="AG80" s="12"/>
      <c r="AH80" s="15">
        <f>SUM(AH77:AH79)</f>
        <v>0</v>
      </c>
      <c r="AI80" s="46">
        <f>IF(AH$57=0,0,AH80/AH$57)</f>
        <v>0</v>
      </c>
      <c r="AJ80" s="20"/>
    </row>
    <row r="81" spans="2:36" s="18" customFormat="1" ht="15" outlineLevel="1">
      <c r="B81" s="16" t="s">
        <v>402</v>
      </c>
      <c r="J81" s="9"/>
      <c r="K81" s="12"/>
      <c r="L81" s="9"/>
      <c r="M81" s="12"/>
      <c r="N81" s="9"/>
      <c r="O81" s="12"/>
      <c r="P81" s="9"/>
      <c r="Q81" s="12"/>
      <c r="R81" s="9"/>
      <c r="S81" s="12"/>
      <c r="T81" s="9"/>
      <c r="U81" s="12"/>
      <c r="V81" s="9"/>
      <c r="W81" s="12"/>
      <c r="X81" s="9"/>
      <c r="Y81" s="12"/>
      <c r="Z81" s="9"/>
      <c r="AA81" s="12"/>
      <c r="AB81" s="9"/>
      <c r="AC81" s="12"/>
      <c r="AD81" s="9"/>
      <c r="AE81" s="12"/>
      <c r="AF81" s="9"/>
      <c r="AG81" s="12"/>
      <c r="AH81" s="9"/>
      <c r="AI81" s="69"/>
      <c r="AJ81" s="20"/>
    </row>
    <row r="82" spans="2:36" customFormat="1" ht="15" outlineLevel="1">
      <c r="B82" t="s">
        <v>444</v>
      </c>
    </row>
    <row r="83" spans="2:36" s="18" customFormat="1" ht="4.5" customHeight="1" outlineLevel="1">
      <c r="B83" s="18" t="s">
        <v>402</v>
      </c>
      <c r="D83" s="71"/>
      <c r="J83" s="14"/>
      <c r="K83" s="12"/>
      <c r="L83" s="14"/>
      <c r="M83" s="12"/>
      <c r="N83" s="14"/>
      <c r="O83" s="12"/>
      <c r="P83" s="14"/>
      <c r="Q83" s="12"/>
      <c r="R83" s="14"/>
      <c r="S83" s="12"/>
      <c r="T83" s="14"/>
      <c r="U83" s="12"/>
      <c r="V83" s="14"/>
      <c r="W83" s="12"/>
      <c r="X83" s="14"/>
      <c r="Y83" s="12"/>
      <c r="Z83" s="14"/>
      <c r="AA83" s="12"/>
      <c r="AB83" s="14"/>
      <c r="AC83" s="12"/>
      <c r="AD83" s="14"/>
      <c r="AE83" s="12"/>
      <c r="AF83" s="14"/>
      <c r="AG83" s="12"/>
      <c r="AH83" s="14"/>
      <c r="AI83" s="69"/>
      <c r="AJ83" s="20"/>
    </row>
    <row r="84" spans="2:36" s="18" customFormat="1" ht="15">
      <c r="B84" s="16" t="s">
        <v>402</v>
      </c>
      <c r="F84" s="18" t="s">
        <v>445</v>
      </c>
      <c r="J84" s="15">
        <f>SUM(J82:J83)</f>
        <v>0</v>
      </c>
      <c r="K84" s="12"/>
      <c r="L84" s="15">
        <f>SUM(L82:L83)</f>
        <v>0</v>
      </c>
      <c r="M84" s="12"/>
      <c r="N84" s="15">
        <f>SUM(N82:N83)</f>
        <v>0</v>
      </c>
      <c r="O84" s="12"/>
      <c r="P84" s="15">
        <f>SUM(P82:P83)</f>
        <v>0</v>
      </c>
      <c r="Q84" s="12"/>
      <c r="R84" s="15">
        <f>SUM(R82:R83)</f>
        <v>0</v>
      </c>
      <c r="S84" s="12"/>
      <c r="T84" s="15">
        <f>SUM(T82:T83)</f>
        <v>0</v>
      </c>
      <c r="U84" s="12"/>
      <c r="V84" s="15">
        <f>SUM(V82:V83)</f>
        <v>0</v>
      </c>
      <c r="W84" s="12"/>
      <c r="X84" s="15">
        <f>SUM(X82:X83)</f>
        <v>0</v>
      </c>
      <c r="Y84" s="12"/>
      <c r="Z84" s="15">
        <f>SUM(Z82:Z83)</f>
        <v>0</v>
      </c>
      <c r="AA84" s="12"/>
      <c r="AB84" s="15">
        <f>SUM(AB82:AB83)</f>
        <v>0</v>
      </c>
      <c r="AC84" s="12"/>
      <c r="AD84" s="15">
        <f>SUM(AD82:AD83)</f>
        <v>0</v>
      </c>
      <c r="AE84" s="12"/>
      <c r="AF84" s="15">
        <f>SUM(AF82:AF83)</f>
        <v>0</v>
      </c>
      <c r="AG84" s="12"/>
      <c r="AH84" s="15">
        <f>SUM(AH82:AH83)</f>
        <v>0</v>
      </c>
      <c r="AI84" s="46">
        <f>IF(AH$57=0,0,AH84/AH$57)</f>
        <v>0</v>
      </c>
      <c r="AJ84" s="20"/>
    </row>
    <row r="85" spans="2:36" s="18" customFormat="1" ht="7.5" customHeight="1">
      <c r="B85" s="5" t="s">
        <v>402</v>
      </c>
      <c r="J85" s="9"/>
      <c r="K85" s="12"/>
      <c r="L85" s="9"/>
      <c r="M85" s="12"/>
      <c r="N85" s="9"/>
      <c r="O85" s="12"/>
      <c r="P85" s="9"/>
      <c r="Q85" s="12"/>
      <c r="R85" s="9"/>
      <c r="S85" s="12"/>
      <c r="T85" s="9"/>
      <c r="U85" s="12"/>
      <c r="V85" s="9"/>
      <c r="W85" s="12"/>
      <c r="X85" s="9"/>
      <c r="Y85" s="12"/>
      <c r="Z85" s="9"/>
      <c r="AA85" s="12"/>
      <c r="AB85" s="9"/>
      <c r="AC85" s="12"/>
      <c r="AD85" s="9"/>
      <c r="AE85" s="12"/>
      <c r="AF85" s="9"/>
      <c r="AG85" s="12"/>
      <c r="AH85" s="9"/>
      <c r="AI85" s="69"/>
      <c r="AJ85" s="20"/>
    </row>
    <row r="86" spans="2:36" s="18" customFormat="1" ht="15">
      <c r="B86" s="5" t="s">
        <v>402</v>
      </c>
      <c r="E86" s="72" t="s">
        <v>446</v>
      </c>
      <c r="J86" s="17">
        <f>+J62+J75+J80+J66+J84</f>
        <v>367082.91000000003</v>
      </c>
      <c r="K86" s="12"/>
      <c r="L86" s="17">
        <f>+L62+L75+L80+L66+L84</f>
        <v>405103.43</v>
      </c>
      <c r="M86" s="12"/>
      <c r="N86" s="17">
        <f>+N62+N75+N80+N66+N84</f>
        <v>398998.64999999997</v>
      </c>
      <c r="O86" s="12"/>
      <c r="P86" s="17">
        <f>+P62+P75+P80+P66+P84</f>
        <v>397987.97</v>
      </c>
      <c r="Q86" s="12"/>
      <c r="R86" s="17">
        <f>+R62+R75+R80+R66+R84</f>
        <v>407773.73000000004</v>
      </c>
      <c r="S86" s="12"/>
      <c r="T86" s="17">
        <f>+T62+T75+T80+T66+T84</f>
        <v>342702.11</v>
      </c>
      <c r="U86" s="12"/>
      <c r="V86" s="17">
        <f>+V62+V75+V80+V66+V84</f>
        <v>328484.11</v>
      </c>
      <c r="W86" s="12"/>
      <c r="X86" s="17">
        <f>+X62+X75+X80+X66+X84</f>
        <v>368550.85</v>
      </c>
      <c r="Y86" s="12"/>
      <c r="Z86" s="17">
        <f>+Z62+Z75+Z80+Z66+Z84</f>
        <v>459338.88</v>
      </c>
      <c r="AA86" s="12"/>
      <c r="AB86" s="17">
        <f>+AB62+AB75+AB80+AB66+AB84</f>
        <v>411196.57999999996</v>
      </c>
      <c r="AC86" s="12"/>
      <c r="AD86" s="17">
        <f>+AD62+AD75+AD80+AD66+AD84</f>
        <v>454937.04</v>
      </c>
      <c r="AE86" s="12"/>
      <c r="AF86" s="17">
        <f>+AF62+AF75+AF80+AF66+AF84</f>
        <v>25685.649999999998</v>
      </c>
      <c r="AG86" s="12"/>
      <c r="AH86" s="17">
        <f>+AH62+AH75+AH80+AH66+AH84</f>
        <v>4367841.9099999992</v>
      </c>
      <c r="AI86" s="46">
        <f>IF(AH$57=0,0,AH86/AH$57)</f>
        <v>0.28174826907365658</v>
      </c>
      <c r="AJ86" s="20"/>
    </row>
    <row r="87" spans="2:36" s="18" customFormat="1" ht="7.5" customHeight="1">
      <c r="B87" s="5" t="s">
        <v>402</v>
      </c>
      <c r="J87" s="9"/>
      <c r="K87" s="12"/>
      <c r="L87" s="9"/>
      <c r="M87" s="12"/>
      <c r="N87" s="9"/>
      <c r="O87" s="12"/>
      <c r="P87" s="9"/>
      <c r="Q87" s="12"/>
      <c r="R87" s="9"/>
      <c r="S87" s="12"/>
      <c r="T87" s="9"/>
      <c r="U87" s="12"/>
      <c r="V87" s="9"/>
      <c r="W87" s="12"/>
      <c r="X87" s="9"/>
      <c r="Y87" s="12"/>
      <c r="Z87" s="9"/>
      <c r="AA87" s="12"/>
      <c r="AB87" s="9"/>
      <c r="AC87" s="12"/>
      <c r="AD87" s="9"/>
      <c r="AE87" s="12"/>
      <c r="AF87" s="9"/>
      <c r="AG87" s="12"/>
      <c r="AH87" s="9"/>
      <c r="AI87" s="69"/>
      <c r="AJ87" s="20"/>
    </row>
    <row r="88" spans="2:36" s="18" customFormat="1" ht="15">
      <c r="B88" s="5" t="s">
        <v>402</v>
      </c>
      <c r="E88" s="19" t="s">
        <v>447</v>
      </c>
      <c r="J88" s="17">
        <f>J57-J86</f>
        <v>863449.46999999986</v>
      </c>
      <c r="K88" s="12"/>
      <c r="L88" s="17">
        <f>L57-L86</f>
        <v>885705.84999999986</v>
      </c>
      <c r="M88" s="12"/>
      <c r="N88" s="17">
        <f>N57-N86</f>
        <v>880930.04999999981</v>
      </c>
      <c r="O88" s="12"/>
      <c r="P88" s="17">
        <f>P57-P86</f>
        <v>881355.20999999973</v>
      </c>
      <c r="Q88" s="12"/>
      <c r="R88" s="17">
        <f>R57-R86</f>
        <v>870782.22</v>
      </c>
      <c r="S88" s="12"/>
      <c r="T88" s="17">
        <f>T57-T86</f>
        <v>880512.2699999999</v>
      </c>
      <c r="U88" s="12"/>
      <c r="V88" s="17">
        <f>V57-V86</f>
        <v>861064.36</v>
      </c>
      <c r="W88" s="12"/>
      <c r="X88" s="17">
        <f>X57-X86</f>
        <v>863646.07</v>
      </c>
      <c r="Y88" s="12"/>
      <c r="Z88" s="17">
        <f>Z57-Z86</f>
        <v>907698.09</v>
      </c>
      <c r="AA88" s="12"/>
      <c r="AB88" s="17">
        <f>AB57-AB86</f>
        <v>909225.34</v>
      </c>
      <c r="AC88" s="12"/>
      <c r="AD88" s="17">
        <f>AD57-AD86</f>
        <v>919110.90000000014</v>
      </c>
      <c r="AE88" s="12"/>
      <c r="AF88" s="17">
        <f>AF57-AF86</f>
        <v>1411317.99</v>
      </c>
      <c r="AG88" s="12"/>
      <c r="AH88" s="17">
        <f>AH57-AH86</f>
        <v>11134797.82</v>
      </c>
      <c r="AI88" s="46">
        <f>IF(AH$57=0,0,AH88/AH$57)</f>
        <v>0.71825173092634331</v>
      </c>
      <c r="AJ88" s="20"/>
    </row>
    <row r="89" spans="2:36" s="18" customFormat="1" ht="7.5" customHeight="1">
      <c r="B89" s="5" t="s">
        <v>402</v>
      </c>
      <c r="J89" s="9"/>
      <c r="K89" s="12"/>
      <c r="L89" s="9"/>
      <c r="M89" s="12"/>
      <c r="N89" s="9"/>
      <c r="O89" s="12"/>
      <c r="P89" s="9"/>
      <c r="Q89" s="12"/>
      <c r="R89" s="9"/>
      <c r="S89" s="12"/>
      <c r="T89" s="9"/>
      <c r="U89" s="12"/>
      <c r="V89" s="9"/>
      <c r="W89" s="12"/>
      <c r="X89" s="9"/>
      <c r="Y89" s="12"/>
      <c r="Z89" s="9"/>
      <c r="AA89" s="12"/>
      <c r="AB89" s="9"/>
      <c r="AC89" s="12"/>
      <c r="AD89" s="9"/>
      <c r="AE89" s="12"/>
      <c r="AF89" s="9"/>
      <c r="AG89" s="12"/>
      <c r="AH89" s="9"/>
      <c r="AI89" s="69"/>
      <c r="AJ89" s="20"/>
    </row>
    <row r="90" spans="2:36" s="18" customFormat="1" ht="15" outlineLevel="1">
      <c r="B90" s="5"/>
      <c r="J90" s="9"/>
      <c r="K90" s="12"/>
      <c r="L90" s="9"/>
      <c r="M90" s="12"/>
      <c r="N90" s="9"/>
      <c r="O90" s="12"/>
      <c r="P90" s="9"/>
      <c r="Q90" s="12"/>
      <c r="R90" s="9"/>
      <c r="S90" s="12"/>
      <c r="T90" s="9"/>
      <c r="U90" s="12"/>
      <c r="V90" s="9"/>
      <c r="W90" s="12"/>
      <c r="X90" s="9"/>
      <c r="Y90" s="12"/>
      <c r="Z90" s="9"/>
      <c r="AA90" s="12"/>
      <c r="AB90" s="9"/>
      <c r="AC90" s="12"/>
      <c r="AD90" s="9"/>
      <c r="AE90" s="12"/>
      <c r="AF90" s="9"/>
      <c r="AG90" s="12"/>
      <c r="AH90" s="9"/>
      <c r="AI90" s="69"/>
      <c r="AJ90" s="20"/>
    </row>
    <row r="91" spans="2:36" outlineLevel="1">
      <c r="B91" s="43" t="s">
        <v>448</v>
      </c>
      <c r="D91" s="22">
        <v>50020</v>
      </c>
      <c r="E91" s="22" t="s">
        <v>450</v>
      </c>
      <c r="F91" s="21"/>
      <c r="G91" s="7"/>
      <c r="H91" s="18"/>
      <c r="I91" s="44"/>
      <c r="J91" s="45">
        <v>142654.24</v>
      </c>
      <c r="K91" s="44"/>
      <c r="L91" s="45">
        <v>160162.66</v>
      </c>
      <c r="M91" s="44"/>
      <c r="N91" s="45">
        <v>147677.18</v>
      </c>
      <c r="O91" s="44"/>
      <c r="P91" s="45">
        <v>150829.51999999999</v>
      </c>
      <c r="Q91" s="44"/>
      <c r="R91" s="45">
        <v>176053.36</v>
      </c>
      <c r="S91" s="44"/>
      <c r="T91" s="45">
        <v>158264.74</v>
      </c>
      <c r="U91" s="44"/>
      <c r="V91" s="45">
        <v>168523.73</v>
      </c>
      <c r="W91" s="44"/>
      <c r="X91" s="45">
        <v>154577.94</v>
      </c>
      <c r="Y91" s="44"/>
      <c r="Z91" s="45">
        <v>163342.92000000001</v>
      </c>
      <c r="AA91" s="44"/>
      <c r="AB91" s="45">
        <v>149776.95999999999</v>
      </c>
      <c r="AC91" s="44"/>
      <c r="AD91" s="45">
        <v>166527.42000000001</v>
      </c>
      <c r="AE91" s="44"/>
      <c r="AF91" s="45">
        <v>177433.24</v>
      </c>
      <c r="AG91" s="44"/>
      <c r="AH91" s="45">
        <f t="shared" ref="AH91:AH102" si="8">AF91+AD91+AB91+Z91+X91+V91+T91+R91+P91+N91+L91+J91</f>
        <v>1915823.91</v>
      </c>
      <c r="AI91" s="46">
        <f t="shared" ref="AI91:AI102" si="9">IF(AH$57=0,0,AH91/AH$57)</f>
        <v>0.12358049618431015</v>
      </c>
      <c r="AJ91" s="47"/>
    </row>
    <row r="92" spans="2:36" outlineLevel="1">
      <c r="B92" s="43" t="s">
        <v>407</v>
      </c>
      <c r="D92" s="22">
        <v>50025</v>
      </c>
      <c r="E92" s="22" t="s">
        <v>451</v>
      </c>
      <c r="F92" s="21"/>
      <c r="G92" s="7"/>
      <c r="H92" s="18"/>
      <c r="I92" s="44"/>
      <c r="J92" s="45">
        <v>45716.22</v>
      </c>
      <c r="K92" s="44"/>
      <c r="L92" s="45">
        <v>37013.1</v>
      </c>
      <c r="M92" s="44"/>
      <c r="N92" s="45">
        <v>48199.92</v>
      </c>
      <c r="O92" s="44"/>
      <c r="P92" s="45">
        <v>48257.94</v>
      </c>
      <c r="Q92" s="44"/>
      <c r="R92" s="45">
        <v>34858.800000000003</v>
      </c>
      <c r="S92" s="44"/>
      <c r="T92" s="45">
        <v>51164.17</v>
      </c>
      <c r="U92" s="44"/>
      <c r="V92" s="45">
        <v>21176.15</v>
      </c>
      <c r="W92" s="44"/>
      <c r="X92" s="45">
        <v>37973.69</v>
      </c>
      <c r="Y92" s="44"/>
      <c r="Z92" s="45">
        <v>44280.01</v>
      </c>
      <c r="AA92" s="44"/>
      <c r="AB92" s="45">
        <v>44465.9</v>
      </c>
      <c r="AC92" s="44"/>
      <c r="AD92" s="45">
        <v>47114.080000000002</v>
      </c>
      <c r="AE92" s="44"/>
      <c r="AF92" s="45">
        <v>52626.98</v>
      </c>
      <c r="AG92" s="44"/>
      <c r="AH92" s="45">
        <f t="shared" si="8"/>
        <v>512846.95999999996</v>
      </c>
      <c r="AI92" s="46">
        <f t="shared" si="9"/>
        <v>3.3081266734694345E-2</v>
      </c>
      <c r="AJ92" s="47"/>
    </row>
    <row r="93" spans="2:36" outlineLevel="1">
      <c r="B93" s="43" t="s">
        <v>407</v>
      </c>
      <c r="D93" s="22">
        <v>50035</v>
      </c>
      <c r="E93" s="22" t="s">
        <v>452</v>
      </c>
      <c r="F93" s="21"/>
      <c r="G93" s="7"/>
      <c r="H93" s="18"/>
      <c r="I93" s="44"/>
      <c r="J93" s="45">
        <v>5400</v>
      </c>
      <c r="K93" s="44"/>
      <c r="L93" s="45">
        <v>1000</v>
      </c>
      <c r="M93" s="44"/>
      <c r="N93" s="45">
        <v>1150</v>
      </c>
      <c r="O93" s="44"/>
      <c r="P93" s="45">
        <v>-10000</v>
      </c>
      <c r="Q93" s="44"/>
      <c r="R93" s="45">
        <v>1500</v>
      </c>
      <c r="S93" s="44"/>
      <c r="T93" s="45">
        <v>3663.7</v>
      </c>
      <c r="U93" s="44"/>
      <c r="V93" s="45">
        <v>4631.3999999999996</v>
      </c>
      <c r="W93" s="44"/>
      <c r="X93" s="45">
        <v>5000</v>
      </c>
      <c r="Y93" s="44"/>
      <c r="Z93" s="45">
        <v>4400</v>
      </c>
      <c r="AA93" s="44"/>
      <c r="AB93" s="45">
        <v>4400</v>
      </c>
      <c r="AC93" s="44"/>
      <c r="AD93" s="45">
        <v>4400</v>
      </c>
      <c r="AE93" s="44"/>
      <c r="AF93" s="45">
        <v>4400</v>
      </c>
      <c r="AG93" s="44"/>
      <c r="AH93" s="45">
        <f t="shared" si="8"/>
        <v>29945.100000000002</v>
      </c>
      <c r="AI93" s="46">
        <f t="shared" si="9"/>
        <v>1.9316129718251539E-3</v>
      </c>
      <c r="AJ93" s="47"/>
    </row>
    <row r="94" spans="2:36" outlineLevel="1">
      <c r="B94" s="43" t="s">
        <v>407</v>
      </c>
      <c r="D94" s="22">
        <v>50036</v>
      </c>
      <c r="E94" s="22" t="s">
        <v>511</v>
      </c>
      <c r="F94" s="21"/>
      <c r="G94" s="7"/>
      <c r="H94" s="18"/>
      <c r="I94" s="44"/>
      <c r="J94" s="45">
        <v>50</v>
      </c>
      <c r="K94" s="44"/>
      <c r="L94" s="45">
        <v>50</v>
      </c>
      <c r="M94" s="44"/>
      <c r="N94" s="45">
        <v>0</v>
      </c>
      <c r="O94" s="44"/>
      <c r="P94" s="45">
        <v>25</v>
      </c>
      <c r="Q94" s="44"/>
      <c r="R94" s="45">
        <v>0</v>
      </c>
      <c r="S94" s="44"/>
      <c r="T94" s="45">
        <v>1655</v>
      </c>
      <c r="U94" s="44"/>
      <c r="V94" s="45">
        <v>0</v>
      </c>
      <c r="W94" s="44"/>
      <c r="X94" s="45">
        <v>0</v>
      </c>
      <c r="Y94" s="44"/>
      <c r="Z94" s="45">
        <v>0</v>
      </c>
      <c r="AA94" s="44"/>
      <c r="AB94" s="45">
        <v>557.58000000000004</v>
      </c>
      <c r="AC94" s="44"/>
      <c r="AD94" s="45">
        <v>37.130000000000003</v>
      </c>
      <c r="AE94" s="44"/>
      <c r="AF94" s="45">
        <v>0</v>
      </c>
      <c r="AG94" s="44"/>
      <c r="AH94" s="45">
        <f t="shared" si="8"/>
        <v>2374.71</v>
      </c>
      <c r="AI94" s="46">
        <f t="shared" si="9"/>
        <v>1.5318100925770529E-4</v>
      </c>
      <c r="AJ94" s="47"/>
    </row>
    <row r="95" spans="2:36" outlineLevel="1">
      <c r="B95" s="43" t="s">
        <v>407</v>
      </c>
      <c r="D95" s="22">
        <v>50050</v>
      </c>
      <c r="E95" s="22" t="s">
        <v>453</v>
      </c>
      <c r="F95" s="21"/>
      <c r="G95" s="7"/>
      <c r="H95" s="18"/>
      <c r="I95" s="44"/>
      <c r="J95" s="45">
        <v>15890.02</v>
      </c>
      <c r="K95" s="44"/>
      <c r="L95" s="45">
        <v>17174.45</v>
      </c>
      <c r="M95" s="44"/>
      <c r="N95" s="45">
        <v>16390.490000000002</v>
      </c>
      <c r="O95" s="44"/>
      <c r="P95" s="45">
        <v>15951</v>
      </c>
      <c r="Q95" s="44"/>
      <c r="R95" s="45">
        <v>17119.689999999999</v>
      </c>
      <c r="S95" s="44"/>
      <c r="T95" s="45">
        <v>16900.34</v>
      </c>
      <c r="U95" s="44"/>
      <c r="V95" s="45">
        <v>19167.580000000002</v>
      </c>
      <c r="W95" s="44"/>
      <c r="X95" s="45">
        <v>16461.59</v>
      </c>
      <c r="Y95" s="44"/>
      <c r="Z95" s="45">
        <v>18210.04</v>
      </c>
      <c r="AA95" s="44"/>
      <c r="AB95" s="45">
        <v>16741.330000000002</v>
      </c>
      <c r="AC95" s="44"/>
      <c r="AD95" s="45">
        <v>19573.330000000002</v>
      </c>
      <c r="AE95" s="44"/>
      <c r="AF95" s="45">
        <v>17975.669999999998</v>
      </c>
      <c r="AG95" s="44"/>
      <c r="AH95" s="45">
        <f t="shared" si="8"/>
        <v>207555.52999999997</v>
      </c>
      <c r="AI95" s="46">
        <f t="shared" si="9"/>
        <v>1.338839924134649E-2</v>
      </c>
      <c r="AJ95" s="47"/>
    </row>
    <row r="96" spans="2:36" outlineLevel="1">
      <c r="B96" s="43" t="s">
        <v>407</v>
      </c>
      <c r="D96" s="22">
        <v>50060</v>
      </c>
      <c r="E96" s="22" t="s">
        <v>454</v>
      </c>
      <c r="F96" s="21"/>
      <c r="G96" s="7"/>
      <c r="H96" s="18"/>
      <c r="I96" s="44"/>
      <c r="J96" s="45">
        <v>38529.89</v>
      </c>
      <c r="K96" s="44"/>
      <c r="L96" s="45">
        <v>34358.99</v>
      </c>
      <c r="M96" s="44"/>
      <c r="N96" s="45">
        <v>37737.58</v>
      </c>
      <c r="O96" s="44"/>
      <c r="P96" s="45">
        <v>38737.58</v>
      </c>
      <c r="Q96" s="44"/>
      <c r="R96" s="45">
        <v>39737.58</v>
      </c>
      <c r="S96" s="44"/>
      <c r="T96" s="45">
        <v>39468.04</v>
      </c>
      <c r="U96" s="44"/>
      <c r="V96" s="45">
        <v>34740.99</v>
      </c>
      <c r="W96" s="44"/>
      <c r="X96" s="45">
        <v>39284.35</v>
      </c>
      <c r="Y96" s="44"/>
      <c r="Z96" s="45">
        <v>39787.79</v>
      </c>
      <c r="AA96" s="44"/>
      <c r="AB96" s="45">
        <v>39664.1</v>
      </c>
      <c r="AC96" s="44"/>
      <c r="AD96" s="45">
        <v>39664.1</v>
      </c>
      <c r="AE96" s="44"/>
      <c r="AF96" s="45">
        <v>38858.959999999999</v>
      </c>
      <c r="AG96" s="44"/>
      <c r="AH96" s="45">
        <f t="shared" si="8"/>
        <v>460569.95000000007</v>
      </c>
      <c r="AI96" s="46">
        <f t="shared" si="9"/>
        <v>2.970913070428426E-2</v>
      </c>
      <c r="AJ96" s="47"/>
    </row>
    <row r="97" spans="2:36" outlineLevel="1">
      <c r="B97" s="43" t="s">
        <v>407</v>
      </c>
      <c r="D97" s="22">
        <v>50065</v>
      </c>
      <c r="E97" s="22" t="s">
        <v>455</v>
      </c>
      <c r="F97" s="21"/>
      <c r="G97" s="7"/>
      <c r="H97" s="18"/>
      <c r="I97" s="44"/>
      <c r="J97" s="45">
        <v>9326.98</v>
      </c>
      <c r="K97" s="44"/>
      <c r="L97" s="45">
        <v>9161.5</v>
      </c>
      <c r="M97" s="44"/>
      <c r="N97" s="45">
        <v>8706.24</v>
      </c>
      <c r="O97" s="44"/>
      <c r="P97" s="45">
        <v>10342.32</v>
      </c>
      <c r="Q97" s="44"/>
      <c r="R97" s="45">
        <v>10445.36</v>
      </c>
      <c r="S97" s="44"/>
      <c r="T97" s="45">
        <v>4442.47</v>
      </c>
      <c r="U97" s="44"/>
      <c r="V97" s="45">
        <v>13595.35</v>
      </c>
      <c r="W97" s="44"/>
      <c r="X97" s="45">
        <v>7741.14</v>
      </c>
      <c r="Y97" s="44"/>
      <c r="Z97" s="45">
        <v>10303.459999999999</v>
      </c>
      <c r="AA97" s="44"/>
      <c r="AB97" s="45">
        <v>10008.969999999999</v>
      </c>
      <c r="AC97" s="44"/>
      <c r="AD97" s="45">
        <v>8778.14</v>
      </c>
      <c r="AE97" s="44"/>
      <c r="AF97" s="45">
        <v>7664.88</v>
      </c>
      <c r="AG97" s="44"/>
      <c r="AH97" s="45">
        <f t="shared" si="8"/>
        <v>110516.81</v>
      </c>
      <c r="AI97" s="46">
        <f t="shared" si="9"/>
        <v>7.1289026852719099E-3</v>
      </c>
      <c r="AJ97" s="47"/>
    </row>
    <row r="98" spans="2:36" outlineLevel="1">
      <c r="B98" s="43" t="s">
        <v>407</v>
      </c>
      <c r="D98" s="22">
        <v>50070</v>
      </c>
      <c r="E98" s="22" t="s">
        <v>456</v>
      </c>
      <c r="F98" s="21"/>
      <c r="G98" s="7"/>
      <c r="H98" s="18"/>
      <c r="I98" s="44"/>
      <c r="J98" s="45">
        <v>2220.02</v>
      </c>
      <c r="K98" s="44"/>
      <c r="L98" s="45">
        <v>3470.89</v>
      </c>
      <c r="M98" s="44"/>
      <c r="N98" s="45">
        <v>2153.4499999999998</v>
      </c>
      <c r="O98" s="44"/>
      <c r="P98" s="45">
        <v>2101.7199999999998</v>
      </c>
      <c r="Q98" s="44"/>
      <c r="R98" s="45">
        <v>1649.5</v>
      </c>
      <c r="S98" s="44"/>
      <c r="T98" s="45">
        <v>2997.79</v>
      </c>
      <c r="U98" s="44"/>
      <c r="V98" s="45">
        <v>4396.04</v>
      </c>
      <c r="W98" s="44"/>
      <c r="X98" s="45">
        <v>3788.68</v>
      </c>
      <c r="Y98" s="44"/>
      <c r="Z98" s="45">
        <v>1944.44</v>
      </c>
      <c r="AA98" s="44"/>
      <c r="AB98" s="45">
        <v>1703.81</v>
      </c>
      <c r="AC98" s="44"/>
      <c r="AD98" s="45">
        <v>2466.9299999999998</v>
      </c>
      <c r="AE98" s="44"/>
      <c r="AF98" s="45">
        <v>1956.75</v>
      </c>
      <c r="AG98" s="44"/>
      <c r="AH98" s="45">
        <f t="shared" si="8"/>
        <v>30850.020000000004</v>
      </c>
      <c r="AI98" s="46">
        <f t="shared" si="9"/>
        <v>1.9899849662570984E-3</v>
      </c>
      <c r="AJ98" s="47"/>
    </row>
    <row r="99" spans="2:36" outlineLevel="1">
      <c r="B99" s="43" t="s">
        <v>407</v>
      </c>
      <c r="D99" s="22">
        <v>50086</v>
      </c>
      <c r="E99" s="22" t="s">
        <v>457</v>
      </c>
      <c r="F99" s="21"/>
      <c r="G99" s="7"/>
      <c r="H99" s="18"/>
      <c r="I99" s="44"/>
      <c r="J99" s="45">
        <v>112.81</v>
      </c>
      <c r="K99" s="44"/>
      <c r="L99" s="45">
        <v>2499.3200000000002</v>
      </c>
      <c r="M99" s="44"/>
      <c r="N99" s="45">
        <v>23.4</v>
      </c>
      <c r="O99" s="44"/>
      <c r="P99" s="45">
        <v>1548.4</v>
      </c>
      <c r="Q99" s="44"/>
      <c r="R99" s="45">
        <v>2701.9</v>
      </c>
      <c r="S99" s="44"/>
      <c r="T99" s="45">
        <v>218.35</v>
      </c>
      <c r="U99" s="44"/>
      <c r="V99" s="45">
        <v>1132.47</v>
      </c>
      <c r="W99" s="44"/>
      <c r="X99" s="45">
        <v>1393.83</v>
      </c>
      <c r="Y99" s="44"/>
      <c r="Z99" s="45">
        <v>1611.32</v>
      </c>
      <c r="AA99" s="44"/>
      <c r="AB99" s="45">
        <v>1137.5999999999999</v>
      </c>
      <c r="AC99" s="44"/>
      <c r="AD99" s="45">
        <v>1325.33</v>
      </c>
      <c r="AE99" s="44"/>
      <c r="AF99" s="45">
        <v>2550.73</v>
      </c>
      <c r="AG99" s="44"/>
      <c r="AH99" s="45">
        <f t="shared" si="8"/>
        <v>16255.459999999997</v>
      </c>
      <c r="AI99" s="46">
        <f t="shared" si="9"/>
        <v>1.0485607795260297E-3</v>
      </c>
      <c r="AJ99" s="47"/>
    </row>
    <row r="100" spans="2:36" outlineLevel="1">
      <c r="B100" s="43" t="s">
        <v>407</v>
      </c>
      <c r="D100" s="22">
        <v>50090</v>
      </c>
      <c r="E100" s="22" t="s">
        <v>458</v>
      </c>
      <c r="F100" s="21"/>
      <c r="G100" s="7"/>
      <c r="H100" s="18"/>
      <c r="I100" s="44"/>
      <c r="J100" s="45">
        <v>3337.55</v>
      </c>
      <c r="K100" s="44"/>
      <c r="L100" s="45">
        <v>3008.88</v>
      </c>
      <c r="M100" s="44"/>
      <c r="N100" s="45">
        <v>4946.6000000000004</v>
      </c>
      <c r="O100" s="44"/>
      <c r="P100" s="45">
        <v>8226.15</v>
      </c>
      <c r="Q100" s="44"/>
      <c r="R100" s="45">
        <v>5515.73</v>
      </c>
      <c r="S100" s="44"/>
      <c r="T100" s="45">
        <v>3401.63</v>
      </c>
      <c r="U100" s="44"/>
      <c r="V100" s="45">
        <v>2820.44</v>
      </c>
      <c r="W100" s="44"/>
      <c r="X100" s="45">
        <v>2688.15</v>
      </c>
      <c r="Y100" s="44"/>
      <c r="Z100" s="45">
        <v>5532.96</v>
      </c>
      <c r="AA100" s="44"/>
      <c r="AB100" s="45">
        <v>3825.65</v>
      </c>
      <c r="AC100" s="44"/>
      <c r="AD100" s="45">
        <v>5742.42</v>
      </c>
      <c r="AE100" s="44"/>
      <c r="AF100" s="45">
        <v>5084.83</v>
      </c>
      <c r="AG100" s="44"/>
      <c r="AH100" s="45">
        <f t="shared" si="8"/>
        <v>54130.99</v>
      </c>
      <c r="AI100" s="46">
        <f t="shared" si="9"/>
        <v>3.4917272763068975E-3</v>
      </c>
      <c r="AJ100" s="47"/>
    </row>
    <row r="101" spans="2:36" outlineLevel="1">
      <c r="B101" s="43" t="s">
        <v>407</v>
      </c>
      <c r="D101" s="22">
        <v>50115</v>
      </c>
      <c r="E101" s="22" t="s">
        <v>459</v>
      </c>
      <c r="F101" s="21"/>
      <c r="G101" s="7"/>
      <c r="H101" s="18"/>
      <c r="I101" s="44"/>
      <c r="J101" s="45">
        <v>2609.66</v>
      </c>
      <c r="K101" s="44"/>
      <c r="L101" s="45">
        <v>3986.69</v>
      </c>
      <c r="M101" s="44"/>
      <c r="N101" s="45">
        <v>2812.16</v>
      </c>
      <c r="O101" s="44"/>
      <c r="P101" s="45">
        <v>2878.95</v>
      </c>
      <c r="Q101" s="44"/>
      <c r="R101" s="45">
        <v>3240.3</v>
      </c>
      <c r="S101" s="44"/>
      <c r="T101" s="45">
        <v>1435.29</v>
      </c>
      <c r="U101" s="44"/>
      <c r="V101" s="45">
        <v>4066.98</v>
      </c>
      <c r="W101" s="44"/>
      <c r="X101" s="45">
        <v>2840.96</v>
      </c>
      <c r="Y101" s="44"/>
      <c r="Z101" s="45">
        <v>2868.31</v>
      </c>
      <c r="AA101" s="44"/>
      <c r="AB101" s="45">
        <v>2910.52</v>
      </c>
      <c r="AC101" s="44"/>
      <c r="AD101" s="45">
        <v>3289.59</v>
      </c>
      <c r="AE101" s="44"/>
      <c r="AF101" s="45">
        <v>3305.67</v>
      </c>
      <c r="AG101" s="44"/>
      <c r="AH101" s="45">
        <f t="shared" si="8"/>
        <v>36245.08</v>
      </c>
      <c r="AI101" s="46">
        <f t="shared" si="9"/>
        <v>2.3379940856046713E-3</v>
      </c>
      <c r="AJ101" s="47"/>
    </row>
    <row r="102" spans="2:36" outlineLevel="1">
      <c r="B102" s="43" t="s">
        <v>407</v>
      </c>
      <c r="D102" s="22">
        <v>50335</v>
      </c>
      <c r="E102" s="22" t="s">
        <v>476</v>
      </c>
      <c r="F102" s="21"/>
      <c r="G102" s="7"/>
      <c r="H102" s="18"/>
      <c r="I102" s="44"/>
      <c r="J102" s="45">
        <v>0</v>
      </c>
      <c r="K102" s="44"/>
      <c r="L102" s="45">
        <v>0</v>
      </c>
      <c r="M102" s="44"/>
      <c r="N102" s="45">
        <v>0</v>
      </c>
      <c r="O102" s="44"/>
      <c r="P102" s="45">
        <v>55.94</v>
      </c>
      <c r="Q102" s="44"/>
      <c r="R102" s="45">
        <v>172.73</v>
      </c>
      <c r="S102" s="44"/>
      <c r="T102" s="45">
        <v>0</v>
      </c>
      <c r="U102" s="44"/>
      <c r="V102" s="45">
        <v>0</v>
      </c>
      <c r="W102" s="44"/>
      <c r="X102" s="45">
        <v>0</v>
      </c>
      <c r="Y102" s="44"/>
      <c r="Z102" s="45">
        <v>0</v>
      </c>
      <c r="AA102" s="44"/>
      <c r="AB102" s="45">
        <v>0</v>
      </c>
      <c r="AC102" s="44"/>
      <c r="AD102" s="45">
        <v>0</v>
      </c>
      <c r="AE102" s="44"/>
      <c r="AF102" s="45">
        <v>0</v>
      </c>
      <c r="AG102" s="44"/>
      <c r="AH102" s="45">
        <f t="shared" si="8"/>
        <v>228.67</v>
      </c>
      <c r="AI102" s="46">
        <f t="shared" si="9"/>
        <v>1.4750391158061182E-5</v>
      </c>
      <c r="AJ102" s="47"/>
    </row>
    <row r="103" spans="2:36" s="18" customFormat="1" ht="5.0999999999999996" customHeight="1" outlineLevel="1">
      <c r="B103" s="16" t="s">
        <v>402</v>
      </c>
      <c r="D103" s="21"/>
      <c r="E103" s="21"/>
      <c r="F103" s="21"/>
      <c r="G103" s="21"/>
      <c r="J103" s="14"/>
      <c r="K103" s="12"/>
      <c r="L103" s="14"/>
      <c r="M103" s="12"/>
      <c r="N103" s="14"/>
      <c r="O103" s="12"/>
      <c r="P103" s="14"/>
      <c r="Q103" s="12"/>
      <c r="R103" s="14"/>
      <c r="S103" s="12"/>
      <c r="T103" s="14"/>
      <c r="U103" s="12"/>
      <c r="V103" s="14"/>
      <c r="W103" s="12"/>
      <c r="X103" s="14"/>
      <c r="Y103" s="12"/>
      <c r="Z103" s="14"/>
      <c r="AA103" s="12"/>
      <c r="AB103" s="14"/>
      <c r="AC103" s="12"/>
      <c r="AD103" s="14"/>
      <c r="AE103" s="12"/>
      <c r="AF103" s="14"/>
      <c r="AG103" s="12"/>
      <c r="AH103" s="14"/>
      <c r="AI103" s="69"/>
      <c r="AJ103" s="20"/>
    </row>
    <row r="104" spans="2:36" s="18" customFormat="1" ht="15">
      <c r="B104" s="16" t="s">
        <v>402</v>
      </c>
      <c r="F104" s="21" t="s">
        <v>460</v>
      </c>
      <c r="J104" s="15">
        <f>SUM(J90:J103)</f>
        <v>265847.38999999996</v>
      </c>
      <c r="K104" s="12"/>
      <c r="L104" s="15">
        <f>SUM(L90:L103)</f>
        <v>271886.48000000004</v>
      </c>
      <c r="M104" s="12"/>
      <c r="N104" s="15">
        <f>SUM(N90:N103)</f>
        <v>269797.01999999996</v>
      </c>
      <c r="O104" s="12"/>
      <c r="P104" s="15">
        <f>SUM(P90:P103)</f>
        <v>268954.52</v>
      </c>
      <c r="Q104" s="12"/>
      <c r="R104" s="15">
        <f>SUM(R90:R103)</f>
        <v>292994.94999999995</v>
      </c>
      <c r="S104" s="12"/>
      <c r="T104" s="15">
        <f>SUM(T90:T103)</f>
        <v>283611.5199999999</v>
      </c>
      <c r="U104" s="12"/>
      <c r="V104" s="15">
        <f>SUM(V90:V103)</f>
        <v>274251.12999999995</v>
      </c>
      <c r="W104" s="12"/>
      <c r="X104" s="15">
        <f>SUM(X90:X103)</f>
        <v>271750.33000000007</v>
      </c>
      <c r="Y104" s="12"/>
      <c r="Z104" s="15">
        <f>SUM(Z90:Z103)</f>
        <v>292281.25000000006</v>
      </c>
      <c r="AA104" s="12"/>
      <c r="AB104" s="15">
        <f>SUM(AB90:AB103)</f>
        <v>275192.42</v>
      </c>
      <c r="AC104" s="12"/>
      <c r="AD104" s="15">
        <f>SUM(AD90:AD103)</f>
        <v>298918.47000000003</v>
      </c>
      <c r="AE104" s="12"/>
      <c r="AF104" s="15">
        <f>SUM(AF90:AF103)</f>
        <v>311857.71000000002</v>
      </c>
      <c r="AG104" s="12"/>
      <c r="AH104" s="15">
        <f>SUM(AH90:AH103)</f>
        <v>3377343.1900000004</v>
      </c>
      <c r="AI104" s="46">
        <f>IF(AH$57=0,0,AH104/AH$57)</f>
        <v>0.21785600702984281</v>
      </c>
      <c r="AJ104" s="20"/>
    </row>
    <row r="105" spans="2:36" s="18" customFormat="1" ht="15" outlineLevel="1">
      <c r="J105" s="9"/>
      <c r="K105" s="12"/>
      <c r="L105" s="9"/>
      <c r="M105" s="12"/>
      <c r="N105" s="9"/>
      <c r="O105" s="12"/>
      <c r="P105" s="9"/>
      <c r="Q105" s="12"/>
      <c r="R105" s="9"/>
      <c r="S105" s="12"/>
      <c r="T105" s="9"/>
      <c r="U105" s="12"/>
      <c r="V105" s="9"/>
      <c r="W105" s="12"/>
      <c r="X105" s="9"/>
      <c r="Y105" s="12"/>
      <c r="Z105" s="9"/>
      <c r="AA105" s="12"/>
      <c r="AB105" s="9"/>
      <c r="AC105" s="12"/>
      <c r="AD105" s="9"/>
      <c r="AE105" s="12"/>
      <c r="AF105" s="9"/>
      <c r="AG105" s="12"/>
      <c r="AH105" s="9"/>
      <c r="AI105" s="69"/>
      <c r="AJ105" s="20"/>
    </row>
    <row r="106" spans="2:36" outlineLevel="1">
      <c r="B106" s="43" t="s">
        <v>461</v>
      </c>
      <c r="D106" s="22">
        <v>51295</v>
      </c>
      <c r="E106" s="22" t="s">
        <v>462</v>
      </c>
      <c r="F106" s="21"/>
      <c r="G106" s="7"/>
      <c r="H106" s="18"/>
      <c r="I106" s="44"/>
      <c r="J106" s="45">
        <v>3606</v>
      </c>
      <c r="K106" s="44"/>
      <c r="L106" s="45">
        <v>2975.5</v>
      </c>
      <c r="M106" s="44"/>
      <c r="N106" s="45">
        <v>3188.33</v>
      </c>
      <c r="O106" s="44"/>
      <c r="P106" s="45">
        <v>3314</v>
      </c>
      <c r="Q106" s="44"/>
      <c r="R106" s="45">
        <v>2947.25</v>
      </c>
      <c r="S106" s="44"/>
      <c r="T106" s="45">
        <v>3080.5</v>
      </c>
      <c r="U106" s="44"/>
      <c r="V106" s="45">
        <v>5005.37</v>
      </c>
      <c r="W106" s="44"/>
      <c r="X106" s="45">
        <v>3694.17</v>
      </c>
      <c r="Y106" s="44"/>
      <c r="Z106" s="45">
        <v>3683.67</v>
      </c>
      <c r="AA106" s="44"/>
      <c r="AB106" s="45">
        <v>3789.17</v>
      </c>
      <c r="AC106" s="44"/>
      <c r="AD106" s="45">
        <v>5989.99</v>
      </c>
      <c r="AE106" s="44"/>
      <c r="AF106" s="45">
        <v>2975.01</v>
      </c>
      <c r="AG106" s="44"/>
      <c r="AH106" s="45">
        <f>AF106+AD106+AB106+Z106+X106+V106+T106+R106+P106+N106+L106+J106</f>
        <v>44248.960000000006</v>
      </c>
      <c r="AI106" s="46">
        <f>IF(AH$57=0,0,AH106/AH$57)</f>
        <v>2.8542855133485067E-3</v>
      </c>
      <c r="AJ106" s="47"/>
    </row>
    <row r="107" spans="2:36" s="18" customFormat="1" ht="5.0999999999999996" customHeight="1" outlineLevel="1">
      <c r="B107" s="5" t="s">
        <v>402</v>
      </c>
      <c r="D107" s="21"/>
      <c r="E107" s="21"/>
      <c r="F107" s="21"/>
      <c r="G107" s="21"/>
      <c r="J107" s="14"/>
      <c r="K107" s="12"/>
      <c r="L107" s="14"/>
      <c r="M107" s="12"/>
      <c r="N107" s="14"/>
      <c r="O107" s="12"/>
      <c r="P107" s="14"/>
      <c r="Q107" s="12"/>
      <c r="R107" s="14"/>
      <c r="S107" s="12"/>
      <c r="T107" s="14"/>
      <c r="U107" s="12"/>
      <c r="V107" s="14"/>
      <c r="W107" s="12"/>
      <c r="X107" s="14"/>
      <c r="Y107" s="12"/>
      <c r="Z107" s="14"/>
      <c r="AA107" s="12"/>
      <c r="AB107" s="14"/>
      <c r="AC107" s="12"/>
      <c r="AD107" s="14"/>
      <c r="AE107" s="12"/>
      <c r="AF107" s="14"/>
      <c r="AG107" s="12"/>
      <c r="AH107" s="14"/>
      <c r="AI107" s="69"/>
      <c r="AJ107" s="20"/>
    </row>
    <row r="108" spans="2:36" s="18" customFormat="1" ht="15">
      <c r="B108" s="5"/>
      <c r="F108" s="21" t="s">
        <v>463</v>
      </c>
      <c r="J108" s="15">
        <f>SUM(J106:J107)</f>
        <v>3606</v>
      </c>
      <c r="K108" s="12"/>
      <c r="L108" s="15">
        <f>SUM(L106:L107)</f>
        <v>2975.5</v>
      </c>
      <c r="M108" s="12"/>
      <c r="N108" s="15">
        <f>SUM(N106:N107)</f>
        <v>3188.33</v>
      </c>
      <c r="O108" s="12"/>
      <c r="P108" s="15">
        <f>SUM(P106:P107)</f>
        <v>3314</v>
      </c>
      <c r="Q108" s="12"/>
      <c r="R108" s="15">
        <f>SUM(R106:R107)</f>
        <v>2947.25</v>
      </c>
      <c r="S108" s="12"/>
      <c r="T108" s="15">
        <f>SUM(T106:T107)</f>
        <v>3080.5</v>
      </c>
      <c r="U108" s="12"/>
      <c r="V108" s="15">
        <f>SUM(V106:V107)</f>
        <v>5005.37</v>
      </c>
      <c r="W108" s="12"/>
      <c r="X108" s="15">
        <f>SUM(X106:X107)</f>
        <v>3694.17</v>
      </c>
      <c r="Y108" s="12"/>
      <c r="Z108" s="15">
        <f>SUM(Z106:Z107)</f>
        <v>3683.67</v>
      </c>
      <c r="AA108" s="12"/>
      <c r="AB108" s="15">
        <f>SUM(AB106:AB107)</f>
        <v>3789.17</v>
      </c>
      <c r="AC108" s="12"/>
      <c r="AD108" s="15">
        <f>SUM(AD106:AD107)</f>
        <v>5989.99</v>
      </c>
      <c r="AE108" s="12"/>
      <c r="AF108" s="15">
        <f>SUM(AF106:AF107)</f>
        <v>2975.01</v>
      </c>
      <c r="AG108" s="12"/>
      <c r="AH108" s="15">
        <f>SUM(AH106:AH107)</f>
        <v>44248.960000000006</v>
      </c>
      <c r="AI108" s="46">
        <f>IF(AH$57=0,0,AH108/AH$57)</f>
        <v>2.8542855133485067E-3</v>
      </c>
      <c r="AJ108" s="20"/>
    </row>
    <row r="109" spans="2:36" s="18" customFormat="1" ht="15" outlineLevel="1">
      <c r="B109" s="5"/>
      <c r="J109" s="9"/>
      <c r="K109" s="12"/>
      <c r="L109" s="9"/>
      <c r="M109" s="12"/>
      <c r="N109" s="9"/>
      <c r="O109" s="12"/>
      <c r="P109" s="9"/>
      <c r="Q109" s="12"/>
      <c r="R109" s="9"/>
      <c r="S109" s="12"/>
      <c r="T109" s="9"/>
      <c r="U109" s="12"/>
      <c r="V109" s="9"/>
      <c r="W109" s="12"/>
      <c r="X109" s="9"/>
      <c r="Y109" s="12"/>
      <c r="Z109" s="9"/>
      <c r="AA109" s="12"/>
      <c r="AB109" s="9"/>
      <c r="AC109" s="12"/>
      <c r="AD109" s="9"/>
      <c r="AE109" s="12"/>
      <c r="AF109" s="9"/>
      <c r="AG109" s="12"/>
      <c r="AH109" s="9"/>
      <c r="AI109" s="69"/>
      <c r="AJ109" s="20"/>
    </row>
    <row r="110" spans="2:36" s="18" customFormat="1" ht="15" outlineLevel="1">
      <c r="B110" s="5"/>
      <c r="J110" s="9"/>
      <c r="K110" s="12"/>
      <c r="L110" s="9"/>
      <c r="M110" s="12"/>
      <c r="N110" s="9"/>
      <c r="O110" s="12"/>
      <c r="P110" s="9"/>
      <c r="Q110" s="12"/>
      <c r="R110" s="9"/>
      <c r="S110" s="12"/>
      <c r="T110" s="9"/>
      <c r="U110" s="12"/>
      <c r="V110" s="9"/>
      <c r="W110" s="12"/>
      <c r="X110" s="9"/>
      <c r="Y110" s="12"/>
      <c r="Z110" s="9"/>
      <c r="AA110" s="12"/>
      <c r="AB110" s="9"/>
      <c r="AC110" s="12"/>
      <c r="AD110" s="9"/>
      <c r="AE110" s="12"/>
      <c r="AF110" s="9"/>
      <c r="AG110" s="12"/>
      <c r="AH110" s="9"/>
      <c r="AI110" s="69"/>
      <c r="AJ110" s="20"/>
    </row>
    <row r="111" spans="2:36" outlineLevel="1">
      <c r="B111" s="43" t="s">
        <v>464</v>
      </c>
      <c r="D111" s="22">
        <v>52010</v>
      </c>
      <c r="E111" s="22" t="s">
        <v>449</v>
      </c>
      <c r="F111" s="21"/>
      <c r="G111" s="7"/>
      <c r="H111" s="18"/>
      <c r="I111" s="44"/>
      <c r="J111" s="45">
        <v>6161.95</v>
      </c>
      <c r="K111" s="44"/>
      <c r="L111" s="45">
        <v>6681.19</v>
      </c>
      <c r="M111" s="44"/>
      <c r="N111" s="45">
        <v>6421.57</v>
      </c>
      <c r="O111" s="44"/>
      <c r="P111" s="45">
        <v>6161.95</v>
      </c>
      <c r="Q111" s="44"/>
      <c r="R111" s="45">
        <v>6486.47</v>
      </c>
      <c r="S111" s="44"/>
      <c r="T111" s="45">
        <v>6616.27</v>
      </c>
      <c r="U111" s="44"/>
      <c r="V111" s="45">
        <v>4523.51</v>
      </c>
      <c r="W111" s="44"/>
      <c r="X111" s="45">
        <v>5322.1</v>
      </c>
      <c r="Y111" s="44"/>
      <c r="Z111" s="45">
        <v>6120.42</v>
      </c>
      <c r="AA111" s="44"/>
      <c r="AB111" s="45">
        <v>5322.1</v>
      </c>
      <c r="AC111" s="44"/>
      <c r="AD111" s="45">
        <v>6120.41</v>
      </c>
      <c r="AE111" s="44"/>
      <c r="AF111" s="45">
        <v>5854.31</v>
      </c>
      <c r="AG111" s="44"/>
      <c r="AH111" s="45">
        <f t="shared" ref="AH111:AH138" si="10">AF111+AD111+AB111+Z111+X111+V111+T111+R111+P111+N111+L111+J111</f>
        <v>71792.249999999985</v>
      </c>
      <c r="AI111" s="46">
        <f t="shared" ref="AI111:AI138" si="11">IF(AH$57=0,0,AH111/AH$57)</f>
        <v>4.6309693865278249E-3</v>
      </c>
      <c r="AJ111" s="47"/>
    </row>
    <row r="112" spans="2:36" outlineLevel="1">
      <c r="B112" s="43" t="s">
        <v>407</v>
      </c>
      <c r="D112" s="22">
        <v>52020</v>
      </c>
      <c r="E112" s="22" t="s">
        <v>450</v>
      </c>
      <c r="F112" s="21"/>
      <c r="G112" s="7"/>
      <c r="H112" s="18"/>
      <c r="I112" s="44"/>
      <c r="J112" s="45">
        <v>18206.96</v>
      </c>
      <c r="K112" s="44"/>
      <c r="L112" s="45">
        <v>25546.14</v>
      </c>
      <c r="M112" s="44"/>
      <c r="N112" s="45">
        <v>23736.51</v>
      </c>
      <c r="O112" s="44"/>
      <c r="P112" s="45">
        <v>23443.97</v>
      </c>
      <c r="Q112" s="44"/>
      <c r="R112" s="45">
        <v>26925.97</v>
      </c>
      <c r="S112" s="44"/>
      <c r="T112" s="45">
        <v>24093.51</v>
      </c>
      <c r="U112" s="44"/>
      <c r="V112" s="45">
        <v>26827.7</v>
      </c>
      <c r="W112" s="44"/>
      <c r="X112" s="45">
        <v>25528.99</v>
      </c>
      <c r="Y112" s="44"/>
      <c r="Z112" s="45">
        <v>24171.68</v>
      </c>
      <c r="AA112" s="44"/>
      <c r="AB112" s="45">
        <v>19472.099999999999</v>
      </c>
      <c r="AC112" s="44"/>
      <c r="AD112" s="45">
        <v>22629.07</v>
      </c>
      <c r="AE112" s="44"/>
      <c r="AF112" s="45">
        <v>24065.13</v>
      </c>
      <c r="AG112" s="44"/>
      <c r="AH112" s="45">
        <f t="shared" si="10"/>
        <v>284647.73000000004</v>
      </c>
      <c r="AI112" s="46">
        <f t="shared" si="11"/>
        <v>1.8361242663026141E-2</v>
      </c>
      <c r="AJ112" s="47"/>
    </row>
    <row r="113" spans="2:36" outlineLevel="1">
      <c r="B113" s="43" t="s">
        <v>407</v>
      </c>
      <c r="D113" s="22">
        <v>52025</v>
      </c>
      <c r="E113" s="22" t="s">
        <v>451</v>
      </c>
      <c r="F113" s="21"/>
      <c r="G113" s="7"/>
      <c r="H113" s="18"/>
      <c r="I113" s="44"/>
      <c r="J113" s="45">
        <v>6737.12</v>
      </c>
      <c r="K113" s="44"/>
      <c r="L113" s="45">
        <v>6514.09</v>
      </c>
      <c r="M113" s="44"/>
      <c r="N113" s="45">
        <v>10988.24</v>
      </c>
      <c r="O113" s="44"/>
      <c r="P113" s="45">
        <v>7766.41</v>
      </c>
      <c r="Q113" s="44"/>
      <c r="R113" s="45">
        <v>6208.53</v>
      </c>
      <c r="S113" s="44"/>
      <c r="T113" s="45">
        <v>9334.25</v>
      </c>
      <c r="U113" s="44"/>
      <c r="V113" s="45">
        <v>6653.64</v>
      </c>
      <c r="W113" s="44"/>
      <c r="X113" s="45">
        <v>7922.21</v>
      </c>
      <c r="Y113" s="44"/>
      <c r="Z113" s="45">
        <v>8325.08</v>
      </c>
      <c r="AA113" s="44"/>
      <c r="AB113" s="45">
        <v>7492.78</v>
      </c>
      <c r="AC113" s="44"/>
      <c r="AD113" s="45">
        <v>8308.75</v>
      </c>
      <c r="AE113" s="44"/>
      <c r="AF113" s="45">
        <v>8897.5</v>
      </c>
      <c r="AG113" s="44"/>
      <c r="AH113" s="45">
        <f t="shared" si="10"/>
        <v>95148.599999999991</v>
      </c>
      <c r="AI113" s="46">
        <f t="shared" si="11"/>
        <v>6.137574094292649E-3</v>
      </c>
      <c r="AJ113" s="47"/>
    </row>
    <row r="114" spans="2:36" outlineLevel="1">
      <c r="B114" s="43" t="s">
        <v>407</v>
      </c>
      <c r="D114" s="22">
        <v>52035</v>
      </c>
      <c r="E114" s="22" t="s">
        <v>452</v>
      </c>
      <c r="F114" s="21"/>
      <c r="G114" s="7"/>
      <c r="H114" s="18"/>
      <c r="I114" s="44"/>
      <c r="J114" s="45">
        <v>1400</v>
      </c>
      <c r="K114" s="44"/>
      <c r="L114" s="45">
        <v>1000</v>
      </c>
      <c r="M114" s="44"/>
      <c r="N114" s="45">
        <v>1000</v>
      </c>
      <c r="O114" s="44"/>
      <c r="P114" s="45">
        <v>-5000</v>
      </c>
      <c r="Q114" s="44"/>
      <c r="R114" s="45">
        <v>1000</v>
      </c>
      <c r="S114" s="44"/>
      <c r="T114" s="45">
        <v>1000</v>
      </c>
      <c r="U114" s="44"/>
      <c r="V114" s="45">
        <v>1000</v>
      </c>
      <c r="W114" s="44"/>
      <c r="X114" s="45">
        <v>1000</v>
      </c>
      <c r="Y114" s="44"/>
      <c r="Z114" s="45">
        <v>1400</v>
      </c>
      <c r="AA114" s="44"/>
      <c r="AB114" s="45">
        <v>1400</v>
      </c>
      <c r="AC114" s="44"/>
      <c r="AD114" s="45">
        <v>1400</v>
      </c>
      <c r="AE114" s="44"/>
      <c r="AF114" s="45">
        <v>1400</v>
      </c>
      <c r="AG114" s="44"/>
      <c r="AH114" s="45">
        <f t="shared" si="10"/>
        <v>8000</v>
      </c>
      <c r="AI114" s="46">
        <f t="shared" si="11"/>
        <v>5.1604114778715812E-4</v>
      </c>
      <c r="AJ114" s="47"/>
    </row>
    <row r="115" spans="2:36" outlineLevel="1">
      <c r="B115" s="43" t="s">
        <v>407</v>
      </c>
      <c r="D115" s="22">
        <v>52036</v>
      </c>
      <c r="E115" s="22" t="s">
        <v>511</v>
      </c>
      <c r="F115" s="21"/>
      <c r="G115" s="7"/>
      <c r="H115" s="18"/>
      <c r="I115" s="44"/>
      <c r="J115" s="45">
        <v>100</v>
      </c>
      <c r="K115" s="44"/>
      <c r="L115" s="45">
        <v>0</v>
      </c>
      <c r="M115" s="44"/>
      <c r="N115" s="45">
        <v>0</v>
      </c>
      <c r="O115" s="44"/>
      <c r="P115" s="45">
        <v>100</v>
      </c>
      <c r="Q115" s="44"/>
      <c r="R115" s="45">
        <v>0</v>
      </c>
      <c r="S115" s="44"/>
      <c r="T115" s="45">
        <v>616</v>
      </c>
      <c r="U115" s="44"/>
      <c r="V115" s="45">
        <v>0</v>
      </c>
      <c r="W115" s="44"/>
      <c r="X115" s="45">
        <v>0</v>
      </c>
      <c r="Y115" s="44"/>
      <c r="Z115" s="45">
        <v>0</v>
      </c>
      <c r="AA115" s="44"/>
      <c r="AB115" s="45">
        <v>84.82</v>
      </c>
      <c r="AC115" s="44"/>
      <c r="AD115" s="45">
        <v>37.119999999999997</v>
      </c>
      <c r="AE115" s="44"/>
      <c r="AF115" s="45">
        <v>0</v>
      </c>
      <c r="AG115" s="44"/>
      <c r="AH115" s="45">
        <f t="shared" si="10"/>
        <v>937.94</v>
      </c>
      <c r="AI115" s="46">
        <f t="shared" si="11"/>
        <v>6.0501954269435894E-5</v>
      </c>
      <c r="AJ115" s="47"/>
    </row>
    <row r="116" spans="2:36" outlineLevel="1">
      <c r="B116" s="43" t="s">
        <v>407</v>
      </c>
      <c r="D116" s="22">
        <v>52050</v>
      </c>
      <c r="E116" s="22" t="s">
        <v>453</v>
      </c>
      <c r="F116" s="21"/>
      <c r="G116" s="7"/>
      <c r="H116" s="18"/>
      <c r="I116" s="44"/>
      <c r="J116" s="45">
        <v>2488.56</v>
      </c>
      <c r="K116" s="44"/>
      <c r="L116" s="45">
        <v>3249.25</v>
      </c>
      <c r="M116" s="44"/>
      <c r="N116" s="45">
        <v>3340.06</v>
      </c>
      <c r="O116" s="44"/>
      <c r="P116" s="45">
        <v>2977.72</v>
      </c>
      <c r="Q116" s="44"/>
      <c r="R116" s="45">
        <v>3147.74</v>
      </c>
      <c r="S116" s="44"/>
      <c r="T116" s="45">
        <v>3263.1</v>
      </c>
      <c r="U116" s="44"/>
      <c r="V116" s="45">
        <v>3766.26</v>
      </c>
      <c r="W116" s="44"/>
      <c r="X116" s="45">
        <v>3215.31</v>
      </c>
      <c r="Y116" s="44"/>
      <c r="Z116" s="45">
        <v>4040.53</v>
      </c>
      <c r="AA116" s="44"/>
      <c r="AB116" s="45">
        <v>2553.4299999999998</v>
      </c>
      <c r="AC116" s="44"/>
      <c r="AD116" s="45">
        <v>2999.79</v>
      </c>
      <c r="AE116" s="44"/>
      <c r="AF116" s="45">
        <v>3166.37</v>
      </c>
      <c r="AG116" s="44"/>
      <c r="AH116" s="45">
        <f t="shared" si="10"/>
        <v>38208.119999999995</v>
      </c>
      <c r="AI116" s="46">
        <f t="shared" si="11"/>
        <v>2.4646202624486837E-3</v>
      </c>
      <c r="AJ116" s="47"/>
    </row>
    <row r="117" spans="2:36" outlineLevel="1">
      <c r="B117" s="43" t="s">
        <v>407</v>
      </c>
      <c r="D117" s="22">
        <v>52060</v>
      </c>
      <c r="E117" s="22" t="s">
        <v>454</v>
      </c>
      <c r="F117" s="21"/>
      <c r="G117" s="7"/>
      <c r="H117" s="18"/>
      <c r="I117" s="44"/>
      <c r="J117" s="45">
        <v>5196</v>
      </c>
      <c r="K117" s="44"/>
      <c r="L117" s="45">
        <v>6794</v>
      </c>
      <c r="M117" s="44"/>
      <c r="N117" s="45">
        <v>7196</v>
      </c>
      <c r="O117" s="44"/>
      <c r="P117" s="45">
        <v>6836</v>
      </c>
      <c r="Q117" s="44"/>
      <c r="R117" s="45">
        <v>6836</v>
      </c>
      <c r="S117" s="44"/>
      <c r="T117" s="45">
        <v>6836</v>
      </c>
      <c r="U117" s="44"/>
      <c r="V117" s="45">
        <v>6254</v>
      </c>
      <c r="W117" s="44"/>
      <c r="X117" s="45">
        <v>6836</v>
      </c>
      <c r="Y117" s="44"/>
      <c r="Z117" s="45">
        <v>6875.32</v>
      </c>
      <c r="AA117" s="44"/>
      <c r="AB117" s="45">
        <v>5956.98</v>
      </c>
      <c r="AC117" s="44"/>
      <c r="AD117" s="45">
        <v>5954.7</v>
      </c>
      <c r="AE117" s="44"/>
      <c r="AF117" s="45">
        <v>6866.98</v>
      </c>
      <c r="AG117" s="44"/>
      <c r="AH117" s="45">
        <f t="shared" si="10"/>
        <v>78437.98</v>
      </c>
      <c r="AI117" s="46">
        <f t="shared" si="11"/>
        <v>5.0596531536632695E-3</v>
      </c>
      <c r="AJ117" s="47"/>
    </row>
    <row r="118" spans="2:36" outlineLevel="1">
      <c r="B118" s="43" t="s">
        <v>407</v>
      </c>
      <c r="D118" s="22">
        <v>52065</v>
      </c>
      <c r="E118" s="22" t="s">
        <v>455</v>
      </c>
      <c r="F118" s="21"/>
      <c r="G118" s="7"/>
      <c r="H118" s="18"/>
      <c r="I118" s="44"/>
      <c r="J118" s="45">
        <v>1211.06</v>
      </c>
      <c r="K118" s="44"/>
      <c r="L118" s="45">
        <v>2023.42</v>
      </c>
      <c r="M118" s="44"/>
      <c r="N118" s="45">
        <v>1304.47</v>
      </c>
      <c r="O118" s="44"/>
      <c r="P118" s="45">
        <v>1770.68</v>
      </c>
      <c r="Q118" s="44"/>
      <c r="R118" s="45">
        <v>1411.91</v>
      </c>
      <c r="S118" s="44"/>
      <c r="T118" s="45">
        <v>-57.35</v>
      </c>
      <c r="U118" s="44"/>
      <c r="V118" s="45">
        <v>2838.25</v>
      </c>
      <c r="W118" s="44"/>
      <c r="X118" s="45">
        <v>1337.11</v>
      </c>
      <c r="Y118" s="44"/>
      <c r="Z118" s="45">
        <v>4155.45</v>
      </c>
      <c r="AA118" s="44"/>
      <c r="AB118" s="45">
        <v>-521.73</v>
      </c>
      <c r="AC118" s="44"/>
      <c r="AD118" s="45">
        <v>1493.65</v>
      </c>
      <c r="AE118" s="44"/>
      <c r="AF118" s="45">
        <v>262.95</v>
      </c>
      <c r="AG118" s="44"/>
      <c r="AH118" s="45">
        <f t="shared" si="10"/>
        <v>17229.87</v>
      </c>
      <c r="AI118" s="46">
        <f t="shared" si="11"/>
        <v>1.1114152363779404E-3</v>
      </c>
      <c r="AJ118" s="47"/>
    </row>
    <row r="119" spans="2:36" outlineLevel="1">
      <c r="B119" s="43" t="s">
        <v>407</v>
      </c>
      <c r="D119" s="22">
        <v>52070</v>
      </c>
      <c r="E119" s="22" t="s">
        <v>456</v>
      </c>
      <c r="F119" s="21"/>
      <c r="G119" s="7"/>
      <c r="H119" s="18"/>
      <c r="I119" s="44"/>
      <c r="J119" s="45">
        <v>-502.51</v>
      </c>
      <c r="K119" s="44"/>
      <c r="L119" s="45">
        <v>435</v>
      </c>
      <c r="M119" s="44"/>
      <c r="N119" s="45">
        <v>0</v>
      </c>
      <c r="O119" s="44"/>
      <c r="P119" s="45">
        <v>0</v>
      </c>
      <c r="Q119" s="44"/>
      <c r="R119" s="45">
        <v>933.35</v>
      </c>
      <c r="S119" s="44"/>
      <c r="T119" s="45">
        <v>708.94</v>
      </c>
      <c r="U119" s="44"/>
      <c r="V119" s="45">
        <v>250.87</v>
      </c>
      <c r="W119" s="44"/>
      <c r="X119" s="45">
        <v>334.34</v>
      </c>
      <c r="Y119" s="44"/>
      <c r="Z119" s="45">
        <v>337.88</v>
      </c>
      <c r="AA119" s="44"/>
      <c r="AB119" s="45">
        <v>-240.12</v>
      </c>
      <c r="AC119" s="44"/>
      <c r="AD119" s="45">
        <v>374.54</v>
      </c>
      <c r="AE119" s="44"/>
      <c r="AF119" s="45">
        <v>248.08</v>
      </c>
      <c r="AG119" s="44"/>
      <c r="AH119" s="45">
        <f t="shared" si="10"/>
        <v>2880.37</v>
      </c>
      <c r="AI119" s="46">
        <f t="shared" si="11"/>
        <v>1.857986801064621E-4</v>
      </c>
      <c r="AJ119" s="47"/>
    </row>
    <row r="120" spans="2:36" outlineLevel="1">
      <c r="B120" s="43" t="s">
        <v>407</v>
      </c>
      <c r="D120" s="22">
        <v>52086</v>
      </c>
      <c r="E120" s="22" t="s">
        <v>457</v>
      </c>
      <c r="F120" s="21"/>
      <c r="G120" s="7"/>
      <c r="H120" s="18"/>
      <c r="I120" s="44"/>
      <c r="J120" s="45">
        <v>568.41</v>
      </c>
      <c r="K120" s="44"/>
      <c r="L120" s="45">
        <v>1572.51</v>
      </c>
      <c r="M120" s="44"/>
      <c r="N120" s="45">
        <v>1110.0999999999999</v>
      </c>
      <c r="O120" s="44"/>
      <c r="P120" s="45">
        <v>1393.71</v>
      </c>
      <c r="Q120" s="44"/>
      <c r="R120" s="45">
        <v>620.41999999999996</v>
      </c>
      <c r="S120" s="44"/>
      <c r="T120" s="45">
        <v>91.09</v>
      </c>
      <c r="U120" s="44"/>
      <c r="V120" s="45">
        <v>206.12</v>
      </c>
      <c r="W120" s="44"/>
      <c r="X120" s="45">
        <v>771.27</v>
      </c>
      <c r="Y120" s="44"/>
      <c r="Z120" s="45">
        <v>1861.21</v>
      </c>
      <c r="AA120" s="44"/>
      <c r="AB120" s="45">
        <v>1695.06</v>
      </c>
      <c r="AC120" s="44"/>
      <c r="AD120" s="45">
        <v>1444.62</v>
      </c>
      <c r="AE120" s="44"/>
      <c r="AF120" s="45">
        <v>1805.26</v>
      </c>
      <c r="AG120" s="44"/>
      <c r="AH120" s="45">
        <f t="shared" si="10"/>
        <v>13139.779999999999</v>
      </c>
      <c r="AI120" s="46">
        <f t="shared" si="11"/>
        <v>8.4758339410884306E-4</v>
      </c>
      <c r="AJ120" s="47"/>
    </row>
    <row r="121" spans="2:36" outlineLevel="1">
      <c r="B121" s="43" t="s">
        <v>407</v>
      </c>
      <c r="D121" s="22">
        <v>52090</v>
      </c>
      <c r="E121" s="22" t="s">
        <v>458</v>
      </c>
      <c r="F121" s="21"/>
      <c r="G121" s="7"/>
      <c r="H121" s="18"/>
      <c r="I121" s="44"/>
      <c r="J121" s="45">
        <v>281.14</v>
      </c>
      <c r="K121" s="44"/>
      <c r="L121" s="45">
        <v>501</v>
      </c>
      <c r="M121" s="44"/>
      <c r="N121" s="45">
        <v>284</v>
      </c>
      <c r="O121" s="44"/>
      <c r="P121" s="45">
        <v>741.49</v>
      </c>
      <c r="Q121" s="44"/>
      <c r="R121" s="45">
        <v>301.5</v>
      </c>
      <c r="S121" s="44"/>
      <c r="T121" s="45">
        <v>434</v>
      </c>
      <c r="U121" s="44"/>
      <c r="V121" s="45">
        <v>-245.33</v>
      </c>
      <c r="W121" s="44"/>
      <c r="X121" s="45">
        <v>0</v>
      </c>
      <c r="Y121" s="44"/>
      <c r="Z121" s="45">
        <v>300</v>
      </c>
      <c r="AA121" s="44"/>
      <c r="AB121" s="45">
        <v>150</v>
      </c>
      <c r="AC121" s="44"/>
      <c r="AD121" s="45">
        <v>-11.51</v>
      </c>
      <c r="AE121" s="44"/>
      <c r="AF121" s="45">
        <v>431</v>
      </c>
      <c r="AG121" s="44"/>
      <c r="AH121" s="45">
        <f t="shared" si="10"/>
        <v>3167.2899999999995</v>
      </c>
      <c r="AI121" s="46">
        <f t="shared" si="11"/>
        <v>2.0430649587184848E-4</v>
      </c>
      <c r="AJ121" s="47"/>
    </row>
    <row r="122" spans="2:36" outlineLevel="1">
      <c r="B122" s="43" t="s">
        <v>407</v>
      </c>
      <c r="D122" s="22">
        <v>52115</v>
      </c>
      <c r="E122" s="22" t="s">
        <v>459</v>
      </c>
      <c r="F122" s="21"/>
      <c r="G122" s="7"/>
      <c r="H122" s="18"/>
      <c r="I122" s="44"/>
      <c r="J122" s="45">
        <v>0</v>
      </c>
      <c r="K122" s="44"/>
      <c r="L122" s="45">
        <v>0</v>
      </c>
      <c r="M122" s="44"/>
      <c r="N122" s="45">
        <v>0</v>
      </c>
      <c r="O122" s="44"/>
      <c r="P122" s="45">
        <v>0</v>
      </c>
      <c r="Q122" s="44"/>
      <c r="R122" s="45">
        <v>0</v>
      </c>
      <c r="S122" s="44"/>
      <c r="T122" s="45">
        <v>0</v>
      </c>
      <c r="U122" s="44"/>
      <c r="V122" s="45">
        <v>0</v>
      </c>
      <c r="W122" s="44"/>
      <c r="X122" s="45">
        <v>49.87</v>
      </c>
      <c r="Y122" s="44"/>
      <c r="Z122" s="45">
        <v>0</v>
      </c>
      <c r="AA122" s="44"/>
      <c r="AB122" s="45">
        <v>51.85</v>
      </c>
      <c r="AC122" s="44"/>
      <c r="AD122" s="45">
        <v>135.34</v>
      </c>
      <c r="AE122" s="44"/>
      <c r="AF122" s="45">
        <v>123.89</v>
      </c>
      <c r="AG122" s="44"/>
      <c r="AH122" s="45">
        <f t="shared" si="10"/>
        <v>360.95000000000005</v>
      </c>
      <c r="AI122" s="46">
        <f t="shared" si="11"/>
        <v>2.3283131536721847E-5</v>
      </c>
      <c r="AJ122" s="47"/>
    </row>
    <row r="123" spans="2:36" outlineLevel="1">
      <c r="B123" s="43" t="s">
        <v>407</v>
      </c>
      <c r="D123" s="22">
        <v>52120</v>
      </c>
      <c r="E123" s="22" t="s">
        <v>466</v>
      </c>
      <c r="F123" s="21"/>
      <c r="G123" s="7"/>
      <c r="H123" s="18"/>
      <c r="I123" s="44"/>
      <c r="J123" s="45">
        <v>39096.239999999998</v>
      </c>
      <c r="K123" s="44"/>
      <c r="L123" s="45">
        <v>38395.32</v>
      </c>
      <c r="M123" s="44"/>
      <c r="N123" s="45">
        <v>44067.21</v>
      </c>
      <c r="O123" s="44"/>
      <c r="P123" s="45">
        <v>36721.07</v>
      </c>
      <c r="Q123" s="44"/>
      <c r="R123" s="45">
        <v>54516.23</v>
      </c>
      <c r="S123" s="44"/>
      <c r="T123" s="45">
        <v>37755.54</v>
      </c>
      <c r="U123" s="44"/>
      <c r="V123" s="45">
        <v>45280.1</v>
      </c>
      <c r="W123" s="44"/>
      <c r="X123" s="45">
        <v>44937.06</v>
      </c>
      <c r="Y123" s="44"/>
      <c r="Z123" s="45">
        <v>41375.25</v>
      </c>
      <c r="AA123" s="44"/>
      <c r="AB123" s="45">
        <v>44842.11</v>
      </c>
      <c r="AC123" s="44"/>
      <c r="AD123" s="45">
        <v>39506.980000000003</v>
      </c>
      <c r="AE123" s="44"/>
      <c r="AF123" s="45">
        <v>37670.36</v>
      </c>
      <c r="AG123" s="44"/>
      <c r="AH123" s="45">
        <f t="shared" si="10"/>
        <v>504163.47000000003</v>
      </c>
      <c r="AI123" s="46">
        <f t="shared" si="11"/>
        <v>3.2521136966394561E-2</v>
      </c>
      <c r="AJ123" s="47"/>
    </row>
    <row r="124" spans="2:36" outlineLevel="1">
      <c r="B124" s="43" t="s">
        <v>407</v>
      </c>
      <c r="D124" s="22">
        <v>52125</v>
      </c>
      <c r="E124" s="22" t="s">
        <v>467</v>
      </c>
      <c r="F124" s="21"/>
      <c r="G124" s="7"/>
      <c r="H124" s="18"/>
      <c r="I124" s="44"/>
      <c r="J124" s="45">
        <v>1840.29</v>
      </c>
      <c r="K124" s="44"/>
      <c r="L124" s="45">
        <v>2481.2600000000002</v>
      </c>
      <c r="M124" s="44"/>
      <c r="N124" s="45">
        <v>4031.06</v>
      </c>
      <c r="O124" s="44"/>
      <c r="P124" s="45">
        <v>3808.67</v>
      </c>
      <c r="Q124" s="44"/>
      <c r="R124" s="45">
        <v>2743.59</v>
      </c>
      <c r="S124" s="44"/>
      <c r="T124" s="45">
        <v>2583.21</v>
      </c>
      <c r="U124" s="44"/>
      <c r="V124" s="45">
        <v>4180.33</v>
      </c>
      <c r="W124" s="44"/>
      <c r="X124" s="45">
        <v>5361.14</v>
      </c>
      <c r="Y124" s="44"/>
      <c r="Z124" s="45">
        <v>1665.96</v>
      </c>
      <c r="AA124" s="44"/>
      <c r="AB124" s="45">
        <v>2325.04</v>
      </c>
      <c r="AC124" s="44"/>
      <c r="AD124" s="45">
        <v>3105.46</v>
      </c>
      <c r="AE124" s="44"/>
      <c r="AF124" s="45">
        <v>8934.2900000000009</v>
      </c>
      <c r="AG124" s="44"/>
      <c r="AH124" s="45">
        <f t="shared" si="10"/>
        <v>43060.3</v>
      </c>
      <c r="AI124" s="46">
        <f t="shared" si="11"/>
        <v>2.7776108295074209E-3</v>
      </c>
      <c r="AJ124" s="47"/>
    </row>
    <row r="125" spans="2:36" outlineLevel="1">
      <c r="B125" s="43" t="s">
        <v>407</v>
      </c>
      <c r="D125" s="22">
        <v>52135</v>
      </c>
      <c r="E125" s="22" t="s">
        <v>591</v>
      </c>
      <c r="F125" s="21"/>
      <c r="G125" s="7"/>
      <c r="H125" s="18"/>
      <c r="I125" s="44"/>
      <c r="J125" s="45">
        <v>810.74</v>
      </c>
      <c r="K125" s="44"/>
      <c r="L125" s="45">
        <v>9028.67</v>
      </c>
      <c r="M125" s="44"/>
      <c r="N125" s="45">
        <v>4846.34</v>
      </c>
      <c r="O125" s="44"/>
      <c r="P125" s="45">
        <v>4467</v>
      </c>
      <c r="Q125" s="44"/>
      <c r="R125" s="45">
        <v>4818.67</v>
      </c>
      <c r="S125" s="44"/>
      <c r="T125" s="45">
        <v>6215.88</v>
      </c>
      <c r="U125" s="44"/>
      <c r="V125" s="45">
        <v>1072.3499999999999</v>
      </c>
      <c r="W125" s="44"/>
      <c r="X125" s="45">
        <v>2511.02</v>
      </c>
      <c r="Y125" s="44"/>
      <c r="Z125" s="45">
        <v>5417.23</v>
      </c>
      <c r="AA125" s="44"/>
      <c r="AB125" s="45">
        <v>5249.01</v>
      </c>
      <c r="AC125" s="44"/>
      <c r="AD125" s="45">
        <v>8918.68</v>
      </c>
      <c r="AE125" s="44"/>
      <c r="AF125" s="45">
        <v>1189.1300000000001</v>
      </c>
      <c r="AG125" s="44"/>
      <c r="AH125" s="45">
        <f t="shared" si="10"/>
        <v>54544.719999999994</v>
      </c>
      <c r="AI125" s="46">
        <f t="shared" si="11"/>
        <v>3.5184149893161447E-3</v>
      </c>
      <c r="AJ125" s="47"/>
    </row>
    <row r="126" spans="2:36" outlineLevel="1">
      <c r="B126" s="43" t="s">
        <v>407</v>
      </c>
      <c r="D126" s="22">
        <v>52140</v>
      </c>
      <c r="E126" s="22" t="s">
        <v>468</v>
      </c>
      <c r="F126" s="21"/>
      <c r="G126" s="7"/>
      <c r="H126" s="18"/>
      <c r="I126" s="44"/>
      <c r="J126" s="45">
        <v>39185.440000000002</v>
      </c>
      <c r="K126" s="44"/>
      <c r="L126" s="45">
        <v>20921.57</v>
      </c>
      <c r="M126" s="44"/>
      <c r="N126" s="45">
        <v>18075.71</v>
      </c>
      <c r="O126" s="44"/>
      <c r="P126" s="45">
        <v>22051.89</v>
      </c>
      <c r="Q126" s="44"/>
      <c r="R126" s="45">
        <v>23796.49</v>
      </c>
      <c r="S126" s="44"/>
      <c r="T126" s="45">
        <v>22466.02</v>
      </c>
      <c r="U126" s="44"/>
      <c r="V126" s="45">
        <v>17007.28</v>
      </c>
      <c r="W126" s="44"/>
      <c r="X126" s="45">
        <v>20660.37</v>
      </c>
      <c r="Y126" s="44"/>
      <c r="Z126" s="45">
        <v>18579.759999999998</v>
      </c>
      <c r="AA126" s="44"/>
      <c r="AB126" s="45">
        <v>23262.68</v>
      </c>
      <c r="AC126" s="44"/>
      <c r="AD126" s="45">
        <v>21713.62</v>
      </c>
      <c r="AE126" s="44"/>
      <c r="AF126" s="45">
        <v>15874.13</v>
      </c>
      <c r="AG126" s="44"/>
      <c r="AH126" s="45">
        <f t="shared" si="10"/>
        <v>263594.95999999996</v>
      </c>
      <c r="AI126" s="46">
        <f t="shared" si="11"/>
        <v>1.7003230713663754E-2</v>
      </c>
      <c r="AJ126" s="47"/>
    </row>
    <row r="127" spans="2:36" outlineLevel="1">
      <c r="B127" s="43" t="s">
        <v>407</v>
      </c>
      <c r="D127" s="22">
        <v>52142</v>
      </c>
      <c r="E127" s="22" t="s">
        <v>469</v>
      </c>
      <c r="F127" s="21"/>
      <c r="G127" s="7"/>
      <c r="H127" s="18"/>
      <c r="I127" s="44"/>
      <c r="J127" s="45">
        <v>61916.69</v>
      </c>
      <c r="K127" s="44"/>
      <c r="L127" s="45">
        <v>59565.45</v>
      </c>
      <c r="M127" s="44"/>
      <c r="N127" s="45">
        <v>65816.990000000005</v>
      </c>
      <c r="O127" s="44"/>
      <c r="P127" s="45">
        <v>63130.07</v>
      </c>
      <c r="Q127" s="44"/>
      <c r="R127" s="45">
        <v>63875.53</v>
      </c>
      <c r="S127" s="44"/>
      <c r="T127" s="45">
        <v>66138.19</v>
      </c>
      <c r="U127" s="44"/>
      <c r="V127" s="45">
        <v>61972.31</v>
      </c>
      <c r="W127" s="44"/>
      <c r="X127" s="45">
        <v>60140.62</v>
      </c>
      <c r="Y127" s="44"/>
      <c r="Z127" s="45">
        <v>76431.070000000007</v>
      </c>
      <c r="AA127" s="44"/>
      <c r="AB127" s="45">
        <v>66732.86</v>
      </c>
      <c r="AC127" s="44"/>
      <c r="AD127" s="45">
        <v>75008.3</v>
      </c>
      <c r="AE127" s="44"/>
      <c r="AF127" s="45">
        <v>50214.87</v>
      </c>
      <c r="AG127" s="44"/>
      <c r="AH127" s="45">
        <f t="shared" si="10"/>
        <v>770942.95</v>
      </c>
      <c r="AI127" s="46">
        <f t="shared" si="11"/>
        <v>4.9729785599552205E-2</v>
      </c>
      <c r="AJ127" s="47"/>
    </row>
    <row r="128" spans="2:36" outlineLevel="1">
      <c r="B128" s="43" t="s">
        <v>407</v>
      </c>
      <c r="D128" s="22">
        <v>52144</v>
      </c>
      <c r="E128" s="22" t="s">
        <v>470</v>
      </c>
      <c r="F128" s="21"/>
      <c r="G128" s="7"/>
      <c r="H128" s="18"/>
      <c r="I128" s="44"/>
      <c r="J128" s="45">
        <v>557.70000000000005</v>
      </c>
      <c r="K128" s="44"/>
      <c r="L128" s="45">
        <v>42.3</v>
      </c>
      <c r="M128" s="44"/>
      <c r="N128" s="45">
        <v>-600</v>
      </c>
      <c r="O128" s="44"/>
      <c r="P128" s="45">
        <v>83.95</v>
      </c>
      <c r="Q128" s="44"/>
      <c r="R128" s="45">
        <v>645.75</v>
      </c>
      <c r="S128" s="44"/>
      <c r="T128" s="45">
        <v>161.49</v>
      </c>
      <c r="U128" s="44"/>
      <c r="V128" s="45">
        <v>895.99</v>
      </c>
      <c r="W128" s="44"/>
      <c r="X128" s="45">
        <v>88.15</v>
      </c>
      <c r="Y128" s="44"/>
      <c r="Z128" s="45">
        <v>-249.64</v>
      </c>
      <c r="AA128" s="44"/>
      <c r="AB128" s="45">
        <v>228.32</v>
      </c>
      <c r="AC128" s="44"/>
      <c r="AD128" s="45">
        <v>515.03</v>
      </c>
      <c r="AE128" s="44"/>
      <c r="AF128" s="45">
        <v>-603.42999999999995</v>
      </c>
      <c r="AG128" s="44"/>
      <c r="AH128" s="45">
        <f t="shared" si="10"/>
        <v>1765.6100000000001</v>
      </c>
      <c r="AI128" s="46">
        <f t="shared" si="11"/>
        <v>1.1389092636806054E-4</v>
      </c>
      <c r="AJ128" s="47"/>
    </row>
    <row r="129" spans="2:36" outlineLevel="1">
      <c r="B129" s="43" t="s">
        <v>407</v>
      </c>
      <c r="D129" s="22">
        <v>52146</v>
      </c>
      <c r="E129" s="22" t="s">
        <v>471</v>
      </c>
      <c r="F129" s="21"/>
      <c r="G129" s="7"/>
      <c r="H129" s="18"/>
      <c r="I129" s="44"/>
      <c r="J129" s="45">
        <v>5965.13</v>
      </c>
      <c r="K129" s="44"/>
      <c r="L129" s="45">
        <v>7006.55</v>
      </c>
      <c r="M129" s="44"/>
      <c r="N129" s="45">
        <v>6585.42</v>
      </c>
      <c r="O129" s="44"/>
      <c r="P129" s="45">
        <v>5310.01</v>
      </c>
      <c r="Q129" s="44"/>
      <c r="R129" s="45">
        <v>5659.65</v>
      </c>
      <c r="S129" s="44"/>
      <c r="T129" s="45">
        <v>8199.93</v>
      </c>
      <c r="U129" s="44"/>
      <c r="V129" s="45">
        <v>6173.9</v>
      </c>
      <c r="W129" s="44"/>
      <c r="X129" s="45">
        <v>7254.86</v>
      </c>
      <c r="Y129" s="44"/>
      <c r="Z129" s="45">
        <v>3917.26</v>
      </c>
      <c r="AA129" s="44"/>
      <c r="AB129" s="45">
        <v>6739.43</v>
      </c>
      <c r="AC129" s="44"/>
      <c r="AD129" s="45">
        <v>12791.66</v>
      </c>
      <c r="AE129" s="44"/>
      <c r="AF129" s="45">
        <v>-5434.61</v>
      </c>
      <c r="AG129" s="44"/>
      <c r="AH129" s="45">
        <f t="shared" si="10"/>
        <v>70169.19</v>
      </c>
      <c r="AI129" s="46">
        <f t="shared" si="11"/>
        <v>4.5262736683618979E-3</v>
      </c>
      <c r="AJ129" s="47"/>
    </row>
    <row r="130" spans="2:36" outlineLevel="1">
      <c r="B130" s="43" t="s">
        <v>407</v>
      </c>
      <c r="D130" s="22">
        <v>52147</v>
      </c>
      <c r="E130" s="22" t="s">
        <v>472</v>
      </c>
      <c r="F130" s="21"/>
      <c r="G130" s="7"/>
      <c r="H130" s="18"/>
      <c r="I130" s="44"/>
      <c r="J130" s="45">
        <v>5448.66</v>
      </c>
      <c r="K130" s="44"/>
      <c r="L130" s="45">
        <v>35963.449999999997</v>
      </c>
      <c r="M130" s="44"/>
      <c r="N130" s="45">
        <v>40888.53</v>
      </c>
      <c r="O130" s="44"/>
      <c r="P130" s="45">
        <v>3946.16</v>
      </c>
      <c r="Q130" s="44"/>
      <c r="R130" s="45">
        <v>10503.53</v>
      </c>
      <c r="S130" s="44"/>
      <c r="T130" s="45">
        <v>24611.5</v>
      </c>
      <c r="U130" s="44"/>
      <c r="V130" s="45">
        <v>9004.4599999999991</v>
      </c>
      <c r="W130" s="44"/>
      <c r="X130" s="45">
        <v>7886.04</v>
      </c>
      <c r="Y130" s="44"/>
      <c r="Z130" s="45">
        <v>11567.52</v>
      </c>
      <c r="AA130" s="44"/>
      <c r="AB130" s="45">
        <v>14071.29</v>
      </c>
      <c r="AC130" s="44"/>
      <c r="AD130" s="45">
        <v>8253.7999999999993</v>
      </c>
      <c r="AE130" s="44"/>
      <c r="AF130" s="45">
        <v>1502.01</v>
      </c>
      <c r="AG130" s="44"/>
      <c r="AH130" s="45">
        <f t="shared" si="10"/>
        <v>173646.94999999998</v>
      </c>
      <c r="AI130" s="46">
        <f t="shared" si="11"/>
        <v>1.1201121423467407E-2</v>
      </c>
      <c r="AJ130" s="47"/>
    </row>
    <row r="131" spans="2:36" outlineLevel="1">
      <c r="B131" s="43" t="s">
        <v>407</v>
      </c>
      <c r="D131" s="22">
        <v>52165</v>
      </c>
      <c r="E131" s="22" t="s">
        <v>482</v>
      </c>
      <c r="F131" s="21"/>
      <c r="G131" s="7"/>
      <c r="H131" s="18"/>
      <c r="I131" s="44"/>
      <c r="J131" s="45">
        <v>1301.3499999999999</v>
      </c>
      <c r="K131" s="44"/>
      <c r="L131" s="45">
        <v>1373.88</v>
      </c>
      <c r="M131" s="44"/>
      <c r="N131" s="45">
        <v>0</v>
      </c>
      <c r="O131" s="44"/>
      <c r="P131" s="45">
        <v>216.09</v>
      </c>
      <c r="Q131" s="44"/>
      <c r="R131" s="45">
        <v>0</v>
      </c>
      <c r="S131" s="44"/>
      <c r="T131" s="45">
        <v>432.18</v>
      </c>
      <c r="U131" s="44"/>
      <c r="V131" s="45">
        <v>0</v>
      </c>
      <c r="W131" s="44"/>
      <c r="X131" s="45">
        <v>216.09</v>
      </c>
      <c r="Y131" s="44"/>
      <c r="Z131" s="45">
        <v>216.09</v>
      </c>
      <c r="AA131" s="44"/>
      <c r="AB131" s="45">
        <v>216.09</v>
      </c>
      <c r="AC131" s="44"/>
      <c r="AD131" s="45">
        <v>216.09</v>
      </c>
      <c r="AE131" s="44"/>
      <c r="AF131" s="45">
        <v>222.58</v>
      </c>
      <c r="AG131" s="44"/>
      <c r="AH131" s="45">
        <f t="shared" si="10"/>
        <v>4410.4400000000005</v>
      </c>
      <c r="AI131" s="46">
        <f t="shared" si="11"/>
        <v>2.8449606498079925E-4</v>
      </c>
      <c r="AJ131" s="47"/>
    </row>
    <row r="132" spans="2:36" outlineLevel="1">
      <c r="B132" s="43" t="s">
        <v>407</v>
      </c>
      <c r="D132" s="22">
        <v>52175</v>
      </c>
      <c r="E132" s="22" t="s">
        <v>647</v>
      </c>
      <c r="F132" s="21"/>
      <c r="G132" s="7"/>
      <c r="H132" s="18"/>
      <c r="I132" s="44"/>
      <c r="J132" s="45">
        <v>0</v>
      </c>
      <c r="K132" s="44"/>
      <c r="L132" s="45">
        <v>1928.72</v>
      </c>
      <c r="M132" s="44"/>
      <c r="N132" s="45">
        <v>-24.85</v>
      </c>
      <c r="O132" s="44"/>
      <c r="P132" s="45">
        <v>0</v>
      </c>
      <c r="Q132" s="44"/>
      <c r="R132" s="45">
        <v>0</v>
      </c>
      <c r="S132" s="44"/>
      <c r="T132" s="45">
        <v>150</v>
      </c>
      <c r="U132" s="44"/>
      <c r="V132" s="45">
        <v>1146.92</v>
      </c>
      <c r="W132" s="44"/>
      <c r="X132" s="45">
        <v>1830.82</v>
      </c>
      <c r="Y132" s="44"/>
      <c r="Z132" s="45">
        <v>688.33</v>
      </c>
      <c r="AA132" s="44"/>
      <c r="AB132" s="45">
        <v>1267.83</v>
      </c>
      <c r="AC132" s="44"/>
      <c r="AD132" s="45">
        <v>0</v>
      </c>
      <c r="AE132" s="44"/>
      <c r="AF132" s="45">
        <v>0</v>
      </c>
      <c r="AG132" s="44"/>
      <c r="AH132" s="45">
        <f t="shared" si="10"/>
        <v>6987.7699999999995</v>
      </c>
      <c r="AI132" s="46">
        <f t="shared" si="11"/>
        <v>4.5074710640908373E-4</v>
      </c>
      <c r="AJ132" s="47"/>
    </row>
    <row r="133" spans="2:36" outlineLevel="1">
      <c r="B133" s="43" t="s">
        <v>407</v>
      </c>
      <c r="D133" s="22">
        <v>52181</v>
      </c>
      <c r="E133" s="22" t="s">
        <v>474</v>
      </c>
      <c r="F133" s="21"/>
      <c r="G133" s="7"/>
      <c r="H133" s="18"/>
      <c r="I133" s="44"/>
      <c r="J133" s="45">
        <v>14.98</v>
      </c>
      <c r="K133" s="44"/>
      <c r="L133" s="45">
        <v>13</v>
      </c>
      <c r="M133" s="44"/>
      <c r="N133" s="45">
        <v>14.98</v>
      </c>
      <c r="O133" s="44"/>
      <c r="P133" s="45">
        <v>28.92</v>
      </c>
      <c r="Q133" s="44"/>
      <c r="R133" s="45">
        <v>0</v>
      </c>
      <c r="S133" s="44"/>
      <c r="T133" s="45">
        <v>59.23</v>
      </c>
      <c r="U133" s="44"/>
      <c r="V133" s="45">
        <v>1724.55</v>
      </c>
      <c r="W133" s="44"/>
      <c r="X133" s="45">
        <v>0</v>
      </c>
      <c r="Y133" s="44"/>
      <c r="Z133" s="45">
        <v>99.12</v>
      </c>
      <c r="AA133" s="44"/>
      <c r="AB133" s="45">
        <v>14.98</v>
      </c>
      <c r="AC133" s="44"/>
      <c r="AD133" s="45">
        <v>12.28</v>
      </c>
      <c r="AE133" s="44"/>
      <c r="AF133" s="45">
        <v>0</v>
      </c>
      <c r="AG133" s="44"/>
      <c r="AH133" s="45">
        <f t="shared" si="10"/>
        <v>1982.04</v>
      </c>
      <c r="AI133" s="46">
        <f t="shared" si="11"/>
        <v>1.2785177457000737E-4</v>
      </c>
      <c r="AJ133" s="47"/>
    </row>
    <row r="134" spans="2:36" outlineLevel="1">
      <c r="B134" s="43" t="s">
        <v>407</v>
      </c>
      <c r="D134" s="22">
        <v>52182</v>
      </c>
      <c r="E134" s="22" t="s">
        <v>475</v>
      </c>
      <c r="F134" s="21"/>
      <c r="G134" s="7"/>
      <c r="H134" s="18"/>
      <c r="I134" s="44"/>
      <c r="J134" s="45">
        <v>1325.46</v>
      </c>
      <c r="K134" s="44"/>
      <c r="L134" s="45">
        <v>1009</v>
      </c>
      <c r="M134" s="44"/>
      <c r="N134" s="45">
        <v>2236.23</v>
      </c>
      <c r="O134" s="44"/>
      <c r="P134" s="45">
        <v>1808.3</v>
      </c>
      <c r="Q134" s="44"/>
      <c r="R134" s="45">
        <v>1568.89</v>
      </c>
      <c r="S134" s="44"/>
      <c r="T134" s="45">
        <v>994.09</v>
      </c>
      <c r="U134" s="44"/>
      <c r="V134" s="45">
        <v>473.38</v>
      </c>
      <c r="W134" s="44"/>
      <c r="X134" s="45">
        <v>6434.73</v>
      </c>
      <c r="Y134" s="44"/>
      <c r="Z134" s="45">
        <v>2201.87</v>
      </c>
      <c r="AA134" s="44"/>
      <c r="AB134" s="45">
        <v>608.63</v>
      </c>
      <c r="AC134" s="44"/>
      <c r="AD134" s="45">
        <v>481.49</v>
      </c>
      <c r="AE134" s="44"/>
      <c r="AF134" s="45">
        <v>335.42</v>
      </c>
      <c r="AG134" s="44"/>
      <c r="AH134" s="45">
        <f t="shared" si="10"/>
        <v>19477.489999999998</v>
      </c>
      <c r="AI134" s="46">
        <f t="shared" si="11"/>
        <v>1.2563982869516117E-3</v>
      </c>
      <c r="AJ134" s="47"/>
    </row>
    <row r="135" spans="2:36" outlineLevel="1">
      <c r="B135" s="43" t="s">
        <v>407</v>
      </c>
      <c r="D135" s="22">
        <v>52185</v>
      </c>
      <c r="E135" s="22" t="s">
        <v>517</v>
      </c>
      <c r="F135" s="21"/>
      <c r="G135" s="7"/>
      <c r="H135" s="18"/>
      <c r="I135" s="44"/>
      <c r="J135" s="45">
        <v>0</v>
      </c>
      <c r="K135" s="44"/>
      <c r="L135" s="45">
        <v>0</v>
      </c>
      <c r="M135" s="44"/>
      <c r="N135" s="45">
        <v>0</v>
      </c>
      <c r="O135" s="44"/>
      <c r="P135" s="45">
        <v>0</v>
      </c>
      <c r="Q135" s="44"/>
      <c r="R135" s="45">
        <v>0</v>
      </c>
      <c r="S135" s="44"/>
      <c r="T135" s="45">
        <v>0</v>
      </c>
      <c r="U135" s="44"/>
      <c r="V135" s="45">
        <v>0</v>
      </c>
      <c r="W135" s="44"/>
      <c r="X135" s="45">
        <v>0</v>
      </c>
      <c r="Y135" s="44"/>
      <c r="Z135" s="45">
        <v>0</v>
      </c>
      <c r="AA135" s="44"/>
      <c r="AB135" s="45">
        <v>8.86</v>
      </c>
      <c r="AC135" s="44"/>
      <c r="AD135" s="45">
        <v>0</v>
      </c>
      <c r="AE135" s="44"/>
      <c r="AF135" s="45">
        <v>0</v>
      </c>
      <c r="AG135" s="44"/>
      <c r="AH135" s="45">
        <f t="shared" si="10"/>
        <v>8.86</v>
      </c>
      <c r="AI135" s="46">
        <f t="shared" si="11"/>
        <v>5.7151557117427766E-7</v>
      </c>
      <c r="AJ135" s="47"/>
    </row>
    <row r="136" spans="2:36" outlineLevel="1">
      <c r="B136" s="43" t="s">
        <v>407</v>
      </c>
      <c r="D136" s="22">
        <v>52200</v>
      </c>
      <c r="E136" s="22" t="s">
        <v>648</v>
      </c>
      <c r="F136" s="21"/>
      <c r="G136" s="7"/>
      <c r="H136" s="18"/>
      <c r="I136" s="44"/>
      <c r="J136" s="45">
        <v>27.57</v>
      </c>
      <c r="K136" s="44"/>
      <c r="L136" s="45">
        <v>446.84</v>
      </c>
      <c r="M136" s="44"/>
      <c r="N136" s="45">
        <v>0</v>
      </c>
      <c r="O136" s="44"/>
      <c r="P136" s="45">
        <v>45.96</v>
      </c>
      <c r="Q136" s="44"/>
      <c r="R136" s="45">
        <v>54.08</v>
      </c>
      <c r="S136" s="44"/>
      <c r="T136" s="45">
        <v>0</v>
      </c>
      <c r="U136" s="44"/>
      <c r="V136" s="45">
        <v>0</v>
      </c>
      <c r="W136" s="44"/>
      <c r="X136" s="45">
        <v>0</v>
      </c>
      <c r="Y136" s="44"/>
      <c r="Z136" s="45">
        <v>2157.14</v>
      </c>
      <c r="AA136" s="44"/>
      <c r="AB136" s="45">
        <v>0</v>
      </c>
      <c r="AC136" s="44"/>
      <c r="AD136" s="45">
        <v>0</v>
      </c>
      <c r="AE136" s="44"/>
      <c r="AF136" s="45">
        <v>0</v>
      </c>
      <c r="AG136" s="44"/>
      <c r="AH136" s="45">
        <f t="shared" si="10"/>
        <v>2731.59</v>
      </c>
      <c r="AI136" s="46">
        <f t="shared" si="11"/>
        <v>1.7620160486049043E-4</v>
      </c>
      <c r="AJ136" s="47"/>
    </row>
    <row r="137" spans="2:36" outlineLevel="1">
      <c r="B137" s="43" t="s">
        <v>407</v>
      </c>
      <c r="D137" s="22">
        <v>52335</v>
      </c>
      <c r="E137" s="22" t="s">
        <v>476</v>
      </c>
      <c r="F137" s="21"/>
      <c r="G137" s="7"/>
      <c r="H137" s="18"/>
      <c r="I137" s="44"/>
      <c r="J137" s="45">
        <v>250</v>
      </c>
      <c r="K137" s="44"/>
      <c r="L137" s="45">
        <v>250</v>
      </c>
      <c r="M137" s="44"/>
      <c r="N137" s="45">
        <v>250</v>
      </c>
      <c r="O137" s="44"/>
      <c r="P137" s="45">
        <v>250</v>
      </c>
      <c r="Q137" s="44"/>
      <c r="R137" s="45">
        <v>250</v>
      </c>
      <c r="S137" s="44"/>
      <c r="T137" s="45">
        <v>250</v>
      </c>
      <c r="U137" s="44"/>
      <c r="V137" s="45">
        <v>124.77</v>
      </c>
      <c r="W137" s="44"/>
      <c r="X137" s="45">
        <v>250</v>
      </c>
      <c r="Y137" s="44"/>
      <c r="Z137" s="45">
        <v>250</v>
      </c>
      <c r="AA137" s="44"/>
      <c r="AB137" s="45">
        <v>0</v>
      </c>
      <c r="AC137" s="44"/>
      <c r="AD137" s="45">
        <v>342.23</v>
      </c>
      <c r="AE137" s="44"/>
      <c r="AF137" s="45">
        <v>760.34</v>
      </c>
      <c r="AG137" s="44"/>
      <c r="AH137" s="45">
        <f t="shared" si="10"/>
        <v>3227.34</v>
      </c>
      <c r="AI137" s="46">
        <f t="shared" si="11"/>
        <v>2.0818002973742588E-4</v>
      </c>
      <c r="AJ137" s="47"/>
    </row>
    <row r="138" spans="2:36" outlineLevel="1">
      <c r="B138" s="43" t="s">
        <v>407</v>
      </c>
      <c r="D138" s="22">
        <v>52901</v>
      </c>
      <c r="E138" s="22" t="s">
        <v>649</v>
      </c>
      <c r="F138" s="21"/>
      <c r="G138" s="7"/>
      <c r="H138" s="18"/>
      <c r="I138" s="44"/>
      <c r="J138" s="45">
        <v>0</v>
      </c>
      <c r="K138" s="44"/>
      <c r="L138" s="45">
        <v>0</v>
      </c>
      <c r="M138" s="44"/>
      <c r="N138" s="45">
        <v>0</v>
      </c>
      <c r="O138" s="44"/>
      <c r="P138" s="45">
        <v>0</v>
      </c>
      <c r="Q138" s="44"/>
      <c r="R138" s="45">
        <v>0</v>
      </c>
      <c r="S138" s="44"/>
      <c r="T138" s="45">
        <v>0</v>
      </c>
      <c r="U138" s="44"/>
      <c r="V138" s="45">
        <v>0</v>
      </c>
      <c r="W138" s="44"/>
      <c r="X138" s="45">
        <v>0</v>
      </c>
      <c r="Y138" s="44"/>
      <c r="Z138" s="45">
        <v>0</v>
      </c>
      <c r="AA138" s="44"/>
      <c r="AB138" s="45">
        <v>0</v>
      </c>
      <c r="AC138" s="44"/>
      <c r="AD138" s="45">
        <v>0</v>
      </c>
      <c r="AE138" s="44"/>
      <c r="AF138" s="45">
        <v>0</v>
      </c>
      <c r="AG138" s="44"/>
      <c r="AH138" s="45">
        <f t="shared" si="10"/>
        <v>0</v>
      </c>
      <c r="AI138" s="46">
        <f t="shared" si="11"/>
        <v>0</v>
      </c>
      <c r="AJ138" s="47"/>
    </row>
    <row r="139" spans="2:36" s="18" customFormat="1" ht="5.0999999999999996" customHeight="1" outlineLevel="1">
      <c r="B139" s="5" t="s">
        <v>402</v>
      </c>
      <c r="D139" s="21"/>
      <c r="E139" s="21"/>
      <c r="F139" s="21"/>
      <c r="G139" s="21"/>
      <c r="J139" s="14"/>
      <c r="K139" s="12"/>
      <c r="L139" s="14"/>
      <c r="M139" s="12"/>
      <c r="N139" s="14"/>
      <c r="O139" s="12"/>
      <c r="P139" s="14"/>
      <c r="Q139" s="12"/>
      <c r="R139" s="14"/>
      <c r="S139" s="12"/>
      <c r="T139" s="14"/>
      <c r="U139" s="12"/>
      <c r="V139" s="14"/>
      <c r="W139" s="12"/>
      <c r="X139" s="14"/>
      <c r="Y139" s="12"/>
      <c r="Z139" s="14"/>
      <c r="AA139" s="12"/>
      <c r="AB139" s="14"/>
      <c r="AC139" s="12"/>
      <c r="AD139" s="14"/>
      <c r="AE139" s="12"/>
      <c r="AF139" s="14"/>
      <c r="AG139" s="12"/>
      <c r="AH139" s="14"/>
      <c r="AI139" s="69"/>
      <c r="AJ139" s="20"/>
    </row>
    <row r="140" spans="2:36" s="18" customFormat="1" ht="15">
      <c r="B140" s="5" t="s">
        <v>402</v>
      </c>
      <c r="F140" s="21" t="s">
        <v>477</v>
      </c>
      <c r="J140" s="15">
        <f>SUM(J110:J139)</f>
        <v>199588.94000000003</v>
      </c>
      <c r="K140" s="12"/>
      <c r="L140" s="15">
        <f>SUM(L110:L139)</f>
        <v>232742.61</v>
      </c>
      <c r="M140" s="12"/>
      <c r="N140" s="15">
        <f>SUM(N110:N139)</f>
        <v>241568.57000000004</v>
      </c>
      <c r="O140" s="12"/>
      <c r="P140" s="15">
        <f>SUM(P110:P139)</f>
        <v>188060.02000000002</v>
      </c>
      <c r="Q140" s="12"/>
      <c r="R140" s="15">
        <f>SUM(R110:R139)</f>
        <v>222304.3</v>
      </c>
      <c r="S140" s="12"/>
      <c r="T140" s="15">
        <f>SUM(T110:T139)</f>
        <v>222953.07</v>
      </c>
      <c r="U140" s="12"/>
      <c r="V140" s="15">
        <f>SUM(V110:V139)</f>
        <v>201131.36</v>
      </c>
      <c r="W140" s="12"/>
      <c r="X140" s="15">
        <f>SUM(X110:X139)</f>
        <v>209888.1</v>
      </c>
      <c r="Y140" s="12"/>
      <c r="Z140" s="15">
        <f>SUM(Z110:Z139)</f>
        <v>221904.52999999997</v>
      </c>
      <c r="AA140" s="12"/>
      <c r="AB140" s="15">
        <f>SUM(AB110:AB139)</f>
        <v>208984.39999999997</v>
      </c>
      <c r="AC140" s="12"/>
      <c r="AD140" s="15">
        <f>SUM(AD110:AD139)</f>
        <v>221752.1</v>
      </c>
      <c r="AE140" s="12"/>
      <c r="AF140" s="15">
        <f>SUM(AF110:AF139)</f>
        <v>163786.56000000006</v>
      </c>
      <c r="AG140" s="12"/>
      <c r="AH140" s="15">
        <f>SUM(AH110:AH139)</f>
        <v>2534664.56</v>
      </c>
      <c r="AI140" s="46">
        <f>IF(AH$57=0,0,AH140/AH$57)</f>
        <v>0.16349890109972903</v>
      </c>
      <c r="AJ140" s="20"/>
    </row>
    <row r="141" spans="2:36" s="18" customFormat="1" ht="15" outlineLevel="1">
      <c r="B141" s="5" t="s">
        <v>402</v>
      </c>
      <c r="J141" s="9"/>
      <c r="K141" s="12"/>
      <c r="L141" s="9"/>
      <c r="M141" s="12"/>
      <c r="N141" s="9"/>
      <c r="O141" s="12"/>
      <c r="P141" s="9"/>
      <c r="Q141" s="12"/>
      <c r="R141" s="9"/>
      <c r="S141" s="12"/>
      <c r="T141" s="9"/>
      <c r="U141" s="12"/>
      <c r="V141" s="9"/>
      <c r="W141" s="12"/>
      <c r="X141" s="9"/>
      <c r="Y141" s="12"/>
      <c r="Z141" s="9"/>
      <c r="AA141" s="12"/>
      <c r="AB141" s="9"/>
      <c r="AC141" s="12"/>
      <c r="AD141" s="9"/>
      <c r="AE141" s="12"/>
      <c r="AF141" s="9"/>
      <c r="AG141" s="12"/>
      <c r="AH141" s="9"/>
      <c r="AI141" s="69"/>
      <c r="AJ141" s="20"/>
    </row>
    <row r="142" spans="2:36" s="18" customFormat="1" ht="15" outlineLevel="1">
      <c r="J142" s="9"/>
      <c r="K142" s="12"/>
      <c r="L142" s="9"/>
      <c r="M142" s="12"/>
      <c r="N142" s="9"/>
      <c r="O142" s="12"/>
      <c r="P142" s="9"/>
      <c r="Q142" s="12"/>
      <c r="R142" s="9"/>
      <c r="S142" s="12"/>
      <c r="T142" s="9"/>
      <c r="U142" s="12"/>
      <c r="V142" s="9"/>
      <c r="W142" s="12"/>
      <c r="X142" s="9"/>
      <c r="Y142" s="12"/>
      <c r="Z142" s="9"/>
      <c r="AA142" s="12"/>
      <c r="AB142" s="9"/>
      <c r="AC142" s="12"/>
      <c r="AD142" s="9"/>
      <c r="AE142" s="12"/>
      <c r="AF142" s="9"/>
      <c r="AG142" s="12"/>
      <c r="AH142" s="9"/>
      <c r="AI142" s="69"/>
      <c r="AJ142" s="20"/>
    </row>
    <row r="143" spans="2:36" outlineLevel="1">
      <c r="B143" s="43" t="s">
        <v>478</v>
      </c>
      <c r="D143" s="22">
        <v>55020</v>
      </c>
      <c r="E143" s="22" t="s">
        <v>450</v>
      </c>
      <c r="F143" s="21"/>
      <c r="G143" s="7"/>
      <c r="H143" s="18"/>
      <c r="I143" s="44"/>
      <c r="J143" s="45">
        <v>2737.33</v>
      </c>
      <c r="K143" s="44"/>
      <c r="L143" s="45">
        <v>3416.78</v>
      </c>
      <c r="M143" s="44"/>
      <c r="N143" s="45">
        <v>3078.98</v>
      </c>
      <c r="O143" s="44"/>
      <c r="P143" s="45">
        <v>3485.33</v>
      </c>
      <c r="Q143" s="44"/>
      <c r="R143" s="45">
        <v>3810.67</v>
      </c>
      <c r="S143" s="44"/>
      <c r="T143" s="45">
        <v>3503.4</v>
      </c>
      <c r="U143" s="44"/>
      <c r="V143" s="45">
        <v>3722.34</v>
      </c>
      <c r="W143" s="44"/>
      <c r="X143" s="45">
        <v>3509.66</v>
      </c>
      <c r="Y143" s="44"/>
      <c r="Z143" s="45">
        <v>3498.34</v>
      </c>
      <c r="AA143" s="44"/>
      <c r="AB143" s="45">
        <v>3200</v>
      </c>
      <c r="AC143" s="44"/>
      <c r="AD143" s="45">
        <v>3755</v>
      </c>
      <c r="AE143" s="44"/>
      <c r="AF143" s="45">
        <v>1140.3399999999999</v>
      </c>
      <c r="AG143" s="44"/>
      <c r="AH143" s="45">
        <f t="shared" ref="AH143:AH156" si="12">AF143+AD143+AB143+Z143+X143+V143+T143+R143+P143+N143+L143+J143</f>
        <v>38858.170000000006</v>
      </c>
      <c r="AI143" s="46">
        <f t="shared" ref="AI143:AI156" si="13">IF(AH$57=0,0,AH143/AH$57)</f>
        <v>2.506551830963565E-3</v>
      </c>
      <c r="AJ143" s="47"/>
    </row>
    <row r="144" spans="2:36" outlineLevel="1">
      <c r="B144" s="43" t="s">
        <v>407</v>
      </c>
      <c r="D144" s="22">
        <v>55025</v>
      </c>
      <c r="E144" s="22" t="s">
        <v>451</v>
      </c>
      <c r="F144" s="21"/>
      <c r="G144" s="7"/>
      <c r="H144" s="18"/>
      <c r="I144" s="44"/>
      <c r="J144" s="45">
        <v>810.31</v>
      </c>
      <c r="K144" s="44"/>
      <c r="L144" s="45">
        <v>1007.17</v>
      </c>
      <c r="M144" s="44"/>
      <c r="N144" s="45">
        <v>954.9</v>
      </c>
      <c r="O144" s="44"/>
      <c r="P144" s="45">
        <v>417.47</v>
      </c>
      <c r="Q144" s="44"/>
      <c r="R144" s="45">
        <v>273.89999999999998</v>
      </c>
      <c r="S144" s="44"/>
      <c r="T144" s="45">
        <v>286.79000000000002</v>
      </c>
      <c r="U144" s="44"/>
      <c r="V144" s="45">
        <v>320.45999999999998</v>
      </c>
      <c r="W144" s="44"/>
      <c r="X144" s="45">
        <v>272.77999999999997</v>
      </c>
      <c r="Y144" s="44"/>
      <c r="Z144" s="45">
        <v>466.02</v>
      </c>
      <c r="AA144" s="44"/>
      <c r="AB144" s="45">
        <v>174.54</v>
      </c>
      <c r="AC144" s="44"/>
      <c r="AD144" s="45">
        <v>370.53</v>
      </c>
      <c r="AE144" s="44"/>
      <c r="AF144" s="45">
        <v>210.04</v>
      </c>
      <c r="AG144" s="44"/>
      <c r="AH144" s="45">
        <f t="shared" si="12"/>
        <v>5564.91</v>
      </c>
      <c r="AI144" s="46">
        <f t="shared" si="13"/>
        <v>3.5896531796652929E-4</v>
      </c>
      <c r="AJ144" s="47"/>
    </row>
    <row r="145" spans="2:36" outlineLevel="1">
      <c r="B145" s="43" t="s">
        <v>407</v>
      </c>
      <c r="D145" s="22">
        <v>55035</v>
      </c>
      <c r="E145" s="22" t="s">
        <v>452</v>
      </c>
      <c r="F145" s="21"/>
      <c r="G145" s="7"/>
      <c r="H145" s="18"/>
      <c r="I145" s="44"/>
      <c r="J145" s="45">
        <v>0</v>
      </c>
      <c r="K145" s="44"/>
      <c r="L145" s="45">
        <v>0</v>
      </c>
      <c r="M145" s="44"/>
      <c r="N145" s="45">
        <v>0</v>
      </c>
      <c r="O145" s="44"/>
      <c r="P145" s="45">
        <v>0</v>
      </c>
      <c r="Q145" s="44"/>
      <c r="R145" s="45">
        <v>0</v>
      </c>
      <c r="S145" s="44"/>
      <c r="T145" s="45">
        <v>0</v>
      </c>
      <c r="U145" s="44"/>
      <c r="V145" s="45">
        <v>0</v>
      </c>
      <c r="W145" s="44"/>
      <c r="X145" s="45">
        <v>0</v>
      </c>
      <c r="Y145" s="44"/>
      <c r="Z145" s="45">
        <v>0</v>
      </c>
      <c r="AA145" s="44"/>
      <c r="AB145" s="45">
        <v>0</v>
      </c>
      <c r="AC145" s="44"/>
      <c r="AD145" s="45">
        <v>0</v>
      </c>
      <c r="AE145" s="44"/>
      <c r="AF145" s="45">
        <v>0</v>
      </c>
      <c r="AG145" s="44"/>
      <c r="AH145" s="45">
        <f t="shared" si="12"/>
        <v>0</v>
      </c>
      <c r="AI145" s="46">
        <f t="shared" si="13"/>
        <v>0</v>
      </c>
      <c r="AJ145" s="47"/>
    </row>
    <row r="146" spans="2:36" outlineLevel="1">
      <c r="B146" s="43" t="s">
        <v>407</v>
      </c>
      <c r="D146" s="22">
        <v>55036</v>
      </c>
      <c r="E146" s="22" t="s">
        <v>511</v>
      </c>
      <c r="F146" s="21"/>
      <c r="G146" s="7"/>
      <c r="H146" s="18"/>
      <c r="I146" s="44"/>
      <c r="J146" s="45">
        <v>0</v>
      </c>
      <c r="K146" s="44"/>
      <c r="L146" s="45">
        <v>0</v>
      </c>
      <c r="M146" s="44"/>
      <c r="N146" s="45">
        <v>0</v>
      </c>
      <c r="O146" s="44"/>
      <c r="P146" s="45">
        <v>0</v>
      </c>
      <c r="Q146" s="44"/>
      <c r="R146" s="45">
        <v>0</v>
      </c>
      <c r="S146" s="44"/>
      <c r="T146" s="45">
        <v>25</v>
      </c>
      <c r="U146" s="44"/>
      <c r="V146" s="45">
        <v>0</v>
      </c>
      <c r="W146" s="44"/>
      <c r="X146" s="45">
        <v>0</v>
      </c>
      <c r="Y146" s="44"/>
      <c r="Z146" s="45">
        <v>0</v>
      </c>
      <c r="AA146" s="44"/>
      <c r="AB146" s="45">
        <v>12.13</v>
      </c>
      <c r="AC146" s="44"/>
      <c r="AD146" s="45">
        <v>0</v>
      </c>
      <c r="AE146" s="44"/>
      <c r="AF146" s="45">
        <v>0</v>
      </c>
      <c r="AG146" s="44"/>
      <c r="AH146" s="45">
        <f t="shared" si="12"/>
        <v>37.130000000000003</v>
      </c>
      <c r="AI146" s="46">
        <f t="shared" si="13"/>
        <v>2.3950759771671481E-6</v>
      </c>
      <c r="AJ146" s="47"/>
    </row>
    <row r="147" spans="2:36" outlineLevel="1">
      <c r="B147" s="43" t="s">
        <v>407</v>
      </c>
      <c r="D147" s="22">
        <v>55050</v>
      </c>
      <c r="E147" s="22" t="s">
        <v>453</v>
      </c>
      <c r="F147" s="21"/>
      <c r="G147" s="7"/>
      <c r="H147" s="18"/>
      <c r="I147" s="44"/>
      <c r="J147" s="45">
        <v>303.60000000000002</v>
      </c>
      <c r="K147" s="44"/>
      <c r="L147" s="45">
        <v>375.7</v>
      </c>
      <c r="M147" s="44"/>
      <c r="N147" s="45">
        <v>339.79</v>
      </c>
      <c r="O147" s="44"/>
      <c r="P147" s="45">
        <v>326.10000000000002</v>
      </c>
      <c r="Q147" s="44"/>
      <c r="R147" s="45">
        <v>353.12</v>
      </c>
      <c r="S147" s="44"/>
      <c r="T147" s="45">
        <v>349.33</v>
      </c>
      <c r="U147" s="44"/>
      <c r="V147" s="45">
        <v>392.41</v>
      </c>
      <c r="W147" s="44"/>
      <c r="X147" s="45">
        <v>325.63</v>
      </c>
      <c r="Y147" s="44"/>
      <c r="Z147" s="45">
        <v>347.79</v>
      </c>
      <c r="AA147" s="44"/>
      <c r="AB147" s="45">
        <v>291.89</v>
      </c>
      <c r="AC147" s="44"/>
      <c r="AD147" s="45">
        <v>316.45</v>
      </c>
      <c r="AE147" s="44"/>
      <c r="AF147" s="45">
        <v>350.95</v>
      </c>
      <c r="AG147" s="44"/>
      <c r="AH147" s="45">
        <f t="shared" si="12"/>
        <v>4072.7599999999998</v>
      </c>
      <c r="AI147" s="46">
        <f t="shared" si="13"/>
        <v>2.6271396813270327E-4</v>
      </c>
      <c r="AJ147" s="47"/>
    </row>
    <row r="148" spans="2:36" outlineLevel="1">
      <c r="B148" s="43" t="s">
        <v>407</v>
      </c>
      <c r="D148" s="22">
        <v>55060</v>
      </c>
      <c r="E148" s="22" t="s">
        <v>454</v>
      </c>
      <c r="F148" s="21"/>
      <c r="G148" s="7"/>
      <c r="H148" s="18"/>
      <c r="I148" s="44"/>
      <c r="J148" s="45">
        <v>1000</v>
      </c>
      <c r="K148" s="44"/>
      <c r="L148" s="45">
        <v>1000</v>
      </c>
      <c r="M148" s="44"/>
      <c r="N148" s="45">
        <v>1000</v>
      </c>
      <c r="O148" s="44"/>
      <c r="P148" s="45">
        <v>1000</v>
      </c>
      <c r="Q148" s="44"/>
      <c r="R148" s="45">
        <v>1000</v>
      </c>
      <c r="S148" s="44"/>
      <c r="T148" s="45">
        <v>1000</v>
      </c>
      <c r="U148" s="44"/>
      <c r="V148" s="45">
        <v>1000</v>
      </c>
      <c r="W148" s="44"/>
      <c r="X148" s="45">
        <v>1000</v>
      </c>
      <c r="Y148" s="44"/>
      <c r="Z148" s="45">
        <v>1005.32</v>
      </c>
      <c r="AA148" s="44"/>
      <c r="AB148" s="45">
        <v>1005.32</v>
      </c>
      <c r="AC148" s="44"/>
      <c r="AD148" s="45">
        <v>1005.32</v>
      </c>
      <c r="AE148" s="44"/>
      <c r="AF148" s="45">
        <v>887.16</v>
      </c>
      <c r="AG148" s="44"/>
      <c r="AH148" s="45">
        <f t="shared" si="12"/>
        <v>11903.12</v>
      </c>
      <c r="AI148" s="46">
        <f t="shared" si="13"/>
        <v>7.6781246338103481E-4</v>
      </c>
      <c r="AJ148" s="47"/>
    </row>
    <row r="149" spans="2:36" outlineLevel="1">
      <c r="B149" s="43" t="s">
        <v>407</v>
      </c>
      <c r="D149" s="22">
        <v>55065</v>
      </c>
      <c r="E149" s="22" t="s">
        <v>455</v>
      </c>
      <c r="F149" s="21"/>
      <c r="G149" s="7"/>
      <c r="H149" s="18"/>
      <c r="I149" s="44"/>
      <c r="J149" s="45">
        <v>58.51</v>
      </c>
      <c r="K149" s="44"/>
      <c r="L149" s="45">
        <v>58.51</v>
      </c>
      <c r="M149" s="44"/>
      <c r="N149" s="45">
        <v>56.63</v>
      </c>
      <c r="O149" s="44"/>
      <c r="P149" s="45">
        <v>162.80000000000001</v>
      </c>
      <c r="Q149" s="44"/>
      <c r="R149" s="45">
        <v>70.78</v>
      </c>
      <c r="S149" s="44"/>
      <c r="T149" s="45">
        <v>73.14</v>
      </c>
      <c r="U149" s="44"/>
      <c r="V149" s="45">
        <v>73.14</v>
      </c>
      <c r="W149" s="44"/>
      <c r="X149" s="45">
        <v>66.06</v>
      </c>
      <c r="Y149" s="44"/>
      <c r="Z149" s="45">
        <v>89.66</v>
      </c>
      <c r="AA149" s="44"/>
      <c r="AB149" s="45">
        <v>141.57</v>
      </c>
      <c r="AC149" s="44"/>
      <c r="AD149" s="45">
        <v>146.29</v>
      </c>
      <c r="AE149" s="44"/>
      <c r="AF149" s="45">
        <v>419.63</v>
      </c>
      <c r="AG149" s="44"/>
      <c r="AH149" s="45">
        <f t="shared" si="12"/>
        <v>1416.72</v>
      </c>
      <c r="AI149" s="46">
        <f t="shared" si="13"/>
        <v>9.1385726861627846E-5</v>
      </c>
      <c r="AJ149" s="47"/>
    </row>
    <row r="150" spans="2:36" outlineLevel="1">
      <c r="B150" s="43" t="s">
        <v>407</v>
      </c>
      <c r="D150" s="22">
        <v>55070</v>
      </c>
      <c r="E150" s="22" t="s">
        <v>456</v>
      </c>
      <c r="F150" s="21"/>
      <c r="G150" s="7"/>
      <c r="H150" s="18"/>
      <c r="I150" s="44"/>
      <c r="J150" s="45">
        <v>128</v>
      </c>
      <c r="K150" s="44"/>
      <c r="L150" s="45">
        <v>8</v>
      </c>
      <c r="M150" s="44"/>
      <c r="N150" s="45">
        <v>0</v>
      </c>
      <c r="O150" s="44"/>
      <c r="P150" s="45">
        <v>0</v>
      </c>
      <c r="Q150" s="44"/>
      <c r="R150" s="45">
        <v>160</v>
      </c>
      <c r="S150" s="44"/>
      <c r="T150" s="45">
        <v>0</v>
      </c>
      <c r="U150" s="44"/>
      <c r="V150" s="45">
        <v>0</v>
      </c>
      <c r="W150" s="44"/>
      <c r="X150" s="45">
        <v>160</v>
      </c>
      <c r="Y150" s="44"/>
      <c r="Z150" s="45">
        <v>160</v>
      </c>
      <c r="AA150" s="44"/>
      <c r="AB150" s="45">
        <v>0</v>
      </c>
      <c r="AC150" s="44"/>
      <c r="AD150" s="45">
        <v>0</v>
      </c>
      <c r="AE150" s="44"/>
      <c r="AF150" s="45">
        <v>960</v>
      </c>
      <c r="AG150" s="44"/>
      <c r="AH150" s="45">
        <f t="shared" si="12"/>
        <v>1576</v>
      </c>
      <c r="AI150" s="46">
        <f t="shared" si="13"/>
        <v>1.0166010611407015E-4</v>
      </c>
      <c r="AJ150" s="47"/>
    </row>
    <row r="151" spans="2:36" outlineLevel="1">
      <c r="B151" s="43" t="s">
        <v>407</v>
      </c>
      <c r="D151" s="22">
        <v>55086</v>
      </c>
      <c r="E151" s="22" t="s">
        <v>457</v>
      </c>
      <c r="F151" s="21"/>
      <c r="G151" s="7"/>
      <c r="H151" s="18"/>
      <c r="I151" s="44"/>
      <c r="J151" s="45">
        <v>0</v>
      </c>
      <c r="K151" s="44"/>
      <c r="L151" s="45">
        <v>240.62</v>
      </c>
      <c r="M151" s="44"/>
      <c r="N151" s="45">
        <v>0</v>
      </c>
      <c r="O151" s="44"/>
      <c r="P151" s="45">
        <v>440.99</v>
      </c>
      <c r="Q151" s="44"/>
      <c r="R151" s="45">
        <v>0</v>
      </c>
      <c r="S151" s="44"/>
      <c r="T151" s="45">
        <v>84</v>
      </c>
      <c r="U151" s="44"/>
      <c r="V151" s="45">
        <v>0</v>
      </c>
      <c r="W151" s="44"/>
      <c r="X151" s="45">
        <v>0</v>
      </c>
      <c r="Y151" s="44"/>
      <c r="Z151" s="45">
        <v>0</v>
      </c>
      <c r="AA151" s="44"/>
      <c r="AB151" s="45">
        <v>0</v>
      </c>
      <c r="AC151" s="44"/>
      <c r="AD151" s="45">
        <v>0</v>
      </c>
      <c r="AE151" s="44"/>
      <c r="AF151" s="45">
        <v>0</v>
      </c>
      <c r="AG151" s="44"/>
      <c r="AH151" s="45">
        <f t="shared" si="12"/>
        <v>765.61</v>
      </c>
      <c r="AI151" s="46">
        <f t="shared" si="13"/>
        <v>4.9385782894665772E-5</v>
      </c>
      <c r="AJ151" s="47"/>
    </row>
    <row r="152" spans="2:36" outlineLevel="1">
      <c r="B152" s="43" t="s">
        <v>407</v>
      </c>
      <c r="D152" s="22">
        <v>55120</v>
      </c>
      <c r="E152" s="22" t="s">
        <v>466</v>
      </c>
      <c r="F152" s="21"/>
      <c r="G152" s="7"/>
      <c r="H152" s="18"/>
      <c r="I152" s="44"/>
      <c r="J152" s="45">
        <v>2020.9</v>
      </c>
      <c r="K152" s="44"/>
      <c r="L152" s="45">
        <v>9000.58</v>
      </c>
      <c r="M152" s="44"/>
      <c r="N152" s="45">
        <v>6096.41</v>
      </c>
      <c r="O152" s="44"/>
      <c r="P152" s="45">
        <v>6710.01</v>
      </c>
      <c r="Q152" s="44"/>
      <c r="R152" s="45">
        <v>8240.67</v>
      </c>
      <c r="S152" s="44"/>
      <c r="T152" s="45">
        <v>5060.47</v>
      </c>
      <c r="U152" s="44"/>
      <c r="V152" s="45">
        <v>14006.38</v>
      </c>
      <c r="W152" s="44"/>
      <c r="X152" s="45">
        <v>5158.26</v>
      </c>
      <c r="Y152" s="44"/>
      <c r="Z152" s="45">
        <v>5686.62</v>
      </c>
      <c r="AA152" s="44"/>
      <c r="AB152" s="45">
        <v>7301.54</v>
      </c>
      <c r="AC152" s="44"/>
      <c r="AD152" s="45">
        <v>11340.68</v>
      </c>
      <c r="AE152" s="44"/>
      <c r="AF152" s="45">
        <v>4555.8900000000003</v>
      </c>
      <c r="AG152" s="44"/>
      <c r="AH152" s="45">
        <f t="shared" si="12"/>
        <v>85178.409999999989</v>
      </c>
      <c r="AI152" s="46">
        <f t="shared" si="13"/>
        <v>5.4944455578856428E-3</v>
      </c>
      <c r="AJ152" s="47"/>
    </row>
    <row r="153" spans="2:36" outlineLevel="1">
      <c r="B153" s="43" t="s">
        <v>407</v>
      </c>
      <c r="D153" s="22">
        <v>55125</v>
      </c>
      <c r="E153" s="22" t="s">
        <v>467</v>
      </c>
      <c r="F153" s="21"/>
      <c r="G153" s="7"/>
      <c r="H153" s="18"/>
      <c r="I153" s="44"/>
      <c r="J153" s="45">
        <v>1546.94</v>
      </c>
      <c r="K153" s="44"/>
      <c r="L153" s="45">
        <v>3653.85</v>
      </c>
      <c r="M153" s="44"/>
      <c r="N153" s="45">
        <v>974.02</v>
      </c>
      <c r="O153" s="44"/>
      <c r="P153" s="45">
        <v>722.19</v>
      </c>
      <c r="Q153" s="44"/>
      <c r="R153" s="45">
        <v>1416.02</v>
      </c>
      <c r="S153" s="44"/>
      <c r="T153" s="45">
        <v>1532.36</v>
      </c>
      <c r="U153" s="44"/>
      <c r="V153" s="45">
        <v>1586.42</v>
      </c>
      <c r="W153" s="44"/>
      <c r="X153" s="45">
        <v>1491.3</v>
      </c>
      <c r="Y153" s="44"/>
      <c r="Z153" s="45">
        <v>2726.32</v>
      </c>
      <c r="AA153" s="44"/>
      <c r="AB153" s="45">
        <v>1770.19</v>
      </c>
      <c r="AC153" s="44"/>
      <c r="AD153" s="45">
        <v>2657.56</v>
      </c>
      <c r="AE153" s="44"/>
      <c r="AF153" s="45">
        <v>5270.95</v>
      </c>
      <c r="AG153" s="44"/>
      <c r="AH153" s="45">
        <f t="shared" si="12"/>
        <v>25348.119999999995</v>
      </c>
      <c r="AI153" s="46">
        <f t="shared" si="13"/>
        <v>1.6350841173808273E-3</v>
      </c>
      <c r="AJ153" s="47"/>
    </row>
    <row r="154" spans="2:36" outlineLevel="1">
      <c r="B154" s="43" t="s">
        <v>407</v>
      </c>
      <c r="D154" s="22">
        <v>55135</v>
      </c>
      <c r="E154" s="22" t="s">
        <v>591</v>
      </c>
      <c r="F154" s="21"/>
      <c r="G154" s="7"/>
      <c r="H154" s="18"/>
      <c r="I154" s="44"/>
      <c r="J154" s="45">
        <v>355.54</v>
      </c>
      <c r="K154" s="44"/>
      <c r="L154" s="45">
        <v>0</v>
      </c>
      <c r="M154" s="44"/>
      <c r="N154" s="45">
        <v>0</v>
      </c>
      <c r="O154" s="44"/>
      <c r="P154" s="45">
        <v>166.36</v>
      </c>
      <c r="Q154" s="44"/>
      <c r="R154" s="45">
        <v>0</v>
      </c>
      <c r="S154" s="44"/>
      <c r="T154" s="45">
        <v>0</v>
      </c>
      <c r="U154" s="44"/>
      <c r="V154" s="45">
        <v>0</v>
      </c>
      <c r="W154" s="44"/>
      <c r="X154" s="45">
        <v>419.81</v>
      </c>
      <c r="Y154" s="44"/>
      <c r="Z154" s="45">
        <v>0</v>
      </c>
      <c r="AA154" s="44"/>
      <c r="AB154" s="45">
        <v>0</v>
      </c>
      <c r="AC154" s="44"/>
      <c r="AD154" s="45">
        <v>0</v>
      </c>
      <c r="AE154" s="44"/>
      <c r="AF154" s="45">
        <v>0</v>
      </c>
      <c r="AG154" s="44"/>
      <c r="AH154" s="45">
        <f t="shared" si="12"/>
        <v>941.71</v>
      </c>
      <c r="AI154" s="46">
        <f t="shared" si="13"/>
        <v>6.0745138660330595E-5</v>
      </c>
      <c r="AJ154" s="47"/>
    </row>
    <row r="155" spans="2:36" outlineLevel="1">
      <c r="B155" s="43" t="s">
        <v>407</v>
      </c>
      <c r="D155" s="22">
        <v>55142</v>
      </c>
      <c r="E155" s="22" t="s">
        <v>469</v>
      </c>
      <c r="F155" s="21"/>
      <c r="G155" s="7"/>
      <c r="H155" s="18"/>
      <c r="I155" s="44"/>
      <c r="J155" s="45">
        <v>0</v>
      </c>
      <c r="K155" s="44"/>
      <c r="L155" s="45">
        <v>0</v>
      </c>
      <c r="M155" s="44"/>
      <c r="N155" s="45">
        <v>0</v>
      </c>
      <c r="O155" s="44"/>
      <c r="P155" s="45">
        <v>0</v>
      </c>
      <c r="Q155" s="44"/>
      <c r="R155" s="45">
        <v>0</v>
      </c>
      <c r="S155" s="44"/>
      <c r="T155" s="45">
        <v>0</v>
      </c>
      <c r="U155" s="44"/>
      <c r="V155" s="45">
        <v>59.96</v>
      </c>
      <c r="W155" s="44"/>
      <c r="X155" s="45">
        <v>-50</v>
      </c>
      <c r="Y155" s="44"/>
      <c r="Z155" s="45">
        <v>0</v>
      </c>
      <c r="AA155" s="44"/>
      <c r="AB155" s="45">
        <v>0</v>
      </c>
      <c r="AC155" s="44"/>
      <c r="AD155" s="45">
        <v>0</v>
      </c>
      <c r="AE155" s="44"/>
      <c r="AF155" s="45">
        <v>0</v>
      </c>
      <c r="AG155" s="44"/>
      <c r="AH155" s="45">
        <f t="shared" si="12"/>
        <v>9.9600000000000009</v>
      </c>
      <c r="AI155" s="46">
        <f t="shared" si="13"/>
        <v>6.4247122899501195E-7</v>
      </c>
      <c r="AJ155" s="47"/>
    </row>
    <row r="156" spans="2:36" outlineLevel="1">
      <c r="B156" s="43" t="s">
        <v>407</v>
      </c>
      <c r="D156" s="22">
        <v>55147</v>
      </c>
      <c r="E156" s="22" t="s">
        <v>472</v>
      </c>
      <c r="F156" s="21"/>
      <c r="G156" s="7"/>
      <c r="H156" s="18"/>
      <c r="I156" s="44"/>
      <c r="J156" s="45">
        <v>-2311.5500000000002</v>
      </c>
      <c r="K156" s="44"/>
      <c r="L156" s="45">
        <v>0</v>
      </c>
      <c r="M156" s="44"/>
      <c r="N156" s="45">
        <v>0</v>
      </c>
      <c r="O156" s="44"/>
      <c r="P156" s="45">
        <v>0</v>
      </c>
      <c r="Q156" s="44"/>
      <c r="R156" s="45">
        <v>0</v>
      </c>
      <c r="S156" s="44"/>
      <c r="T156" s="45">
        <v>3323.32</v>
      </c>
      <c r="U156" s="44"/>
      <c r="V156" s="45">
        <v>3166.87</v>
      </c>
      <c r="W156" s="44"/>
      <c r="X156" s="45">
        <v>0</v>
      </c>
      <c r="Y156" s="44"/>
      <c r="Z156" s="45">
        <v>0</v>
      </c>
      <c r="AA156" s="44"/>
      <c r="AB156" s="45">
        <v>5100</v>
      </c>
      <c r="AC156" s="44"/>
      <c r="AD156" s="45">
        <v>4423.8999999999996</v>
      </c>
      <c r="AE156" s="44"/>
      <c r="AF156" s="45">
        <v>0</v>
      </c>
      <c r="AG156" s="44"/>
      <c r="AH156" s="45">
        <f t="shared" si="12"/>
        <v>13702.54</v>
      </c>
      <c r="AI156" s="46">
        <f t="shared" si="13"/>
        <v>8.8388430864993085E-4</v>
      </c>
      <c r="AJ156" s="47"/>
    </row>
    <row r="157" spans="2:36" s="18" customFormat="1" ht="5.0999999999999996" customHeight="1" outlineLevel="1">
      <c r="B157" s="5" t="s">
        <v>402</v>
      </c>
      <c r="D157" s="21"/>
      <c r="E157" s="21"/>
      <c r="F157" s="21"/>
      <c r="G157" s="21"/>
      <c r="J157" s="14"/>
      <c r="K157" s="12"/>
      <c r="L157" s="14"/>
      <c r="M157" s="12"/>
      <c r="N157" s="14"/>
      <c r="O157" s="12"/>
      <c r="P157" s="14"/>
      <c r="Q157" s="12"/>
      <c r="R157" s="14"/>
      <c r="S157" s="12"/>
      <c r="T157" s="14"/>
      <c r="U157" s="12"/>
      <c r="V157" s="14"/>
      <c r="W157" s="12"/>
      <c r="X157" s="14"/>
      <c r="Y157" s="12"/>
      <c r="Z157" s="14"/>
      <c r="AA157" s="12"/>
      <c r="AB157" s="14"/>
      <c r="AC157" s="12"/>
      <c r="AD157" s="14"/>
      <c r="AE157" s="12"/>
      <c r="AF157" s="14"/>
      <c r="AG157" s="12"/>
      <c r="AH157" s="14"/>
      <c r="AI157" s="69"/>
      <c r="AJ157" s="20"/>
    </row>
    <row r="158" spans="2:36" s="18" customFormat="1" ht="15">
      <c r="B158" s="5"/>
      <c r="F158" s="21" t="s">
        <v>480</v>
      </c>
      <c r="J158" s="15">
        <f>SUM(J142:J157)</f>
        <v>6649.5800000000008</v>
      </c>
      <c r="K158" s="12"/>
      <c r="L158" s="15">
        <f>SUM(L142:L157)</f>
        <v>18761.21</v>
      </c>
      <c r="M158" s="12"/>
      <c r="N158" s="15">
        <f>SUM(N142:N157)</f>
        <v>12500.73</v>
      </c>
      <c r="O158" s="12"/>
      <c r="P158" s="15">
        <f>SUM(P142:P157)</f>
        <v>13431.250000000002</v>
      </c>
      <c r="Q158" s="12"/>
      <c r="R158" s="15">
        <f>SUM(R142:R157)</f>
        <v>15325.16</v>
      </c>
      <c r="S158" s="12"/>
      <c r="T158" s="15">
        <f>SUM(T142:T157)</f>
        <v>15237.810000000001</v>
      </c>
      <c r="U158" s="12"/>
      <c r="V158" s="15">
        <f>SUM(V142:V157)</f>
        <v>24327.98</v>
      </c>
      <c r="W158" s="12"/>
      <c r="X158" s="15">
        <f>SUM(X142:X157)</f>
        <v>12353.499999999998</v>
      </c>
      <c r="Y158" s="12"/>
      <c r="Z158" s="15">
        <f>SUM(Z142:Z157)</f>
        <v>13980.07</v>
      </c>
      <c r="AA158" s="12"/>
      <c r="AB158" s="15">
        <f>SUM(AB142:AB157)</f>
        <v>18997.18</v>
      </c>
      <c r="AC158" s="12"/>
      <c r="AD158" s="15">
        <f>SUM(AD142:AD157)</f>
        <v>24015.730000000003</v>
      </c>
      <c r="AE158" s="12"/>
      <c r="AF158" s="15">
        <f>SUM(AF142:AF157)</f>
        <v>13794.96</v>
      </c>
      <c r="AG158" s="12"/>
      <c r="AH158" s="15">
        <f>SUM(AH142:AH157)</f>
        <v>189375.15999999997</v>
      </c>
      <c r="AI158" s="46">
        <f>IF(AH$57=0,0,AH158/AH$57)</f>
        <v>1.2215671866097089E-2</v>
      </c>
      <c r="AJ158" s="20"/>
    </row>
    <row r="159" spans="2:36" s="18" customFormat="1" ht="15" outlineLevel="1">
      <c r="B159" s="5"/>
      <c r="J159" s="9"/>
      <c r="K159" s="12"/>
      <c r="L159" s="9"/>
      <c r="M159" s="12"/>
      <c r="N159" s="9"/>
      <c r="O159" s="12"/>
      <c r="P159" s="9"/>
      <c r="Q159" s="12"/>
      <c r="R159" s="9"/>
      <c r="S159" s="12"/>
      <c r="T159" s="9"/>
      <c r="U159" s="12"/>
      <c r="V159" s="9"/>
      <c r="W159" s="12"/>
      <c r="X159" s="9"/>
      <c r="Y159" s="12"/>
      <c r="Z159" s="9"/>
      <c r="AA159" s="12"/>
      <c r="AB159" s="9"/>
      <c r="AC159" s="12"/>
      <c r="AD159" s="9"/>
      <c r="AE159" s="12"/>
      <c r="AF159" s="9"/>
      <c r="AG159" s="12"/>
      <c r="AH159" s="9"/>
      <c r="AI159" s="69"/>
      <c r="AJ159" s="20"/>
    </row>
    <row r="160" spans="2:36" s="18" customFormat="1" ht="15" outlineLevel="1">
      <c r="B160" s="5" t="s">
        <v>402</v>
      </c>
      <c r="J160" s="9"/>
      <c r="K160" s="12"/>
      <c r="L160" s="9"/>
      <c r="M160" s="12"/>
      <c r="N160" s="9"/>
      <c r="O160" s="12"/>
      <c r="P160" s="9"/>
      <c r="Q160" s="12"/>
      <c r="R160" s="9"/>
      <c r="S160" s="12"/>
      <c r="T160" s="9"/>
      <c r="U160" s="12"/>
      <c r="V160" s="9"/>
      <c r="W160" s="12"/>
      <c r="X160" s="9"/>
      <c r="Y160" s="12"/>
      <c r="Z160" s="9"/>
      <c r="AA160" s="12"/>
      <c r="AB160" s="9"/>
      <c r="AC160" s="12"/>
      <c r="AD160" s="9"/>
      <c r="AE160" s="12"/>
      <c r="AF160" s="9"/>
      <c r="AG160" s="12"/>
      <c r="AH160" s="9"/>
      <c r="AI160" s="69"/>
      <c r="AJ160" s="20"/>
    </row>
    <row r="161" spans="2:36" outlineLevel="1">
      <c r="B161" s="43" t="s">
        <v>481</v>
      </c>
      <c r="D161" s="22">
        <v>56010</v>
      </c>
      <c r="E161" s="22" t="s">
        <v>449</v>
      </c>
      <c r="F161" s="21"/>
      <c r="G161" s="7"/>
      <c r="H161" s="18"/>
      <c r="I161" s="44"/>
      <c r="J161" s="45">
        <v>10732.08</v>
      </c>
      <c r="K161" s="44"/>
      <c r="L161" s="45">
        <v>11671.65</v>
      </c>
      <c r="M161" s="44"/>
      <c r="N161" s="45">
        <v>11201.86</v>
      </c>
      <c r="O161" s="44"/>
      <c r="P161" s="45">
        <v>10732.09</v>
      </c>
      <c r="Q161" s="44"/>
      <c r="R161" s="45">
        <v>11319.3</v>
      </c>
      <c r="S161" s="44"/>
      <c r="T161" s="45">
        <v>11554.19</v>
      </c>
      <c r="U161" s="44"/>
      <c r="V161" s="45">
        <v>9599.9699999999993</v>
      </c>
      <c r="W161" s="44"/>
      <c r="X161" s="45">
        <v>9630.52</v>
      </c>
      <c r="Y161" s="44"/>
      <c r="Z161" s="45">
        <v>9675.9</v>
      </c>
      <c r="AA161" s="44"/>
      <c r="AB161" s="45">
        <v>9863.7199999999993</v>
      </c>
      <c r="AC161" s="44"/>
      <c r="AD161" s="45">
        <v>11075.1</v>
      </c>
      <c r="AE161" s="44"/>
      <c r="AF161" s="45">
        <v>10096.77</v>
      </c>
      <c r="AG161" s="44"/>
      <c r="AH161" s="45">
        <f t="shared" ref="AH161:AH170" si="14">AF161+AD161+AB161+Z161+X161+V161+T161+R161+P161+N161+L161+J161</f>
        <v>127153.15000000001</v>
      </c>
      <c r="AI161" s="46">
        <f t="shared" ref="AI161:AI170" si="15">IF(AH$57=0,0,AH161/AH$57)</f>
        <v>8.2020321838440872E-3</v>
      </c>
      <c r="AJ161" s="47"/>
    </row>
    <row r="162" spans="2:36" outlineLevel="1">
      <c r="B162" s="43" t="s">
        <v>407</v>
      </c>
      <c r="D162" s="22">
        <v>56036</v>
      </c>
      <c r="E162" s="22" t="s">
        <v>511</v>
      </c>
      <c r="F162" s="21"/>
      <c r="G162" s="7"/>
      <c r="H162" s="18"/>
      <c r="I162" s="44"/>
      <c r="J162" s="45">
        <v>0</v>
      </c>
      <c r="K162" s="44"/>
      <c r="L162" s="45">
        <v>0</v>
      </c>
      <c r="M162" s="44"/>
      <c r="N162" s="45">
        <v>0</v>
      </c>
      <c r="O162" s="44"/>
      <c r="P162" s="45">
        <v>0</v>
      </c>
      <c r="Q162" s="44"/>
      <c r="R162" s="45">
        <v>0</v>
      </c>
      <c r="S162" s="44"/>
      <c r="T162" s="45">
        <v>50</v>
      </c>
      <c r="U162" s="44"/>
      <c r="V162" s="45">
        <v>0</v>
      </c>
      <c r="W162" s="44"/>
      <c r="X162" s="45">
        <v>0</v>
      </c>
      <c r="Y162" s="44"/>
      <c r="Z162" s="45">
        <v>0</v>
      </c>
      <c r="AA162" s="44"/>
      <c r="AB162" s="45">
        <v>24.23</v>
      </c>
      <c r="AC162" s="44"/>
      <c r="AD162" s="45">
        <v>0</v>
      </c>
      <c r="AE162" s="44"/>
      <c r="AF162" s="45">
        <v>0</v>
      </c>
      <c r="AG162" s="44"/>
      <c r="AH162" s="45">
        <f t="shared" si="14"/>
        <v>74.23</v>
      </c>
      <c r="AI162" s="46">
        <f t="shared" si="15"/>
        <v>4.7882168000300944E-6</v>
      </c>
      <c r="AJ162" s="47"/>
    </row>
    <row r="163" spans="2:36" outlineLevel="1">
      <c r="B163" s="43" t="s">
        <v>407</v>
      </c>
      <c r="D163" s="22">
        <v>56050</v>
      </c>
      <c r="E163" s="22" t="s">
        <v>453</v>
      </c>
      <c r="F163" s="21"/>
      <c r="G163" s="7"/>
      <c r="H163" s="18"/>
      <c r="I163" s="44"/>
      <c r="J163" s="45">
        <v>766.14</v>
      </c>
      <c r="K163" s="44"/>
      <c r="L163" s="45">
        <v>787.3</v>
      </c>
      <c r="M163" s="44"/>
      <c r="N163" s="45">
        <v>744.49</v>
      </c>
      <c r="O163" s="44"/>
      <c r="P163" s="45">
        <v>699.41</v>
      </c>
      <c r="Q163" s="44"/>
      <c r="R163" s="45">
        <v>746.45</v>
      </c>
      <c r="S163" s="44"/>
      <c r="T163" s="45">
        <v>438.68</v>
      </c>
      <c r="U163" s="44"/>
      <c r="V163" s="45">
        <v>979.75</v>
      </c>
      <c r="W163" s="44"/>
      <c r="X163" s="45">
        <v>764.72</v>
      </c>
      <c r="Y163" s="44"/>
      <c r="Z163" s="45">
        <v>887.21</v>
      </c>
      <c r="AA163" s="44"/>
      <c r="AB163" s="45">
        <v>778.07</v>
      </c>
      <c r="AC163" s="44"/>
      <c r="AD163" s="45">
        <v>887.33</v>
      </c>
      <c r="AE163" s="44"/>
      <c r="AF163" s="45">
        <v>851.33</v>
      </c>
      <c r="AG163" s="44"/>
      <c r="AH163" s="45">
        <f t="shared" si="14"/>
        <v>9330.8799999999992</v>
      </c>
      <c r="AI163" s="46">
        <f t="shared" si="15"/>
        <v>6.0188975313302977E-4</v>
      </c>
      <c r="AJ163" s="47"/>
    </row>
    <row r="164" spans="2:36" outlineLevel="1">
      <c r="B164" s="43" t="s">
        <v>407</v>
      </c>
      <c r="D164" s="22">
        <v>56060</v>
      </c>
      <c r="E164" s="22" t="s">
        <v>454</v>
      </c>
      <c r="F164" s="21"/>
      <c r="G164" s="7"/>
      <c r="H164" s="18"/>
      <c r="I164" s="44"/>
      <c r="J164" s="45">
        <v>1385.24</v>
      </c>
      <c r="K164" s="44"/>
      <c r="L164" s="45">
        <v>1077.8599999999999</v>
      </c>
      <c r="M164" s="44"/>
      <c r="N164" s="45">
        <v>1385.24</v>
      </c>
      <c r="O164" s="44"/>
      <c r="P164" s="45">
        <v>1385.24</v>
      </c>
      <c r="Q164" s="44"/>
      <c r="R164" s="45">
        <v>1385.24</v>
      </c>
      <c r="S164" s="44"/>
      <c r="T164" s="45">
        <v>1385.24</v>
      </c>
      <c r="U164" s="44"/>
      <c r="V164" s="45">
        <v>1077.8599999999999</v>
      </c>
      <c r="W164" s="44"/>
      <c r="X164" s="45">
        <v>1385.24</v>
      </c>
      <c r="Y164" s="44"/>
      <c r="Z164" s="45">
        <v>1400.56</v>
      </c>
      <c r="AA164" s="44"/>
      <c r="AB164" s="45">
        <v>1400.56</v>
      </c>
      <c r="AC164" s="44"/>
      <c r="AD164" s="45">
        <v>1400.56</v>
      </c>
      <c r="AE164" s="44"/>
      <c r="AF164" s="45">
        <v>1433.78</v>
      </c>
      <c r="AG164" s="44"/>
      <c r="AH164" s="45">
        <f t="shared" si="14"/>
        <v>16102.619999999999</v>
      </c>
      <c r="AI164" s="46">
        <f t="shared" si="15"/>
        <v>1.0387018133975561E-3</v>
      </c>
      <c r="AJ164" s="47"/>
    </row>
    <row r="165" spans="2:36" outlineLevel="1">
      <c r="B165" s="43" t="s">
        <v>407</v>
      </c>
      <c r="D165" s="22">
        <v>56065</v>
      </c>
      <c r="E165" s="22" t="s">
        <v>455</v>
      </c>
      <c r="F165" s="21"/>
      <c r="G165" s="7"/>
      <c r="H165" s="18"/>
      <c r="I165" s="44"/>
      <c r="J165" s="45">
        <v>-460.67</v>
      </c>
      <c r="K165" s="44"/>
      <c r="L165" s="45">
        <v>1884.93</v>
      </c>
      <c r="M165" s="44"/>
      <c r="N165" s="45">
        <v>-2015.68</v>
      </c>
      <c r="O165" s="44"/>
      <c r="P165" s="45">
        <v>853.76</v>
      </c>
      <c r="Q165" s="44"/>
      <c r="R165" s="45">
        <v>-1437.02</v>
      </c>
      <c r="S165" s="44"/>
      <c r="T165" s="45">
        <v>311.76</v>
      </c>
      <c r="U165" s="44"/>
      <c r="V165" s="45">
        <v>2898.81</v>
      </c>
      <c r="W165" s="44"/>
      <c r="X165" s="45">
        <v>1721.92</v>
      </c>
      <c r="Y165" s="44"/>
      <c r="Z165" s="45">
        <v>-1100.47</v>
      </c>
      <c r="AA165" s="44"/>
      <c r="AB165" s="45">
        <v>1611.71</v>
      </c>
      <c r="AC165" s="44"/>
      <c r="AD165" s="45">
        <v>845.49</v>
      </c>
      <c r="AE165" s="44"/>
      <c r="AF165" s="45">
        <v>2074.35</v>
      </c>
      <c r="AG165" s="44"/>
      <c r="AH165" s="45">
        <f t="shared" si="14"/>
        <v>7188.8899999999994</v>
      </c>
      <c r="AI165" s="46">
        <f t="shared" si="15"/>
        <v>4.6372038086445292E-4</v>
      </c>
      <c r="AJ165" s="47"/>
    </row>
    <row r="166" spans="2:36" outlineLevel="1">
      <c r="B166" s="43" t="s">
        <v>407</v>
      </c>
      <c r="D166" s="22">
        <v>56090</v>
      </c>
      <c r="E166" s="22" t="s">
        <v>458</v>
      </c>
      <c r="F166" s="21"/>
      <c r="G166" s="7"/>
      <c r="H166" s="18"/>
      <c r="I166" s="44"/>
      <c r="J166" s="45">
        <v>-399.85</v>
      </c>
      <c r="K166" s="44"/>
      <c r="L166" s="45">
        <v>0</v>
      </c>
      <c r="M166" s="44"/>
      <c r="N166" s="45">
        <v>0</v>
      </c>
      <c r="O166" s="44"/>
      <c r="P166" s="45">
        <v>0</v>
      </c>
      <c r="Q166" s="44"/>
      <c r="R166" s="45">
        <v>0</v>
      </c>
      <c r="S166" s="44"/>
      <c r="T166" s="45">
        <v>0</v>
      </c>
      <c r="U166" s="44"/>
      <c r="V166" s="45">
        <v>0</v>
      </c>
      <c r="W166" s="44"/>
      <c r="X166" s="45">
        <v>0</v>
      </c>
      <c r="Y166" s="44"/>
      <c r="Z166" s="45">
        <v>0</v>
      </c>
      <c r="AA166" s="44"/>
      <c r="AB166" s="45">
        <v>0</v>
      </c>
      <c r="AC166" s="44"/>
      <c r="AD166" s="45">
        <v>0</v>
      </c>
      <c r="AE166" s="44"/>
      <c r="AF166" s="45">
        <v>0</v>
      </c>
      <c r="AG166" s="44"/>
      <c r="AH166" s="45">
        <f t="shared" si="14"/>
        <v>-399.85</v>
      </c>
      <c r="AI166" s="46">
        <f t="shared" si="15"/>
        <v>-2.5792381617836899E-5</v>
      </c>
      <c r="AJ166" s="47"/>
    </row>
    <row r="167" spans="2:36" outlineLevel="1">
      <c r="B167" s="43" t="s">
        <v>407</v>
      </c>
      <c r="D167" s="22">
        <v>56095</v>
      </c>
      <c r="E167" s="22" t="s">
        <v>512</v>
      </c>
      <c r="F167" s="21"/>
      <c r="G167" s="7"/>
      <c r="H167" s="18"/>
      <c r="I167" s="44"/>
      <c r="J167" s="45">
        <v>75.989999999999995</v>
      </c>
      <c r="K167" s="44"/>
      <c r="L167" s="45">
        <v>0</v>
      </c>
      <c r="M167" s="44"/>
      <c r="N167" s="45">
        <v>0</v>
      </c>
      <c r="O167" s="44"/>
      <c r="P167" s="45">
        <v>0</v>
      </c>
      <c r="Q167" s="44"/>
      <c r="R167" s="45">
        <v>0</v>
      </c>
      <c r="S167" s="44"/>
      <c r="T167" s="45">
        <v>0</v>
      </c>
      <c r="U167" s="44"/>
      <c r="V167" s="45">
        <v>0</v>
      </c>
      <c r="W167" s="44"/>
      <c r="X167" s="45">
        <v>0</v>
      </c>
      <c r="Y167" s="44"/>
      <c r="Z167" s="45">
        <v>0</v>
      </c>
      <c r="AA167" s="44"/>
      <c r="AB167" s="45">
        <v>0</v>
      </c>
      <c r="AC167" s="44"/>
      <c r="AD167" s="45">
        <v>0</v>
      </c>
      <c r="AE167" s="44"/>
      <c r="AF167" s="45">
        <v>0</v>
      </c>
      <c r="AG167" s="44"/>
      <c r="AH167" s="45">
        <f t="shared" si="14"/>
        <v>75.989999999999995</v>
      </c>
      <c r="AI167" s="46">
        <f t="shared" si="15"/>
        <v>4.9017458525432682E-6</v>
      </c>
      <c r="AJ167" s="47"/>
    </row>
    <row r="168" spans="2:36" outlineLevel="1">
      <c r="B168" s="43" t="s">
        <v>407</v>
      </c>
      <c r="D168" s="22">
        <v>56108</v>
      </c>
      <c r="E168" s="22" t="s">
        <v>650</v>
      </c>
      <c r="F168" s="21"/>
      <c r="G168" s="7"/>
      <c r="H168" s="18"/>
      <c r="I168" s="44"/>
      <c r="J168" s="45">
        <v>0</v>
      </c>
      <c r="K168" s="44"/>
      <c r="L168" s="45">
        <v>0</v>
      </c>
      <c r="M168" s="44"/>
      <c r="N168" s="45">
        <v>0</v>
      </c>
      <c r="O168" s="44"/>
      <c r="P168" s="45">
        <v>0</v>
      </c>
      <c r="Q168" s="44"/>
      <c r="R168" s="45">
        <v>0</v>
      </c>
      <c r="S168" s="44"/>
      <c r="T168" s="45">
        <v>0</v>
      </c>
      <c r="U168" s="44"/>
      <c r="V168" s="45">
        <v>617.67999999999995</v>
      </c>
      <c r="W168" s="44"/>
      <c r="X168" s="45">
        <v>0</v>
      </c>
      <c r="Y168" s="44"/>
      <c r="Z168" s="45">
        <v>0</v>
      </c>
      <c r="AA168" s="44"/>
      <c r="AB168" s="45">
        <v>0</v>
      </c>
      <c r="AC168" s="44"/>
      <c r="AD168" s="45">
        <v>0</v>
      </c>
      <c r="AE168" s="44"/>
      <c r="AF168" s="45">
        <v>0</v>
      </c>
      <c r="AG168" s="44"/>
      <c r="AH168" s="45">
        <f t="shared" si="14"/>
        <v>617.67999999999995</v>
      </c>
      <c r="AI168" s="46">
        <f t="shared" si="15"/>
        <v>3.9843537020646476E-5</v>
      </c>
      <c r="AJ168" s="47"/>
    </row>
    <row r="169" spans="2:36" outlineLevel="1">
      <c r="B169" s="43" t="s">
        <v>407</v>
      </c>
      <c r="D169" s="22">
        <v>56115</v>
      </c>
      <c r="E169" s="22" t="s">
        <v>459</v>
      </c>
      <c r="F169" s="21"/>
      <c r="G169" s="7"/>
      <c r="H169" s="18"/>
      <c r="I169" s="44"/>
      <c r="J169" s="45">
        <v>236.38</v>
      </c>
      <c r="K169" s="44"/>
      <c r="L169" s="45">
        <v>354.57</v>
      </c>
      <c r="M169" s="44"/>
      <c r="N169" s="45">
        <v>236.38</v>
      </c>
      <c r="O169" s="44"/>
      <c r="P169" s="45">
        <v>236.38</v>
      </c>
      <c r="Q169" s="44"/>
      <c r="R169" s="45">
        <v>239.33</v>
      </c>
      <c r="S169" s="44"/>
      <c r="T169" s="45">
        <v>121.14</v>
      </c>
      <c r="U169" s="44"/>
      <c r="V169" s="45">
        <v>363.45</v>
      </c>
      <c r="W169" s="44"/>
      <c r="X169" s="45">
        <v>242.3</v>
      </c>
      <c r="Y169" s="44"/>
      <c r="Z169" s="45">
        <v>242.3</v>
      </c>
      <c r="AA169" s="44"/>
      <c r="AB169" s="45">
        <v>242.3</v>
      </c>
      <c r="AC169" s="44"/>
      <c r="AD169" s="45">
        <v>242.3</v>
      </c>
      <c r="AE169" s="44"/>
      <c r="AF169" s="45">
        <v>242.3</v>
      </c>
      <c r="AG169" s="44"/>
      <c r="AH169" s="45">
        <f t="shared" si="14"/>
        <v>2999.1300000000006</v>
      </c>
      <c r="AI169" s="46">
        <f t="shared" si="15"/>
        <v>1.934593109453625E-4</v>
      </c>
      <c r="AJ169" s="47"/>
    </row>
    <row r="170" spans="2:36" outlineLevel="1">
      <c r="B170" s="43" t="s">
        <v>407</v>
      </c>
      <c r="D170" s="22">
        <v>56201</v>
      </c>
      <c r="E170" s="22" t="s">
        <v>651</v>
      </c>
      <c r="F170" s="21"/>
      <c r="G170" s="7"/>
      <c r="H170" s="18"/>
      <c r="I170" s="44"/>
      <c r="J170" s="45">
        <v>0</v>
      </c>
      <c r="K170" s="44"/>
      <c r="L170" s="45">
        <v>0</v>
      </c>
      <c r="M170" s="44"/>
      <c r="N170" s="45">
        <v>0</v>
      </c>
      <c r="O170" s="44"/>
      <c r="P170" s="45">
        <v>0</v>
      </c>
      <c r="Q170" s="44"/>
      <c r="R170" s="45">
        <v>38.1</v>
      </c>
      <c r="S170" s="44"/>
      <c r="T170" s="45">
        <v>43.55</v>
      </c>
      <c r="U170" s="44"/>
      <c r="V170" s="45">
        <v>-12.17</v>
      </c>
      <c r="W170" s="44"/>
      <c r="X170" s="45">
        <v>0</v>
      </c>
      <c r="Y170" s="44"/>
      <c r="Z170" s="45">
        <v>0</v>
      </c>
      <c r="AA170" s="44"/>
      <c r="AB170" s="45">
        <v>0</v>
      </c>
      <c r="AC170" s="44"/>
      <c r="AD170" s="45">
        <v>30.33</v>
      </c>
      <c r="AE170" s="44"/>
      <c r="AF170" s="45">
        <v>0</v>
      </c>
      <c r="AG170" s="44"/>
      <c r="AH170" s="45">
        <f t="shared" si="14"/>
        <v>99.81</v>
      </c>
      <c r="AI170" s="46">
        <f t="shared" si="15"/>
        <v>6.4382583700795324E-6</v>
      </c>
      <c r="AJ170" s="47"/>
    </row>
    <row r="171" spans="2:36" s="18" customFormat="1" ht="5.0999999999999996" customHeight="1" outlineLevel="1">
      <c r="B171" s="5" t="s">
        <v>402</v>
      </c>
      <c r="D171" s="21"/>
      <c r="E171" s="21"/>
      <c r="F171" s="21"/>
      <c r="G171" s="21"/>
      <c r="J171" s="14"/>
      <c r="K171" s="12"/>
      <c r="L171" s="14"/>
      <c r="M171" s="12"/>
      <c r="N171" s="14"/>
      <c r="O171" s="12"/>
      <c r="P171" s="14"/>
      <c r="Q171" s="12"/>
      <c r="R171" s="14"/>
      <c r="S171" s="12"/>
      <c r="T171" s="14"/>
      <c r="U171" s="12"/>
      <c r="V171" s="14"/>
      <c r="W171" s="12"/>
      <c r="X171" s="14"/>
      <c r="Y171" s="12"/>
      <c r="Z171" s="14"/>
      <c r="AA171" s="12"/>
      <c r="AB171" s="14"/>
      <c r="AC171" s="12"/>
      <c r="AD171" s="14"/>
      <c r="AE171" s="12"/>
      <c r="AF171" s="14"/>
      <c r="AG171" s="12"/>
      <c r="AH171" s="14"/>
      <c r="AI171" s="69"/>
      <c r="AJ171" s="20"/>
    </row>
    <row r="172" spans="2:36" s="18" customFormat="1" ht="15">
      <c r="B172" s="5" t="s">
        <v>402</v>
      </c>
      <c r="F172" s="21" t="s">
        <v>483</v>
      </c>
      <c r="J172" s="15">
        <f>SUM(J160:J171)</f>
        <v>12335.309999999998</v>
      </c>
      <c r="K172" s="12"/>
      <c r="L172" s="15">
        <f>SUM(L160:L171)</f>
        <v>15776.31</v>
      </c>
      <c r="M172" s="12"/>
      <c r="N172" s="15">
        <f>SUM(N160:N171)</f>
        <v>11552.289999999999</v>
      </c>
      <c r="O172" s="12"/>
      <c r="P172" s="15">
        <f>SUM(P160:P171)</f>
        <v>13906.88</v>
      </c>
      <c r="Q172" s="12"/>
      <c r="R172" s="15">
        <f>SUM(R160:R171)</f>
        <v>12291.4</v>
      </c>
      <c r="S172" s="12"/>
      <c r="T172" s="15">
        <f>SUM(T160:T171)</f>
        <v>13904.56</v>
      </c>
      <c r="U172" s="12"/>
      <c r="V172" s="15">
        <f>SUM(V160:V171)</f>
        <v>15525.35</v>
      </c>
      <c r="W172" s="12"/>
      <c r="X172" s="15">
        <f>SUM(X160:X171)</f>
        <v>13744.699999999999</v>
      </c>
      <c r="Y172" s="12"/>
      <c r="Z172" s="15">
        <f>SUM(Z160:Z171)</f>
        <v>11105.5</v>
      </c>
      <c r="AA172" s="12"/>
      <c r="AB172" s="15">
        <f>SUM(AB160:AB171)</f>
        <v>13920.589999999997</v>
      </c>
      <c r="AC172" s="12"/>
      <c r="AD172" s="15">
        <f>SUM(AD160:AD171)</f>
        <v>14481.109999999999</v>
      </c>
      <c r="AE172" s="12"/>
      <c r="AF172" s="15">
        <f>SUM(AF160:AF171)</f>
        <v>14698.53</v>
      </c>
      <c r="AG172" s="12"/>
      <c r="AH172" s="15">
        <f>SUM(AH160:AH171)</f>
        <v>163242.53</v>
      </c>
      <c r="AI172" s="46">
        <f>IF(AH$57=0,0,AH172/AH$57)</f>
        <v>1.0529982818609949E-2</v>
      </c>
      <c r="AJ172" s="20"/>
    </row>
    <row r="173" spans="2:36" s="18" customFormat="1" ht="15" outlineLevel="1">
      <c r="B173" s="5"/>
      <c r="J173" s="9"/>
      <c r="K173" s="12"/>
      <c r="L173" s="9"/>
      <c r="M173" s="12"/>
      <c r="N173" s="9"/>
      <c r="O173" s="12"/>
      <c r="P173" s="9"/>
      <c r="Q173" s="12"/>
      <c r="R173" s="9"/>
      <c r="S173" s="12"/>
      <c r="T173" s="9"/>
      <c r="U173" s="12"/>
      <c r="V173" s="9"/>
      <c r="W173" s="12"/>
      <c r="X173" s="9"/>
      <c r="Y173" s="12"/>
      <c r="Z173" s="9"/>
      <c r="AA173" s="12"/>
      <c r="AB173" s="9"/>
      <c r="AC173" s="12"/>
      <c r="AD173" s="9"/>
      <c r="AE173" s="12"/>
      <c r="AF173" s="9"/>
      <c r="AG173" s="12"/>
      <c r="AH173" s="9"/>
      <c r="AI173" s="69"/>
      <c r="AJ173" s="20"/>
    </row>
    <row r="174" spans="2:36" s="18" customFormat="1" ht="15" outlineLevel="1">
      <c r="B174" s="5" t="s">
        <v>402</v>
      </c>
      <c r="J174" s="9"/>
      <c r="K174" s="12"/>
      <c r="L174" s="9"/>
      <c r="M174" s="12"/>
      <c r="N174" s="9"/>
      <c r="O174" s="12"/>
      <c r="P174" s="9"/>
      <c r="Q174" s="12"/>
      <c r="R174" s="9"/>
      <c r="S174" s="12"/>
      <c r="T174" s="9"/>
      <c r="U174" s="12"/>
      <c r="V174" s="9"/>
      <c r="W174" s="12"/>
      <c r="X174" s="9"/>
      <c r="Y174" s="12"/>
      <c r="Z174" s="9"/>
      <c r="AA174" s="12"/>
      <c r="AB174" s="9"/>
      <c r="AC174" s="12"/>
      <c r="AD174" s="9"/>
      <c r="AE174" s="12"/>
      <c r="AF174" s="9"/>
      <c r="AG174" s="12"/>
      <c r="AH174" s="9"/>
      <c r="AI174" s="69"/>
      <c r="AJ174" s="20"/>
    </row>
    <row r="175" spans="2:36" outlineLevel="1">
      <c r="B175" s="43" t="s">
        <v>484</v>
      </c>
      <c r="D175" s="22">
        <v>57125</v>
      </c>
      <c r="E175" s="22" t="s">
        <v>467</v>
      </c>
      <c r="F175" s="21"/>
      <c r="G175" s="7"/>
      <c r="H175" s="18"/>
      <c r="I175" s="44"/>
      <c r="J175" s="45">
        <v>0</v>
      </c>
      <c r="K175" s="44"/>
      <c r="L175" s="45">
        <v>0</v>
      </c>
      <c r="M175" s="44"/>
      <c r="N175" s="45">
        <v>0</v>
      </c>
      <c r="O175" s="44"/>
      <c r="P175" s="45">
        <v>0</v>
      </c>
      <c r="Q175" s="44"/>
      <c r="R175" s="45">
        <v>0</v>
      </c>
      <c r="S175" s="44"/>
      <c r="T175" s="45">
        <v>238.76</v>
      </c>
      <c r="U175" s="44"/>
      <c r="V175" s="45">
        <v>-78.989999999999995</v>
      </c>
      <c r="W175" s="44"/>
      <c r="X175" s="45">
        <v>0</v>
      </c>
      <c r="Y175" s="44"/>
      <c r="Z175" s="45">
        <v>0</v>
      </c>
      <c r="AA175" s="44"/>
      <c r="AB175" s="45">
        <v>19.47</v>
      </c>
      <c r="AC175" s="44"/>
      <c r="AD175" s="45">
        <v>11.34</v>
      </c>
      <c r="AE175" s="44"/>
      <c r="AF175" s="45">
        <v>0</v>
      </c>
      <c r="AG175" s="44"/>
      <c r="AH175" s="45">
        <f t="shared" ref="AH175:AH189" si="16">AF175+AD175+AB175+Z175+X175+V175+T175+R175+P175+N175+L175+J175</f>
        <v>190.57999999999998</v>
      </c>
      <c r="AI175" s="46">
        <f t="shared" ref="AI175:AI189" si="17">IF(AH$57=0,0,AH175/AH$57)</f>
        <v>1.2293390243159574E-5</v>
      </c>
      <c r="AJ175" s="47"/>
    </row>
    <row r="176" spans="2:36" outlineLevel="1">
      <c r="B176" s="43" t="s">
        <v>407</v>
      </c>
      <c r="D176" s="22">
        <v>57142</v>
      </c>
      <c r="E176" s="22" t="s">
        <v>469</v>
      </c>
      <c r="F176" s="21"/>
      <c r="G176" s="7"/>
      <c r="H176" s="18"/>
      <c r="I176" s="44"/>
      <c r="J176" s="45">
        <v>0</v>
      </c>
      <c r="K176" s="44"/>
      <c r="L176" s="45">
        <v>0</v>
      </c>
      <c r="M176" s="44"/>
      <c r="N176" s="45">
        <v>0</v>
      </c>
      <c r="O176" s="44"/>
      <c r="P176" s="45">
        <v>0</v>
      </c>
      <c r="Q176" s="44"/>
      <c r="R176" s="45">
        <v>0</v>
      </c>
      <c r="S176" s="44"/>
      <c r="T176" s="45">
        <v>0</v>
      </c>
      <c r="U176" s="44"/>
      <c r="V176" s="45">
        <v>0</v>
      </c>
      <c r="W176" s="44"/>
      <c r="X176" s="45">
        <v>0</v>
      </c>
      <c r="Y176" s="44"/>
      <c r="Z176" s="45">
        <v>0</v>
      </c>
      <c r="AA176" s="44"/>
      <c r="AB176" s="45">
        <v>0</v>
      </c>
      <c r="AC176" s="44"/>
      <c r="AD176" s="45">
        <v>28.4</v>
      </c>
      <c r="AE176" s="44"/>
      <c r="AF176" s="45">
        <v>0</v>
      </c>
      <c r="AG176" s="44"/>
      <c r="AH176" s="45">
        <f t="shared" si="16"/>
        <v>28.4</v>
      </c>
      <c r="AI176" s="46">
        <f t="shared" si="17"/>
        <v>1.8319460746444115E-6</v>
      </c>
      <c r="AJ176" s="47"/>
    </row>
    <row r="177" spans="2:36" outlineLevel="1">
      <c r="B177" s="43" t="s">
        <v>407</v>
      </c>
      <c r="D177" s="22">
        <v>57147</v>
      </c>
      <c r="E177" s="22" t="s">
        <v>485</v>
      </c>
      <c r="F177" s="21"/>
      <c r="G177" s="7"/>
      <c r="H177" s="18"/>
      <c r="I177" s="44"/>
      <c r="J177" s="45">
        <v>3013.9</v>
      </c>
      <c r="K177" s="44"/>
      <c r="L177" s="45">
        <v>3266.99</v>
      </c>
      <c r="M177" s="44"/>
      <c r="N177" s="45">
        <v>7510.78</v>
      </c>
      <c r="O177" s="44"/>
      <c r="P177" s="45">
        <v>2975.12</v>
      </c>
      <c r="Q177" s="44"/>
      <c r="R177" s="45">
        <v>6159.62</v>
      </c>
      <c r="S177" s="44"/>
      <c r="T177" s="45">
        <v>9162.64</v>
      </c>
      <c r="U177" s="44"/>
      <c r="V177" s="45">
        <v>4925.8599999999997</v>
      </c>
      <c r="W177" s="44"/>
      <c r="X177" s="45">
        <v>3084.08</v>
      </c>
      <c r="Y177" s="44"/>
      <c r="Z177" s="45">
        <v>3799.81</v>
      </c>
      <c r="AA177" s="44"/>
      <c r="AB177" s="45">
        <v>1899.51</v>
      </c>
      <c r="AC177" s="44"/>
      <c r="AD177" s="45">
        <v>4169.68</v>
      </c>
      <c r="AE177" s="44"/>
      <c r="AF177" s="45">
        <v>3504.78</v>
      </c>
      <c r="AG177" s="44"/>
      <c r="AH177" s="45">
        <f t="shared" si="16"/>
        <v>53472.770000000004</v>
      </c>
      <c r="AI177" s="46">
        <f t="shared" si="17"/>
        <v>3.4492687007698399E-3</v>
      </c>
      <c r="AJ177" s="47"/>
    </row>
    <row r="178" spans="2:36" outlineLevel="1">
      <c r="B178" s="43" t="s">
        <v>407</v>
      </c>
      <c r="D178" s="22">
        <v>57150</v>
      </c>
      <c r="E178" s="22" t="s">
        <v>473</v>
      </c>
      <c r="F178" s="21"/>
      <c r="G178" s="7"/>
      <c r="H178" s="18"/>
      <c r="I178" s="44"/>
      <c r="J178" s="45">
        <v>1409.23</v>
      </c>
      <c r="K178" s="44"/>
      <c r="L178" s="45">
        <v>2700.18</v>
      </c>
      <c r="M178" s="44"/>
      <c r="N178" s="45">
        <v>2269.89</v>
      </c>
      <c r="O178" s="44"/>
      <c r="P178" s="45">
        <v>2177.62</v>
      </c>
      <c r="Q178" s="44"/>
      <c r="R178" s="45">
        <v>2749.14</v>
      </c>
      <c r="S178" s="44"/>
      <c r="T178" s="45">
        <v>5051.54</v>
      </c>
      <c r="U178" s="44"/>
      <c r="V178" s="45">
        <v>3948.75</v>
      </c>
      <c r="W178" s="44"/>
      <c r="X178" s="45">
        <v>7374.72</v>
      </c>
      <c r="Y178" s="44"/>
      <c r="Z178" s="45">
        <v>4757.26</v>
      </c>
      <c r="AA178" s="44"/>
      <c r="AB178" s="45">
        <v>3467.43</v>
      </c>
      <c r="AC178" s="44"/>
      <c r="AD178" s="45">
        <v>1906.63</v>
      </c>
      <c r="AE178" s="44"/>
      <c r="AF178" s="45">
        <v>1561.96</v>
      </c>
      <c r="AG178" s="44"/>
      <c r="AH178" s="45">
        <f t="shared" si="16"/>
        <v>39374.350000000006</v>
      </c>
      <c r="AI178" s="46">
        <f t="shared" si="17"/>
        <v>2.5398480959216616E-3</v>
      </c>
      <c r="AJ178" s="47"/>
    </row>
    <row r="179" spans="2:36" outlineLevel="1">
      <c r="B179" s="43" t="s">
        <v>407</v>
      </c>
      <c r="D179" s="22">
        <v>57165</v>
      </c>
      <c r="E179" s="22" t="s">
        <v>482</v>
      </c>
      <c r="F179" s="21"/>
      <c r="G179" s="7"/>
      <c r="H179" s="18"/>
      <c r="I179" s="44"/>
      <c r="J179" s="45">
        <v>0</v>
      </c>
      <c r="K179" s="44"/>
      <c r="L179" s="45">
        <v>91</v>
      </c>
      <c r="M179" s="44"/>
      <c r="N179" s="45">
        <v>658.32</v>
      </c>
      <c r="O179" s="44"/>
      <c r="P179" s="45">
        <v>91</v>
      </c>
      <c r="Q179" s="44"/>
      <c r="R179" s="45">
        <v>91</v>
      </c>
      <c r="S179" s="44"/>
      <c r="T179" s="45">
        <v>658.32</v>
      </c>
      <c r="U179" s="44"/>
      <c r="V179" s="45">
        <v>567.32000000000005</v>
      </c>
      <c r="W179" s="44"/>
      <c r="X179" s="45">
        <v>658.32</v>
      </c>
      <c r="Y179" s="44"/>
      <c r="Z179" s="45">
        <v>658.32</v>
      </c>
      <c r="AA179" s="44"/>
      <c r="AB179" s="45">
        <v>658.32</v>
      </c>
      <c r="AC179" s="44"/>
      <c r="AD179" s="45">
        <v>658.32</v>
      </c>
      <c r="AE179" s="44"/>
      <c r="AF179" s="45">
        <v>658.32</v>
      </c>
      <c r="AG179" s="44"/>
      <c r="AH179" s="45">
        <f t="shared" si="16"/>
        <v>5448.56</v>
      </c>
      <c r="AI179" s="46">
        <f t="shared" si="17"/>
        <v>3.5146014452339981E-4</v>
      </c>
      <c r="AJ179" s="47"/>
    </row>
    <row r="180" spans="2:36" outlineLevel="1">
      <c r="B180" s="43" t="s">
        <v>407</v>
      </c>
      <c r="D180" s="22">
        <v>57175</v>
      </c>
      <c r="E180" s="22" t="s">
        <v>652</v>
      </c>
      <c r="F180" s="21"/>
      <c r="G180" s="7"/>
      <c r="H180" s="18"/>
      <c r="I180" s="44"/>
      <c r="J180" s="45">
        <v>0</v>
      </c>
      <c r="K180" s="44"/>
      <c r="L180" s="45">
        <v>0</v>
      </c>
      <c r="M180" s="44"/>
      <c r="N180" s="45">
        <v>0</v>
      </c>
      <c r="O180" s="44"/>
      <c r="P180" s="45">
        <v>0</v>
      </c>
      <c r="Q180" s="44"/>
      <c r="R180" s="45">
        <v>0</v>
      </c>
      <c r="S180" s="44"/>
      <c r="T180" s="45">
        <v>58.31</v>
      </c>
      <c r="U180" s="44"/>
      <c r="V180" s="45">
        <v>0</v>
      </c>
      <c r="W180" s="44"/>
      <c r="X180" s="45">
        <v>0</v>
      </c>
      <c r="Y180" s="44"/>
      <c r="Z180" s="45">
        <v>0</v>
      </c>
      <c r="AA180" s="44"/>
      <c r="AB180" s="45">
        <v>0</v>
      </c>
      <c r="AC180" s="44"/>
      <c r="AD180" s="45">
        <v>0</v>
      </c>
      <c r="AE180" s="44"/>
      <c r="AF180" s="45">
        <v>0</v>
      </c>
      <c r="AG180" s="44"/>
      <c r="AH180" s="45">
        <f t="shared" si="16"/>
        <v>58.31</v>
      </c>
      <c r="AI180" s="46">
        <f t="shared" si="17"/>
        <v>3.761294915933649E-6</v>
      </c>
      <c r="AJ180" s="47"/>
    </row>
    <row r="181" spans="2:36" outlineLevel="1">
      <c r="B181" s="43" t="s">
        <v>407</v>
      </c>
      <c r="D181" s="22">
        <v>57185</v>
      </c>
      <c r="E181" s="22" t="s">
        <v>515</v>
      </c>
      <c r="F181" s="21"/>
      <c r="G181" s="7"/>
      <c r="H181" s="18"/>
      <c r="I181" s="44"/>
      <c r="J181" s="45">
        <v>12.71</v>
      </c>
      <c r="K181" s="44"/>
      <c r="L181" s="45">
        <v>0</v>
      </c>
      <c r="M181" s="44"/>
      <c r="N181" s="45">
        <v>0</v>
      </c>
      <c r="O181" s="44"/>
      <c r="P181" s="45">
        <v>0</v>
      </c>
      <c r="Q181" s="44"/>
      <c r="R181" s="45">
        <v>0</v>
      </c>
      <c r="S181" s="44"/>
      <c r="T181" s="45">
        <v>0</v>
      </c>
      <c r="U181" s="44"/>
      <c r="V181" s="45">
        <v>0</v>
      </c>
      <c r="W181" s="44"/>
      <c r="X181" s="45">
        <v>0</v>
      </c>
      <c r="Y181" s="44"/>
      <c r="Z181" s="45">
        <v>0</v>
      </c>
      <c r="AA181" s="44"/>
      <c r="AB181" s="45">
        <v>0</v>
      </c>
      <c r="AC181" s="44"/>
      <c r="AD181" s="45">
        <v>0</v>
      </c>
      <c r="AE181" s="44"/>
      <c r="AF181" s="45">
        <v>0</v>
      </c>
      <c r="AG181" s="44"/>
      <c r="AH181" s="45">
        <f t="shared" si="16"/>
        <v>12.71</v>
      </c>
      <c r="AI181" s="46">
        <f t="shared" si="17"/>
        <v>8.1986037354684755E-7</v>
      </c>
      <c r="AJ181" s="47"/>
    </row>
    <row r="182" spans="2:36" outlineLevel="1">
      <c r="B182" s="43" t="s">
        <v>407</v>
      </c>
      <c r="D182" s="22">
        <v>57254</v>
      </c>
      <c r="E182" s="22" t="s">
        <v>653</v>
      </c>
      <c r="F182" s="21"/>
      <c r="G182" s="7"/>
      <c r="H182" s="18"/>
      <c r="I182" s="44"/>
      <c r="J182" s="45">
        <v>3281.71</v>
      </c>
      <c r="K182" s="44"/>
      <c r="L182" s="45">
        <v>3089.59</v>
      </c>
      <c r="M182" s="44"/>
      <c r="N182" s="45">
        <v>3266.32</v>
      </c>
      <c r="O182" s="44"/>
      <c r="P182" s="45">
        <v>2849.65</v>
      </c>
      <c r="Q182" s="44"/>
      <c r="R182" s="45">
        <v>3253.16</v>
      </c>
      <c r="S182" s="44"/>
      <c r="T182" s="45">
        <v>3256.45</v>
      </c>
      <c r="U182" s="44"/>
      <c r="V182" s="45">
        <v>3256.43</v>
      </c>
      <c r="W182" s="44"/>
      <c r="X182" s="45">
        <v>3138.07</v>
      </c>
      <c r="Y182" s="44"/>
      <c r="Z182" s="45">
        <v>3415.04</v>
      </c>
      <c r="AA182" s="44"/>
      <c r="AB182" s="45">
        <v>3056.79</v>
      </c>
      <c r="AC182" s="44"/>
      <c r="AD182" s="45">
        <v>3192.23</v>
      </c>
      <c r="AE182" s="44"/>
      <c r="AF182" s="45">
        <v>3502.99</v>
      </c>
      <c r="AG182" s="44"/>
      <c r="AH182" s="45">
        <f t="shared" si="16"/>
        <v>38558.43</v>
      </c>
      <c r="AI182" s="46">
        <f t="shared" si="17"/>
        <v>2.487217059258849E-3</v>
      </c>
      <c r="AJ182" s="47"/>
    </row>
    <row r="183" spans="2:36" outlineLevel="1">
      <c r="B183" s="43" t="s">
        <v>407</v>
      </c>
      <c r="D183" s="22">
        <v>57255</v>
      </c>
      <c r="E183" s="22" t="s">
        <v>486</v>
      </c>
      <c r="F183" s="21"/>
      <c r="G183" s="7"/>
      <c r="H183" s="18"/>
      <c r="I183" s="44"/>
      <c r="J183" s="45">
        <v>3991.47</v>
      </c>
      <c r="K183" s="44"/>
      <c r="L183" s="45">
        <v>416.89</v>
      </c>
      <c r="M183" s="44"/>
      <c r="N183" s="45">
        <v>416.89</v>
      </c>
      <c r="O183" s="44"/>
      <c r="P183" s="45">
        <v>416.89</v>
      </c>
      <c r="Q183" s="44"/>
      <c r="R183" s="45">
        <v>2526.0700000000002</v>
      </c>
      <c r="S183" s="44"/>
      <c r="T183" s="45">
        <v>417.94</v>
      </c>
      <c r="U183" s="44"/>
      <c r="V183" s="45">
        <v>835.64</v>
      </c>
      <c r="W183" s="44"/>
      <c r="X183" s="45">
        <v>416.89</v>
      </c>
      <c r="Y183" s="44"/>
      <c r="Z183" s="45">
        <v>550.29</v>
      </c>
      <c r="AA183" s="44"/>
      <c r="AB183" s="45">
        <v>0</v>
      </c>
      <c r="AC183" s="44"/>
      <c r="AD183" s="45">
        <v>1095.94</v>
      </c>
      <c r="AE183" s="44"/>
      <c r="AF183" s="45">
        <v>605.13</v>
      </c>
      <c r="AG183" s="44"/>
      <c r="AH183" s="45">
        <f t="shared" si="16"/>
        <v>11690.04</v>
      </c>
      <c r="AI183" s="46">
        <f t="shared" si="17"/>
        <v>7.5406770740972387E-4</v>
      </c>
      <c r="AJ183" s="47"/>
    </row>
    <row r="184" spans="2:36" outlineLevel="1">
      <c r="B184" s="43" t="s">
        <v>407</v>
      </c>
      <c r="D184" s="22">
        <v>57275</v>
      </c>
      <c r="E184" s="22" t="s">
        <v>487</v>
      </c>
      <c r="F184" s="21"/>
      <c r="G184" s="7"/>
      <c r="H184" s="18"/>
      <c r="I184" s="44"/>
      <c r="J184" s="45">
        <v>2870.94</v>
      </c>
      <c r="K184" s="44"/>
      <c r="L184" s="45">
        <v>2870.94</v>
      </c>
      <c r="M184" s="44"/>
      <c r="N184" s="45">
        <v>2870.94</v>
      </c>
      <c r="O184" s="44"/>
      <c r="P184" s="45">
        <v>2870.9</v>
      </c>
      <c r="Q184" s="44"/>
      <c r="R184" s="45">
        <v>2870.9</v>
      </c>
      <c r="S184" s="44"/>
      <c r="T184" s="45">
        <v>2870.98</v>
      </c>
      <c r="U184" s="44"/>
      <c r="V184" s="45">
        <v>2900</v>
      </c>
      <c r="W184" s="44"/>
      <c r="X184" s="45">
        <v>2900</v>
      </c>
      <c r="Y184" s="44"/>
      <c r="Z184" s="45">
        <v>2900</v>
      </c>
      <c r="AA184" s="44"/>
      <c r="AB184" s="45">
        <v>2708.75</v>
      </c>
      <c r="AC184" s="44"/>
      <c r="AD184" s="45">
        <v>2852.19</v>
      </c>
      <c r="AE184" s="44"/>
      <c r="AF184" s="45">
        <v>2852.19</v>
      </c>
      <c r="AG184" s="44"/>
      <c r="AH184" s="45">
        <f t="shared" si="16"/>
        <v>34338.730000000003</v>
      </c>
      <c r="AI184" s="46">
        <f t="shared" si="17"/>
        <v>2.2150247053441654E-3</v>
      </c>
      <c r="AJ184" s="47"/>
    </row>
    <row r="185" spans="2:36" outlineLevel="1">
      <c r="B185" s="43" t="s">
        <v>407</v>
      </c>
      <c r="D185" s="22">
        <v>57280</v>
      </c>
      <c r="E185" s="22" t="s">
        <v>488</v>
      </c>
      <c r="F185" s="21"/>
      <c r="G185" s="7"/>
      <c r="H185" s="18"/>
      <c r="I185" s="44"/>
      <c r="J185" s="45">
        <v>70</v>
      </c>
      <c r="K185" s="44"/>
      <c r="L185" s="45">
        <v>70</v>
      </c>
      <c r="M185" s="44"/>
      <c r="N185" s="45">
        <v>0</v>
      </c>
      <c r="O185" s="44"/>
      <c r="P185" s="45">
        <v>88.98</v>
      </c>
      <c r="Q185" s="44"/>
      <c r="R185" s="45">
        <v>140</v>
      </c>
      <c r="S185" s="44"/>
      <c r="T185" s="45">
        <v>70</v>
      </c>
      <c r="U185" s="44"/>
      <c r="V185" s="45">
        <v>-69.06</v>
      </c>
      <c r="W185" s="44"/>
      <c r="X185" s="45">
        <v>0</v>
      </c>
      <c r="Y185" s="44"/>
      <c r="Z185" s="45">
        <v>0</v>
      </c>
      <c r="AA185" s="44"/>
      <c r="AB185" s="45">
        <v>0</v>
      </c>
      <c r="AC185" s="44"/>
      <c r="AD185" s="45">
        <v>0</v>
      </c>
      <c r="AE185" s="44"/>
      <c r="AF185" s="45">
        <v>0</v>
      </c>
      <c r="AG185" s="44"/>
      <c r="AH185" s="45">
        <f t="shared" si="16"/>
        <v>369.92</v>
      </c>
      <c r="AI185" s="46">
        <f t="shared" si="17"/>
        <v>2.3861742673678195E-5</v>
      </c>
      <c r="AJ185" s="47"/>
    </row>
    <row r="186" spans="2:36" outlineLevel="1">
      <c r="B186" s="43" t="s">
        <v>407</v>
      </c>
      <c r="D186" s="22">
        <v>57324</v>
      </c>
      <c r="E186" s="22" t="s">
        <v>654</v>
      </c>
      <c r="F186" s="21"/>
      <c r="G186" s="7"/>
      <c r="H186" s="18"/>
      <c r="I186" s="44"/>
      <c r="J186" s="45">
        <v>0</v>
      </c>
      <c r="K186" s="44"/>
      <c r="L186" s="45">
        <v>0</v>
      </c>
      <c r="M186" s="44"/>
      <c r="N186" s="45">
        <v>0</v>
      </c>
      <c r="O186" s="44"/>
      <c r="P186" s="45">
        <v>0</v>
      </c>
      <c r="Q186" s="44"/>
      <c r="R186" s="45">
        <v>312.17</v>
      </c>
      <c r="S186" s="44"/>
      <c r="T186" s="45">
        <v>0</v>
      </c>
      <c r="U186" s="44"/>
      <c r="V186" s="45">
        <v>0</v>
      </c>
      <c r="W186" s="44"/>
      <c r="X186" s="45">
        <v>0</v>
      </c>
      <c r="Y186" s="44"/>
      <c r="Z186" s="45">
        <v>0</v>
      </c>
      <c r="AA186" s="44"/>
      <c r="AB186" s="45">
        <v>0</v>
      </c>
      <c r="AC186" s="44"/>
      <c r="AD186" s="45">
        <v>0</v>
      </c>
      <c r="AE186" s="44"/>
      <c r="AF186" s="45">
        <v>0</v>
      </c>
      <c r="AG186" s="44"/>
      <c r="AH186" s="45">
        <f t="shared" si="16"/>
        <v>312.17</v>
      </c>
      <c r="AI186" s="46">
        <f t="shared" si="17"/>
        <v>2.0136570638089646E-5</v>
      </c>
      <c r="AJ186" s="47"/>
    </row>
    <row r="187" spans="2:36" outlineLevel="1">
      <c r="B187" s="43" t="s">
        <v>407</v>
      </c>
      <c r="D187" s="22">
        <v>57345</v>
      </c>
      <c r="E187" s="22" t="s">
        <v>655</v>
      </c>
      <c r="F187" s="21"/>
      <c r="G187" s="7"/>
      <c r="H187" s="18"/>
      <c r="I187" s="44"/>
      <c r="J187" s="45">
        <v>0</v>
      </c>
      <c r="K187" s="44"/>
      <c r="L187" s="45">
        <v>243</v>
      </c>
      <c r="M187" s="44"/>
      <c r="N187" s="45">
        <v>233.06</v>
      </c>
      <c r="O187" s="44"/>
      <c r="P187" s="45">
        <v>0</v>
      </c>
      <c r="Q187" s="44"/>
      <c r="R187" s="45">
        <v>243</v>
      </c>
      <c r="S187" s="44"/>
      <c r="T187" s="45">
        <v>0</v>
      </c>
      <c r="U187" s="44"/>
      <c r="V187" s="45">
        <v>224.7</v>
      </c>
      <c r="W187" s="44"/>
      <c r="X187" s="45">
        <v>296.95</v>
      </c>
      <c r="Y187" s="44"/>
      <c r="Z187" s="45">
        <v>0</v>
      </c>
      <c r="AA187" s="44"/>
      <c r="AB187" s="45">
        <v>243</v>
      </c>
      <c r="AC187" s="44"/>
      <c r="AD187" s="45">
        <v>0</v>
      </c>
      <c r="AE187" s="44"/>
      <c r="AF187" s="45">
        <v>0</v>
      </c>
      <c r="AG187" s="44"/>
      <c r="AH187" s="45">
        <f t="shared" si="16"/>
        <v>1483.71</v>
      </c>
      <c r="AI187" s="46">
        <f t="shared" si="17"/>
        <v>9.5706926422910562E-5</v>
      </c>
      <c r="AJ187" s="47"/>
    </row>
    <row r="188" spans="2:36" outlineLevel="1">
      <c r="B188" s="43" t="s">
        <v>407</v>
      </c>
      <c r="D188" s="22">
        <v>57357</v>
      </c>
      <c r="E188" s="22" t="s">
        <v>489</v>
      </c>
      <c r="F188" s="21"/>
      <c r="G188" s="7"/>
      <c r="H188" s="18"/>
      <c r="I188" s="44"/>
      <c r="J188" s="45">
        <v>0</v>
      </c>
      <c r="K188" s="44"/>
      <c r="L188" s="45">
        <v>0</v>
      </c>
      <c r="M188" s="44"/>
      <c r="N188" s="45">
        <v>0</v>
      </c>
      <c r="O188" s="44"/>
      <c r="P188" s="45">
        <v>0</v>
      </c>
      <c r="Q188" s="44"/>
      <c r="R188" s="45">
        <v>0</v>
      </c>
      <c r="S188" s="44"/>
      <c r="T188" s="45">
        <v>819</v>
      </c>
      <c r="U188" s="44"/>
      <c r="V188" s="45">
        <v>564</v>
      </c>
      <c r="W188" s="44"/>
      <c r="X188" s="45">
        <v>0</v>
      </c>
      <c r="Y188" s="44"/>
      <c r="Z188" s="45">
        <v>0</v>
      </c>
      <c r="AA188" s="44"/>
      <c r="AB188" s="45">
        <v>0</v>
      </c>
      <c r="AC188" s="44"/>
      <c r="AD188" s="45">
        <v>50</v>
      </c>
      <c r="AE188" s="44"/>
      <c r="AF188" s="45">
        <v>0</v>
      </c>
      <c r="AG188" s="44"/>
      <c r="AH188" s="45">
        <f t="shared" si="16"/>
        <v>1433</v>
      </c>
      <c r="AI188" s="46">
        <f t="shared" si="17"/>
        <v>9.2435870597374701E-5</v>
      </c>
      <c r="AJ188" s="47"/>
    </row>
    <row r="189" spans="2:36" outlineLevel="1">
      <c r="B189" s="43" t="s">
        <v>407</v>
      </c>
      <c r="D189" s="22">
        <v>57370</v>
      </c>
      <c r="E189" s="22" t="s">
        <v>490</v>
      </c>
      <c r="F189" s="21"/>
      <c r="G189" s="7"/>
      <c r="H189" s="18"/>
      <c r="I189" s="44"/>
      <c r="J189" s="45">
        <v>180.56</v>
      </c>
      <c r="K189" s="44"/>
      <c r="L189" s="45">
        <v>180.56</v>
      </c>
      <c r="M189" s="44"/>
      <c r="N189" s="45">
        <v>180.56</v>
      </c>
      <c r="O189" s="44"/>
      <c r="P189" s="45">
        <v>159.72999999999999</v>
      </c>
      <c r="Q189" s="44"/>
      <c r="R189" s="45">
        <v>159.72999999999999</v>
      </c>
      <c r="S189" s="44"/>
      <c r="T189" s="45">
        <v>309.72000000000003</v>
      </c>
      <c r="U189" s="44"/>
      <c r="V189" s="45">
        <v>159.72999999999999</v>
      </c>
      <c r="W189" s="44"/>
      <c r="X189" s="45">
        <v>159.72999999999999</v>
      </c>
      <c r="Y189" s="44"/>
      <c r="Z189" s="45">
        <v>159.72999999999999</v>
      </c>
      <c r="AA189" s="44"/>
      <c r="AB189" s="45">
        <v>159.72999999999999</v>
      </c>
      <c r="AC189" s="44"/>
      <c r="AD189" s="45">
        <v>159.72999999999999</v>
      </c>
      <c r="AE189" s="44"/>
      <c r="AF189" s="45">
        <v>128.08000000000001</v>
      </c>
      <c r="AG189" s="44"/>
      <c r="AH189" s="45">
        <f t="shared" si="16"/>
        <v>2097.59</v>
      </c>
      <c r="AI189" s="46">
        <f t="shared" si="17"/>
        <v>1.3530534389835815E-4</v>
      </c>
      <c r="AJ189" s="47"/>
    </row>
    <row r="190" spans="2:36" s="18" customFormat="1" ht="5.0999999999999996" customHeight="1" outlineLevel="1">
      <c r="B190" s="16" t="s">
        <v>402</v>
      </c>
      <c r="D190" s="21"/>
      <c r="E190" s="21"/>
      <c r="F190" s="21"/>
      <c r="G190" s="21"/>
      <c r="J190" s="14"/>
      <c r="K190" s="12"/>
      <c r="L190" s="14"/>
      <c r="M190" s="12"/>
      <c r="N190" s="14"/>
      <c r="O190" s="12"/>
      <c r="P190" s="14"/>
      <c r="Q190" s="12"/>
      <c r="R190" s="14"/>
      <c r="S190" s="12"/>
      <c r="T190" s="14"/>
      <c r="U190" s="12"/>
      <c r="V190" s="14"/>
      <c r="W190" s="12"/>
      <c r="X190" s="14"/>
      <c r="Y190" s="12"/>
      <c r="Z190" s="14"/>
      <c r="AA190" s="12"/>
      <c r="AB190" s="14"/>
      <c r="AC190" s="12"/>
      <c r="AD190" s="14"/>
      <c r="AE190" s="12"/>
      <c r="AF190" s="14"/>
      <c r="AG190" s="12"/>
      <c r="AH190" s="14"/>
      <c r="AI190" s="69"/>
      <c r="AJ190" s="20"/>
    </row>
    <row r="191" spans="2:36" s="18" customFormat="1" ht="15">
      <c r="B191" s="16" t="s">
        <v>402</v>
      </c>
      <c r="F191" s="21" t="s">
        <v>491</v>
      </c>
      <c r="J191" s="15">
        <f>SUM(J174:J190)</f>
        <v>14830.52</v>
      </c>
      <c r="K191" s="12"/>
      <c r="L191" s="15">
        <f>SUM(L174:L190)</f>
        <v>12929.15</v>
      </c>
      <c r="M191" s="12"/>
      <c r="N191" s="15">
        <f>SUM(N174:N190)</f>
        <v>17406.760000000002</v>
      </c>
      <c r="O191" s="12"/>
      <c r="P191" s="15">
        <f>SUM(P174:P190)</f>
        <v>11629.889999999998</v>
      </c>
      <c r="Q191" s="12"/>
      <c r="R191" s="15">
        <f>SUM(R174:R190)</f>
        <v>18504.789999999997</v>
      </c>
      <c r="S191" s="12"/>
      <c r="T191" s="15">
        <f>SUM(T174:T190)</f>
        <v>22913.659999999996</v>
      </c>
      <c r="U191" s="12"/>
      <c r="V191" s="15">
        <f>SUM(V174:V190)</f>
        <v>17234.379999999997</v>
      </c>
      <c r="W191" s="12"/>
      <c r="X191" s="15">
        <f>SUM(X174:X190)</f>
        <v>18028.759999999998</v>
      </c>
      <c r="Y191" s="12"/>
      <c r="Z191" s="15">
        <f>SUM(Z174:Z190)</f>
        <v>16240.45</v>
      </c>
      <c r="AA191" s="12"/>
      <c r="AB191" s="15">
        <f>SUM(AB174:AB190)</f>
        <v>12213</v>
      </c>
      <c r="AC191" s="12"/>
      <c r="AD191" s="15">
        <f>SUM(AD174:AD190)</f>
        <v>14124.460000000001</v>
      </c>
      <c r="AE191" s="12"/>
      <c r="AF191" s="15">
        <f>SUM(AF174:AF190)</f>
        <v>12813.449999999999</v>
      </c>
      <c r="AG191" s="12"/>
      <c r="AH191" s="15">
        <f>SUM(AH174:AH190)</f>
        <v>188869.27000000005</v>
      </c>
      <c r="AI191" s="46">
        <f>IF(AH$57=0,0,AH191/AH$57)</f>
        <v>1.2183039359065338E-2</v>
      </c>
      <c r="AJ191" s="20"/>
    </row>
    <row r="192" spans="2:36" s="18" customFormat="1" ht="15" outlineLevel="1">
      <c r="B192" s="16"/>
      <c r="J192" s="9"/>
      <c r="K192" s="12"/>
      <c r="L192" s="9"/>
      <c r="M192" s="12"/>
      <c r="N192" s="9"/>
      <c r="O192" s="12"/>
      <c r="P192" s="9"/>
      <c r="Q192" s="12"/>
      <c r="R192" s="9"/>
      <c r="S192" s="12"/>
      <c r="T192" s="9"/>
      <c r="U192" s="12"/>
      <c r="V192" s="9"/>
      <c r="W192" s="12"/>
      <c r="X192" s="9"/>
      <c r="Y192" s="12"/>
      <c r="Z192" s="9"/>
      <c r="AA192" s="12"/>
      <c r="AB192" s="9"/>
      <c r="AC192" s="12"/>
      <c r="AD192" s="9"/>
      <c r="AE192" s="12"/>
      <c r="AF192" s="9"/>
      <c r="AG192" s="12"/>
      <c r="AH192" s="9"/>
      <c r="AI192" s="69"/>
      <c r="AJ192" s="20"/>
    </row>
    <row r="193" spans="2:36" s="18" customFormat="1" ht="15" outlineLevel="1">
      <c r="B193" s="16"/>
      <c r="D193" s="10"/>
      <c r="E193" s="10"/>
      <c r="F193" s="10"/>
      <c r="G193" s="10"/>
      <c r="H193" s="10"/>
      <c r="I193" s="10"/>
      <c r="J193" s="24"/>
      <c r="K193" s="74"/>
      <c r="L193" s="24"/>
      <c r="M193" s="74"/>
      <c r="N193" s="24"/>
      <c r="O193" s="74"/>
      <c r="P193" s="24"/>
      <c r="Q193" s="74"/>
      <c r="R193" s="24"/>
      <c r="S193" s="74"/>
      <c r="T193" s="24"/>
      <c r="U193" s="74"/>
      <c r="V193" s="24"/>
      <c r="W193" s="74"/>
      <c r="X193" s="24"/>
      <c r="Y193" s="74"/>
      <c r="Z193" s="24"/>
      <c r="AA193" s="74"/>
      <c r="AB193" s="24"/>
      <c r="AC193" s="74"/>
      <c r="AD193" s="24"/>
      <c r="AE193" s="74"/>
      <c r="AF193" s="24"/>
      <c r="AG193" s="74"/>
      <c r="AH193" s="24"/>
      <c r="AI193" s="10"/>
      <c r="AJ193" s="10"/>
    </row>
    <row r="194" spans="2:36" s="18" customFormat="1" ht="4.5" customHeight="1" outlineLevel="1">
      <c r="B194" s="16"/>
      <c r="D194" s="71"/>
      <c r="J194" s="14"/>
      <c r="K194" s="12"/>
      <c r="L194" s="14"/>
      <c r="M194" s="12"/>
      <c r="N194" s="14"/>
      <c r="O194" s="12"/>
      <c r="P194" s="14"/>
      <c r="Q194" s="12"/>
      <c r="R194" s="14"/>
      <c r="S194" s="12"/>
      <c r="T194" s="14"/>
      <c r="U194" s="12"/>
      <c r="V194" s="14"/>
      <c r="W194" s="12"/>
      <c r="X194" s="14"/>
      <c r="Y194" s="12"/>
      <c r="Z194" s="14"/>
      <c r="AA194" s="12"/>
      <c r="AB194" s="14"/>
      <c r="AC194" s="12"/>
      <c r="AD194" s="14"/>
      <c r="AE194" s="12"/>
      <c r="AF194" s="14"/>
      <c r="AG194" s="12"/>
      <c r="AH194" s="14"/>
      <c r="AI194" s="69"/>
      <c r="AJ194" s="20"/>
    </row>
    <row r="195" spans="2:36" s="18" customFormat="1" ht="15">
      <c r="B195" s="16"/>
      <c r="F195" s="18" t="s">
        <v>492</v>
      </c>
      <c r="J195" s="15">
        <f>SUM(J193:J194)</f>
        <v>0</v>
      </c>
      <c r="K195" s="12"/>
      <c r="L195" s="15">
        <f>SUM(L193:L194)</f>
        <v>0</v>
      </c>
      <c r="M195" s="12"/>
      <c r="N195" s="15">
        <f>SUM(N193:N194)</f>
        <v>0</v>
      </c>
      <c r="O195" s="12"/>
      <c r="P195" s="15">
        <f>SUM(P193:P194)</f>
        <v>0</v>
      </c>
      <c r="Q195" s="12"/>
      <c r="R195" s="15">
        <f>SUM(R193:R194)</f>
        <v>0</v>
      </c>
      <c r="S195" s="12"/>
      <c r="T195" s="15">
        <f>SUM(T193:T194)</f>
        <v>0</v>
      </c>
      <c r="U195" s="12"/>
      <c r="V195" s="15">
        <f>SUM(V193:V194)</f>
        <v>0</v>
      </c>
      <c r="W195" s="12"/>
      <c r="X195" s="15">
        <f>SUM(X193:X194)</f>
        <v>0</v>
      </c>
      <c r="Y195" s="12"/>
      <c r="Z195" s="15">
        <f>SUM(Z193:Z194)</f>
        <v>0</v>
      </c>
      <c r="AA195" s="12"/>
      <c r="AB195" s="15">
        <f>SUM(AB193:AB194)</f>
        <v>0</v>
      </c>
      <c r="AC195" s="12"/>
      <c r="AD195" s="15">
        <f>SUM(AD193:AD194)</f>
        <v>0</v>
      </c>
      <c r="AE195" s="12"/>
      <c r="AF195" s="15">
        <f>SUM(AF193:AF194)</f>
        <v>0</v>
      </c>
      <c r="AG195" s="12"/>
      <c r="AH195" s="15">
        <f>SUM(AH193:AH194)</f>
        <v>0</v>
      </c>
      <c r="AI195" s="46">
        <f>IF(AH$57=0,0,AH195/AH$57)</f>
        <v>0</v>
      </c>
      <c r="AJ195" s="20"/>
    </row>
    <row r="196" spans="2:36" s="18" customFormat="1" ht="15" outlineLevel="1">
      <c r="B196" s="16"/>
      <c r="J196" s="9"/>
      <c r="K196" s="12"/>
      <c r="L196" s="9"/>
      <c r="M196" s="12"/>
      <c r="N196" s="9"/>
      <c r="O196" s="12"/>
      <c r="P196" s="9"/>
      <c r="Q196" s="12"/>
      <c r="R196" s="9"/>
      <c r="S196" s="12"/>
      <c r="T196" s="9"/>
      <c r="U196" s="12"/>
      <c r="V196" s="9"/>
      <c r="W196" s="12"/>
      <c r="X196" s="9"/>
      <c r="Y196" s="12"/>
      <c r="Z196" s="9"/>
      <c r="AA196" s="12"/>
      <c r="AB196" s="9"/>
      <c r="AC196" s="12"/>
      <c r="AD196" s="9"/>
      <c r="AE196" s="12"/>
      <c r="AF196" s="9"/>
      <c r="AG196" s="12"/>
      <c r="AH196" s="9"/>
      <c r="AI196" s="69"/>
      <c r="AJ196" s="20"/>
    </row>
    <row r="197" spans="2:36" s="18" customFormat="1" ht="15" outlineLevel="1">
      <c r="B197" s="16"/>
      <c r="J197" s="9"/>
      <c r="K197" s="12"/>
      <c r="L197" s="9"/>
      <c r="M197" s="12"/>
      <c r="N197" s="9"/>
      <c r="O197" s="12"/>
      <c r="P197" s="9"/>
      <c r="Q197" s="12"/>
      <c r="R197" s="9"/>
      <c r="S197" s="12"/>
      <c r="T197" s="9"/>
      <c r="U197" s="12"/>
      <c r="V197" s="9"/>
      <c r="W197" s="12"/>
      <c r="X197" s="9"/>
      <c r="Y197" s="12"/>
      <c r="Z197" s="9"/>
      <c r="AA197" s="12"/>
      <c r="AB197" s="9"/>
      <c r="AC197" s="12"/>
      <c r="AD197" s="9"/>
      <c r="AE197" s="12"/>
      <c r="AF197" s="9"/>
      <c r="AG197" s="12"/>
      <c r="AH197" s="9"/>
      <c r="AI197" s="69"/>
      <c r="AJ197" s="20"/>
    </row>
    <row r="198" spans="2:36" outlineLevel="1">
      <c r="B198" s="43" t="s">
        <v>493</v>
      </c>
      <c r="D198" s="22">
        <v>59340</v>
      </c>
      <c r="E198" s="22" t="s">
        <v>494</v>
      </c>
      <c r="F198" s="21"/>
      <c r="G198" s="7"/>
      <c r="H198" s="18"/>
      <c r="I198" s="44"/>
      <c r="J198" s="45">
        <v>5697.51</v>
      </c>
      <c r="K198" s="44"/>
      <c r="L198" s="45">
        <v>5697.51</v>
      </c>
      <c r="M198" s="44"/>
      <c r="N198" s="45">
        <v>5697.51</v>
      </c>
      <c r="O198" s="44"/>
      <c r="P198" s="45">
        <v>5697.51</v>
      </c>
      <c r="Q198" s="44"/>
      <c r="R198" s="45">
        <v>5697.51</v>
      </c>
      <c r="S198" s="44"/>
      <c r="T198" s="45">
        <v>5697.51</v>
      </c>
      <c r="U198" s="44"/>
      <c r="V198" s="45">
        <v>5881.64</v>
      </c>
      <c r="W198" s="44"/>
      <c r="X198" s="45">
        <v>5881.64</v>
      </c>
      <c r="Y198" s="44"/>
      <c r="Z198" s="45">
        <v>5881.64</v>
      </c>
      <c r="AA198" s="44"/>
      <c r="AB198" s="45">
        <v>5881.64</v>
      </c>
      <c r="AC198" s="44"/>
      <c r="AD198" s="45">
        <v>5881.64</v>
      </c>
      <c r="AE198" s="44"/>
      <c r="AF198" s="45">
        <v>5881.64</v>
      </c>
      <c r="AG198" s="44"/>
      <c r="AH198" s="45">
        <f t="shared" ref="AH198:AH205" si="18">AF198+AD198+AB198+Z198+X198+V198+T198+R198+P198+N198+L198+J198</f>
        <v>69474.900000000009</v>
      </c>
      <c r="AI198" s="46">
        <f t="shared" ref="AI198:AI205" si="19">IF(AH$57=0,0,AH198/AH$57)</f>
        <v>4.4814883922997548E-3</v>
      </c>
      <c r="AJ198" s="47"/>
    </row>
    <row r="199" spans="2:36" outlineLevel="1">
      <c r="B199" s="43" t="s">
        <v>407</v>
      </c>
      <c r="D199" s="22">
        <v>59341</v>
      </c>
      <c r="E199" s="22" t="s">
        <v>495</v>
      </c>
      <c r="F199" s="21"/>
      <c r="G199" s="7"/>
      <c r="H199" s="18"/>
      <c r="I199" s="44"/>
      <c r="J199" s="45">
        <v>-1250</v>
      </c>
      <c r="K199" s="44"/>
      <c r="L199" s="45">
        <v>0</v>
      </c>
      <c r="M199" s="44"/>
      <c r="N199" s="45">
        <v>0</v>
      </c>
      <c r="O199" s="44"/>
      <c r="P199" s="45">
        <v>0</v>
      </c>
      <c r="Q199" s="44"/>
      <c r="R199" s="45">
        <v>0</v>
      </c>
      <c r="S199" s="44"/>
      <c r="T199" s="45">
        <v>1250</v>
      </c>
      <c r="U199" s="44"/>
      <c r="V199" s="45">
        <v>0</v>
      </c>
      <c r="W199" s="44"/>
      <c r="X199" s="45">
        <v>3218.34</v>
      </c>
      <c r="Y199" s="44"/>
      <c r="Z199" s="45">
        <v>0</v>
      </c>
      <c r="AA199" s="44"/>
      <c r="AB199" s="45">
        <v>7250</v>
      </c>
      <c r="AC199" s="44"/>
      <c r="AD199" s="45">
        <v>0</v>
      </c>
      <c r="AE199" s="44"/>
      <c r="AF199" s="45">
        <v>1000</v>
      </c>
      <c r="AG199" s="44"/>
      <c r="AH199" s="45">
        <f t="shared" si="18"/>
        <v>11468.34</v>
      </c>
      <c r="AI199" s="46">
        <f t="shared" si="19"/>
        <v>7.3976691710167216E-4</v>
      </c>
      <c r="AJ199" s="47"/>
    </row>
    <row r="200" spans="2:36" outlineLevel="1">
      <c r="B200" s="43" t="s">
        <v>407</v>
      </c>
      <c r="D200" s="22">
        <v>59342</v>
      </c>
      <c r="E200" s="22" t="s">
        <v>496</v>
      </c>
      <c r="F200" s="21"/>
      <c r="G200" s="7"/>
      <c r="H200" s="18"/>
      <c r="I200" s="44"/>
      <c r="J200" s="45">
        <v>0</v>
      </c>
      <c r="K200" s="44"/>
      <c r="L200" s="45">
        <v>0</v>
      </c>
      <c r="M200" s="44"/>
      <c r="N200" s="45">
        <v>3250</v>
      </c>
      <c r="O200" s="44"/>
      <c r="P200" s="45">
        <v>0</v>
      </c>
      <c r="Q200" s="44"/>
      <c r="R200" s="45">
        <v>-2888.2</v>
      </c>
      <c r="S200" s="44"/>
      <c r="T200" s="45">
        <v>0</v>
      </c>
      <c r="U200" s="44"/>
      <c r="V200" s="45">
        <v>4750</v>
      </c>
      <c r="W200" s="44"/>
      <c r="X200" s="45">
        <v>-1394.76</v>
      </c>
      <c r="Y200" s="44"/>
      <c r="Z200" s="45">
        <v>0</v>
      </c>
      <c r="AA200" s="44"/>
      <c r="AB200" s="45">
        <v>0</v>
      </c>
      <c r="AC200" s="44"/>
      <c r="AD200" s="45">
        <v>0</v>
      </c>
      <c r="AE200" s="44"/>
      <c r="AF200" s="45">
        <v>0</v>
      </c>
      <c r="AG200" s="44"/>
      <c r="AH200" s="45">
        <f t="shared" si="18"/>
        <v>3717.04</v>
      </c>
      <c r="AI200" s="46">
        <f t="shared" si="19"/>
        <v>2.397681984963473E-4</v>
      </c>
      <c r="AJ200" s="47"/>
    </row>
    <row r="201" spans="2:36" outlineLevel="1">
      <c r="B201" s="43" t="s">
        <v>407</v>
      </c>
      <c r="D201" s="22">
        <v>59343</v>
      </c>
      <c r="E201" s="22" t="s">
        <v>497</v>
      </c>
      <c r="F201" s="21"/>
      <c r="G201" s="7"/>
      <c r="H201" s="18"/>
      <c r="I201" s="44"/>
      <c r="J201" s="45">
        <v>7804</v>
      </c>
      <c r="K201" s="44"/>
      <c r="L201" s="45">
        <v>6026</v>
      </c>
      <c r="M201" s="44"/>
      <c r="N201" s="45">
        <v>0</v>
      </c>
      <c r="O201" s="44"/>
      <c r="P201" s="45">
        <v>0</v>
      </c>
      <c r="Q201" s="44"/>
      <c r="R201" s="45">
        <v>0</v>
      </c>
      <c r="S201" s="44"/>
      <c r="T201" s="45">
        <v>0</v>
      </c>
      <c r="U201" s="44"/>
      <c r="V201" s="45">
        <v>0</v>
      </c>
      <c r="W201" s="44"/>
      <c r="X201" s="45">
        <v>4800</v>
      </c>
      <c r="Y201" s="44"/>
      <c r="Z201" s="45">
        <v>2940</v>
      </c>
      <c r="AA201" s="44"/>
      <c r="AB201" s="45">
        <v>0</v>
      </c>
      <c r="AC201" s="44"/>
      <c r="AD201" s="45">
        <v>4800</v>
      </c>
      <c r="AE201" s="44"/>
      <c r="AF201" s="45">
        <v>3950</v>
      </c>
      <c r="AG201" s="44"/>
      <c r="AH201" s="45">
        <f t="shared" si="18"/>
        <v>30320</v>
      </c>
      <c r="AI201" s="46">
        <f t="shared" si="19"/>
        <v>1.9557959501133293E-3</v>
      </c>
      <c r="AJ201" s="47"/>
    </row>
    <row r="202" spans="2:36" outlineLevel="1">
      <c r="B202" s="43" t="s">
        <v>407</v>
      </c>
      <c r="D202" s="22">
        <v>59344</v>
      </c>
      <c r="E202" s="22" t="s">
        <v>498</v>
      </c>
      <c r="F202" s="21"/>
      <c r="G202" s="7"/>
      <c r="H202" s="18"/>
      <c r="I202" s="44"/>
      <c r="J202" s="45">
        <v>0</v>
      </c>
      <c r="K202" s="44"/>
      <c r="L202" s="45">
        <v>-2767.09</v>
      </c>
      <c r="M202" s="44"/>
      <c r="N202" s="45">
        <v>0</v>
      </c>
      <c r="O202" s="44"/>
      <c r="P202" s="45">
        <v>9.1</v>
      </c>
      <c r="Q202" s="44"/>
      <c r="R202" s="45">
        <v>0</v>
      </c>
      <c r="S202" s="44"/>
      <c r="T202" s="45">
        <v>0</v>
      </c>
      <c r="U202" s="44"/>
      <c r="V202" s="45">
        <v>877.72</v>
      </c>
      <c r="W202" s="44"/>
      <c r="X202" s="45">
        <v>-6867.76</v>
      </c>
      <c r="Y202" s="44"/>
      <c r="Z202" s="45">
        <v>0</v>
      </c>
      <c r="AA202" s="44"/>
      <c r="AB202" s="45">
        <v>0</v>
      </c>
      <c r="AC202" s="44"/>
      <c r="AD202" s="45">
        <v>0</v>
      </c>
      <c r="AE202" s="44"/>
      <c r="AF202" s="45">
        <v>-170.95</v>
      </c>
      <c r="AG202" s="44"/>
      <c r="AH202" s="45">
        <f t="shared" si="18"/>
        <v>-8918.98</v>
      </c>
      <c r="AI202" s="46">
        <f t="shared" si="19"/>
        <v>-5.7532008453633847E-4</v>
      </c>
      <c r="AJ202" s="47"/>
    </row>
    <row r="203" spans="2:36" outlineLevel="1">
      <c r="B203" s="43" t="s">
        <v>407</v>
      </c>
      <c r="D203" s="22">
        <v>59400</v>
      </c>
      <c r="E203" s="22" t="s">
        <v>499</v>
      </c>
      <c r="F203" s="21"/>
      <c r="G203" s="7"/>
      <c r="H203" s="18"/>
      <c r="I203" s="44"/>
      <c r="J203" s="45">
        <v>0</v>
      </c>
      <c r="K203" s="44"/>
      <c r="L203" s="45">
        <v>6189.22</v>
      </c>
      <c r="M203" s="44"/>
      <c r="N203" s="45">
        <v>3552.22</v>
      </c>
      <c r="O203" s="44"/>
      <c r="P203" s="45">
        <v>13171.7</v>
      </c>
      <c r="Q203" s="44"/>
      <c r="R203" s="45">
        <v>4353.1899999999996</v>
      </c>
      <c r="S203" s="44"/>
      <c r="T203" s="45">
        <v>0</v>
      </c>
      <c r="U203" s="44"/>
      <c r="V203" s="45">
        <v>3824.73</v>
      </c>
      <c r="W203" s="44"/>
      <c r="X203" s="45">
        <v>-885.84</v>
      </c>
      <c r="Y203" s="44"/>
      <c r="Z203" s="45">
        <v>0</v>
      </c>
      <c r="AA203" s="44"/>
      <c r="AB203" s="45">
        <v>786.18</v>
      </c>
      <c r="AC203" s="44"/>
      <c r="AD203" s="45">
        <v>0</v>
      </c>
      <c r="AE203" s="44"/>
      <c r="AF203" s="45">
        <v>2000</v>
      </c>
      <c r="AG203" s="44"/>
      <c r="AH203" s="45">
        <f t="shared" si="18"/>
        <v>32991.4</v>
      </c>
      <c r="AI203" s="46">
        <f t="shared" si="19"/>
        <v>2.1281149903881564E-3</v>
      </c>
      <c r="AJ203" s="47"/>
    </row>
    <row r="204" spans="2:36" outlineLevel="1">
      <c r="B204" s="43" t="s">
        <v>407</v>
      </c>
      <c r="D204" s="22">
        <v>59401</v>
      </c>
      <c r="E204" s="22" t="s">
        <v>656</v>
      </c>
      <c r="F204" s="21"/>
      <c r="G204" s="7"/>
      <c r="H204" s="18"/>
      <c r="I204" s="44"/>
      <c r="J204" s="45">
        <v>0</v>
      </c>
      <c r="K204" s="44"/>
      <c r="L204" s="45">
        <v>0</v>
      </c>
      <c r="M204" s="44"/>
      <c r="N204" s="45">
        <v>0</v>
      </c>
      <c r="O204" s="44"/>
      <c r="P204" s="45">
        <v>1190.2</v>
      </c>
      <c r="Q204" s="44"/>
      <c r="R204" s="45">
        <v>12964.79</v>
      </c>
      <c r="S204" s="44"/>
      <c r="T204" s="45">
        <v>0</v>
      </c>
      <c r="U204" s="44"/>
      <c r="V204" s="45">
        <v>0</v>
      </c>
      <c r="W204" s="44"/>
      <c r="X204" s="45">
        <v>0</v>
      </c>
      <c r="Y204" s="44"/>
      <c r="Z204" s="45">
        <v>0</v>
      </c>
      <c r="AA204" s="44"/>
      <c r="AB204" s="45">
        <v>0</v>
      </c>
      <c r="AC204" s="44"/>
      <c r="AD204" s="45">
        <v>0</v>
      </c>
      <c r="AE204" s="44"/>
      <c r="AF204" s="45">
        <v>0</v>
      </c>
      <c r="AG204" s="44"/>
      <c r="AH204" s="45">
        <f t="shared" si="18"/>
        <v>14154.990000000002</v>
      </c>
      <c r="AI204" s="46">
        <f t="shared" si="19"/>
        <v>9.1306966081446833E-4</v>
      </c>
      <c r="AJ204" s="47"/>
    </row>
    <row r="205" spans="2:36" outlineLevel="1">
      <c r="B205" s="43" t="s">
        <v>407</v>
      </c>
      <c r="D205" s="22">
        <v>59500</v>
      </c>
      <c r="E205" s="22" t="s">
        <v>500</v>
      </c>
      <c r="F205" s="21"/>
      <c r="G205" s="7"/>
      <c r="H205" s="18"/>
      <c r="I205" s="44"/>
      <c r="J205" s="45">
        <v>1400</v>
      </c>
      <c r="K205" s="44"/>
      <c r="L205" s="45">
        <v>1000</v>
      </c>
      <c r="M205" s="44"/>
      <c r="N205" s="45">
        <v>1300</v>
      </c>
      <c r="O205" s="44"/>
      <c r="P205" s="45">
        <v>1300</v>
      </c>
      <c r="Q205" s="44"/>
      <c r="R205" s="45">
        <v>800</v>
      </c>
      <c r="S205" s="44"/>
      <c r="T205" s="45">
        <v>1300</v>
      </c>
      <c r="U205" s="44"/>
      <c r="V205" s="45">
        <v>1300</v>
      </c>
      <c r="W205" s="44"/>
      <c r="X205" s="45">
        <v>5000</v>
      </c>
      <c r="Y205" s="44"/>
      <c r="Z205" s="45">
        <v>5400</v>
      </c>
      <c r="AA205" s="44"/>
      <c r="AB205" s="45">
        <v>1300</v>
      </c>
      <c r="AC205" s="44"/>
      <c r="AD205" s="45">
        <v>1900</v>
      </c>
      <c r="AE205" s="44"/>
      <c r="AF205" s="45">
        <v>1500</v>
      </c>
      <c r="AG205" s="44"/>
      <c r="AH205" s="45">
        <f t="shared" si="18"/>
        <v>23500</v>
      </c>
      <c r="AI205" s="46">
        <f t="shared" si="19"/>
        <v>1.515870871624777E-3</v>
      </c>
      <c r="AJ205" s="47"/>
    </row>
    <row r="206" spans="2:36" s="18" customFormat="1" ht="5.0999999999999996" customHeight="1" outlineLevel="1">
      <c r="B206" s="16" t="s">
        <v>402</v>
      </c>
      <c r="D206" s="21"/>
      <c r="E206" s="21"/>
      <c r="F206" s="21"/>
      <c r="G206" s="21"/>
      <c r="J206" s="14"/>
      <c r="K206" s="12"/>
      <c r="L206" s="14"/>
      <c r="M206" s="12"/>
      <c r="N206" s="14"/>
      <c r="O206" s="12"/>
      <c r="P206" s="14"/>
      <c r="Q206" s="12"/>
      <c r="R206" s="14"/>
      <c r="S206" s="12"/>
      <c r="T206" s="14"/>
      <c r="U206" s="12"/>
      <c r="V206" s="14"/>
      <c r="W206" s="12"/>
      <c r="X206" s="14"/>
      <c r="Y206" s="12"/>
      <c r="Z206" s="14"/>
      <c r="AA206" s="12"/>
      <c r="AB206" s="14"/>
      <c r="AC206" s="12"/>
      <c r="AD206" s="14"/>
      <c r="AE206" s="12"/>
      <c r="AF206" s="14"/>
      <c r="AG206" s="12"/>
      <c r="AH206" s="14"/>
      <c r="AI206" s="69"/>
      <c r="AJ206" s="20"/>
    </row>
    <row r="207" spans="2:36" s="18" customFormat="1" ht="15">
      <c r="F207" s="21" t="s">
        <v>501</v>
      </c>
      <c r="J207" s="15">
        <f>SUM(J197:J206)</f>
        <v>13651.51</v>
      </c>
      <c r="K207" s="12"/>
      <c r="L207" s="15">
        <f>SUM(L197:L206)</f>
        <v>16145.64</v>
      </c>
      <c r="M207" s="12"/>
      <c r="N207" s="15">
        <f>SUM(N197:N206)</f>
        <v>13799.73</v>
      </c>
      <c r="O207" s="12"/>
      <c r="P207" s="15">
        <f>SUM(P197:P206)</f>
        <v>21368.510000000002</v>
      </c>
      <c r="Q207" s="12"/>
      <c r="R207" s="15">
        <f>SUM(R197:R206)</f>
        <v>20927.29</v>
      </c>
      <c r="S207" s="12"/>
      <c r="T207" s="15">
        <f>SUM(T197:T206)</f>
        <v>8247.51</v>
      </c>
      <c r="U207" s="12"/>
      <c r="V207" s="15">
        <f>SUM(V197:V206)</f>
        <v>16634.089999999997</v>
      </c>
      <c r="W207" s="12"/>
      <c r="X207" s="15">
        <f>SUM(X197:X206)</f>
        <v>9751.619999999999</v>
      </c>
      <c r="Y207" s="12"/>
      <c r="Z207" s="15">
        <f>SUM(Z197:Z206)</f>
        <v>14221.64</v>
      </c>
      <c r="AA207" s="12"/>
      <c r="AB207" s="15">
        <f>SUM(AB197:AB206)</f>
        <v>15217.82</v>
      </c>
      <c r="AC207" s="12"/>
      <c r="AD207" s="15">
        <f>SUM(AD197:AD206)</f>
        <v>12581.64</v>
      </c>
      <c r="AE207" s="12"/>
      <c r="AF207" s="15">
        <f>SUM(AF197:AF206)</f>
        <v>14160.689999999999</v>
      </c>
      <c r="AG207" s="12"/>
      <c r="AH207" s="15">
        <f>SUM(AH197:AH206)</f>
        <v>176707.69</v>
      </c>
      <c r="AI207" s="46">
        <f>IF(AH$57=0,0,AH207/AH$57)</f>
        <v>1.1398554896302166E-2</v>
      </c>
      <c r="AJ207" s="20"/>
    </row>
    <row r="208" spans="2:36" s="18" customFormat="1" ht="15" outlineLevel="1">
      <c r="B208" s="16" t="s">
        <v>402</v>
      </c>
      <c r="J208" s="9"/>
      <c r="K208" s="12"/>
      <c r="L208" s="9"/>
      <c r="M208" s="12"/>
      <c r="N208" s="9"/>
      <c r="O208" s="12"/>
      <c r="P208" s="9"/>
      <c r="Q208" s="12"/>
      <c r="R208" s="9"/>
      <c r="S208" s="12"/>
      <c r="T208" s="9"/>
      <c r="U208" s="12"/>
      <c r="V208" s="9"/>
      <c r="W208" s="12"/>
      <c r="X208" s="9"/>
      <c r="Y208" s="12"/>
      <c r="Z208" s="9"/>
      <c r="AA208" s="12"/>
      <c r="AB208" s="9"/>
      <c r="AC208" s="12"/>
      <c r="AD208" s="9"/>
      <c r="AE208" s="12"/>
      <c r="AF208" s="9"/>
      <c r="AG208" s="12"/>
      <c r="AH208" s="9"/>
      <c r="AI208" s="69"/>
      <c r="AJ208" s="20"/>
    </row>
    <row r="209" spans="2:36" outlineLevel="1">
      <c r="B209" s="43" t="s">
        <v>502</v>
      </c>
      <c r="D209" s="22">
        <v>91010</v>
      </c>
      <c r="E209" s="22" t="s">
        <v>503</v>
      </c>
      <c r="F209" s="21"/>
      <c r="G209" s="7"/>
      <c r="H209" s="18"/>
      <c r="I209" s="44"/>
      <c r="J209" s="45">
        <v>0</v>
      </c>
      <c r="K209" s="44"/>
      <c r="L209" s="45">
        <v>-11103.69</v>
      </c>
      <c r="M209" s="44"/>
      <c r="N209" s="45">
        <v>0</v>
      </c>
      <c r="O209" s="44"/>
      <c r="P209" s="45">
        <v>0</v>
      </c>
      <c r="Q209" s="44"/>
      <c r="R209" s="45">
        <v>0</v>
      </c>
      <c r="S209" s="44"/>
      <c r="T209" s="45">
        <v>0</v>
      </c>
      <c r="U209" s="44"/>
      <c r="V209" s="45">
        <v>0</v>
      </c>
      <c r="W209" s="44"/>
      <c r="X209" s="45">
        <v>0</v>
      </c>
      <c r="Y209" s="44"/>
      <c r="Z209" s="45">
        <v>0</v>
      </c>
      <c r="AA209" s="44"/>
      <c r="AB209" s="45">
        <v>0</v>
      </c>
      <c r="AC209" s="44"/>
      <c r="AD209" s="45">
        <v>0</v>
      </c>
      <c r="AE209" s="44"/>
      <c r="AF209" s="45">
        <v>-761.7</v>
      </c>
      <c r="AG209" s="44"/>
      <c r="AH209" s="45">
        <f>AF209+AD209+AB209+Z209+X209+V209+T209+R209+P209+N209+L209+J209</f>
        <v>-11865.390000000001</v>
      </c>
      <c r="AI209" s="46">
        <f>IF(AH$57=0,0,AH209/AH$57)</f>
        <v>-7.6537868431778369E-4</v>
      </c>
      <c r="AJ209" s="47"/>
    </row>
    <row r="210" spans="2:36" s="18" customFormat="1" ht="5.0999999999999996" customHeight="1" outlineLevel="1">
      <c r="B210" s="5" t="s">
        <v>402</v>
      </c>
      <c r="D210" s="21"/>
      <c r="E210" s="21"/>
      <c r="F210" s="21"/>
      <c r="G210" s="21"/>
      <c r="J210" s="14"/>
      <c r="K210" s="12"/>
      <c r="L210" s="14"/>
      <c r="M210" s="12"/>
      <c r="N210" s="14"/>
      <c r="O210" s="12"/>
      <c r="P210" s="14"/>
      <c r="Q210" s="12"/>
      <c r="R210" s="14"/>
      <c r="S210" s="12"/>
      <c r="T210" s="14"/>
      <c r="U210" s="12"/>
      <c r="V210" s="14"/>
      <c r="W210" s="12"/>
      <c r="X210" s="14"/>
      <c r="Y210" s="12"/>
      <c r="Z210" s="14"/>
      <c r="AA210" s="12"/>
      <c r="AB210" s="14"/>
      <c r="AC210" s="12"/>
      <c r="AD210" s="14"/>
      <c r="AE210" s="12"/>
      <c r="AF210" s="14"/>
      <c r="AG210" s="12"/>
      <c r="AH210" s="14"/>
      <c r="AI210" s="69"/>
      <c r="AJ210" s="20"/>
    </row>
    <row r="211" spans="2:36" s="18" customFormat="1" ht="15">
      <c r="B211" s="5" t="s">
        <v>402</v>
      </c>
      <c r="F211" s="22" t="s">
        <v>504</v>
      </c>
      <c r="J211" s="15">
        <f>SUM(J209:J210)</f>
        <v>0</v>
      </c>
      <c r="K211" s="12"/>
      <c r="L211" s="15">
        <f>SUM(L209:L210)</f>
        <v>-11103.69</v>
      </c>
      <c r="M211" s="12"/>
      <c r="N211" s="15">
        <f>SUM(N209:N210)</f>
        <v>0</v>
      </c>
      <c r="O211" s="12"/>
      <c r="P211" s="15">
        <f>SUM(P209:P210)</f>
        <v>0</v>
      </c>
      <c r="Q211" s="12"/>
      <c r="R211" s="15">
        <f>SUM(R209:R210)</f>
        <v>0</v>
      </c>
      <c r="S211" s="12"/>
      <c r="T211" s="15">
        <f>SUM(T209:T210)</f>
        <v>0</v>
      </c>
      <c r="U211" s="12"/>
      <c r="V211" s="15">
        <f>SUM(V209:V210)</f>
        <v>0</v>
      </c>
      <c r="W211" s="12"/>
      <c r="X211" s="15">
        <f>SUM(X209:X210)</f>
        <v>0</v>
      </c>
      <c r="Y211" s="12"/>
      <c r="Z211" s="15">
        <f>SUM(Z209:Z210)</f>
        <v>0</v>
      </c>
      <c r="AA211" s="12"/>
      <c r="AB211" s="15">
        <f>SUM(AB209:AB210)</f>
        <v>0</v>
      </c>
      <c r="AC211" s="12"/>
      <c r="AD211" s="15">
        <f>SUM(AD209:AD210)</f>
        <v>0</v>
      </c>
      <c r="AE211" s="12"/>
      <c r="AF211" s="15">
        <f>SUM(AF209:AF210)</f>
        <v>-761.7</v>
      </c>
      <c r="AG211" s="12"/>
      <c r="AH211" s="15">
        <f>SUM(AH209:AH210)</f>
        <v>-11865.390000000001</v>
      </c>
      <c r="AI211" s="46">
        <f>IF(AH$57=0,0,AH211/AH$57)</f>
        <v>-7.6537868431778369E-4</v>
      </c>
      <c r="AJ211" s="20"/>
    </row>
    <row r="212" spans="2:36" s="18" customFormat="1" ht="7.5" customHeight="1">
      <c r="B212" s="5"/>
      <c r="J212" s="9"/>
      <c r="K212" s="12"/>
      <c r="L212" s="9"/>
      <c r="M212" s="12"/>
      <c r="N212" s="9"/>
      <c r="O212" s="12"/>
      <c r="P212" s="9"/>
      <c r="Q212" s="12"/>
      <c r="R212" s="9"/>
      <c r="S212" s="12"/>
      <c r="T212" s="9"/>
      <c r="U212" s="12"/>
      <c r="V212" s="9"/>
      <c r="W212" s="12"/>
      <c r="X212" s="9"/>
      <c r="Y212" s="12"/>
      <c r="Z212" s="9"/>
      <c r="AA212" s="12"/>
      <c r="AB212" s="9"/>
      <c r="AC212" s="12"/>
      <c r="AD212" s="9"/>
      <c r="AE212" s="12"/>
      <c r="AF212" s="9"/>
      <c r="AG212" s="12"/>
      <c r="AH212" s="9"/>
      <c r="AI212" s="69"/>
      <c r="AJ212" s="20"/>
    </row>
    <row r="213" spans="2:36" s="18" customFormat="1" ht="15">
      <c r="B213" s="5"/>
      <c r="E213" s="19" t="s">
        <v>505</v>
      </c>
      <c r="J213" s="17">
        <f>+J104+J108+J140+J158+J172+J191+J207+J195+J211</f>
        <v>516509.25</v>
      </c>
      <c r="K213" s="12"/>
      <c r="L213" s="17">
        <f>+L104+L108+L140+L158+L172+L191+L207+L195+L211</f>
        <v>560113.2100000002</v>
      </c>
      <c r="M213" s="12"/>
      <c r="N213" s="17">
        <f>+N104+N108+N140+N158+N172+N191+N207+N195+N211</f>
        <v>569813.43000000005</v>
      </c>
      <c r="O213" s="12"/>
      <c r="P213" s="17">
        <f>+P104+P108+P140+P158+P172+P191+P207+P195+P211</f>
        <v>520665.07000000007</v>
      </c>
      <c r="Q213" s="12"/>
      <c r="R213" s="17">
        <f>+R104+R108+R140+R158+R172+R191+R207+R195+R211</f>
        <v>585295.14</v>
      </c>
      <c r="S213" s="12"/>
      <c r="T213" s="17">
        <f>+T104+T108+T140+T158+T172+T191+T207+T195+T211</f>
        <v>569948.63</v>
      </c>
      <c r="U213" s="12"/>
      <c r="V213" s="17">
        <f>+V104+V108+V140+V158+V172+V191+V207+V195+V211</f>
        <v>554109.6599999998</v>
      </c>
      <c r="W213" s="12"/>
      <c r="X213" s="17">
        <f>+X104+X108+X140+X158+X172+X191+X207+X195+X211</f>
        <v>539211.18000000005</v>
      </c>
      <c r="Y213" s="12"/>
      <c r="Z213" s="17">
        <f>+Z104+Z108+Z140+Z158+Z172+Z191+Z207+Z195+Z211</f>
        <v>573417.11</v>
      </c>
      <c r="AA213" s="12"/>
      <c r="AB213" s="17">
        <f>+AB104+AB108+AB140+AB158+AB172+AB191+AB207+AB195+AB211</f>
        <v>548314.57999999984</v>
      </c>
      <c r="AC213" s="12"/>
      <c r="AD213" s="17">
        <f>+AD104+AD108+AD140+AD158+AD172+AD191+AD207+AD195+AD211</f>
        <v>591863.5</v>
      </c>
      <c r="AE213" s="12"/>
      <c r="AF213" s="17">
        <f>+AF104+AF108+AF140+AF158+AF172+AF191+AF207+AF195+AF211</f>
        <v>533325.2100000002</v>
      </c>
      <c r="AG213" s="12"/>
      <c r="AH213" s="17">
        <f>+AH104+AH108+AH140+AH158+AH172+AH191+AH207+AH195+AH211</f>
        <v>6662585.9700000025</v>
      </c>
      <c r="AI213" s="46">
        <f>IF(AH$57=0,0,AH213/AH$57)</f>
        <v>0.42977106389867725</v>
      </c>
      <c r="AJ213" s="20"/>
    </row>
    <row r="214" spans="2:36" s="18" customFormat="1" ht="7.5" customHeight="1">
      <c r="B214" s="5"/>
      <c r="J214" s="9"/>
      <c r="K214" s="12"/>
      <c r="L214" s="9"/>
      <c r="M214" s="12"/>
      <c r="N214" s="9"/>
      <c r="O214" s="12"/>
      <c r="P214" s="9"/>
      <c r="Q214" s="12"/>
      <c r="R214" s="9"/>
      <c r="S214" s="12"/>
      <c r="T214" s="9"/>
      <c r="U214" s="12"/>
      <c r="V214" s="9"/>
      <c r="W214" s="12"/>
      <c r="X214" s="9"/>
      <c r="Y214" s="12"/>
      <c r="Z214" s="9"/>
      <c r="AA214" s="12"/>
      <c r="AB214" s="9"/>
      <c r="AC214" s="12"/>
      <c r="AD214" s="9"/>
      <c r="AE214" s="12"/>
      <c r="AF214" s="9"/>
      <c r="AG214" s="12"/>
      <c r="AH214" s="9"/>
      <c r="AI214" s="69"/>
      <c r="AJ214" s="20"/>
    </row>
    <row r="215" spans="2:36" s="18" customFormat="1" ht="15">
      <c r="B215" s="16" t="s">
        <v>402</v>
      </c>
      <c r="E215" s="19" t="s">
        <v>506</v>
      </c>
      <c r="J215" s="17">
        <f>J88-J213</f>
        <v>346940.21999999986</v>
      </c>
      <c r="K215" s="12"/>
      <c r="L215" s="17">
        <f>L88-L213</f>
        <v>325592.63999999966</v>
      </c>
      <c r="M215" s="12"/>
      <c r="N215" s="17">
        <f>N88-N213</f>
        <v>311116.61999999976</v>
      </c>
      <c r="O215" s="12"/>
      <c r="P215" s="17">
        <f>P88-P213</f>
        <v>360690.13999999966</v>
      </c>
      <c r="Q215" s="12"/>
      <c r="R215" s="17">
        <f>R88-R213</f>
        <v>285487.07999999996</v>
      </c>
      <c r="S215" s="12"/>
      <c r="T215" s="17">
        <f>T88-T213</f>
        <v>310563.6399999999</v>
      </c>
      <c r="U215" s="12"/>
      <c r="V215" s="17">
        <f>V88-V213</f>
        <v>306954.70000000019</v>
      </c>
      <c r="W215" s="12"/>
      <c r="X215" s="17">
        <f>X88-X213</f>
        <v>324434.8899999999</v>
      </c>
      <c r="Y215" s="12"/>
      <c r="Z215" s="17">
        <f>Z88-Z213</f>
        <v>334280.98</v>
      </c>
      <c r="AA215" s="12"/>
      <c r="AB215" s="17">
        <f>AB88-AB213</f>
        <v>360910.76000000013</v>
      </c>
      <c r="AC215" s="12"/>
      <c r="AD215" s="17">
        <f>AD88-AD213</f>
        <v>327247.40000000014</v>
      </c>
      <c r="AE215" s="12"/>
      <c r="AF215" s="17">
        <f>AF88-AF213</f>
        <v>877992.7799999998</v>
      </c>
      <c r="AG215" s="12"/>
      <c r="AH215" s="17">
        <f>AH88-AH213</f>
        <v>4472211.8499999978</v>
      </c>
      <c r="AI215" s="46">
        <f>IF(AH$57=0,0,AH215/AH$57)</f>
        <v>0.28848066702766612</v>
      </c>
      <c r="AJ215" s="20"/>
    </row>
    <row r="216" spans="2:36" s="18" customFormat="1" ht="7.5" customHeight="1">
      <c r="B216" s="16" t="s">
        <v>402</v>
      </c>
      <c r="J216" s="9"/>
      <c r="K216" s="12"/>
      <c r="L216" s="9"/>
      <c r="M216" s="12"/>
      <c r="N216" s="9"/>
      <c r="O216" s="12"/>
      <c r="P216" s="9"/>
      <c r="Q216" s="12"/>
      <c r="R216" s="9"/>
      <c r="S216" s="12"/>
      <c r="T216" s="9"/>
      <c r="U216" s="12"/>
      <c r="V216" s="9"/>
      <c r="W216" s="12"/>
      <c r="X216" s="9"/>
      <c r="Y216" s="12"/>
      <c r="Z216" s="9"/>
      <c r="AA216" s="12"/>
      <c r="AB216" s="9"/>
      <c r="AC216" s="12"/>
      <c r="AD216" s="9"/>
      <c r="AE216" s="12"/>
      <c r="AF216" s="9"/>
      <c r="AG216" s="12"/>
      <c r="AH216" s="9"/>
      <c r="AI216" s="69"/>
      <c r="AJ216" s="20"/>
    </row>
    <row r="217" spans="2:36" s="18" customFormat="1" ht="15" outlineLevel="1">
      <c r="B217" s="16" t="s">
        <v>402</v>
      </c>
      <c r="J217" s="9"/>
      <c r="K217" s="12"/>
      <c r="L217" s="9"/>
      <c r="M217" s="12"/>
      <c r="N217" s="9"/>
      <c r="O217" s="12"/>
      <c r="P217" s="9"/>
      <c r="Q217" s="12"/>
      <c r="R217" s="9"/>
      <c r="S217" s="12"/>
      <c r="T217" s="9"/>
      <c r="U217" s="12"/>
      <c r="V217" s="9"/>
      <c r="W217" s="12"/>
      <c r="X217" s="9"/>
      <c r="Y217" s="12"/>
      <c r="Z217" s="9"/>
      <c r="AA217" s="12"/>
      <c r="AB217" s="9"/>
      <c r="AC217" s="12"/>
      <c r="AD217" s="9"/>
      <c r="AE217" s="12"/>
      <c r="AF217" s="9"/>
      <c r="AG217" s="12"/>
      <c r="AH217" s="9"/>
      <c r="AI217" s="69"/>
      <c r="AJ217" s="20"/>
    </row>
    <row r="218" spans="2:36" outlineLevel="1">
      <c r="B218" s="43" t="s">
        <v>507</v>
      </c>
      <c r="D218" s="22"/>
      <c r="E218" s="22"/>
      <c r="F218" s="21"/>
      <c r="G218" s="7"/>
      <c r="H218" s="18"/>
      <c r="I218" s="44"/>
      <c r="J218" s="45"/>
      <c r="K218" s="44"/>
      <c r="L218" s="45"/>
      <c r="M218" s="44"/>
      <c r="N218" s="45"/>
      <c r="O218" s="44"/>
      <c r="P218" s="45"/>
      <c r="Q218" s="44"/>
      <c r="R218" s="45"/>
      <c r="S218" s="44"/>
      <c r="T218" s="45"/>
      <c r="U218" s="44"/>
      <c r="V218" s="45"/>
      <c r="W218" s="44"/>
      <c r="X218" s="45"/>
      <c r="Y218" s="44"/>
      <c r="Z218" s="45"/>
      <c r="AA218" s="44"/>
      <c r="AB218" s="45"/>
      <c r="AC218" s="44"/>
      <c r="AD218" s="45"/>
      <c r="AE218" s="44"/>
      <c r="AF218" s="45"/>
      <c r="AG218" s="44"/>
      <c r="AH218" s="45"/>
      <c r="AI218" s="46"/>
      <c r="AJ218" s="47"/>
    </row>
    <row r="219" spans="2:36" s="18" customFormat="1" ht="5.0999999999999996" customHeight="1" outlineLevel="1">
      <c r="B219" s="5" t="s">
        <v>402</v>
      </c>
      <c r="D219" s="21"/>
      <c r="E219" s="21"/>
      <c r="F219" s="21"/>
      <c r="G219" s="21"/>
      <c r="J219" s="14"/>
      <c r="K219" s="12"/>
      <c r="L219" s="14"/>
      <c r="M219" s="12"/>
      <c r="N219" s="14"/>
      <c r="O219" s="12"/>
      <c r="P219" s="14"/>
      <c r="Q219" s="12"/>
      <c r="R219" s="14"/>
      <c r="S219" s="12"/>
      <c r="T219" s="14"/>
      <c r="U219" s="12"/>
      <c r="V219" s="14"/>
      <c r="W219" s="12"/>
      <c r="X219" s="14"/>
      <c r="Y219" s="12"/>
      <c r="Z219" s="14"/>
      <c r="AA219" s="12"/>
      <c r="AB219" s="14"/>
      <c r="AC219" s="12"/>
      <c r="AD219" s="14"/>
      <c r="AE219" s="12"/>
      <c r="AF219" s="14"/>
      <c r="AG219" s="12"/>
      <c r="AH219" s="14"/>
      <c r="AI219" s="69"/>
      <c r="AJ219" s="20"/>
    </row>
    <row r="220" spans="2:36" s="18" customFormat="1" ht="15">
      <c r="B220" s="5" t="s">
        <v>402</v>
      </c>
      <c r="F220" s="21" t="s">
        <v>509</v>
      </c>
      <c r="J220" s="15">
        <f>SUM(J217:J219)</f>
        <v>0</v>
      </c>
      <c r="K220" s="12"/>
      <c r="L220" s="15">
        <f>SUM(L217:L219)</f>
        <v>0</v>
      </c>
      <c r="M220" s="12"/>
      <c r="N220" s="15">
        <f>SUM(N217:N219)</f>
        <v>0</v>
      </c>
      <c r="O220" s="12"/>
      <c r="P220" s="15">
        <f>SUM(P217:P219)</f>
        <v>0</v>
      </c>
      <c r="Q220" s="12"/>
      <c r="R220" s="15">
        <f>SUM(R217:R219)</f>
        <v>0</v>
      </c>
      <c r="S220" s="12"/>
      <c r="T220" s="15">
        <f>SUM(T217:T219)</f>
        <v>0</v>
      </c>
      <c r="U220" s="12"/>
      <c r="V220" s="15">
        <f>SUM(V217:V219)</f>
        <v>0</v>
      </c>
      <c r="W220" s="12"/>
      <c r="X220" s="15">
        <f>SUM(X217:X219)</f>
        <v>0</v>
      </c>
      <c r="Y220" s="12"/>
      <c r="Z220" s="15">
        <f>SUM(Z217:Z219)</f>
        <v>0</v>
      </c>
      <c r="AA220" s="12"/>
      <c r="AB220" s="15">
        <f>SUM(AB217:AB219)</f>
        <v>0</v>
      </c>
      <c r="AC220" s="12"/>
      <c r="AD220" s="15">
        <f>SUM(AD217:AD219)</f>
        <v>0</v>
      </c>
      <c r="AE220" s="12"/>
      <c r="AF220" s="15">
        <f>SUM(AF217:AF219)</f>
        <v>0</v>
      </c>
      <c r="AG220" s="12"/>
      <c r="AH220" s="15">
        <f>SUM(AH217:AH219)</f>
        <v>0</v>
      </c>
      <c r="AI220" s="46">
        <f>IF(AH$57=0,0,AH220/AH$57)</f>
        <v>0</v>
      </c>
      <c r="AJ220" s="20"/>
    </row>
    <row r="221" spans="2:36" s="18" customFormat="1" ht="15" outlineLevel="1">
      <c r="B221" s="5"/>
      <c r="J221" s="9"/>
      <c r="K221" s="12"/>
      <c r="L221" s="9"/>
      <c r="M221" s="12"/>
      <c r="N221" s="9"/>
      <c r="O221" s="12"/>
      <c r="P221" s="9"/>
      <c r="Q221" s="12"/>
      <c r="R221" s="9"/>
      <c r="S221" s="12"/>
      <c r="T221" s="9"/>
      <c r="U221" s="12"/>
      <c r="V221" s="9"/>
      <c r="W221" s="12"/>
      <c r="X221" s="9"/>
      <c r="Y221" s="12"/>
      <c r="Z221" s="9"/>
      <c r="AA221" s="12"/>
      <c r="AB221" s="9"/>
      <c r="AC221" s="12"/>
      <c r="AD221" s="9"/>
      <c r="AE221" s="12"/>
      <c r="AF221" s="9"/>
      <c r="AG221" s="12"/>
      <c r="AH221" s="9"/>
      <c r="AI221" s="69"/>
      <c r="AJ221" s="20"/>
    </row>
    <row r="222" spans="2:36" s="18" customFormat="1" ht="15" outlineLevel="1">
      <c r="B222" s="5" t="s">
        <v>402</v>
      </c>
      <c r="J222" s="9"/>
      <c r="K222" s="12"/>
      <c r="L222" s="9"/>
      <c r="M222" s="12"/>
      <c r="N222" s="9"/>
      <c r="O222" s="12"/>
      <c r="P222" s="9"/>
      <c r="Q222" s="12"/>
      <c r="R222" s="9"/>
      <c r="S222" s="12"/>
      <c r="T222" s="9"/>
      <c r="U222" s="12"/>
      <c r="V222" s="9"/>
      <c r="W222" s="12"/>
      <c r="X222" s="9"/>
      <c r="Y222" s="12"/>
      <c r="Z222" s="9"/>
      <c r="AA222" s="12"/>
      <c r="AB222" s="9"/>
      <c r="AC222" s="12"/>
      <c r="AD222" s="9"/>
      <c r="AE222" s="12"/>
      <c r="AF222" s="9"/>
      <c r="AG222" s="12"/>
      <c r="AH222" s="9"/>
      <c r="AI222" s="69"/>
      <c r="AJ222" s="20"/>
    </row>
    <row r="223" spans="2:36" outlineLevel="1">
      <c r="B223" s="43" t="s">
        <v>510</v>
      </c>
      <c r="D223" s="22">
        <v>70010</v>
      </c>
      <c r="E223" s="22" t="s">
        <v>449</v>
      </c>
      <c r="F223" s="21"/>
      <c r="G223" s="7"/>
      <c r="H223" s="18"/>
      <c r="I223" s="44"/>
      <c r="J223" s="45">
        <v>43138.74</v>
      </c>
      <c r="K223" s="44"/>
      <c r="L223" s="45">
        <v>45825.41</v>
      </c>
      <c r="M223" s="44"/>
      <c r="N223" s="45">
        <v>44181.23</v>
      </c>
      <c r="O223" s="44"/>
      <c r="P223" s="45">
        <v>42471.41</v>
      </c>
      <c r="Q223" s="44"/>
      <c r="R223" s="45">
        <v>44000.3</v>
      </c>
      <c r="S223" s="44"/>
      <c r="T223" s="45">
        <v>44730.85</v>
      </c>
      <c r="U223" s="44"/>
      <c r="V223" s="45">
        <v>30476.53</v>
      </c>
      <c r="W223" s="44"/>
      <c r="X223" s="45">
        <v>26267.58</v>
      </c>
      <c r="Y223" s="44"/>
      <c r="Z223" s="45">
        <v>28968.11</v>
      </c>
      <c r="AA223" s="44"/>
      <c r="AB223" s="45">
        <v>27075.759999999998</v>
      </c>
      <c r="AC223" s="44"/>
      <c r="AD223" s="45">
        <v>30904.83</v>
      </c>
      <c r="AE223" s="44"/>
      <c r="AF223" s="45">
        <v>21973.79</v>
      </c>
      <c r="AG223" s="44"/>
      <c r="AH223" s="45">
        <f t="shared" ref="AH223:AH265" si="20">AF223+AD223+AB223+Z223+X223+V223+T223+R223+P223+N223+L223+J223</f>
        <v>430014.54000000004</v>
      </c>
      <c r="AI223" s="46">
        <f t="shared" ref="AI223:AI265" si="21">IF(AH$57=0,0,AH223/AH$57)</f>
        <v>2.7738149598345856E-2</v>
      </c>
      <c r="AJ223" s="47"/>
    </row>
    <row r="224" spans="2:36" outlineLevel="1">
      <c r="B224" s="43" t="s">
        <v>407</v>
      </c>
      <c r="D224" s="22">
        <v>70020</v>
      </c>
      <c r="E224" s="22" t="s">
        <v>450</v>
      </c>
      <c r="F224" s="21"/>
      <c r="G224" s="7"/>
      <c r="H224" s="18"/>
      <c r="I224" s="44"/>
      <c r="J224" s="45">
        <v>14248.05</v>
      </c>
      <c r="K224" s="44"/>
      <c r="L224" s="45">
        <v>17598.63</v>
      </c>
      <c r="M224" s="44"/>
      <c r="N224" s="45">
        <v>16537.23</v>
      </c>
      <c r="O224" s="44"/>
      <c r="P224" s="45">
        <v>14650.49</v>
      </c>
      <c r="Q224" s="44"/>
      <c r="R224" s="45">
        <v>17368.71</v>
      </c>
      <c r="S224" s="44"/>
      <c r="T224" s="45">
        <v>18883.86</v>
      </c>
      <c r="U224" s="44"/>
      <c r="V224" s="45">
        <v>16723.73</v>
      </c>
      <c r="W224" s="44"/>
      <c r="X224" s="45">
        <v>18236.189999999999</v>
      </c>
      <c r="Y224" s="44"/>
      <c r="Z224" s="45">
        <v>18044.400000000001</v>
      </c>
      <c r="AA224" s="44"/>
      <c r="AB224" s="45">
        <v>12802.66</v>
      </c>
      <c r="AC224" s="44"/>
      <c r="AD224" s="45">
        <v>17961.509999999998</v>
      </c>
      <c r="AE224" s="44"/>
      <c r="AF224" s="45">
        <v>15630.47</v>
      </c>
      <c r="AG224" s="44"/>
      <c r="AH224" s="45">
        <f t="shared" si="20"/>
        <v>198685.93</v>
      </c>
      <c r="AI224" s="46">
        <f t="shared" si="21"/>
        <v>1.281626442079487E-2</v>
      </c>
      <c r="AJ224" s="47"/>
    </row>
    <row r="225" spans="2:36" outlineLevel="1">
      <c r="B225" s="43" t="s">
        <v>407</v>
      </c>
      <c r="D225" s="22">
        <v>70025</v>
      </c>
      <c r="E225" s="22" t="s">
        <v>451</v>
      </c>
      <c r="F225" s="21"/>
      <c r="G225" s="7"/>
      <c r="H225" s="18"/>
      <c r="I225" s="44"/>
      <c r="J225" s="45">
        <v>567.62</v>
      </c>
      <c r="K225" s="44"/>
      <c r="L225" s="45">
        <v>537.54</v>
      </c>
      <c r="M225" s="44"/>
      <c r="N225" s="45">
        <v>366.15</v>
      </c>
      <c r="O225" s="44"/>
      <c r="P225" s="45">
        <v>538.54999999999995</v>
      </c>
      <c r="Q225" s="44"/>
      <c r="R225" s="45">
        <v>392.14</v>
      </c>
      <c r="S225" s="44"/>
      <c r="T225" s="45">
        <v>590.84</v>
      </c>
      <c r="U225" s="44"/>
      <c r="V225" s="45">
        <v>-9.73</v>
      </c>
      <c r="W225" s="44"/>
      <c r="X225" s="45">
        <v>544.75</v>
      </c>
      <c r="Y225" s="44"/>
      <c r="Z225" s="45">
        <v>687.45</v>
      </c>
      <c r="AA225" s="44"/>
      <c r="AB225" s="45">
        <v>625.72</v>
      </c>
      <c r="AC225" s="44"/>
      <c r="AD225" s="45">
        <v>701.87</v>
      </c>
      <c r="AE225" s="44"/>
      <c r="AF225" s="45">
        <v>458.2</v>
      </c>
      <c r="AG225" s="44"/>
      <c r="AH225" s="45">
        <f t="shared" si="20"/>
        <v>6001.0999999999995</v>
      </c>
      <c r="AI225" s="46">
        <f t="shared" si="21"/>
        <v>3.8710181649818931E-4</v>
      </c>
      <c r="AJ225" s="47"/>
    </row>
    <row r="226" spans="2:36" outlineLevel="1">
      <c r="B226" s="43" t="s">
        <v>407</v>
      </c>
      <c r="D226" s="22">
        <v>70036</v>
      </c>
      <c r="E226" s="22" t="s">
        <v>511</v>
      </c>
      <c r="F226" s="21"/>
      <c r="G226" s="7"/>
      <c r="H226" s="18"/>
      <c r="I226" s="44"/>
      <c r="J226" s="45">
        <v>1031</v>
      </c>
      <c r="K226" s="44"/>
      <c r="L226" s="45">
        <v>931</v>
      </c>
      <c r="M226" s="44"/>
      <c r="N226" s="45">
        <v>1596</v>
      </c>
      <c r="O226" s="44"/>
      <c r="P226" s="45">
        <v>100</v>
      </c>
      <c r="Q226" s="44"/>
      <c r="R226" s="45">
        <v>1995</v>
      </c>
      <c r="S226" s="44"/>
      <c r="T226" s="45">
        <v>425</v>
      </c>
      <c r="U226" s="44"/>
      <c r="V226" s="45">
        <v>1396.5</v>
      </c>
      <c r="W226" s="44"/>
      <c r="X226" s="45">
        <v>0</v>
      </c>
      <c r="Y226" s="44"/>
      <c r="Z226" s="45">
        <v>798</v>
      </c>
      <c r="AA226" s="44"/>
      <c r="AB226" s="45">
        <v>190.78</v>
      </c>
      <c r="AC226" s="44"/>
      <c r="AD226" s="45">
        <v>2808.58</v>
      </c>
      <c r="AE226" s="44"/>
      <c r="AF226" s="45">
        <v>837.72</v>
      </c>
      <c r="AG226" s="44"/>
      <c r="AH226" s="45">
        <f t="shared" si="20"/>
        <v>12109.58</v>
      </c>
      <c r="AI226" s="46">
        <f t="shared" si="21"/>
        <v>7.811301953025518E-4</v>
      </c>
      <c r="AJ226" s="47"/>
    </row>
    <row r="227" spans="2:36" outlineLevel="1">
      <c r="B227" s="43" t="s">
        <v>407</v>
      </c>
      <c r="D227" s="22">
        <v>70045</v>
      </c>
      <c r="E227" s="22" t="s">
        <v>465</v>
      </c>
      <c r="F227" s="21"/>
      <c r="G227" s="7"/>
      <c r="H227" s="18"/>
      <c r="I227" s="44"/>
      <c r="J227" s="45">
        <v>0</v>
      </c>
      <c r="K227" s="44"/>
      <c r="L227" s="45">
        <v>0</v>
      </c>
      <c r="M227" s="44"/>
      <c r="N227" s="45">
        <v>0</v>
      </c>
      <c r="O227" s="44"/>
      <c r="P227" s="45">
        <v>0</v>
      </c>
      <c r="Q227" s="44"/>
      <c r="R227" s="45">
        <v>0</v>
      </c>
      <c r="S227" s="44"/>
      <c r="T227" s="45">
        <v>0</v>
      </c>
      <c r="U227" s="44"/>
      <c r="V227" s="45">
        <v>0</v>
      </c>
      <c r="W227" s="44"/>
      <c r="X227" s="45">
        <v>0</v>
      </c>
      <c r="Y227" s="44"/>
      <c r="Z227" s="45">
        <v>0</v>
      </c>
      <c r="AA227" s="44"/>
      <c r="AB227" s="45">
        <v>2142</v>
      </c>
      <c r="AC227" s="44"/>
      <c r="AD227" s="45">
        <v>1949.3</v>
      </c>
      <c r="AE227" s="44"/>
      <c r="AF227" s="45">
        <v>-1646</v>
      </c>
      <c r="AG227" s="44"/>
      <c r="AH227" s="45">
        <f t="shared" si="20"/>
        <v>2445.3000000000002</v>
      </c>
      <c r="AI227" s="46">
        <f t="shared" si="21"/>
        <v>1.5773442733549225E-4</v>
      </c>
      <c r="AJ227" s="47"/>
    </row>
    <row r="228" spans="2:36" outlineLevel="1">
      <c r="B228" s="43" t="s">
        <v>407</v>
      </c>
      <c r="D228" s="22">
        <v>70050</v>
      </c>
      <c r="E228" s="22" t="s">
        <v>453</v>
      </c>
      <c r="F228" s="21"/>
      <c r="G228" s="7"/>
      <c r="H228" s="18"/>
      <c r="I228" s="44"/>
      <c r="J228" s="45">
        <v>2894.98</v>
      </c>
      <c r="K228" s="44"/>
      <c r="L228" s="45">
        <v>2931.93</v>
      </c>
      <c r="M228" s="44"/>
      <c r="N228" s="45">
        <v>3089.28</v>
      </c>
      <c r="O228" s="44"/>
      <c r="P228" s="45">
        <v>2695.18</v>
      </c>
      <c r="Q228" s="44"/>
      <c r="R228" s="45">
        <v>2847.1</v>
      </c>
      <c r="S228" s="44"/>
      <c r="T228" s="45">
        <v>2525.0700000000002</v>
      </c>
      <c r="U228" s="44"/>
      <c r="V228" s="45">
        <v>5213.9799999999996</v>
      </c>
      <c r="W228" s="44"/>
      <c r="X228" s="45">
        <v>3796.39</v>
      </c>
      <c r="Y228" s="44"/>
      <c r="Z228" s="45">
        <v>3778.54</v>
      </c>
      <c r="AA228" s="44"/>
      <c r="AB228" s="45">
        <v>2555.75</v>
      </c>
      <c r="AC228" s="44"/>
      <c r="AD228" s="45">
        <v>3323.39</v>
      </c>
      <c r="AE228" s="44"/>
      <c r="AF228" s="45">
        <v>2684.3</v>
      </c>
      <c r="AG228" s="44"/>
      <c r="AH228" s="45">
        <f t="shared" si="20"/>
        <v>38335.89</v>
      </c>
      <c r="AI228" s="46">
        <f t="shared" si="21"/>
        <v>2.4728620846302799E-3</v>
      </c>
      <c r="AJ228" s="47"/>
    </row>
    <row r="229" spans="2:36" outlineLevel="1">
      <c r="B229" s="43" t="s">
        <v>407</v>
      </c>
      <c r="D229" s="22">
        <v>70060</v>
      </c>
      <c r="E229" s="22" t="s">
        <v>454</v>
      </c>
      <c r="F229" s="21"/>
      <c r="G229" s="7"/>
      <c r="H229" s="18"/>
      <c r="I229" s="44"/>
      <c r="J229" s="45">
        <v>7081.02</v>
      </c>
      <c r="K229" s="44"/>
      <c r="L229" s="45">
        <v>7227.55</v>
      </c>
      <c r="M229" s="44"/>
      <c r="N229" s="45">
        <v>8117.16</v>
      </c>
      <c r="O229" s="44"/>
      <c r="P229" s="45">
        <v>7114.23</v>
      </c>
      <c r="Q229" s="44"/>
      <c r="R229" s="45">
        <v>7987</v>
      </c>
      <c r="S229" s="44"/>
      <c r="T229" s="45">
        <v>9084.4699999999993</v>
      </c>
      <c r="U229" s="44"/>
      <c r="V229" s="45">
        <v>8163.74</v>
      </c>
      <c r="W229" s="44"/>
      <c r="X229" s="45">
        <v>9177.98</v>
      </c>
      <c r="Y229" s="44"/>
      <c r="Z229" s="45">
        <v>9228.1200000000008</v>
      </c>
      <c r="AA229" s="44"/>
      <c r="AB229" s="45">
        <v>8244.35</v>
      </c>
      <c r="AC229" s="44"/>
      <c r="AD229" s="45">
        <v>8272.49</v>
      </c>
      <c r="AE229" s="44"/>
      <c r="AF229" s="45">
        <v>7277.65</v>
      </c>
      <c r="AG229" s="44"/>
      <c r="AH229" s="45">
        <f t="shared" si="20"/>
        <v>96975.76</v>
      </c>
      <c r="AI229" s="46">
        <f t="shared" si="21"/>
        <v>6.2554353122414976E-3</v>
      </c>
      <c r="AJ229" s="47"/>
    </row>
    <row r="230" spans="2:36" outlineLevel="1">
      <c r="B230" s="43" t="s">
        <v>407</v>
      </c>
      <c r="D230" s="22">
        <v>70065</v>
      </c>
      <c r="E230" s="22" t="s">
        <v>455</v>
      </c>
      <c r="F230" s="21"/>
      <c r="G230" s="7"/>
      <c r="H230" s="18"/>
      <c r="I230" s="44"/>
      <c r="J230" s="45">
        <v>-2065.65</v>
      </c>
      <c r="K230" s="44"/>
      <c r="L230" s="45">
        <v>585.41</v>
      </c>
      <c r="M230" s="44"/>
      <c r="N230" s="45">
        <v>2001.34</v>
      </c>
      <c r="O230" s="44"/>
      <c r="P230" s="45">
        <v>1836.3</v>
      </c>
      <c r="Q230" s="44"/>
      <c r="R230" s="45">
        <v>2212.2600000000002</v>
      </c>
      <c r="S230" s="44"/>
      <c r="T230" s="45">
        <v>-2584.31</v>
      </c>
      <c r="U230" s="44"/>
      <c r="V230" s="45">
        <v>3059.23</v>
      </c>
      <c r="W230" s="44"/>
      <c r="X230" s="45">
        <v>2170.16</v>
      </c>
      <c r="Y230" s="44"/>
      <c r="Z230" s="45">
        <v>5053.37</v>
      </c>
      <c r="AA230" s="44"/>
      <c r="AB230" s="45">
        <v>682</v>
      </c>
      <c r="AC230" s="44"/>
      <c r="AD230" s="45">
        <v>2824.64</v>
      </c>
      <c r="AE230" s="44"/>
      <c r="AF230" s="45">
        <v>134.1</v>
      </c>
      <c r="AG230" s="44"/>
      <c r="AH230" s="45">
        <f t="shared" si="20"/>
        <v>15908.85</v>
      </c>
      <c r="AI230" s="46">
        <f t="shared" si="21"/>
        <v>1.0262026517467164E-3</v>
      </c>
      <c r="AJ230" s="47"/>
    </row>
    <row r="231" spans="2:36" outlineLevel="1">
      <c r="B231" s="43" t="s">
        <v>407</v>
      </c>
      <c r="D231" s="22">
        <v>70070</v>
      </c>
      <c r="E231" s="22" t="s">
        <v>456</v>
      </c>
      <c r="F231" s="21"/>
      <c r="G231" s="7"/>
      <c r="H231" s="18"/>
      <c r="I231" s="44"/>
      <c r="J231" s="45">
        <v>342.42</v>
      </c>
      <c r="K231" s="44"/>
      <c r="L231" s="45">
        <v>203.49</v>
      </c>
      <c r="M231" s="44"/>
      <c r="N231" s="45">
        <v>202.84</v>
      </c>
      <c r="O231" s="44"/>
      <c r="P231" s="45">
        <v>219.26</v>
      </c>
      <c r="Q231" s="44"/>
      <c r="R231" s="45">
        <v>96.51</v>
      </c>
      <c r="S231" s="44"/>
      <c r="T231" s="45">
        <v>264.26</v>
      </c>
      <c r="U231" s="44"/>
      <c r="V231" s="45">
        <v>560.14</v>
      </c>
      <c r="W231" s="44"/>
      <c r="X231" s="45">
        <v>112.37</v>
      </c>
      <c r="Y231" s="44"/>
      <c r="Z231" s="45">
        <v>-30.25</v>
      </c>
      <c r="AA231" s="44"/>
      <c r="AB231" s="45">
        <v>245.99</v>
      </c>
      <c r="AC231" s="44"/>
      <c r="AD231" s="45">
        <v>208.52</v>
      </c>
      <c r="AE231" s="44"/>
      <c r="AF231" s="45">
        <v>-101.64</v>
      </c>
      <c r="AG231" s="44"/>
      <c r="AH231" s="45">
        <f t="shared" si="20"/>
        <v>2323.91</v>
      </c>
      <c r="AI231" s="46">
        <f t="shared" si="21"/>
        <v>1.4990414796925682E-4</v>
      </c>
      <c r="AJ231" s="47"/>
    </row>
    <row r="232" spans="2:36" outlineLevel="1">
      <c r="B232" s="43" t="s">
        <v>407</v>
      </c>
      <c r="D232" s="22">
        <v>70095</v>
      </c>
      <c r="E232" s="22" t="s">
        <v>512</v>
      </c>
      <c r="F232" s="21"/>
      <c r="G232" s="7"/>
      <c r="H232" s="18"/>
      <c r="I232" s="44"/>
      <c r="J232" s="45">
        <v>90.27</v>
      </c>
      <c r="K232" s="44"/>
      <c r="L232" s="45">
        <v>114.65</v>
      </c>
      <c r="M232" s="44"/>
      <c r="N232" s="45">
        <v>66.47</v>
      </c>
      <c r="O232" s="44"/>
      <c r="P232" s="45">
        <v>307.33</v>
      </c>
      <c r="Q232" s="44"/>
      <c r="R232" s="45">
        <v>0</v>
      </c>
      <c r="S232" s="44"/>
      <c r="T232" s="45">
        <v>1112.55</v>
      </c>
      <c r="U232" s="44"/>
      <c r="V232" s="45">
        <v>1286.8599999999999</v>
      </c>
      <c r="W232" s="44"/>
      <c r="X232" s="45">
        <v>5741.88</v>
      </c>
      <c r="Y232" s="44"/>
      <c r="Z232" s="45">
        <v>1094.43</v>
      </c>
      <c r="AA232" s="44"/>
      <c r="AB232" s="45">
        <v>0</v>
      </c>
      <c r="AC232" s="44"/>
      <c r="AD232" s="45">
        <v>474.68</v>
      </c>
      <c r="AE232" s="44"/>
      <c r="AF232" s="45">
        <v>0</v>
      </c>
      <c r="AG232" s="44"/>
      <c r="AH232" s="45">
        <f t="shared" si="20"/>
        <v>10289.119999999999</v>
      </c>
      <c r="AI232" s="46">
        <f t="shared" si="21"/>
        <v>6.6370116181497553E-4</v>
      </c>
      <c r="AJ232" s="47"/>
    </row>
    <row r="233" spans="2:36" outlineLevel="1">
      <c r="B233" s="43" t="s">
        <v>407</v>
      </c>
      <c r="D233" s="22">
        <v>70105</v>
      </c>
      <c r="E233" s="22" t="s">
        <v>592</v>
      </c>
      <c r="F233" s="21"/>
      <c r="G233" s="7"/>
      <c r="H233" s="18"/>
      <c r="I233" s="44"/>
      <c r="J233" s="45">
        <v>310.12</v>
      </c>
      <c r="K233" s="44"/>
      <c r="L233" s="45">
        <v>310.12</v>
      </c>
      <c r="M233" s="44"/>
      <c r="N233" s="45">
        <v>310.14999999999998</v>
      </c>
      <c r="O233" s="44"/>
      <c r="P233" s="45">
        <v>310.14999999999998</v>
      </c>
      <c r="Q233" s="44"/>
      <c r="R233" s="45">
        <v>310.14999999999998</v>
      </c>
      <c r="S233" s="44"/>
      <c r="T233" s="45">
        <v>310.24</v>
      </c>
      <c r="U233" s="44"/>
      <c r="V233" s="45">
        <v>310.17</v>
      </c>
      <c r="W233" s="44"/>
      <c r="X233" s="45">
        <v>310.17</v>
      </c>
      <c r="Y233" s="44"/>
      <c r="Z233" s="45">
        <v>310.17</v>
      </c>
      <c r="AA233" s="44"/>
      <c r="AB233" s="45">
        <v>310.17</v>
      </c>
      <c r="AC233" s="44"/>
      <c r="AD233" s="45">
        <v>310.17</v>
      </c>
      <c r="AE233" s="44"/>
      <c r="AF233" s="45">
        <v>310.17</v>
      </c>
      <c r="AG233" s="44"/>
      <c r="AH233" s="45">
        <f t="shared" si="20"/>
        <v>3721.9500000000003</v>
      </c>
      <c r="AI233" s="46">
        <f t="shared" si="21"/>
        <v>2.4008491875080167E-4</v>
      </c>
      <c r="AJ233" s="47"/>
    </row>
    <row r="234" spans="2:36" outlineLevel="1">
      <c r="B234" s="43" t="s">
        <v>407</v>
      </c>
      <c r="D234" s="22">
        <v>70108</v>
      </c>
      <c r="E234" s="22" t="s">
        <v>650</v>
      </c>
      <c r="F234" s="21"/>
      <c r="G234" s="7"/>
      <c r="H234" s="18"/>
      <c r="I234" s="44"/>
      <c r="J234" s="45">
        <v>0</v>
      </c>
      <c r="K234" s="44"/>
      <c r="L234" s="45">
        <v>0</v>
      </c>
      <c r="M234" s="44"/>
      <c r="N234" s="45">
        <v>0</v>
      </c>
      <c r="O234" s="44"/>
      <c r="P234" s="45">
        <v>0</v>
      </c>
      <c r="Q234" s="44"/>
      <c r="R234" s="45">
        <v>0</v>
      </c>
      <c r="S234" s="44"/>
      <c r="T234" s="45">
        <v>0</v>
      </c>
      <c r="U234" s="44"/>
      <c r="V234" s="45">
        <v>0</v>
      </c>
      <c r="W234" s="44"/>
      <c r="X234" s="45">
        <v>615.28</v>
      </c>
      <c r="Y234" s="44"/>
      <c r="Z234" s="45">
        <v>616.71</v>
      </c>
      <c r="AA234" s="44"/>
      <c r="AB234" s="45">
        <v>616.73</v>
      </c>
      <c r="AC234" s="44"/>
      <c r="AD234" s="45">
        <v>619.16999999999996</v>
      </c>
      <c r="AE234" s="44"/>
      <c r="AF234" s="45">
        <v>619.15</v>
      </c>
      <c r="AG234" s="44"/>
      <c r="AH234" s="45">
        <f t="shared" si="20"/>
        <v>3087.04</v>
      </c>
      <c r="AI234" s="46">
        <f t="shared" si="21"/>
        <v>1.9912995810810859E-4</v>
      </c>
      <c r="AJ234" s="47"/>
    </row>
    <row r="235" spans="2:36" outlineLevel="1">
      <c r="B235" s="43" t="s">
        <v>407</v>
      </c>
      <c r="D235" s="22">
        <v>70110</v>
      </c>
      <c r="E235" s="22" t="s">
        <v>513</v>
      </c>
      <c r="F235" s="21"/>
      <c r="G235" s="7"/>
      <c r="H235" s="18"/>
      <c r="I235" s="44"/>
      <c r="J235" s="45">
        <v>750</v>
      </c>
      <c r="K235" s="44"/>
      <c r="L235" s="45">
        <v>161.1</v>
      </c>
      <c r="M235" s="44"/>
      <c r="N235" s="45">
        <v>0</v>
      </c>
      <c r="O235" s="44"/>
      <c r="P235" s="45">
        <v>625</v>
      </c>
      <c r="Q235" s="44"/>
      <c r="R235" s="45">
        <v>0</v>
      </c>
      <c r="S235" s="44"/>
      <c r="T235" s="45">
        <v>781.9</v>
      </c>
      <c r="U235" s="44"/>
      <c r="V235" s="45">
        <v>0</v>
      </c>
      <c r="W235" s="44"/>
      <c r="X235" s="45">
        <v>500</v>
      </c>
      <c r="Y235" s="44"/>
      <c r="Z235" s="45">
        <v>750</v>
      </c>
      <c r="AA235" s="44"/>
      <c r="AB235" s="45">
        <v>0</v>
      </c>
      <c r="AC235" s="44"/>
      <c r="AD235" s="45">
        <v>100</v>
      </c>
      <c r="AE235" s="44"/>
      <c r="AF235" s="45">
        <v>0</v>
      </c>
      <c r="AG235" s="44"/>
      <c r="AH235" s="45">
        <f t="shared" si="20"/>
        <v>3668</v>
      </c>
      <c r="AI235" s="46">
        <f t="shared" si="21"/>
        <v>2.3660486626041202E-4</v>
      </c>
      <c r="AJ235" s="47"/>
    </row>
    <row r="236" spans="2:36" outlineLevel="1">
      <c r="B236" s="43" t="s">
        <v>407</v>
      </c>
      <c r="D236" s="22">
        <v>70112</v>
      </c>
      <c r="E236" s="22" t="s">
        <v>657</v>
      </c>
      <c r="F236" s="21"/>
      <c r="G236" s="7"/>
      <c r="H236" s="18"/>
      <c r="I236" s="44"/>
      <c r="J236" s="45">
        <v>0</v>
      </c>
      <c r="K236" s="44"/>
      <c r="L236" s="45">
        <v>0</v>
      </c>
      <c r="M236" s="44"/>
      <c r="N236" s="45">
        <v>0</v>
      </c>
      <c r="O236" s="44"/>
      <c r="P236" s="45">
        <v>1500</v>
      </c>
      <c r="Q236" s="44"/>
      <c r="R236" s="45">
        <v>0</v>
      </c>
      <c r="S236" s="44"/>
      <c r="T236" s="45">
        <v>0</v>
      </c>
      <c r="U236" s="44"/>
      <c r="V236" s="45">
        <v>0</v>
      </c>
      <c r="W236" s="44"/>
      <c r="X236" s="45">
        <v>0</v>
      </c>
      <c r="Y236" s="44"/>
      <c r="Z236" s="45">
        <v>0</v>
      </c>
      <c r="AA236" s="44"/>
      <c r="AB236" s="45">
        <v>0</v>
      </c>
      <c r="AC236" s="44"/>
      <c r="AD236" s="45">
        <v>0</v>
      </c>
      <c r="AE236" s="44"/>
      <c r="AF236" s="45">
        <v>0</v>
      </c>
      <c r="AG236" s="44"/>
      <c r="AH236" s="45">
        <f t="shared" si="20"/>
        <v>1500</v>
      </c>
      <c r="AI236" s="46">
        <f t="shared" si="21"/>
        <v>9.6757715210092155E-5</v>
      </c>
      <c r="AJ236" s="47"/>
    </row>
    <row r="237" spans="2:36" outlineLevel="1">
      <c r="B237" s="43" t="s">
        <v>407</v>
      </c>
      <c r="D237" s="22">
        <v>70116</v>
      </c>
      <c r="E237" s="22" t="s">
        <v>459</v>
      </c>
      <c r="F237" s="21"/>
      <c r="G237" s="7"/>
      <c r="H237" s="18"/>
      <c r="I237" s="44"/>
      <c r="J237" s="45">
        <v>1005.38</v>
      </c>
      <c r="K237" s="44"/>
      <c r="L237" s="45">
        <v>1486.93</v>
      </c>
      <c r="M237" s="44"/>
      <c r="N237" s="45">
        <v>1031.43</v>
      </c>
      <c r="O237" s="44"/>
      <c r="P237" s="45">
        <v>974.43</v>
      </c>
      <c r="Q237" s="44"/>
      <c r="R237" s="45">
        <v>1083.75</v>
      </c>
      <c r="S237" s="44"/>
      <c r="T237" s="45">
        <v>962.9</v>
      </c>
      <c r="U237" s="44"/>
      <c r="V237" s="45">
        <v>1298.79</v>
      </c>
      <c r="W237" s="44"/>
      <c r="X237" s="45">
        <v>944.2</v>
      </c>
      <c r="Y237" s="44"/>
      <c r="Z237" s="45">
        <v>944.58</v>
      </c>
      <c r="AA237" s="44"/>
      <c r="AB237" s="45">
        <v>875.98</v>
      </c>
      <c r="AC237" s="44"/>
      <c r="AD237" s="45">
        <v>1026.8499999999999</v>
      </c>
      <c r="AE237" s="44"/>
      <c r="AF237" s="45">
        <v>723.08</v>
      </c>
      <c r="AG237" s="44"/>
      <c r="AH237" s="45">
        <f t="shared" si="20"/>
        <v>12358.3</v>
      </c>
      <c r="AI237" s="46">
        <f t="shared" si="21"/>
        <v>7.9717391458725454E-4</v>
      </c>
      <c r="AJ237" s="47"/>
    </row>
    <row r="238" spans="2:36" outlineLevel="1">
      <c r="B238" s="43" t="s">
        <v>407</v>
      </c>
      <c r="D238" s="22">
        <v>70117</v>
      </c>
      <c r="E238" s="22" t="s">
        <v>658</v>
      </c>
      <c r="F238" s="21"/>
      <c r="G238" s="7"/>
      <c r="H238" s="18"/>
      <c r="I238" s="44"/>
      <c r="J238" s="45">
        <v>0</v>
      </c>
      <c r="K238" s="44"/>
      <c r="L238" s="45">
        <v>0</v>
      </c>
      <c r="M238" s="44"/>
      <c r="N238" s="45">
        <v>0</v>
      </c>
      <c r="O238" s="44"/>
      <c r="P238" s="45">
        <v>0</v>
      </c>
      <c r="Q238" s="44"/>
      <c r="R238" s="45">
        <v>0</v>
      </c>
      <c r="S238" s="44"/>
      <c r="T238" s="45">
        <v>0</v>
      </c>
      <c r="U238" s="44"/>
      <c r="V238" s="45">
        <v>0</v>
      </c>
      <c r="W238" s="44"/>
      <c r="X238" s="45">
        <v>0</v>
      </c>
      <c r="Y238" s="44"/>
      <c r="Z238" s="45">
        <v>0</v>
      </c>
      <c r="AA238" s="44"/>
      <c r="AB238" s="45">
        <v>-267.57</v>
      </c>
      <c r="AC238" s="44"/>
      <c r="AD238" s="45">
        <v>0</v>
      </c>
      <c r="AE238" s="44"/>
      <c r="AF238" s="45">
        <v>0</v>
      </c>
      <c r="AG238" s="44"/>
      <c r="AH238" s="45">
        <f t="shared" si="20"/>
        <v>-267.57</v>
      </c>
      <c r="AI238" s="46">
        <f t="shared" si="21"/>
        <v>-1.7259641239176238E-5</v>
      </c>
      <c r="AJ238" s="47"/>
    </row>
    <row r="239" spans="2:36" outlineLevel="1">
      <c r="B239" s="43" t="s">
        <v>407</v>
      </c>
      <c r="D239" s="22">
        <v>70147</v>
      </c>
      <c r="E239" s="22" t="s">
        <v>605</v>
      </c>
      <c r="F239" s="21"/>
      <c r="G239" s="7"/>
      <c r="H239" s="18"/>
      <c r="I239" s="44"/>
      <c r="J239" s="45">
        <v>0</v>
      </c>
      <c r="K239" s="44"/>
      <c r="L239" s="45">
        <v>0</v>
      </c>
      <c r="M239" s="44"/>
      <c r="N239" s="45">
        <v>139.58000000000001</v>
      </c>
      <c r="O239" s="44"/>
      <c r="P239" s="45">
        <v>29.71</v>
      </c>
      <c r="Q239" s="44"/>
      <c r="R239" s="45">
        <v>83.07</v>
      </c>
      <c r="S239" s="44"/>
      <c r="T239" s="45">
        <v>0</v>
      </c>
      <c r="U239" s="44"/>
      <c r="V239" s="45">
        <v>612.62</v>
      </c>
      <c r="W239" s="44"/>
      <c r="X239" s="45">
        <v>489</v>
      </c>
      <c r="Y239" s="44"/>
      <c r="Z239" s="45">
        <v>0</v>
      </c>
      <c r="AA239" s="44"/>
      <c r="AB239" s="45">
        <v>0</v>
      </c>
      <c r="AC239" s="44"/>
      <c r="AD239" s="45">
        <v>193.28</v>
      </c>
      <c r="AE239" s="44"/>
      <c r="AF239" s="45">
        <v>0</v>
      </c>
      <c r="AG239" s="44"/>
      <c r="AH239" s="45">
        <f t="shared" si="20"/>
        <v>1547.26</v>
      </c>
      <c r="AI239" s="46">
        <f t="shared" si="21"/>
        <v>9.9806228290644797E-5</v>
      </c>
      <c r="AJ239" s="47"/>
    </row>
    <row r="240" spans="2:36" outlineLevel="1">
      <c r="B240" s="43" t="s">
        <v>407</v>
      </c>
      <c r="D240" s="22">
        <v>70148</v>
      </c>
      <c r="E240" s="22" t="s">
        <v>479</v>
      </c>
      <c r="F240" s="21"/>
      <c r="G240" s="7"/>
      <c r="H240" s="18"/>
      <c r="I240" s="44"/>
      <c r="J240" s="45">
        <v>3527.96</v>
      </c>
      <c r="K240" s="44"/>
      <c r="L240" s="45">
        <v>7504.21</v>
      </c>
      <c r="M240" s="44"/>
      <c r="N240" s="45">
        <v>3103.59</v>
      </c>
      <c r="O240" s="44"/>
      <c r="P240" s="45">
        <v>3188.11</v>
      </c>
      <c r="Q240" s="44"/>
      <c r="R240" s="45">
        <v>3036.49</v>
      </c>
      <c r="S240" s="44"/>
      <c r="T240" s="45">
        <v>3904.91</v>
      </c>
      <c r="U240" s="44"/>
      <c r="V240" s="45">
        <v>5331.11</v>
      </c>
      <c r="W240" s="44"/>
      <c r="X240" s="45">
        <v>8134.93</v>
      </c>
      <c r="Y240" s="44"/>
      <c r="Z240" s="45">
        <v>5844.73</v>
      </c>
      <c r="AA240" s="44"/>
      <c r="AB240" s="45">
        <v>3835.32</v>
      </c>
      <c r="AC240" s="44"/>
      <c r="AD240" s="45">
        <v>6120.07</v>
      </c>
      <c r="AE240" s="44"/>
      <c r="AF240" s="45">
        <v>0</v>
      </c>
      <c r="AG240" s="44"/>
      <c r="AH240" s="45">
        <f t="shared" si="20"/>
        <v>53531.429999999993</v>
      </c>
      <c r="AI240" s="46">
        <f t="shared" si="21"/>
        <v>3.4530525724859886E-3</v>
      </c>
      <c r="AJ240" s="47"/>
    </row>
    <row r="241" spans="2:36" outlineLevel="1">
      <c r="B241" s="43" t="s">
        <v>407</v>
      </c>
      <c r="D241" s="22">
        <v>70150</v>
      </c>
      <c r="E241" s="22" t="s">
        <v>473</v>
      </c>
      <c r="F241" s="21"/>
      <c r="G241" s="7"/>
      <c r="H241" s="18"/>
      <c r="I241" s="44"/>
      <c r="J241" s="45">
        <v>0</v>
      </c>
      <c r="K241" s="44"/>
      <c r="L241" s="45">
        <v>0</v>
      </c>
      <c r="M241" s="44"/>
      <c r="N241" s="45">
        <v>0</v>
      </c>
      <c r="O241" s="44"/>
      <c r="P241" s="45">
        <v>0</v>
      </c>
      <c r="Q241" s="44"/>
      <c r="R241" s="45">
        <v>0</v>
      </c>
      <c r="S241" s="44"/>
      <c r="T241" s="45">
        <v>0</v>
      </c>
      <c r="U241" s="44"/>
      <c r="V241" s="45">
        <v>277.23</v>
      </c>
      <c r="W241" s="44"/>
      <c r="X241" s="45">
        <v>0</v>
      </c>
      <c r="Y241" s="44"/>
      <c r="Z241" s="45">
        <v>0</v>
      </c>
      <c r="AA241" s="44"/>
      <c r="AB241" s="45">
        <v>0</v>
      </c>
      <c r="AC241" s="44"/>
      <c r="AD241" s="45">
        <v>0</v>
      </c>
      <c r="AE241" s="44"/>
      <c r="AF241" s="45">
        <v>0</v>
      </c>
      <c r="AG241" s="44"/>
      <c r="AH241" s="45">
        <f t="shared" si="20"/>
        <v>277.23</v>
      </c>
      <c r="AI241" s="46">
        <f t="shared" si="21"/>
        <v>1.7882760925129234E-5</v>
      </c>
      <c r="AJ241" s="47"/>
    </row>
    <row r="242" spans="2:36" outlineLevel="1">
      <c r="B242" s="43" t="s">
        <v>407</v>
      </c>
      <c r="D242" s="22">
        <v>70165</v>
      </c>
      <c r="E242" s="22" t="s">
        <v>482</v>
      </c>
      <c r="F242" s="21"/>
      <c r="G242" s="7"/>
      <c r="H242" s="18"/>
      <c r="I242" s="44"/>
      <c r="J242" s="45">
        <v>801.67</v>
      </c>
      <c r="K242" s="44"/>
      <c r="L242" s="45">
        <v>789.9</v>
      </c>
      <c r="M242" s="44"/>
      <c r="N242" s="45">
        <v>800.52</v>
      </c>
      <c r="O242" s="44"/>
      <c r="P242" s="45">
        <v>818.09</v>
      </c>
      <c r="Q242" s="44"/>
      <c r="R242" s="45">
        <v>820.81</v>
      </c>
      <c r="S242" s="44"/>
      <c r="T242" s="45">
        <v>820.59</v>
      </c>
      <c r="U242" s="44"/>
      <c r="V242" s="45">
        <v>675.61</v>
      </c>
      <c r="W242" s="44"/>
      <c r="X242" s="45">
        <v>1609.19</v>
      </c>
      <c r="Y242" s="44"/>
      <c r="Z242" s="45">
        <v>1476.96</v>
      </c>
      <c r="AA242" s="44"/>
      <c r="AB242" s="45">
        <v>830.51</v>
      </c>
      <c r="AC242" s="44"/>
      <c r="AD242" s="45">
        <v>180.22</v>
      </c>
      <c r="AE242" s="44"/>
      <c r="AF242" s="45">
        <v>-19.36</v>
      </c>
      <c r="AG242" s="44"/>
      <c r="AH242" s="45">
        <f t="shared" si="20"/>
        <v>9604.7100000000009</v>
      </c>
      <c r="AI242" s="46">
        <f t="shared" si="21"/>
        <v>6.1955319657034953E-4</v>
      </c>
      <c r="AJ242" s="47"/>
    </row>
    <row r="243" spans="2:36" outlineLevel="1">
      <c r="B243" s="43" t="s">
        <v>407</v>
      </c>
      <c r="D243" s="22">
        <v>70167</v>
      </c>
      <c r="E243" s="22" t="s">
        <v>514</v>
      </c>
      <c r="F243" s="21"/>
      <c r="G243" s="7"/>
      <c r="H243" s="18"/>
      <c r="I243" s="44"/>
      <c r="J243" s="45">
        <v>1280.95</v>
      </c>
      <c r="K243" s="44"/>
      <c r="L243" s="45">
        <v>1004.35</v>
      </c>
      <c r="M243" s="44"/>
      <c r="N243" s="45">
        <v>337.03</v>
      </c>
      <c r="O243" s="44"/>
      <c r="P243" s="45">
        <v>904.35</v>
      </c>
      <c r="Q243" s="44"/>
      <c r="R243" s="45">
        <v>903.47</v>
      </c>
      <c r="S243" s="44"/>
      <c r="T243" s="45">
        <v>376.19</v>
      </c>
      <c r="U243" s="44"/>
      <c r="V243" s="45">
        <v>358.7</v>
      </c>
      <c r="W243" s="44"/>
      <c r="X243" s="45">
        <v>373.9</v>
      </c>
      <c r="Y243" s="44"/>
      <c r="Z243" s="45">
        <v>375.05</v>
      </c>
      <c r="AA243" s="44"/>
      <c r="AB243" s="45">
        <v>375.05</v>
      </c>
      <c r="AC243" s="44"/>
      <c r="AD243" s="45">
        <v>375.19</v>
      </c>
      <c r="AE243" s="44"/>
      <c r="AF243" s="45">
        <v>225.19</v>
      </c>
      <c r="AG243" s="44"/>
      <c r="AH243" s="45">
        <f t="shared" si="20"/>
        <v>6889.42</v>
      </c>
      <c r="AI243" s="46">
        <f t="shared" si="21"/>
        <v>4.444030255484754E-4</v>
      </c>
      <c r="AJ243" s="47"/>
    </row>
    <row r="244" spans="2:36" outlineLevel="1">
      <c r="B244" s="43" t="s">
        <v>407</v>
      </c>
      <c r="D244" s="22">
        <v>70175</v>
      </c>
      <c r="E244" s="22" t="s">
        <v>647</v>
      </c>
      <c r="F244" s="21"/>
      <c r="G244" s="7"/>
      <c r="H244" s="18"/>
      <c r="I244" s="44"/>
      <c r="J244" s="45">
        <v>0</v>
      </c>
      <c r="K244" s="44"/>
      <c r="L244" s="45">
        <v>0</v>
      </c>
      <c r="M244" s="44"/>
      <c r="N244" s="45">
        <v>0</v>
      </c>
      <c r="O244" s="44"/>
      <c r="P244" s="45">
        <v>0</v>
      </c>
      <c r="Q244" s="44"/>
      <c r="R244" s="45">
        <v>0</v>
      </c>
      <c r="S244" s="44"/>
      <c r="T244" s="45">
        <v>0</v>
      </c>
      <c r="U244" s="44"/>
      <c r="V244" s="45">
        <v>0</v>
      </c>
      <c r="W244" s="44"/>
      <c r="X244" s="45">
        <v>403.55</v>
      </c>
      <c r="Y244" s="44"/>
      <c r="Z244" s="45">
        <v>239.53</v>
      </c>
      <c r="AA244" s="44"/>
      <c r="AB244" s="45">
        <v>340.83</v>
      </c>
      <c r="AC244" s="44"/>
      <c r="AD244" s="45">
        <v>340.83</v>
      </c>
      <c r="AE244" s="44"/>
      <c r="AF244" s="45">
        <v>340.83</v>
      </c>
      <c r="AG244" s="44"/>
      <c r="AH244" s="45">
        <f t="shared" si="20"/>
        <v>1665.57</v>
      </c>
      <c r="AI244" s="46">
        <f t="shared" si="21"/>
        <v>1.0743783181498212E-4</v>
      </c>
      <c r="AJ244" s="47"/>
    </row>
    <row r="245" spans="2:36" outlineLevel="1">
      <c r="B245" s="43" t="s">
        <v>407</v>
      </c>
      <c r="D245" s="22">
        <v>70185</v>
      </c>
      <c r="E245" s="22" t="s">
        <v>515</v>
      </c>
      <c r="F245" s="21"/>
      <c r="G245" s="7"/>
      <c r="H245" s="18"/>
      <c r="I245" s="44"/>
      <c r="J245" s="45">
        <v>-370.03</v>
      </c>
      <c r="K245" s="44"/>
      <c r="L245" s="45">
        <v>702.33</v>
      </c>
      <c r="M245" s="44"/>
      <c r="N245" s="45">
        <v>1588.93</v>
      </c>
      <c r="O245" s="44"/>
      <c r="P245" s="45">
        <v>0</v>
      </c>
      <c r="Q245" s="44"/>
      <c r="R245" s="45">
        <v>406.31</v>
      </c>
      <c r="S245" s="44"/>
      <c r="T245" s="45">
        <v>488.73</v>
      </c>
      <c r="U245" s="44"/>
      <c r="V245" s="45">
        <v>1140.42</v>
      </c>
      <c r="W245" s="44"/>
      <c r="X245" s="45">
        <v>837.97</v>
      </c>
      <c r="Y245" s="44"/>
      <c r="Z245" s="45">
        <v>244.95</v>
      </c>
      <c r="AA245" s="44"/>
      <c r="AB245" s="45">
        <v>8.27</v>
      </c>
      <c r="AC245" s="44"/>
      <c r="AD245" s="45">
        <v>706.68</v>
      </c>
      <c r="AE245" s="44"/>
      <c r="AF245" s="45">
        <v>200.5</v>
      </c>
      <c r="AG245" s="44"/>
      <c r="AH245" s="45">
        <f t="shared" si="20"/>
        <v>5955.06</v>
      </c>
      <c r="AI245" s="46">
        <f t="shared" si="21"/>
        <v>3.841319996926743E-4</v>
      </c>
      <c r="AJ245" s="47"/>
    </row>
    <row r="246" spans="2:36" outlineLevel="1">
      <c r="B246" s="43" t="s">
        <v>407</v>
      </c>
      <c r="D246" s="22">
        <v>70195</v>
      </c>
      <c r="E246" s="22" t="s">
        <v>516</v>
      </c>
      <c r="F246" s="21"/>
      <c r="G246" s="7"/>
      <c r="H246" s="18"/>
      <c r="I246" s="44"/>
      <c r="J246" s="45">
        <v>1021.14</v>
      </c>
      <c r="K246" s="44"/>
      <c r="L246" s="45">
        <v>448.07</v>
      </c>
      <c r="M246" s="44"/>
      <c r="N246" s="45">
        <v>500</v>
      </c>
      <c r="O246" s="44"/>
      <c r="P246" s="45">
        <v>323.07</v>
      </c>
      <c r="Q246" s="44"/>
      <c r="R246" s="45">
        <v>448.07</v>
      </c>
      <c r="S246" s="44"/>
      <c r="T246" s="45">
        <v>784.92</v>
      </c>
      <c r="U246" s="44"/>
      <c r="V246" s="45">
        <v>1248.47</v>
      </c>
      <c r="W246" s="44"/>
      <c r="X246" s="45">
        <v>445.84</v>
      </c>
      <c r="Y246" s="44"/>
      <c r="Z246" s="45">
        <v>656.07</v>
      </c>
      <c r="AA246" s="44"/>
      <c r="AB246" s="45">
        <v>445.84</v>
      </c>
      <c r="AC246" s="44"/>
      <c r="AD246" s="45">
        <v>445.84</v>
      </c>
      <c r="AE246" s="44"/>
      <c r="AF246" s="45">
        <v>0</v>
      </c>
      <c r="AG246" s="44"/>
      <c r="AH246" s="45">
        <f t="shared" si="20"/>
        <v>6767.33</v>
      </c>
      <c r="AI246" s="46">
        <f t="shared" si="21"/>
        <v>4.3652759258180863E-4</v>
      </c>
      <c r="AJ246" s="47"/>
    </row>
    <row r="247" spans="2:36" outlineLevel="1">
      <c r="B247" s="43" t="s">
        <v>407</v>
      </c>
      <c r="D247" s="22">
        <v>70200</v>
      </c>
      <c r="E247" s="22" t="s">
        <v>517</v>
      </c>
      <c r="F247" s="21"/>
      <c r="G247" s="7"/>
      <c r="H247" s="18"/>
      <c r="I247" s="44"/>
      <c r="J247" s="45">
        <v>0</v>
      </c>
      <c r="K247" s="44"/>
      <c r="L247" s="45">
        <v>535.20000000000005</v>
      </c>
      <c r="M247" s="44"/>
      <c r="N247" s="45">
        <v>448.2</v>
      </c>
      <c r="O247" s="44"/>
      <c r="P247" s="45">
        <v>0</v>
      </c>
      <c r="Q247" s="44"/>
      <c r="R247" s="45">
        <v>628.20000000000005</v>
      </c>
      <c r="S247" s="44"/>
      <c r="T247" s="45">
        <v>0</v>
      </c>
      <c r="U247" s="44"/>
      <c r="V247" s="45">
        <v>0</v>
      </c>
      <c r="W247" s="44"/>
      <c r="X247" s="45">
        <v>342.4</v>
      </c>
      <c r="Y247" s="44"/>
      <c r="Z247" s="45">
        <v>342.4</v>
      </c>
      <c r="AA247" s="44"/>
      <c r="AB247" s="45">
        <v>0</v>
      </c>
      <c r="AC247" s="44"/>
      <c r="AD247" s="45">
        <v>0</v>
      </c>
      <c r="AE247" s="44"/>
      <c r="AF247" s="45">
        <v>0</v>
      </c>
      <c r="AG247" s="44"/>
      <c r="AH247" s="45">
        <f t="shared" si="20"/>
        <v>2296.4</v>
      </c>
      <c r="AI247" s="46">
        <f t="shared" si="21"/>
        <v>1.4812961147230374E-4</v>
      </c>
      <c r="AJ247" s="47"/>
    </row>
    <row r="248" spans="2:36" outlineLevel="1">
      <c r="B248" s="43" t="s">
        <v>407</v>
      </c>
      <c r="D248" s="22">
        <v>70201</v>
      </c>
      <c r="E248" s="22" t="s">
        <v>518</v>
      </c>
      <c r="F248" s="21"/>
      <c r="G248" s="7"/>
      <c r="H248" s="18"/>
      <c r="I248" s="44"/>
      <c r="J248" s="45">
        <v>540.61</v>
      </c>
      <c r="K248" s="44"/>
      <c r="L248" s="45">
        <v>-80.75</v>
      </c>
      <c r="M248" s="44"/>
      <c r="N248" s="45">
        <v>126.82</v>
      </c>
      <c r="O248" s="44"/>
      <c r="P248" s="45">
        <v>1093.18</v>
      </c>
      <c r="Q248" s="44"/>
      <c r="R248" s="45">
        <v>91.9</v>
      </c>
      <c r="S248" s="44"/>
      <c r="T248" s="45">
        <v>400</v>
      </c>
      <c r="U248" s="44"/>
      <c r="V248" s="45">
        <v>208.71</v>
      </c>
      <c r="W248" s="44"/>
      <c r="X248" s="45">
        <v>83.93</v>
      </c>
      <c r="Y248" s="44"/>
      <c r="Z248" s="45">
        <v>65.34</v>
      </c>
      <c r="AA248" s="44"/>
      <c r="AB248" s="45">
        <v>105.69</v>
      </c>
      <c r="AC248" s="44"/>
      <c r="AD248" s="45">
        <v>83.39</v>
      </c>
      <c r="AE248" s="44"/>
      <c r="AF248" s="45">
        <v>33</v>
      </c>
      <c r="AG248" s="44"/>
      <c r="AH248" s="45">
        <f t="shared" si="20"/>
        <v>2751.8200000000006</v>
      </c>
      <c r="AI248" s="46">
        <f t="shared" si="21"/>
        <v>1.7750654391295723E-4</v>
      </c>
      <c r="AJ248" s="47"/>
    </row>
    <row r="249" spans="2:36" outlineLevel="1">
      <c r="B249" s="43" t="s">
        <v>407</v>
      </c>
      <c r="D249" s="22">
        <v>70202</v>
      </c>
      <c r="E249" s="22" t="s">
        <v>519</v>
      </c>
      <c r="F249" s="21"/>
      <c r="G249" s="7"/>
      <c r="H249" s="18"/>
      <c r="I249" s="44"/>
      <c r="J249" s="45">
        <v>383.2</v>
      </c>
      <c r="K249" s="44"/>
      <c r="L249" s="45">
        <v>514.82000000000005</v>
      </c>
      <c r="M249" s="44"/>
      <c r="N249" s="45">
        <v>593.27</v>
      </c>
      <c r="O249" s="44"/>
      <c r="P249" s="45">
        <v>787.02</v>
      </c>
      <c r="Q249" s="44"/>
      <c r="R249" s="45">
        <v>1417</v>
      </c>
      <c r="S249" s="44"/>
      <c r="T249" s="45">
        <v>0</v>
      </c>
      <c r="U249" s="44"/>
      <c r="V249" s="45">
        <v>0</v>
      </c>
      <c r="W249" s="44"/>
      <c r="X249" s="45">
        <v>1778.89</v>
      </c>
      <c r="Y249" s="44"/>
      <c r="Z249" s="45">
        <v>-421.43</v>
      </c>
      <c r="AA249" s="44"/>
      <c r="AB249" s="45">
        <v>1240</v>
      </c>
      <c r="AC249" s="44"/>
      <c r="AD249" s="45">
        <v>1111.17</v>
      </c>
      <c r="AE249" s="44"/>
      <c r="AF249" s="45">
        <v>0</v>
      </c>
      <c r="AG249" s="44"/>
      <c r="AH249" s="45">
        <f t="shared" si="20"/>
        <v>7403.94</v>
      </c>
      <c r="AI249" s="46">
        <f t="shared" si="21"/>
        <v>4.7759221196840647E-4</v>
      </c>
      <c r="AJ249" s="47"/>
    </row>
    <row r="250" spans="2:36" outlineLevel="1">
      <c r="B250" s="43" t="s">
        <v>407</v>
      </c>
      <c r="D250" s="22">
        <v>70203</v>
      </c>
      <c r="E250" s="22" t="s">
        <v>520</v>
      </c>
      <c r="F250" s="21"/>
      <c r="G250" s="7"/>
      <c r="H250" s="18"/>
      <c r="I250" s="44"/>
      <c r="J250" s="45">
        <v>1857.28</v>
      </c>
      <c r="K250" s="44"/>
      <c r="L250" s="45">
        <v>228.9</v>
      </c>
      <c r="M250" s="44"/>
      <c r="N250" s="45">
        <v>928.01</v>
      </c>
      <c r="O250" s="44"/>
      <c r="P250" s="45">
        <v>0</v>
      </c>
      <c r="Q250" s="44"/>
      <c r="R250" s="45">
        <v>115.42</v>
      </c>
      <c r="S250" s="44"/>
      <c r="T250" s="45">
        <v>1279.5999999999999</v>
      </c>
      <c r="U250" s="44"/>
      <c r="V250" s="45">
        <v>0</v>
      </c>
      <c r="W250" s="44"/>
      <c r="X250" s="45">
        <v>672.94</v>
      </c>
      <c r="Y250" s="44"/>
      <c r="Z250" s="45">
        <v>463.12</v>
      </c>
      <c r="AA250" s="44"/>
      <c r="AB250" s="45">
        <v>625.04</v>
      </c>
      <c r="AC250" s="44"/>
      <c r="AD250" s="45">
        <v>864.03</v>
      </c>
      <c r="AE250" s="44"/>
      <c r="AF250" s="45">
        <v>0</v>
      </c>
      <c r="AG250" s="44"/>
      <c r="AH250" s="45">
        <f t="shared" si="20"/>
        <v>7034.3399999999992</v>
      </c>
      <c r="AI250" s="46">
        <f t="shared" si="21"/>
        <v>4.5375111094063972E-4</v>
      </c>
      <c r="AJ250" s="47"/>
    </row>
    <row r="251" spans="2:36" outlineLevel="1">
      <c r="B251" s="43" t="s">
        <v>407</v>
      </c>
      <c r="D251" s="22">
        <v>70205</v>
      </c>
      <c r="E251" s="22" t="s">
        <v>521</v>
      </c>
      <c r="F251" s="21"/>
      <c r="G251" s="7"/>
      <c r="H251" s="18"/>
      <c r="I251" s="44"/>
      <c r="J251" s="45">
        <v>436.25</v>
      </c>
      <c r="K251" s="44"/>
      <c r="L251" s="45">
        <v>254.06</v>
      </c>
      <c r="M251" s="44"/>
      <c r="N251" s="45">
        <v>599.46</v>
      </c>
      <c r="O251" s="44"/>
      <c r="P251" s="45">
        <v>558.54999999999995</v>
      </c>
      <c r="Q251" s="44"/>
      <c r="R251" s="45">
        <v>324.48</v>
      </c>
      <c r="S251" s="44"/>
      <c r="T251" s="45">
        <v>386.25</v>
      </c>
      <c r="U251" s="44"/>
      <c r="V251" s="45">
        <v>183.95</v>
      </c>
      <c r="W251" s="44"/>
      <c r="X251" s="45">
        <v>343.13</v>
      </c>
      <c r="Y251" s="44"/>
      <c r="Z251" s="45">
        <v>273.22000000000003</v>
      </c>
      <c r="AA251" s="44"/>
      <c r="AB251" s="45">
        <v>388.98</v>
      </c>
      <c r="AC251" s="44"/>
      <c r="AD251" s="45">
        <v>850.13</v>
      </c>
      <c r="AE251" s="44"/>
      <c r="AF251" s="45">
        <v>0</v>
      </c>
      <c r="AG251" s="44"/>
      <c r="AH251" s="45">
        <f t="shared" si="20"/>
        <v>4598.46</v>
      </c>
      <c r="AI251" s="46">
        <f t="shared" si="21"/>
        <v>2.9662432205666692E-4</v>
      </c>
      <c r="AJ251" s="47"/>
    </row>
    <row r="252" spans="2:36" outlineLevel="1">
      <c r="B252" s="43" t="s">
        <v>407</v>
      </c>
      <c r="D252" s="22">
        <v>70206</v>
      </c>
      <c r="E252" s="22" t="s">
        <v>522</v>
      </c>
      <c r="F252" s="21"/>
      <c r="G252" s="7"/>
      <c r="H252" s="18"/>
      <c r="I252" s="44"/>
      <c r="J252" s="45">
        <v>67</v>
      </c>
      <c r="K252" s="44"/>
      <c r="L252" s="45">
        <v>-16.920000000000002</v>
      </c>
      <c r="M252" s="44"/>
      <c r="N252" s="45">
        <v>206.97</v>
      </c>
      <c r="O252" s="44"/>
      <c r="P252" s="45">
        <v>0</v>
      </c>
      <c r="Q252" s="44"/>
      <c r="R252" s="45">
        <v>84.65</v>
      </c>
      <c r="S252" s="44"/>
      <c r="T252" s="45">
        <v>247.04</v>
      </c>
      <c r="U252" s="44"/>
      <c r="V252" s="45">
        <v>-15.14</v>
      </c>
      <c r="W252" s="44"/>
      <c r="X252" s="45">
        <v>175</v>
      </c>
      <c r="Y252" s="44"/>
      <c r="Z252" s="45">
        <v>0</v>
      </c>
      <c r="AA252" s="44"/>
      <c r="AB252" s="45">
        <v>465.63</v>
      </c>
      <c r="AC252" s="44"/>
      <c r="AD252" s="45">
        <v>167.05</v>
      </c>
      <c r="AE252" s="44"/>
      <c r="AF252" s="45">
        <v>0</v>
      </c>
      <c r="AG252" s="44"/>
      <c r="AH252" s="45">
        <f t="shared" si="20"/>
        <v>1381.2800000000002</v>
      </c>
      <c r="AI252" s="46">
        <f t="shared" si="21"/>
        <v>8.909966457693074E-5</v>
      </c>
      <c r="AJ252" s="47"/>
    </row>
    <row r="253" spans="2:36" outlineLevel="1">
      <c r="B253" s="43" t="s">
        <v>407</v>
      </c>
      <c r="D253" s="22">
        <v>70207</v>
      </c>
      <c r="E253" s="22" t="s">
        <v>659</v>
      </c>
      <c r="F253" s="21"/>
      <c r="G253" s="7"/>
      <c r="H253" s="18"/>
      <c r="I253" s="44"/>
      <c r="J253" s="45">
        <v>0</v>
      </c>
      <c r="K253" s="44"/>
      <c r="L253" s="45">
        <v>0</v>
      </c>
      <c r="M253" s="44"/>
      <c r="N253" s="45">
        <v>31</v>
      </c>
      <c r="O253" s="44"/>
      <c r="P253" s="45">
        <v>0</v>
      </c>
      <c r="Q253" s="44"/>
      <c r="R253" s="45">
        <v>0</v>
      </c>
      <c r="S253" s="44"/>
      <c r="T253" s="45">
        <v>0</v>
      </c>
      <c r="U253" s="44"/>
      <c r="V253" s="45">
        <v>0</v>
      </c>
      <c r="W253" s="44"/>
      <c r="X253" s="45">
        <v>0</v>
      </c>
      <c r="Y253" s="44"/>
      <c r="Z253" s="45">
        <v>0</v>
      </c>
      <c r="AA253" s="44"/>
      <c r="AB253" s="45">
        <v>0</v>
      </c>
      <c r="AC253" s="44"/>
      <c r="AD253" s="45">
        <v>0</v>
      </c>
      <c r="AE253" s="44"/>
      <c r="AF253" s="45">
        <v>0</v>
      </c>
      <c r="AG253" s="44"/>
      <c r="AH253" s="45">
        <f t="shared" si="20"/>
        <v>31</v>
      </c>
      <c r="AI253" s="46">
        <f t="shared" si="21"/>
        <v>1.9996594476752378E-6</v>
      </c>
      <c r="AJ253" s="47"/>
    </row>
    <row r="254" spans="2:36" outlineLevel="1">
      <c r="B254" s="43" t="s">
        <v>407</v>
      </c>
      <c r="D254" s="22">
        <v>70210</v>
      </c>
      <c r="E254" s="22" t="s">
        <v>523</v>
      </c>
      <c r="F254" s="21"/>
      <c r="G254" s="7"/>
      <c r="H254" s="18"/>
      <c r="I254" s="44"/>
      <c r="J254" s="45">
        <v>636.28</v>
      </c>
      <c r="K254" s="44"/>
      <c r="L254" s="45">
        <v>1126.6199999999999</v>
      </c>
      <c r="M254" s="44"/>
      <c r="N254" s="45">
        <v>1247.6199999999999</v>
      </c>
      <c r="O254" s="44"/>
      <c r="P254" s="45">
        <v>1899.72</v>
      </c>
      <c r="Q254" s="44"/>
      <c r="R254" s="45">
        <v>1098.06</v>
      </c>
      <c r="S254" s="44"/>
      <c r="T254" s="45">
        <v>1030.3699999999999</v>
      </c>
      <c r="U254" s="44"/>
      <c r="V254" s="45">
        <v>1426.34</v>
      </c>
      <c r="W254" s="44"/>
      <c r="X254" s="45">
        <v>1845.42</v>
      </c>
      <c r="Y254" s="44"/>
      <c r="Z254" s="45">
        <v>31.7</v>
      </c>
      <c r="AA254" s="44"/>
      <c r="AB254" s="45">
        <v>411.49</v>
      </c>
      <c r="AC254" s="44"/>
      <c r="AD254" s="45">
        <v>1022.32</v>
      </c>
      <c r="AE254" s="44"/>
      <c r="AF254" s="45">
        <v>2569.15</v>
      </c>
      <c r="AG254" s="44"/>
      <c r="AH254" s="45">
        <f t="shared" si="20"/>
        <v>14345.089999999998</v>
      </c>
      <c r="AI254" s="46">
        <f t="shared" si="21"/>
        <v>9.2533208858876052E-4</v>
      </c>
      <c r="AJ254" s="47"/>
    </row>
    <row r="255" spans="2:36" outlineLevel="1">
      <c r="B255" s="43" t="s">
        <v>407</v>
      </c>
      <c r="D255" s="22">
        <v>70214</v>
      </c>
      <c r="E255" s="22" t="s">
        <v>524</v>
      </c>
      <c r="F255" s="21"/>
      <c r="G255" s="7"/>
      <c r="H255" s="18"/>
      <c r="I255" s="44"/>
      <c r="J255" s="45">
        <v>2808.27</v>
      </c>
      <c r="K255" s="44"/>
      <c r="L255" s="45">
        <v>2979.9</v>
      </c>
      <c r="M255" s="44"/>
      <c r="N255" s="45">
        <v>2883.82</v>
      </c>
      <c r="O255" s="44"/>
      <c r="P255" s="45">
        <v>2960.79</v>
      </c>
      <c r="Q255" s="44"/>
      <c r="R255" s="45">
        <v>2950.62</v>
      </c>
      <c r="S255" s="44"/>
      <c r="T255" s="45">
        <v>2919.01</v>
      </c>
      <c r="U255" s="44"/>
      <c r="V255" s="45">
        <v>2863.07</v>
      </c>
      <c r="W255" s="44"/>
      <c r="X255" s="45">
        <v>2536.4299999999998</v>
      </c>
      <c r="Y255" s="44"/>
      <c r="Z255" s="45">
        <v>2485.37</v>
      </c>
      <c r="AA255" s="44"/>
      <c r="AB255" s="45">
        <v>2872.22</v>
      </c>
      <c r="AC255" s="44"/>
      <c r="AD255" s="45">
        <v>2930.44</v>
      </c>
      <c r="AE255" s="44"/>
      <c r="AF255" s="45">
        <v>2980.74</v>
      </c>
      <c r="AG255" s="44"/>
      <c r="AH255" s="45">
        <f t="shared" si="20"/>
        <v>34170.68</v>
      </c>
      <c r="AI255" s="46">
        <f t="shared" si="21"/>
        <v>2.2041846159834614E-3</v>
      </c>
      <c r="AJ255" s="47"/>
    </row>
    <row r="256" spans="2:36" outlineLevel="1">
      <c r="B256" s="43" t="s">
        <v>407</v>
      </c>
      <c r="D256" s="22">
        <v>70220</v>
      </c>
      <c r="E256" s="22" t="s">
        <v>660</v>
      </c>
      <c r="F256" s="21"/>
      <c r="G256" s="7"/>
      <c r="H256" s="18"/>
      <c r="I256" s="44"/>
      <c r="J256" s="45">
        <v>0</v>
      </c>
      <c r="K256" s="44"/>
      <c r="L256" s="45">
        <v>0</v>
      </c>
      <c r="M256" s="44"/>
      <c r="N256" s="45">
        <v>0</v>
      </c>
      <c r="O256" s="44"/>
      <c r="P256" s="45">
        <v>0</v>
      </c>
      <c r="Q256" s="44"/>
      <c r="R256" s="45">
        <v>0</v>
      </c>
      <c r="S256" s="44"/>
      <c r="T256" s="45">
        <v>0</v>
      </c>
      <c r="U256" s="44"/>
      <c r="V256" s="45">
        <v>0</v>
      </c>
      <c r="W256" s="44"/>
      <c r="X256" s="45">
        <v>600</v>
      </c>
      <c r="Y256" s="44"/>
      <c r="Z256" s="45">
        <v>0</v>
      </c>
      <c r="AA256" s="44"/>
      <c r="AB256" s="45">
        <v>500</v>
      </c>
      <c r="AC256" s="44"/>
      <c r="AD256" s="45">
        <v>0</v>
      </c>
      <c r="AE256" s="44"/>
      <c r="AF256" s="45">
        <v>0</v>
      </c>
      <c r="AG256" s="44"/>
      <c r="AH256" s="45">
        <f t="shared" si="20"/>
        <v>1100</v>
      </c>
      <c r="AI256" s="46">
        <f t="shared" si="21"/>
        <v>7.0955657820734246E-5</v>
      </c>
      <c r="AJ256" s="47"/>
    </row>
    <row r="257" spans="2:36" outlineLevel="1">
      <c r="B257" s="43" t="s">
        <v>407</v>
      </c>
      <c r="D257" s="22">
        <v>70225</v>
      </c>
      <c r="E257" s="22" t="s">
        <v>508</v>
      </c>
      <c r="F257" s="21"/>
      <c r="G257" s="7"/>
      <c r="H257" s="18"/>
      <c r="I257" s="44"/>
      <c r="J257" s="45">
        <v>0</v>
      </c>
      <c r="K257" s="44"/>
      <c r="L257" s="45">
        <v>0</v>
      </c>
      <c r="M257" s="44"/>
      <c r="N257" s="45">
        <v>449</v>
      </c>
      <c r="O257" s="44"/>
      <c r="P257" s="45">
        <v>0</v>
      </c>
      <c r="Q257" s="44"/>
      <c r="R257" s="45">
        <v>449</v>
      </c>
      <c r="S257" s="44"/>
      <c r="T257" s="45">
        <v>4804</v>
      </c>
      <c r="U257" s="44"/>
      <c r="V257" s="45">
        <v>557.1</v>
      </c>
      <c r="W257" s="44"/>
      <c r="X257" s="45">
        <v>0</v>
      </c>
      <c r="Y257" s="44"/>
      <c r="Z257" s="45">
        <v>-2141</v>
      </c>
      <c r="AA257" s="44"/>
      <c r="AB257" s="45">
        <v>0</v>
      </c>
      <c r="AC257" s="44"/>
      <c r="AD257" s="45">
        <v>399</v>
      </c>
      <c r="AE257" s="44"/>
      <c r="AF257" s="45">
        <v>-1140</v>
      </c>
      <c r="AG257" s="44"/>
      <c r="AH257" s="45">
        <f t="shared" si="20"/>
        <v>3377.1</v>
      </c>
      <c r="AI257" s="46">
        <f t="shared" si="21"/>
        <v>2.1784032002400148E-4</v>
      </c>
      <c r="AJ257" s="47"/>
    </row>
    <row r="258" spans="2:36" outlineLevel="1">
      <c r="B258" s="43" t="s">
        <v>407</v>
      </c>
      <c r="D258" s="22">
        <v>70231</v>
      </c>
      <c r="E258" s="22" t="s">
        <v>661</v>
      </c>
      <c r="F258" s="21"/>
      <c r="G258" s="7"/>
      <c r="H258" s="18"/>
      <c r="I258" s="44"/>
      <c r="J258" s="45">
        <v>0</v>
      </c>
      <c r="K258" s="44"/>
      <c r="L258" s="45">
        <v>0</v>
      </c>
      <c r="M258" s="44"/>
      <c r="N258" s="45">
        <v>0</v>
      </c>
      <c r="O258" s="44"/>
      <c r="P258" s="45">
        <v>0</v>
      </c>
      <c r="Q258" s="44"/>
      <c r="R258" s="45">
        <v>0</v>
      </c>
      <c r="S258" s="44"/>
      <c r="T258" s="45">
        <v>0</v>
      </c>
      <c r="U258" s="44"/>
      <c r="V258" s="45">
        <v>0</v>
      </c>
      <c r="W258" s="44"/>
      <c r="X258" s="45">
        <v>0</v>
      </c>
      <c r="Y258" s="44"/>
      <c r="Z258" s="45">
        <v>0</v>
      </c>
      <c r="AA258" s="44"/>
      <c r="AB258" s="45">
        <v>12.99</v>
      </c>
      <c r="AC258" s="44"/>
      <c r="AD258" s="45">
        <v>0</v>
      </c>
      <c r="AE258" s="44"/>
      <c r="AF258" s="45">
        <v>0</v>
      </c>
      <c r="AG258" s="44"/>
      <c r="AH258" s="45">
        <f t="shared" si="20"/>
        <v>12.99</v>
      </c>
      <c r="AI258" s="46">
        <f t="shared" si="21"/>
        <v>8.3792181371939809E-7</v>
      </c>
      <c r="AJ258" s="47"/>
    </row>
    <row r="259" spans="2:36" outlineLevel="1">
      <c r="B259" s="43" t="s">
        <v>407</v>
      </c>
      <c r="D259" s="22">
        <v>70235</v>
      </c>
      <c r="E259" s="22" t="s">
        <v>525</v>
      </c>
      <c r="F259" s="21"/>
      <c r="G259" s="7"/>
      <c r="H259" s="18"/>
      <c r="I259" s="44"/>
      <c r="J259" s="45">
        <v>-222.51</v>
      </c>
      <c r="K259" s="44"/>
      <c r="L259" s="45">
        <v>0</v>
      </c>
      <c r="M259" s="44"/>
      <c r="N259" s="45">
        <v>768.12</v>
      </c>
      <c r="O259" s="44"/>
      <c r="P259" s="45">
        <v>-15.36</v>
      </c>
      <c r="Q259" s="44"/>
      <c r="R259" s="45">
        <v>0</v>
      </c>
      <c r="S259" s="44"/>
      <c r="T259" s="45">
        <v>0</v>
      </c>
      <c r="U259" s="44"/>
      <c r="V259" s="45">
        <v>0</v>
      </c>
      <c r="W259" s="44"/>
      <c r="X259" s="45">
        <v>0</v>
      </c>
      <c r="Y259" s="44"/>
      <c r="Z259" s="45">
        <v>0</v>
      </c>
      <c r="AA259" s="44"/>
      <c r="AB259" s="45">
        <v>0</v>
      </c>
      <c r="AC259" s="44"/>
      <c r="AD259" s="45">
        <v>0</v>
      </c>
      <c r="AE259" s="44"/>
      <c r="AF259" s="45">
        <v>35.81</v>
      </c>
      <c r="AG259" s="44"/>
      <c r="AH259" s="45">
        <f t="shared" si="20"/>
        <v>566.06000000000006</v>
      </c>
      <c r="AI259" s="46">
        <f t="shared" si="21"/>
        <v>3.6513781514549846E-5</v>
      </c>
      <c r="AJ259" s="47"/>
    </row>
    <row r="260" spans="2:36" outlineLevel="1">
      <c r="B260" s="43" t="s">
        <v>407</v>
      </c>
      <c r="D260" s="22">
        <v>70245</v>
      </c>
      <c r="E260" s="22" t="s">
        <v>526</v>
      </c>
      <c r="F260" s="21"/>
      <c r="G260" s="7"/>
      <c r="H260" s="18"/>
      <c r="I260" s="44"/>
      <c r="J260" s="45">
        <v>219.51</v>
      </c>
      <c r="K260" s="44"/>
      <c r="L260" s="45">
        <v>227.97</v>
      </c>
      <c r="M260" s="44"/>
      <c r="N260" s="45">
        <v>238.42</v>
      </c>
      <c r="O260" s="44"/>
      <c r="P260" s="45">
        <v>227.23</v>
      </c>
      <c r="Q260" s="44"/>
      <c r="R260" s="45">
        <v>258.14</v>
      </c>
      <c r="S260" s="44"/>
      <c r="T260" s="45">
        <v>244.97</v>
      </c>
      <c r="U260" s="44"/>
      <c r="V260" s="45">
        <v>244.97</v>
      </c>
      <c r="W260" s="44"/>
      <c r="X260" s="45">
        <v>244.97</v>
      </c>
      <c r="Y260" s="44"/>
      <c r="Z260" s="45">
        <v>244.97</v>
      </c>
      <c r="AA260" s="44"/>
      <c r="AB260" s="45">
        <v>0</v>
      </c>
      <c r="AC260" s="44"/>
      <c r="AD260" s="45">
        <v>0</v>
      </c>
      <c r="AE260" s="44"/>
      <c r="AF260" s="45">
        <v>0</v>
      </c>
      <c r="AG260" s="44"/>
      <c r="AH260" s="45">
        <f t="shared" si="20"/>
        <v>2151.15</v>
      </c>
      <c r="AI260" s="46">
        <f t="shared" si="21"/>
        <v>1.3876023938279316E-4</v>
      </c>
      <c r="AJ260" s="47"/>
    </row>
    <row r="261" spans="2:36" outlineLevel="1">
      <c r="B261" s="43" t="s">
        <v>407</v>
      </c>
      <c r="D261" s="22">
        <v>70255</v>
      </c>
      <c r="E261" s="22" t="s">
        <v>486</v>
      </c>
      <c r="F261" s="21"/>
      <c r="G261" s="7"/>
      <c r="H261" s="18"/>
      <c r="I261" s="44"/>
      <c r="J261" s="45">
        <v>762.8</v>
      </c>
      <c r="K261" s="44"/>
      <c r="L261" s="45">
        <v>381.04</v>
      </c>
      <c r="M261" s="44"/>
      <c r="N261" s="45">
        <v>877.29</v>
      </c>
      <c r="O261" s="44"/>
      <c r="P261" s="45">
        <v>442.2</v>
      </c>
      <c r="Q261" s="44"/>
      <c r="R261" s="45">
        <v>349.62</v>
      </c>
      <c r="S261" s="44"/>
      <c r="T261" s="45">
        <v>323.18</v>
      </c>
      <c r="U261" s="44"/>
      <c r="V261" s="45">
        <v>916.99</v>
      </c>
      <c r="W261" s="44"/>
      <c r="X261" s="45">
        <v>504.59</v>
      </c>
      <c r="Y261" s="44"/>
      <c r="Z261" s="45">
        <v>642.65</v>
      </c>
      <c r="AA261" s="44"/>
      <c r="AB261" s="45">
        <v>687.46</v>
      </c>
      <c r="AC261" s="44"/>
      <c r="AD261" s="45">
        <v>660.98</v>
      </c>
      <c r="AE261" s="44"/>
      <c r="AF261" s="45">
        <v>8.68</v>
      </c>
      <c r="AG261" s="44"/>
      <c r="AH261" s="45">
        <f t="shared" si="20"/>
        <v>6557.4800000000005</v>
      </c>
      <c r="AI261" s="46">
        <f t="shared" si="21"/>
        <v>4.2299118822391676E-4</v>
      </c>
      <c r="AJ261" s="47"/>
    </row>
    <row r="262" spans="2:36" outlineLevel="1">
      <c r="B262" s="43" t="s">
        <v>407</v>
      </c>
      <c r="D262" s="22">
        <v>70300</v>
      </c>
      <c r="E262" s="22" t="s">
        <v>527</v>
      </c>
      <c r="F262" s="21"/>
      <c r="G262" s="7"/>
      <c r="H262" s="18"/>
      <c r="I262" s="44"/>
      <c r="J262" s="45">
        <v>7193.65</v>
      </c>
      <c r="K262" s="44"/>
      <c r="L262" s="45">
        <v>7193.65</v>
      </c>
      <c r="M262" s="44"/>
      <c r="N262" s="45">
        <v>7193.65</v>
      </c>
      <c r="O262" s="44"/>
      <c r="P262" s="45">
        <v>7193.65</v>
      </c>
      <c r="Q262" s="44"/>
      <c r="R262" s="45">
        <v>7193.65</v>
      </c>
      <c r="S262" s="44"/>
      <c r="T262" s="45">
        <v>7193.65</v>
      </c>
      <c r="U262" s="44"/>
      <c r="V262" s="45">
        <v>7206.87</v>
      </c>
      <c r="W262" s="44"/>
      <c r="X262" s="45">
        <v>7206.87</v>
      </c>
      <c r="Y262" s="44"/>
      <c r="Z262" s="45">
        <v>7206.87</v>
      </c>
      <c r="AA262" s="44"/>
      <c r="AB262" s="45">
        <v>7206.87</v>
      </c>
      <c r="AC262" s="44"/>
      <c r="AD262" s="45">
        <v>7206.87</v>
      </c>
      <c r="AE262" s="44"/>
      <c r="AF262" s="45">
        <v>7206.87</v>
      </c>
      <c r="AG262" s="44"/>
      <c r="AH262" s="45">
        <f t="shared" si="20"/>
        <v>86403.12</v>
      </c>
      <c r="AI262" s="46">
        <f t="shared" si="21"/>
        <v>5.5734456521489449E-3</v>
      </c>
      <c r="AJ262" s="47"/>
    </row>
    <row r="263" spans="2:36" outlineLevel="1">
      <c r="B263" s="43" t="s">
        <v>407</v>
      </c>
      <c r="D263" s="22">
        <v>70302</v>
      </c>
      <c r="E263" s="22" t="s">
        <v>528</v>
      </c>
      <c r="F263" s="21"/>
      <c r="G263" s="7"/>
      <c r="H263" s="18"/>
      <c r="I263" s="44"/>
      <c r="J263" s="45">
        <v>0</v>
      </c>
      <c r="K263" s="44"/>
      <c r="L263" s="45">
        <v>31.15</v>
      </c>
      <c r="M263" s="44"/>
      <c r="N263" s="45">
        <v>0</v>
      </c>
      <c r="O263" s="44"/>
      <c r="P263" s="45">
        <v>132.03</v>
      </c>
      <c r="Q263" s="44"/>
      <c r="R263" s="45">
        <v>85.5</v>
      </c>
      <c r="S263" s="44"/>
      <c r="T263" s="45">
        <v>784.69</v>
      </c>
      <c r="U263" s="44"/>
      <c r="V263" s="45">
        <v>0</v>
      </c>
      <c r="W263" s="44"/>
      <c r="X263" s="45">
        <v>0</v>
      </c>
      <c r="Y263" s="44"/>
      <c r="Z263" s="45">
        <v>0</v>
      </c>
      <c r="AA263" s="44"/>
      <c r="AB263" s="45">
        <v>0</v>
      </c>
      <c r="AC263" s="44"/>
      <c r="AD263" s="45">
        <v>531.63</v>
      </c>
      <c r="AE263" s="44"/>
      <c r="AF263" s="45">
        <v>133.96</v>
      </c>
      <c r="AG263" s="44"/>
      <c r="AH263" s="45">
        <f t="shared" si="20"/>
        <v>1698.9600000000003</v>
      </c>
      <c r="AI263" s="46">
        <f t="shared" si="21"/>
        <v>1.095916585555588E-4</v>
      </c>
      <c r="AJ263" s="47"/>
    </row>
    <row r="264" spans="2:36" outlineLevel="1">
      <c r="B264" s="43" t="s">
        <v>407</v>
      </c>
      <c r="D264" s="22">
        <v>70310</v>
      </c>
      <c r="E264" s="22" t="s">
        <v>529</v>
      </c>
      <c r="F264" s="21"/>
      <c r="G264" s="7"/>
      <c r="H264" s="18"/>
      <c r="I264" s="44"/>
      <c r="J264" s="45">
        <v>14011.61</v>
      </c>
      <c r="K264" s="44"/>
      <c r="L264" s="45">
        <v>11772.17</v>
      </c>
      <c r="M264" s="44"/>
      <c r="N264" s="45">
        <v>5825.41</v>
      </c>
      <c r="O264" s="44"/>
      <c r="P264" s="45">
        <v>4700.1499999999996</v>
      </c>
      <c r="Q264" s="44"/>
      <c r="R264" s="45">
        <v>2204.9699999999998</v>
      </c>
      <c r="S264" s="44"/>
      <c r="T264" s="45">
        <v>4737.0200000000004</v>
      </c>
      <c r="U264" s="44"/>
      <c r="V264" s="45">
        <v>7173.93</v>
      </c>
      <c r="W264" s="44"/>
      <c r="X264" s="45">
        <v>-2213.7399999999998</v>
      </c>
      <c r="Y264" s="44"/>
      <c r="Z264" s="45">
        <v>7520.29</v>
      </c>
      <c r="AA264" s="44"/>
      <c r="AB264" s="45">
        <v>2219.69</v>
      </c>
      <c r="AC264" s="44"/>
      <c r="AD264" s="45">
        <v>143.44</v>
      </c>
      <c r="AE264" s="44"/>
      <c r="AF264" s="45">
        <v>2172.83</v>
      </c>
      <c r="AG264" s="44"/>
      <c r="AH264" s="45">
        <f t="shared" si="20"/>
        <v>60267.770000000004</v>
      </c>
      <c r="AI264" s="46">
        <f t="shared" si="21"/>
        <v>3.8875811506715575E-3</v>
      </c>
      <c r="AJ264" s="47"/>
    </row>
    <row r="265" spans="2:36" outlineLevel="1">
      <c r="B265" s="43" t="s">
        <v>407</v>
      </c>
      <c r="D265" s="22">
        <v>70320</v>
      </c>
      <c r="E265" s="22" t="s">
        <v>530</v>
      </c>
      <c r="F265" s="21"/>
      <c r="G265" s="7"/>
      <c r="H265" s="18"/>
      <c r="I265" s="44"/>
      <c r="J265" s="45">
        <v>68.47</v>
      </c>
      <c r="K265" s="44"/>
      <c r="L265" s="45">
        <v>1226.8399999999999</v>
      </c>
      <c r="M265" s="44"/>
      <c r="N265" s="45">
        <v>657.52</v>
      </c>
      <c r="O265" s="44"/>
      <c r="P265" s="45">
        <v>403.8</v>
      </c>
      <c r="Q265" s="44"/>
      <c r="R265" s="45">
        <v>1295.53</v>
      </c>
      <c r="S265" s="44"/>
      <c r="T265" s="45">
        <v>1318.46</v>
      </c>
      <c r="U265" s="44"/>
      <c r="V265" s="45">
        <v>-267.77</v>
      </c>
      <c r="W265" s="44"/>
      <c r="X265" s="45">
        <v>2878.12</v>
      </c>
      <c r="Y265" s="44"/>
      <c r="Z265" s="45">
        <v>505.44</v>
      </c>
      <c r="AA265" s="44"/>
      <c r="AB265" s="45">
        <v>897.11</v>
      </c>
      <c r="AC265" s="44"/>
      <c r="AD265" s="45">
        <v>1086.9000000000001</v>
      </c>
      <c r="AE265" s="44"/>
      <c r="AF265" s="45">
        <v>-274</v>
      </c>
      <c r="AG265" s="44"/>
      <c r="AH265" s="45">
        <f t="shared" si="20"/>
        <v>9796.4199999999983</v>
      </c>
      <c r="AI265" s="46">
        <f t="shared" si="21"/>
        <v>6.3191947762563391E-4</v>
      </c>
      <c r="AJ265" s="47"/>
    </row>
    <row r="266" spans="2:36" s="18" customFormat="1" ht="5.0999999999999996" customHeight="1" outlineLevel="1">
      <c r="B266" s="5" t="s">
        <v>402</v>
      </c>
      <c r="D266" s="21"/>
      <c r="E266" s="21"/>
      <c r="F266" s="21"/>
      <c r="G266" s="21"/>
      <c r="J266" s="14"/>
      <c r="K266" s="12"/>
      <c r="L266" s="14"/>
      <c r="M266" s="12"/>
      <c r="N266" s="14"/>
      <c r="O266" s="12"/>
      <c r="P266" s="14"/>
      <c r="Q266" s="12"/>
      <c r="R266" s="14"/>
      <c r="S266" s="12"/>
      <c r="T266" s="14"/>
      <c r="U266" s="12"/>
      <c r="V266" s="14"/>
      <c r="W266" s="12"/>
      <c r="X266" s="14"/>
      <c r="Y266" s="12"/>
      <c r="Z266" s="14"/>
      <c r="AA266" s="12"/>
      <c r="AB266" s="14"/>
      <c r="AC266" s="12"/>
      <c r="AD266" s="14"/>
      <c r="AE266" s="12"/>
      <c r="AF266" s="14"/>
      <c r="AG266" s="12"/>
      <c r="AH266" s="14"/>
      <c r="AI266" s="69"/>
      <c r="AJ266" s="20"/>
    </row>
    <row r="267" spans="2:36" s="18" customFormat="1" ht="15">
      <c r="B267" s="5" t="s">
        <v>402</v>
      </c>
      <c r="F267" s="21" t="s">
        <v>531</v>
      </c>
      <c r="J267" s="15">
        <f>SUM(J222:J266)</f>
        <v>104418.06000000001</v>
      </c>
      <c r="K267" s="12"/>
      <c r="L267" s="15">
        <f>SUM(L222:L266)</f>
        <v>114737.26999999999</v>
      </c>
      <c r="M267" s="12"/>
      <c r="N267" s="15">
        <f>SUM(N222:N266)</f>
        <v>107043.51</v>
      </c>
      <c r="O267" s="12"/>
      <c r="P267" s="15">
        <f>SUM(P222:P266)</f>
        <v>98988.619999999981</v>
      </c>
      <c r="Q267" s="12"/>
      <c r="R267" s="15">
        <f>SUM(R222:R266)</f>
        <v>102537.87999999996</v>
      </c>
      <c r="S267" s="12"/>
      <c r="T267" s="15">
        <f>SUM(T222:T266)</f>
        <v>109131.20999999998</v>
      </c>
      <c r="U267" s="12"/>
      <c r="V267" s="15">
        <f>SUM(V222:V266)</f>
        <v>98623.119999999981</v>
      </c>
      <c r="W267" s="12"/>
      <c r="X267" s="15">
        <f>SUM(X222:X266)</f>
        <v>97710.27999999997</v>
      </c>
      <c r="Y267" s="12"/>
      <c r="Z267" s="15">
        <f>SUM(Z222:Z266)</f>
        <v>96299.859999999986</v>
      </c>
      <c r="AA267" s="12"/>
      <c r="AB267" s="15">
        <f>SUM(AB222:AB266)</f>
        <v>79569.310000000012</v>
      </c>
      <c r="AC267" s="12"/>
      <c r="AD267" s="15">
        <f>SUM(AD222:AD266)</f>
        <v>96905.46</v>
      </c>
      <c r="AE267" s="12"/>
      <c r="AF267" s="15">
        <f>SUM(AF222:AF266)</f>
        <v>63375.19000000001</v>
      </c>
      <c r="AG267" s="12"/>
      <c r="AH267" s="15">
        <f>SUM(AH222:AH266)</f>
        <v>1169339.77</v>
      </c>
      <c r="AI267" s="46">
        <f>IF(AH$57=0,0,AH267/AH$57)</f>
        <v>7.5428429632996438E-2</v>
      </c>
      <c r="AJ267" s="20"/>
    </row>
    <row r="268" spans="2:36" s="18" customFormat="1" ht="15" outlineLevel="1">
      <c r="B268" s="5" t="s">
        <v>402</v>
      </c>
      <c r="J268" s="9"/>
      <c r="K268" s="12"/>
      <c r="L268" s="9"/>
      <c r="M268" s="12"/>
      <c r="N268" s="9"/>
      <c r="O268" s="12"/>
      <c r="P268" s="9"/>
      <c r="Q268" s="12"/>
      <c r="R268" s="9"/>
      <c r="S268" s="12"/>
      <c r="T268" s="9"/>
      <c r="U268" s="12"/>
      <c r="V268" s="9"/>
      <c r="W268" s="12"/>
      <c r="X268" s="9"/>
      <c r="Y268" s="12"/>
      <c r="Z268" s="9"/>
      <c r="AA268" s="12"/>
      <c r="AB268" s="9"/>
      <c r="AC268" s="12"/>
      <c r="AD268" s="9"/>
      <c r="AE268" s="12"/>
      <c r="AF268" s="9"/>
      <c r="AG268" s="12"/>
      <c r="AH268" s="9"/>
      <c r="AI268" s="69"/>
      <c r="AJ268" s="20"/>
    </row>
    <row r="269" spans="2:36" outlineLevel="1">
      <c r="B269" s="43" t="s">
        <v>532</v>
      </c>
      <c r="D269" s="22">
        <v>70149</v>
      </c>
      <c r="E269" s="22" t="s">
        <v>533</v>
      </c>
      <c r="F269" s="21"/>
      <c r="G269" s="7"/>
      <c r="H269" s="18"/>
      <c r="I269" s="44"/>
      <c r="J269" s="45">
        <v>22730.97</v>
      </c>
      <c r="K269" s="44"/>
      <c r="L269" s="45">
        <v>24514.97</v>
      </c>
      <c r="M269" s="44"/>
      <c r="N269" s="45">
        <v>24156.97</v>
      </c>
      <c r="O269" s="44"/>
      <c r="P269" s="45">
        <v>21164.49</v>
      </c>
      <c r="Q269" s="44"/>
      <c r="R269" s="45">
        <v>21195.94</v>
      </c>
      <c r="S269" s="44"/>
      <c r="T269" s="45">
        <v>19694.13</v>
      </c>
      <c r="U269" s="44"/>
      <c r="V269" s="45">
        <v>33619.449999999997</v>
      </c>
      <c r="W269" s="44"/>
      <c r="X269" s="45">
        <v>34195.370000000003</v>
      </c>
      <c r="Y269" s="44"/>
      <c r="Z269" s="45">
        <v>36658.519999999997</v>
      </c>
      <c r="AA269" s="44"/>
      <c r="AB269" s="45">
        <v>35349.03</v>
      </c>
      <c r="AC269" s="44"/>
      <c r="AD269" s="45">
        <v>36907.839999999997</v>
      </c>
      <c r="AE269" s="44"/>
      <c r="AF269" s="45">
        <v>37738.720000000001</v>
      </c>
      <c r="AG269" s="44"/>
      <c r="AH269" s="45">
        <f>AF269+AD269+AB269+Z269+X269+V269+T269+R269+P269+N269+L269+J269</f>
        <v>347926.39999999991</v>
      </c>
      <c r="AI269" s="46">
        <f>IF(AH$57=0,0,AH269/AH$57)</f>
        <v>2.2443042350181731E-2</v>
      </c>
      <c r="AJ269" s="47"/>
    </row>
    <row r="270" spans="2:36" s="18" customFormat="1" ht="5.0999999999999996" customHeight="1" outlineLevel="1">
      <c r="B270" s="5" t="s">
        <v>402</v>
      </c>
      <c r="D270" s="21"/>
      <c r="E270" s="21"/>
      <c r="F270" s="21"/>
      <c r="G270" s="21"/>
      <c r="J270" s="14"/>
      <c r="K270" s="12"/>
      <c r="L270" s="14"/>
      <c r="M270" s="12"/>
      <c r="N270" s="14"/>
      <c r="O270" s="12"/>
      <c r="P270" s="14"/>
      <c r="Q270" s="12"/>
      <c r="R270" s="14"/>
      <c r="S270" s="12"/>
      <c r="T270" s="14"/>
      <c r="U270" s="12"/>
      <c r="V270" s="14"/>
      <c r="W270" s="12"/>
      <c r="X270" s="14"/>
      <c r="Y270" s="12"/>
      <c r="Z270" s="14"/>
      <c r="AA270" s="12"/>
      <c r="AB270" s="14"/>
      <c r="AC270" s="12"/>
      <c r="AD270" s="14"/>
      <c r="AE270" s="12"/>
      <c r="AF270" s="14"/>
      <c r="AG270" s="12"/>
      <c r="AH270" s="14"/>
      <c r="AI270" s="69"/>
      <c r="AJ270" s="20"/>
    </row>
    <row r="271" spans="2:36" s="18" customFormat="1" ht="15">
      <c r="B271" s="5" t="s">
        <v>402</v>
      </c>
      <c r="F271" s="22" t="s">
        <v>534</v>
      </c>
      <c r="J271" s="15">
        <f>SUM(J268:J270)</f>
        <v>22730.97</v>
      </c>
      <c r="K271" s="12"/>
      <c r="L271" s="15">
        <f>SUM(L268:L270)</f>
        <v>24514.97</v>
      </c>
      <c r="M271" s="12"/>
      <c r="N271" s="15">
        <f>SUM(N268:N270)</f>
        <v>24156.97</v>
      </c>
      <c r="O271" s="12"/>
      <c r="P271" s="15">
        <f>SUM(P268:P270)</f>
        <v>21164.49</v>
      </c>
      <c r="Q271" s="12"/>
      <c r="R271" s="15">
        <f>SUM(R268:R270)</f>
        <v>21195.94</v>
      </c>
      <c r="S271" s="12"/>
      <c r="T271" s="15">
        <f>SUM(T268:T270)</f>
        <v>19694.13</v>
      </c>
      <c r="U271" s="12"/>
      <c r="V271" s="15">
        <f>SUM(V268:V270)</f>
        <v>33619.449999999997</v>
      </c>
      <c r="W271" s="12"/>
      <c r="X271" s="15">
        <f>SUM(X268:X270)</f>
        <v>34195.370000000003</v>
      </c>
      <c r="Y271" s="12"/>
      <c r="Z271" s="15">
        <f>SUM(Z268:Z270)</f>
        <v>36658.519999999997</v>
      </c>
      <c r="AA271" s="12"/>
      <c r="AB271" s="15">
        <f>SUM(AB268:AB270)</f>
        <v>35349.03</v>
      </c>
      <c r="AC271" s="12"/>
      <c r="AD271" s="15">
        <f>SUM(AD268:AD270)</f>
        <v>36907.839999999997</v>
      </c>
      <c r="AE271" s="12"/>
      <c r="AF271" s="15">
        <f>SUM(AF268:AF270)</f>
        <v>37738.720000000001</v>
      </c>
      <c r="AG271" s="12"/>
      <c r="AH271" s="15">
        <f>SUM(AH268:AH270)</f>
        <v>347926.39999999991</v>
      </c>
      <c r="AI271" s="46">
        <f>IF(AH$57=0,0,AH271/AH$57)</f>
        <v>2.2443042350181731E-2</v>
      </c>
      <c r="AJ271" s="20"/>
    </row>
    <row r="272" spans="2:36" s="18" customFormat="1" ht="7.5" customHeight="1">
      <c r="B272" s="5"/>
      <c r="J272" s="9"/>
      <c r="K272" s="12"/>
      <c r="L272" s="9"/>
      <c r="M272" s="12"/>
      <c r="N272" s="9"/>
      <c r="O272" s="12"/>
      <c r="P272" s="9"/>
      <c r="Q272" s="12"/>
      <c r="R272" s="9"/>
      <c r="S272" s="12"/>
      <c r="T272" s="9"/>
      <c r="U272" s="12"/>
      <c r="V272" s="9"/>
      <c r="W272" s="12"/>
      <c r="X272" s="9"/>
      <c r="Y272" s="12"/>
      <c r="Z272" s="9"/>
      <c r="AA272" s="12"/>
      <c r="AB272" s="9"/>
      <c r="AC272" s="12"/>
      <c r="AD272" s="9"/>
      <c r="AE272" s="12"/>
      <c r="AF272" s="9"/>
      <c r="AG272" s="12"/>
      <c r="AH272" s="9"/>
      <c r="AI272" s="69"/>
      <c r="AJ272" s="20"/>
    </row>
    <row r="273" spans="1:36" s="18" customFormat="1" ht="15">
      <c r="B273" s="5"/>
      <c r="E273" s="72" t="s">
        <v>535</v>
      </c>
      <c r="J273" s="17">
        <f>+J220+J267+J271</f>
        <v>127149.03000000001</v>
      </c>
      <c r="K273" s="12"/>
      <c r="L273" s="17">
        <f>+L220+L267+L271</f>
        <v>139252.24</v>
      </c>
      <c r="M273" s="12"/>
      <c r="N273" s="17">
        <f>+N220+N267+N271</f>
        <v>131200.47999999998</v>
      </c>
      <c r="O273" s="12"/>
      <c r="P273" s="17">
        <f>+P220+P267+P271</f>
        <v>120153.10999999999</v>
      </c>
      <c r="Q273" s="12"/>
      <c r="R273" s="17">
        <f>+R220+R267+R271</f>
        <v>123733.81999999996</v>
      </c>
      <c r="S273" s="12"/>
      <c r="T273" s="17">
        <f>+T220+T267+T271</f>
        <v>128825.33999999998</v>
      </c>
      <c r="U273" s="12"/>
      <c r="V273" s="17">
        <f>+V220+V267+V271</f>
        <v>132242.56999999998</v>
      </c>
      <c r="W273" s="12"/>
      <c r="X273" s="17">
        <f>+X220+X267+X271</f>
        <v>131905.64999999997</v>
      </c>
      <c r="Y273" s="12"/>
      <c r="Z273" s="17">
        <f>+Z220+Z267+Z271</f>
        <v>132958.37999999998</v>
      </c>
      <c r="AA273" s="12"/>
      <c r="AB273" s="17">
        <f>+AB220+AB267+AB271</f>
        <v>114918.34000000001</v>
      </c>
      <c r="AC273" s="12"/>
      <c r="AD273" s="17">
        <f>+AD220+AD267+AD271</f>
        <v>133813.29999999999</v>
      </c>
      <c r="AE273" s="12"/>
      <c r="AF273" s="17">
        <f>+AF220+AF267+AF271</f>
        <v>101113.91</v>
      </c>
      <c r="AG273" s="12"/>
      <c r="AH273" s="17">
        <f>+AH220+AH267+AH271</f>
        <v>1517266.17</v>
      </c>
      <c r="AI273" s="46">
        <f>IF(AH$57=0,0,AH273/AH$57)</f>
        <v>9.7871471983178179E-2</v>
      </c>
      <c r="AJ273" s="20"/>
    </row>
    <row r="274" spans="1:36" s="18" customFormat="1" ht="7.5" customHeight="1">
      <c r="B274" s="5"/>
      <c r="J274" s="9"/>
      <c r="K274" s="12"/>
      <c r="L274" s="9"/>
      <c r="M274" s="12"/>
      <c r="N274" s="9"/>
      <c r="O274" s="12"/>
      <c r="P274" s="9"/>
      <c r="Q274" s="12"/>
      <c r="R274" s="9"/>
      <c r="S274" s="12"/>
      <c r="T274" s="9"/>
      <c r="U274" s="12"/>
      <c r="V274" s="9"/>
      <c r="W274" s="12"/>
      <c r="X274" s="9"/>
      <c r="Y274" s="12"/>
      <c r="Z274" s="9"/>
      <c r="AA274" s="12"/>
      <c r="AB274" s="9"/>
      <c r="AC274" s="12"/>
      <c r="AD274" s="9"/>
      <c r="AE274" s="12"/>
      <c r="AF274" s="9"/>
      <c r="AG274" s="12"/>
      <c r="AH274" s="9"/>
      <c r="AI274" s="69"/>
      <c r="AJ274" s="20"/>
    </row>
    <row r="275" spans="1:36" s="18" customFormat="1" ht="7.5" customHeight="1">
      <c r="B275" s="5" t="s">
        <v>402</v>
      </c>
      <c r="D275" s="23"/>
      <c r="E275" s="23"/>
      <c r="F275" s="23"/>
      <c r="G275" s="23"/>
      <c r="H275" s="23"/>
      <c r="I275" s="23"/>
      <c r="J275" s="24"/>
      <c r="K275" s="12"/>
      <c r="L275" s="24"/>
      <c r="M275" s="12"/>
      <c r="N275" s="24"/>
      <c r="O275" s="12"/>
      <c r="P275" s="24"/>
      <c r="Q275" s="12"/>
      <c r="R275" s="24"/>
      <c r="S275" s="12"/>
      <c r="T275" s="24"/>
      <c r="U275" s="12"/>
      <c r="V275" s="24"/>
      <c r="W275" s="12"/>
      <c r="X275" s="24"/>
      <c r="Y275" s="12"/>
      <c r="Z275" s="24"/>
      <c r="AA275" s="12"/>
      <c r="AB275" s="24"/>
      <c r="AC275" s="12"/>
      <c r="AD275" s="24"/>
      <c r="AE275" s="12"/>
      <c r="AF275" s="24"/>
      <c r="AG275" s="12"/>
      <c r="AH275" s="24"/>
      <c r="AI275" s="69"/>
      <c r="AJ275" s="20"/>
    </row>
    <row r="276" spans="1:36" s="18" customFormat="1" ht="15">
      <c r="B276" s="5" t="s">
        <v>402</v>
      </c>
      <c r="E276" s="25" t="s">
        <v>536</v>
      </c>
      <c r="F276" s="26"/>
      <c r="G276" s="26"/>
      <c r="H276" s="26"/>
      <c r="I276" s="26"/>
      <c r="J276" s="27">
        <f>+J215-J273</f>
        <v>219791.18999999983</v>
      </c>
      <c r="K276" s="28"/>
      <c r="L276" s="27">
        <f>+L215-L273</f>
        <v>186340.39999999967</v>
      </c>
      <c r="M276" s="75"/>
      <c r="N276" s="27">
        <f>+N215-N273</f>
        <v>179916.13999999978</v>
      </c>
      <c r="O276" s="75"/>
      <c r="P276" s="27">
        <f>+P215-P273</f>
        <v>240537.02999999968</v>
      </c>
      <c r="Q276" s="28"/>
      <c r="R276" s="27">
        <f>+R215-R273</f>
        <v>161753.26</v>
      </c>
      <c r="S276" s="75"/>
      <c r="T276" s="27">
        <f>+T215-T273</f>
        <v>181738.29999999993</v>
      </c>
      <c r="U276" s="75"/>
      <c r="V276" s="27">
        <f>+V215-V273</f>
        <v>174712.13000000021</v>
      </c>
      <c r="W276" s="28"/>
      <c r="X276" s="27">
        <f>+X215-X273</f>
        <v>192529.23999999993</v>
      </c>
      <c r="Y276" s="75"/>
      <c r="Z276" s="27">
        <f>+Z215-Z273</f>
        <v>201322.6</v>
      </c>
      <c r="AA276" s="75"/>
      <c r="AB276" s="27">
        <f>+AB215-AB273</f>
        <v>245992.4200000001</v>
      </c>
      <c r="AC276" s="28"/>
      <c r="AD276" s="27">
        <f>+AD215-AD273</f>
        <v>193434.10000000015</v>
      </c>
      <c r="AE276" s="75"/>
      <c r="AF276" s="27">
        <f>+AF215-AF273</f>
        <v>776878.86999999976</v>
      </c>
      <c r="AG276" s="75"/>
      <c r="AH276" s="27">
        <f>+AH215-AH273</f>
        <v>2954945.6799999978</v>
      </c>
      <c r="AI276" s="46">
        <f>IF(AH$57=0,0,AH276/AH$57)</f>
        <v>0.19060919504448792</v>
      </c>
      <c r="AJ276" s="76"/>
    </row>
    <row r="277" spans="1:36" s="18" customFormat="1" ht="6.75" customHeight="1">
      <c r="A277" s="29"/>
      <c r="B277" s="5" t="s">
        <v>402</v>
      </c>
      <c r="C277" s="5"/>
      <c r="D277" s="30"/>
      <c r="E277" s="30"/>
      <c r="F277" s="30"/>
      <c r="G277" s="30"/>
      <c r="H277" s="30"/>
      <c r="I277" s="30"/>
      <c r="J277" s="31"/>
      <c r="K277" s="30"/>
      <c r="L277" s="31"/>
      <c r="M277" s="30"/>
      <c r="N277" s="31"/>
      <c r="O277" s="30"/>
      <c r="P277" s="31"/>
      <c r="Q277" s="30"/>
      <c r="R277" s="31"/>
      <c r="S277" s="30"/>
      <c r="T277" s="31"/>
      <c r="U277" s="30"/>
      <c r="V277" s="31"/>
      <c r="W277" s="30"/>
      <c r="X277" s="31"/>
      <c r="Y277" s="30"/>
      <c r="Z277" s="31"/>
      <c r="AA277" s="30"/>
      <c r="AB277" s="31"/>
      <c r="AC277" s="30"/>
      <c r="AD277" s="31"/>
      <c r="AE277" s="30"/>
      <c r="AF277" s="31"/>
      <c r="AG277" s="30"/>
      <c r="AH277" s="31"/>
      <c r="AI277" s="13"/>
      <c r="AJ277" s="20"/>
    </row>
    <row r="278" spans="1:36" s="18" customFormat="1" ht="15">
      <c r="A278" s="29"/>
      <c r="B278" s="5" t="s">
        <v>402</v>
      </c>
      <c r="C278" s="5"/>
      <c r="E278" s="77" t="s">
        <v>537</v>
      </c>
      <c r="F278" s="78"/>
      <c r="G278" s="78"/>
      <c r="H278" s="78"/>
      <c r="I278" s="78"/>
      <c r="J278" s="79">
        <f>J276 +J207+SUMIF($D:$D,52141,J:J)+SUMIF($D:$D,52142,J:J)+SUMIF($D:$D,52143,J:J)+SUMIF($D:$D,55142,J:J)+SUMIF($D:$D,56142,J:J)+SUMIF($D:$D,70142,J:J)</f>
        <v>295359.38999999984</v>
      </c>
      <c r="K278" s="78"/>
      <c r="L278" s="79">
        <f>L276 +L207+SUMIF($D:$D,52141,L:L)+SUMIF($D:$D,52142,L:L)+SUMIF($D:$D,52143,L:L)+SUMIF($D:$D,55142,L:L)+SUMIF($D:$D,56142,L:L)+SUMIF($D:$D,70142,L:L)</f>
        <v>262051.4899999997</v>
      </c>
      <c r="M278" s="78"/>
      <c r="N278" s="79">
        <f>N276 +N207+SUMIF($D:$D,52141,N:N)+SUMIF($D:$D,52142,N:N)+SUMIF($D:$D,52143,N:N)+SUMIF($D:$D,55142,N:N)+SUMIF($D:$D,56142,N:N)+SUMIF($D:$D,70142,N:N)</f>
        <v>259532.85999999981</v>
      </c>
      <c r="O278" s="78"/>
      <c r="P278" s="79">
        <f>P276 +P207+SUMIF($D:$D,52141,P:P)+SUMIF($D:$D,52142,P:P)+SUMIF($D:$D,52143,P:P)+SUMIF($D:$D,55142,P:P)+SUMIF($D:$D,56142,P:P)+SUMIF($D:$D,70142,P:P)</f>
        <v>325035.60999999969</v>
      </c>
      <c r="Q278" s="78"/>
      <c r="R278" s="79">
        <f>R276 +R207+SUMIF($D:$D,52141,R:R)+SUMIF($D:$D,52142,R:R)+SUMIF($D:$D,52143,R:R)+SUMIF($D:$D,55142,R:R)+SUMIF($D:$D,56142,R:R)+SUMIF($D:$D,70142,R:R)</f>
        <v>246556.08000000002</v>
      </c>
      <c r="S278" s="78"/>
      <c r="T278" s="79">
        <f>T276 +T207+SUMIF($D:$D,52141,T:T)+SUMIF($D:$D,52142,T:T)+SUMIF($D:$D,52143,T:T)+SUMIF($D:$D,55142,T:T)+SUMIF($D:$D,56142,T:T)+SUMIF($D:$D,70142,T:T)</f>
        <v>256123.99999999994</v>
      </c>
      <c r="U278" s="78"/>
      <c r="V278" s="79">
        <f>V276 +V207+SUMIF($D:$D,52141,V:V)+SUMIF($D:$D,52142,V:V)+SUMIF($D:$D,52143,V:V)+SUMIF($D:$D,55142,V:V)+SUMIF($D:$D,56142,V:V)+SUMIF($D:$D,70142,V:V)</f>
        <v>253378.49000000019</v>
      </c>
      <c r="W278" s="78"/>
      <c r="X278" s="79">
        <f>X276 +X207+SUMIF($D:$D,52141,X:X)+SUMIF($D:$D,52142,X:X)+SUMIF($D:$D,52143,X:X)+SUMIF($D:$D,55142,X:X)+SUMIF($D:$D,56142,X:X)+SUMIF($D:$D,70142,X:X)</f>
        <v>262371.47999999992</v>
      </c>
      <c r="Y278" s="78"/>
      <c r="Z278" s="79">
        <f>Z276 +Z207+SUMIF($D:$D,52141,Z:Z)+SUMIF($D:$D,52142,Z:Z)+SUMIF($D:$D,52143,Z:Z)+SUMIF($D:$D,55142,Z:Z)+SUMIF($D:$D,56142,Z:Z)+SUMIF($D:$D,70142,Z:Z)</f>
        <v>291975.31</v>
      </c>
      <c r="AA278" s="78"/>
      <c r="AB278" s="79">
        <f>AB276 +AB207+SUMIF($D:$D,52141,AB:AB)+SUMIF($D:$D,52142,AB:AB)+SUMIF($D:$D,52143,AB:AB)+SUMIF($D:$D,55142,AB:AB)+SUMIF($D:$D,56142,AB:AB)+SUMIF($D:$D,70142,AB:AB)</f>
        <v>327943.10000000009</v>
      </c>
      <c r="AC278" s="78"/>
      <c r="AD278" s="79">
        <f>AD276 +AD207+SUMIF($D:$D,52141,AD:AD)+SUMIF($D:$D,52142,AD:AD)+SUMIF($D:$D,52143,AD:AD)+SUMIF($D:$D,55142,AD:AD)+SUMIF($D:$D,56142,AD:AD)+SUMIF($D:$D,70142,AD:AD)</f>
        <v>281024.04000000015</v>
      </c>
      <c r="AE278" s="78"/>
      <c r="AF278" s="79">
        <f>AF276 +AF207+SUMIF($D:$D,52141,AF:AF)+SUMIF($D:$D,52142,AF:AF)+SUMIF($D:$D,52143,AF:AF)+SUMIF($D:$D,55142,AF:AF)+SUMIF($D:$D,56142,AF:AF)+SUMIF($D:$D,70142,AF:AF)</f>
        <v>841254.4299999997</v>
      </c>
      <c r="AG278" s="78"/>
      <c r="AH278" s="79">
        <f>AH276 +AH207+SUMIF($D:$D,52141,AH:AH)+SUMIF($D:$D,52142,AH:AH)+SUMIF($D:$D,52143,AH:AH)+SUMIF($D:$D,55142,AH:AH)+SUMIF($D:$D,56142,AH:AH)+SUMIF($D:$D,70142,AH:AH)</f>
        <v>3902606.2799999975</v>
      </c>
      <c r="AI278" s="46">
        <f>IF(AH$57=0,0,AH278/AH$57)</f>
        <v>0.25173817801157128</v>
      </c>
      <c r="AJ278" s="76"/>
    </row>
    <row r="279" spans="1:36" s="18" customFormat="1" ht="6.75" customHeight="1">
      <c r="A279" s="32"/>
      <c r="B279" s="5" t="s">
        <v>402</v>
      </c>
      <c r="C279" s="5"/>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13"/>
      <c r="AJ279" s="20"/>
    </row>
    <row r="280" spans="1:36" outlineLevel="1">
      <c r="B280" s="43" t="s">
        <v>538</v>
      </c>
      <c r="D280" s="22">
        <v>51260</v>
      </c>
      <c r="E280" s="22" t="s">
        <v>539</v>
      </c>
      <c r="F280" s="21"/>
      <c r="G280" s="7"/>
      <c r="H280" s="18"/>
      <c r="I280" s="44"/>
      <c r="J280" s="45">
        <v>44997.57</v>
      </c>
      <c r="K280" s="44"/>
      <c r="L280" s="45">
        <v>44997.68</v>
      </c>
      <c r="M280" s="44"/>
      <c r="N280" s="45">
        <v>48657.75</v>
      </c>
      <c r="O280" s="44"/>
      <c r="P280" s="45">
        <v>49018.23</v>
      </c>
      <c r="Q280" s="44"/>
      <c r="R280" s="45">
        <v>50228.69</v>
      </c>
      <c r="S280" s="44"/>
      <c r="T280" s="45">
        <v>50162.73</v>
      </c>
      <c r="U280" s="44"/>
      <c r="V280" s="45">
        <v>49766.54</v>
      </c>
      <c r="W280" s="44"/>
      <c r="X280" s="45">
        <v>49766.52</v>
      </c>
      <c r="Y280" s="44"/>
      <c r="Z280" s="45">
        <v>50661.38</v>
      </c>
      <c r="AA280" s="44"/>
      <c r="AB280" s="45">
        <v>50123.25</v>
      </c>
      <c r="AC280" s="44"/>
      <c r="AD280" s="45">
        <v>50656.07</v>
      </c>
      <c r="AE280" s="44"/>
      <c r="AF280" s="45">
        <v>0</v>
      </c>
      <c r="AG280" s="44"/>
      <c r="AH280" s="45">
        <f t="shared" ref="AH280:AH283" si="22">AF280+AD280+AB280+Z280+X280+V280+T280+R280+P280+N280+L280+J280</f>
        <v>539036.40999999992</v>
      </c>
      <c r="AI280" s="46">
        <f t="shared" ref="AI280:AI283" si="23">IF(AH$57=0,0,AH280/AH$57)</f>
        <v>3.4770620964433639E-2</v>
      </c>
      <c r="AJ280" s="47"/>
    </row>
    <row r="281" spans="1:36" outlineLevel="1">
      <c r="B281" s="43" t="s">
        <v>407</v>
      </c>
      <c r="D281" s="22">
        <v>54260</v>
      </c>
      <c r="E281" s="22" t="s">
        <v>539</v>
      </c>
      <c r="F281" s="21"/>
      <c r="G281" s="7"/>
      <c r="H281" s="18"/>
      <c r="I281" s="44"/>
      <c r="J281" s="45">
        <v>12649.14</v>
      </c>
      <c r="K281" s="44"/>
      <c r="L281" s="45">
        <v>12649.25</v>
      </c>
      <c r="M281" s="44"/>
      <c r="N281" s="45">
        <v>13940.65</v>
      </c>
      <c r="O281" s="44"/>
      <c r="P281" s="45">
        <v>13079.67</v>
      </c>
      <c r="Q281" s="44"/>
      <c r="R281" s="45">
        <v>13079.65</v>
      </c>
      <c r="S281" s="44"/>
      <c r="T281" s="45">
        <v>13079.69</v>
      </c>
      <c r="U281" s="44"/>
      <c r="V281" s="45">
        <v>13079.76</v>
      </c>
      <c r="W281" s="44"/>
      <c r="X281" s="45">
        <v>13492.56</v>
      </c>
      <c r="Y281" s="44"/>
      <c r="Z281" s="45">
        <v>13492.54</v>
      </c>
      <c r="AA281" s="44"/>
      <c r="AB281" s="45">
        <v>13894.02</v>
      </c>
      <c r="AC281" s="44"/>
      <c r="AD281" s="45">
        <v>13693.16</v>
      </c>
      <c r="AE281" s="44"/>
      <c r="AF281" s="45">
        <v>0</v>
      </c>
      <c r="AG281" s="44"/>
      <c r="AH281" s="45">
        <f t="shared" si="22"/>
        <v>146130.08999999997</v>
      </c>
      <c r="AI281" s="46">
        <f t="shared" si="23"/>
        <v>9.4261424212300892E-3</v>
      </c>
      <c r="AJ281" s="47"/>
    </row>
    <row r="282" spans="1:36" outlineLevel="1">
      <c r="B282" s="43" t="s">
        <v>407</v>
      </c>
      <c r="D282" s="22">
        <v>57260</v>
      </c>
      <c r="E282" s="22" t="s">
        <v>539</v>
      </c>
      <c r="F282" s="21"/>
      <c r="G282" s="7"/>
      <c r="H282" s="18"/>
      <c r="I282" s="44"/>
      <c r="J282" s="45">
        <v>7344.19</v>
      </c>
      <c r="K282" s="44"/>
      <c r="L282" s="45">
        <v>7344.25</v>
      </c>
      <c r="M282" s="44"/>
      <c r="N282" s="45">
        <v>7344.28</v>
      </c>
      <c r="O282" s="44"/>
      <c r="P282" s="45">
        <v>7344.19</v>
      </c>
      <c r="Q282" s="44"/>
      <c r="R282" s="45">
        <v>7344.28</v>
      </c>
      <c r="S282" s="44"/>
      <c r="T282" s="45">
        <v>7344.2</v>
      </c>
      <c r="U282" s="44"/>
      <c r="V282" s="45">
        <v>7344.21</v>
      </c>
      <c r="W282" s="44"/>
      <c r="X282" s="45">
        <v>7344.31</v>
      </c>
      <c r="Y282" s="44"/>
      <c r="Z282" s="45">
        <v>7344.21</v>
      </c>
      <c r="AA282" s="44"/>
      <c r="AB282" s="45">
        <v>7344.25</v>
      </c>
      <c r="AC282" s="44"/>
      <c r="AD282" s="45">
        <v>7344.25</v>
      </c>
      <c r="AE282" s="44"/>
      <c r="AF282" s="45">
        <v>0</v>
      </c>
      <c r="AG282" s="44"/>
      <c r="AH282" s="45">
        <f t="shared" si="22"/>
        <v>80786.62000000001</v>
      </c>
      <c r="AI282" s="46">
        <f t="shared" si="23"/>
        <v>5.211152513830624E-3</v>
      </c>
      <c r="AJ282" s="47"/>
    </row>
    <row r="283" spans="1:36" outlineLevel="1">
      <c r="B283" s="43" t="s">
        <v>407</v>
      </c>
      <c r="D283" s="22">
        <v>70260</v>
      </c>
      <c r="E283" s="22" t="s">
        <v>539</v>
      </c>
      <c r="F283" s="21"/>
      <c r="G283" s="7"/>
      <c r="H283" s="18"/>
      <c r="I283" s="44"/>
      <c r="J283" s="45">
        <v>1569.67</v>
      </c>
      <c r="K283" s="44"/>
      <c r="L283" s="45">
        <v>3448.23</v>
      </c>
      <c r="M283" s="44"/>
      <c r="N283" s="45">
        <v>2185.2399999999998</v>
      </c>
      <c r="O283" s="44"/>
      <c r="P283" s="45">
        <v>2185.23</v>
      </c>
      <c r="Q283" s="44"/>
      <c r="R283" s="45">
        <v>2185.23</v>
      </c>
      <c r="S283" s="44"/>
      <c r="T283" s="45">
        <v>2185.23</v>
      </c>
      <c r="U283" s="44"/>
      <c r="V283" s="45">
        <v>2175.12</v>
      </c>
      <c r="W283" s="44"/>
      <c r="X283" s="45">
        <v>2189.38</v>
      </c>
      <c r="Y283" s="44"/>
      <c r="Z283" s="45">
        <v>2189.35</v>
      </c>
      <c r="AA283" s="44"/>
      <c r="AB283" s="45">
        <v>2171.1799999999998</v>
      </c>
      <c r="AC283" s="44"/>
      <c r="AD283" s="45">
        <v>2171.1799999999998</v>
      </c>
      <c r="AE283" s="44"/>
      <c r="AF283" s="45">
        <v>0</v>
      </c>
      <c r="AG283" s="44"/>
      <c r="AH283" s="45">
        <f t="shared" si="22"/>
        <v>24655.040000000001</v>
      </c>
      <c r="AI283" s="46">
        <f t="shared" si="23"/>
        <v>1.5903768925422872E-3</v>
      </c>
      <c r="AJ283" s="47"/>
    </row>
    <row r="284" spans="1:36" s="18" customFormat="1" ht="5.0999999999999996" customHeight="1" outlineLevel="1">
      <c r="A284" s="32"/>
      <c r="B284" s="5" t="s">
        <v>402</v>
      </c>
      <c r="C284" s="5"/>
      <c r="D284" s="21"/>
      <c r="E284" s="21"/>
      <c r="F284" s="21"/>
      <c r="G284" s="21"/>
      <c r="J284" s="14"/>
      <c r="K284" s="9"/>
      <c r="L284" s="14"/>
      <c r="M284" s="9"/>
      <c r="N284" s="14"/>
      <c r="O284" s="9"/>
      <c r="P284" s="14"/>
      <c r="Q284" s="9"/>
      <c r="R284" s="14"/>
      <c r="S284" s="9"/>
      <c r="T284" s="14"/>
      <c r="U284" s="9"/>
      <c r="V284" s="14"/>
      <c r="W284" s="9"/>
      <c r="X284" s="14"/>
      <c r="Y284" s="9"/>
      <c r="Z284" s="14"/>
      <c r="AA284" s="9"/>
      <c r="AB284" s="14"/>
      <c r="AC284" s="9"/>
      <c r="AD284" s="14"/>
      <c r="AE284" s="9"/>
      <c r="AF284" s="14"/>
      <c r="AG284" s="9"/>
      <c r="AH284" s="14"/>
      <c r="AI284" s="13"/>
      <c r="AJ284" s="20"/>
    </row>
    <row r="285" spans="1:36" s="18" customFormat="1" ht="15">
      <c r="A285" s="32"/>
      <c r="B285" s="5" t="s">
        <v>402</v>
      </c>
      <c r="C285" s="5"/>
      <c r="F285" s="21" t="s">
        <v>539</v>
      </c>
      <c r="J285" s="15">
        <f>SUM(J280:J284)</f>
        <v>66560.570000000007</v>
      </c>
      <c r="K285" s="9"/>
      <c r="L285" s="15">
        <f>SUM(L280:L284)</f>
        <v>68439.41</v>
      </c>
      <c r="M285" s="9"/>
      <c r="N285" s="15">
        <f>SUM(N280:N284)</f>
        <v>72127.920000000013</v>
      </c>
      <c r="O285" s="80">
        <f>IF(N$51=0,0,N285/N$51)</f>
        <v>0</v>
      </c>
      <c r="P285" s="15">
        <f>SUM(P280:P284)</f>
        <v>71627.319999999992</v>
      </c>
      <c r="Q285" s="9"/>
      <c r="R285" s="15">
        <f>SUM(R280:R284)</f>
        <v>72837.850000000006</v>
      </c>
      <c r="S285" s="9"/>
      <c r="T285" s="15">
        <f>SUM(T280:T284)</f>
        <v>72771.850000000006</v>
      </c>
      <c r="U285" s="80">
        <f>IF(T$51=0,0,T285/T$51)</f>
        <v>0</v>
      </c>
      <c r="V285" s="15">
        <f>SUM(V280:V284)</f>
        <v>72365.63</v>
      </c>
      <c r="W285" s="9"/>
      <c r="X285" s="15">
        <f>SUM(X280:X284)</f>
        <v>72792.77</v>
      </c>
      <c r="Y285" s="9"/>
      <c r="Z285" s="15">
        <f>SUM(Z280:Z284)</f>
        <v>73687.48000000001</v>
      </c>
      <c r="AA285" s="80">
        <f>IF(Z$51=0,0,Z285/Z$51)</f>
        <v>0</v>
      </c>
      <c r="AB285" s="15">
        <f>SUM(AB280:AB284)</f>
        <v>73532.7</v>
      </c>
      <c r="AC285" s="9"/>
      <c r="AD285" s="15">
        <f>SUM(AD280:AD284)</f>
        <v>73864.659999999989</v>
      </c>
      <c r="AE285" s="9"/>
      <c r="AF285" s="15">
        <f>SUM(AF280:AF284)</f>
        <v>0</v>
      </c>
      <c r="AG285" s="80">
        <f>IF(AF$51=0,0,AF285/AF$51)</f>
        <v>0</v>
      </c>
      <c r="AH285" s="15">
        <f>SUM(J285,L285,N285,P285,R285,T285,V285,X285,Z285,AB285,AD285,AF285)</f>
        <v>790608.16</v>
      </c>
      <c r="AI285" s="46">
        <f>IF(AH$57=0,0,AH285/AH$57)</f>
        <v>5.0998292792036652E-2</v>
      </c>
      <c r="AJ285" s="20"/>
    </row>
    <row r="286" spans="1:36" s="18" customFormat="1" ht="15" outlineLevel="1">
      <c r="A286" s="32"/>
      <c r="B286" s="5" t="s">
        <v>402</v>
      </c>
      <c r="C286" s="5"/>
      <c r="F286" s="21"/>
      <c r="J286" s="9"/>
      <c r="K286" s="9"/>
      <c r="L286" s="9"/>
      <c r="M286" s="9"/>
      <c r="N286" s="9"/>
      <c r="O286" s="13"/>
      <c r="P286" s="9"/>
      <c r="Q286" s="9"/>
      <c r="R286" s="9"/>
      <c r="S286" s="9"/>
      <c r="T286" s="9"/>
      <c r="U286" s="13"/>
      <c r="V286" s="9"/>
      <c r="W286" s="9"/>
      <c r="X286" s="9"/>
      <c r="Y286" s="9"/>
      <c r="Z286" s="9"/>
      <c r="AA286" s="13"/>
      <c r="AB286" s="9"/>
      <c r="AC286" s="9"/>
      <c r="AD286" s="9"/>
      <c r="AE286" s="9"/>
      <c r="AF286" s="9"/>
      <c r="AG286" s="13"/>
      <c r="AH286" s="9"/>
      <c r="AI286" s="13"/>
      <c r="AJ286" s="20"/>
    </row>
    <row r="287" spans="1:36" customFormat="1" ht="15" outlineLevel="1">
      <c r="B287" t="s">
        <v>540</v>
      </c>
    </row>
    <row r="288" spans="1:36" s="18" customFormat="1" ht="5.0999999999999996" customHeight="1" outlineLevel="1">
      <c r="A288" s="32"/>
      <c r="B288" s="5" t="s">
        <v>402</v>
      </c>
      <c r="C288" s="5"/>
      <c r="D288" s="21"/>
      <c r="E288" s="21"/>
      <c r="F288" s="21"/>
      <c r="G288" s="21"/>
      <c r="J288" s="14"/>
      <c r="K288" s="9"/>
      <c r="L288" s="14"/>
      <c r="M288" s="9"/>
      <c r="N288" s="14"/>
      <c r="O288" s="13"/>
      <c r="P288" s="14"/>
      <c r="Q288" s="9"/>
      <c r="R288" s="14"/>
      <c r="S288" s="9"/>
      <c r="T288" s="14"/>
      <c r="U288" s="13"/>
      <c r="V288" s="14"/>
      <c r="W288" s="9"/>
      <c r="X288" s="14"/>
      <c r="Y288" s="9"/>
      <c r="Z288" s="14"/>
      <c r="AA288" s="13"/>
      <c r="AB288" s="14"/>
      <c r="AC288" s="9"/>
      <c r="AD288" s="14"/>
      <c r="AE288" s="9"/>
      <c r="AF288" s="14"/>
      <c r="AG288" s="13"/>
      <c r="AH288" s="14"/>
      <c r="AI288" s="13"/>
      <c r="AJ288" s="20"/>
    </row>
    <row r="289" spans="1:36" s="18" customFormat="1" ht="15">
      <c r="A289" s="32"/>
      <c r="B289" s="5" t="s">
        <v>402</v>
      </c>
      <c r="C289" s="5"/>
      <c r="F289" s="22" t="s">
        <v>541</v>
      </c>
      <c r="J289" s="15">
        <f>SUM(J287:J288)</f>
        <v>0</v>
      </c>
      <c r="K289" s="9"/>
      <c r="L289" s="15">
        <f>SUM(L287:L288)</f>
        <v>0</v>
      </c>
      <c r="M289" s="9"/>
      <c r="N289" s="15">
        <f>SUM(N287:N288)</f>
        <v>0</v>
      </c>
      <c r="O289" s="80">
        <f>IF(N$51=0,0,N289/N$51)</f>
        <v>0</v>
      </c>
      <c r="P289" s="15">
        <f>SUM(P287:P288)</f>
        <v>0</v>
      </c>
      <c r="Q289" s="9"/>
      <c r="R289" s="15">
        <f>SUM(R287:R288)</f>
        <v>0</v>
      </c>
      <c r="S289" s="9"/>
      <c r="T289" s="15">
        <f>SUM(T287:T288)</f>
        <v>0</v>
      </c>
      <c r="U289" s="80">
        <f>IF(T$51=0,0,T289/T$51)</f>
        <v>0</v>
      </c>
      <c r="V289" s="15">
        <f>SUM(V287:V288)</f>
        <v>0</v>
      </c>
      <c r="W289" s="9"/>
      <c r="X289" s="15">
        <f>SUM(X287:X288)</f>
        <v>0</v>
      </c>
      <c r="Y289" s="9"/>
      <c r="Z289" s="15">
        <f>SUM(Z287:Z288)</f>
        <v>0</v>
      </c>
      <c r="AA289" s="80">
        <f>IF(Z$51=0,0,Z289/Z$51)</f>
        <v>0</v>
      </c>
      <c r="AB289" s="15">
        <f>SUM(AB287:AB288)</f>
        <v>0</v>
      </c>
      <c r="AC289" s="9"/>
      <c r="AD289" s="15">
        <f>SUM(AD287:AD288)</f>
        <v>0</v>
      </c>
      <c r="AE289" s="9"/>
      <c r="AF289" s="15">
        <f>SUM(AF287:AF288)</f>
        <v>0</v>
      </c>
      <c r="AG289" s="80">
        <f>IF(AF$51=0,0,AF289/AF$51)</f>
        <v>0</v>
      </c>
      <c r="AH289" s="15">
        <f>SUM(J289,L289,N289)</f>
        <v>0</v>
      </c>
      <c r="AI289" s="46">
        <f>IF(AH$57=0,0,AH289/AH$57)</f>
        <v>0</v>
      </c>
      <c r="AJ289" s="20"/>
    </row>
    <row r="290" spans="1:36" s="18" customFormat="1" ht="15" outlineLevel="1">
      <c r="A290" s="32"/>
      <c r="B290" s="5" t="s">
        <v>402</v>
      </c>
      <c r="C290" s="5"/>
      <c r="J290" s="9"/>
      <c r="K290" s="9"/>
      <c r="L290" s="9"/>
      <c r="M290" s="9"/>
      <c r="N290" s="9"/>
      <c r="O290" s="13"/>
      <c r="P290" s="9"/>
      <c r="Q290" s="9"/>
      <c r="R290" s="9"/>
      <c r="S290" s="9"/>
      <c r="T290" s="9"/>
      <c r="U290" s="13"/>
      <c r="V290" s="9"/>
      <c r="W290" s="9"/>
      <c r="X290" s="9"/>
      <c r="Y290" s="9"/>
      <c r="Z290" s="9"/>
      <c r="AA290" s="13"/>
      <c r="AB290" s="9"/>
      <c r="AC290" s="9"/>
      <c r="AD290" s="9"/>
      <c r="AE290" s="9"/>
      <c r="AF290" s="9"/>
      <c r="AG290" s="13"/>
      <c r="AH290" s="9"/>
      <c r="AI290" s="13"/>
      <c r="AJ290" s="20"/>
    </row>
    <row r="291" spans="1:36" outlineLevel="1">
      <c r="B291" s="43" t="s">
        <v>542</v>
      </c>
      <c r="D291" s="22">
        <v>70269</v>
      </c>
      <c r="E291" s="22" t="s">
        <v>543</v>
      </c>
      <c r="F291" s="21"/>
      <c r="G291" s="7"/>
      <c r="H291" s="18"/>
      <c r="I291" s="44"/>
      <c r="J291" s="45">
        <v>6852.7</v>
      </c>
      <c r="K291" s="44"/>
      <c r="L291" s="45">
        <v>6852.69</v>
      </c>
      <c r="M291" s="44"/>
      <c r="N291" s="45">
        <v>6852.71</v>
      </c>
      <c r="O291" s="44"/>
      <c r="P291" s="45">
        <v>6852.7</v>
      </c>
      <c r="Q291" s="44"/>
      <c r="R291" s="45">
        <v>6852.69</v>
      </c>
      <c r="S291" s="44"/>
      <c r="T291" s="45">
        <v>6852.7</v>
      </c>
      <c r="U291" s="44"/>
      <c r="V291" s="45">
        <v>6852.7</v>
      </c>
      <c r="W291" s="44"/>
      <c r="X291" s="45">
        <v>6852.69</v>
      </c>
      <c r="Y291" s="44"/>
      <c r="Z291" s="45">
        <v>6852.71</v>
      </c>
      <c r="AA291" s="44"/>
      <c r="AB291" s="45">
        <v>6852.7</v>
      </c>
      <c r="AC291" s="44"/>
      <c r="AD291" s="45">
        <v>6852.69</v>
      </c>
      <c r="AE291" s="44"/>
      <c r="AF291" s="45">
        <v>0</v>
      </c>
      <c r="AG291" s="44"/>
      <c r="AH291" s="45">
        <f>AF291+AD291+AB291+Z291+X291+V291+T291+R291+P291+N291+L291+J291</f>
        <v>75379.679999999993</v>
      </c>
      <c r="AI291" s="46">
        <f>IF(AH$57=0,0,AH291/AH$57)</f>
        <v>4.8623770733785855E-3</v>
      </c>
      <c r="AJ291" s="47"/>
    </row>
    <row r="292" spans="1:36" s="18" customFormat="1" ht="5.0999999999999996" customHeight="1" outlineLevel="1">
      <c r="A292" s="32"/>
      <c r="B292" s="16" t="s">
        <v>402</v>
      </c>
      <c r="C292" s="16"/>
      <c r="D292" s="21"/>
      <c r="E292" s="21"/>
      <c r="F292" s="21"/>
      <c r="G292" s="21"/>
      <c r="J292" s="14"/>
      <c r="K292" s="9"/>
      <c r="L292" s="14"/>
      <c r="M292" s="9"/>
      <c r="N292" s="14"/>
      <c r="O292" s="13"/>
      <c r="P292" s="14"/>
      <c r="Q292" s="9"/>
      <c r="R292" s="14"/>
      <c r="S292" s="9"/>
      <c r="T292" s="14"/>
      <c r="U292" s="13"/>
      <c r="V292" s="14"/>
      <c r="W292" s="9"/>
      <c r="X292" s="14"/>
      <c r="Y292" s="9"/>
      <c r="Z292" s="14"/>
      <c r="AA292" s="13"/>
      <c r="AB292" s="14"/>
      <c r="AC292" s="9"/>
      <c r="AD292" s="14"/>
      <c r="AE292" s="9"/>
      <c r="AF292" s="14"/>
      <c r="AG292" s="13"/>
      <c r="AH292" s="14"/>
      <c r="AI292" s="13"/>
      <c r="AJ292" s="20"/>
    </row>
    <row r="293" spans="1:36" s="18" customFormat="1" ht="15">
      <c r="A293" s="32"/>
      <c r="B293" s="16" t="s">
        <v>402</v>
      </c>
      <c r="C293" s="16"/>
      <c r="F293" s="21" t="s">
        <v>544</v>
      </c>
      <c r="J293" s="15">
        <f>SUM(J291:J292)</f>
        <v>6852.7</v>
      </c>
      <c r="K293" s="9"/>
      <c r="L293" s="15">
        <f>SUM(L291:L292)</f>
        <v>6852.69</v>
      </c>
      <c r="M293" s="9"/>
      <c r="N293" s="15">
        <f>SUM(N291:N292)</f>
        <v>6852.71</v>
      </c>
      <c r="O293" s="80">
        <f>IF(N$51=0,0,N293/N$51)</f>
        <v>0</v>
      </c>
      <c r="P293" s="15">
        <f>SUM(P291:P292)</f>
        <v>6852.7</v>
      </c>
      <c r="Q293" s="9"/>
      <c r="R293" s="15">
        <f>SUM(R291:R292)</f>
        <v>6852.69</v>
      </c>
      <c r="S293" s="9"/>
      <c r="T293" s="15">
        <f>SUM(T291:T292)</f>
        <v>6852.7</v>
      </c>
      <c r="U293" s="80">
        <f>IF(T$51=0,0,T293/T$51)</f>
        <v>0</v>
      </c>
      <c r="V293" s="15">
        <f>SUM(V291:V292)</f>
        <v>6852.7</v>
      </c>
      <c r="W293" s="9"/>
      <c r="X293" s="15">
        <f>SUM(X291:X292)</f>
        <v>6852.69</v>
      </c>
      <c r="Y293" s="9"/>
      <c r="Z293" s="15">
        <f>SUM(Z291:Z292)</f>
        <v>6852.71</v>
      </c>
      <c r="AA293" s="80">
        <f>IF(Z$51=0,0,Z293/Z$51)</f>
        <v>0</v>
      </c>
      <c r="AB293" s="15">
        <f>SUM(AB291:AB292)</f>
        <v>6852.7</v>
      </c>
      <c r="AC293" s="9"/>
      <c r="AD293" s="15">
        <f>SUM(AD291:AD292)</f>
        <v>6852.69</v>
      </c>
      <c r="AE293" s="9"/>
      <c r="AF293" s="15">
        <f>SUM(AF291:AF292)</f>
        <v>0</v>
      </c>
      <c r="AG293" s="80">
        <f>IF(AF$51=0,0,AF293/AF$51)</f>
        <v>0</v>
      </c>
      <c r="AH293" s="15">
        <f>SUM(J293,L293,N293,P293,R293,T293,V293,X293,Z293,AB293,AD293,AF293)</f>
        <v>75379.679999999993</v>
      </c>
      <c r="AI293" s="46">
        <f>IF(AH$57=0,0,AH293/AH$57)</f>
        <v>4.8623770733785855E-3</v>
      </c>
      <c r="AJ293" s="20"/>
    </row>
    <row r="294" spans="1:36" s="18" customFormat="1" ht="6.75" customHeight="1">
      <c r="A294" s="32"/>
      <c r="B294" s="16" t="s">
        <v>402</v>
      </c>
      <c r="C294" s="16"/>
      <c r="J294" s="9"/>
      <c r="K294" s="9"/>
      <c r="L294" s="9"/>
      <c r="M294" s="9"/>
      <c r="N294" s="9"/>
      <c r="O294" s="13"/>
      <c r="P294" s="9"/>
      <c r="Q294" s="9"/>
      <c r="R294" s="9"/>
      <c r="S294" s="9"/>
      <c r="T294" s="9"/>
      <c r="U294" s="13"/>
      <c r="V294" s="9"/>
      <c r="W294" s="9"/>
      <c r="X294" s="9"/>
      <c r="Y294" s="9"/>
      <c r="Z294" s="9"/>
      <c r="AA294" s="13"/>
      <c r="AB294" s="9"/>
      <c r="AC294" s="9"/>
      <c r="AD294" s="9"/>
      <c r="AE294" s="9"/>
      <c r="AF294" s="9"/>
      <c r="AG294" s="13"/>
      <c r="AH294" s="9"/>
      <c r="AI294" s="13"/>
      <c r="AJ294" s="20"/>
    </row>
    <row r="295" spans="1:36" s="18" customFormat="1" ht="15">
      <c r="A295" s="32"/>
      <c r="B295" s="16" t="s">
        <v>402</v>
      </c>
      <c r="C295" s="16"/>
      <c r="E295" s="72" t="s">
        <v>545</v>
      </c>
      <c r="J295" s="17">
        <f>+J285+J289+J293</f>
        <v>73413.27</v>
      </c>
      <c r="K295" s="9"/>
      <c r="L295" s="17">
        <f>+L285+L289+L293</f>
        <v>75292.100000000006</v>
      </c>
      <c r="M295" s="9"/>
      <c r="N295" s="17">
        <f>+N285+N289+N293</f>
        <v>78980.630000000019</v>
      </c>
      <c r="O295" s="80">
        <f>IF(N$51=0,0,N295/N$51)</f>
        <v>0</v>
      </c>
      <c r="P295" s="17">
        <f>+P285+P289+P293</f>
        <v>78480.01999999999</v>
      </c>
      <c r="Q295" s="9"/>
      <c r="R295" s="17">
        <f>+R285+R289+R293</f>
        <v>79690.540000000008</v>
      </c>
      <c r="S295" s="9"/>
      <c r="T295" s="17">
        <f>+T285+T289+T293</f>
        <v>79624.55</v>
      </c>
      <c r="U295" s="80">
        <f>IF(T$51=0,0,T295/T$51)</f>
        <v>0</v>
      </c>
      <c r="V295" s="17">
        <f>+V285+V289+V293</f>
        <v>79218.33</v>
      </c>
      <c r="W295" s="9"/>
      <c r="X295" s="17">
        <f>+X285+X289+X293</f>
        <v>79645.460000000006</v>
      </c>
      <c r="Y295" s="9"/>
      <c r="Z295" s="17">
        <f>+Z285+Z289+Z293</f>
        <v>80540.190000000017</v>
      </c>
      <c r="AA295" s="80">
        <f>IF(Z$51=0,0,Z295/Z$51)</f>
        <v>0</v>
      </c>
      <c r="AB295" s="17">
        <f>+AB285+AB289+AB293</f>
        <v>80385.399999999994</v>
      </c>
      <c r="AC295" s="9"/>
      <c r="AD295" s="17">
        <f>+AD285+AD289+AD293</f>
        <v>80717.349999999991</v>
      </c>
      <c r="AE295" s="9"/>
      <c r="AF295" s="17">
        <f>+AF285+AF289+AF293</f>
        <v>0</v>
      </c>
      <c r="AG295" s="80">
        <f>IF(AF$51=0,0,AF295/AF$51)</f>
        <v>0</v>
      </c>
      <c r="AH295" s="17">
        <f>+AH285+AH289+AH293</f>
        <v>865987.84000000008</v>
      </c>
      <c r="AI295" s="46">
        <f>IF(AH$57=0,0,AH295/AH$57)</f>
        <v>5.5860669865415241E-2</v>
      </c>
      <c r="AJ295" s="20"/>
    </row>
    <row r="296" spans="1:36" s="18" customFormat="1" ht="6.75" customHeight="1">
      <c r="A296" s="32"/>
      <c r="B296" s="16" t="s">
        <v>402</v>
      </c>
      <c r="C296" s="16"/>
      <c r="J296" s="9"/>
      <c r="K296" s="9"/>
      <c r="L296" s="9"/>
      <c r="M296" s="9"/>
      <c r="N296" s="9"/>
      <c r="O296" s="13"/>
      <c r="P296" s="9"/>
      <c r="Q296" s="9"/>
      <c r="R296" s="9"/>
      <c r="S296" s="9"/>
      <c r="T296" s="9"/>
      <c r="U296" s="13"/>
      <c r="V296" s="9"/>
      <c r="W296" s="9"/>
      <c r="X296" s="9"/>
      <c r="Y296" s="9"/>
      <c r="Z296" s="9"/>
      <c r="AA296" s="13"/>
      <c r="AB296" s="9"/>
      <c r="AC296" s="9"/>
      <c r="AD296" s="9"/>
      <c r="AE296" s="9"/>
      <c r="AF296" s="9"/>
      <c r="AG296" s="13"/>
      <c r="AH296" s="9"/>
      <c r="AI296" s="13"/>
      <c r="AJ296" s="20"/>
    </row>
    <row r="297" spans="1:36" s="18" customFormat="1" ht="15">
      <c r="A297" s="32"/>
      <c r="B297" s="16" t="s">
        <v>402</v>
      </c>
      <c r="C297" s="16"/>
      <c r="E297" s="19" t="s">
        <v>546</v>
      </c>
      <c r="J297" s="17">
        <f>+J276-J295</f>
        <v>146377.91999999981</v>
      </c>
      <c r="K297" s="9"/>
      <c r="L297" s="17">
        <f>+L276-L295</f>
        <v>111048.29999999967</v>
      </c>
      <c r="M297" s="9"/>
      <c r="N297" s="17">
        <f>+N276-N295</f>
        <v>100935.50999999976</v>
      </c>
      <c r="O297" s="80">
        <f>IF(N$51=0,0,N297/N$51)</f>
        <v>0</v>
      </c>
      <c r="P297" s="17">
        <f>+P276-P295</f>
        <v>162057.00999999969</v>
      </c>
      <c r="Q297" s="9"/>
      <c r="R297" s="17">
        <f>+R276-R295</f>
        <v>82062.720000000001</v>
      </c>
      <c r="S297" s="9"/>
      <c r="T297" s="17">
        <f>+T276-T295</f>
        <v>102113.74999999993</v>
      </c>
      <c r="U297" s="80">
        <f>IF(T$51=0,0,T297/T$51)</f>
        <v>0</v>
      </c>
      <c r="V297" s="17">
        <f>+V276-V295</f>
        <v>95493.800000000207</v>
      </c>
      <c r="W297" s="9"/>
      <c r="X297" s="17">
        <f>+X276-X295</f>
        <v>112883.77999999993</v>
      </c>
      <c r="Y297" s="9"/>
      <c r="Z297" s="17">
        <f>+Z276-Z295</f>
        <v>120782.40999999999</v>
      </c>
      <c r="AA297" s="80">
        <f>IF(Z$51=0,0,Z297/Z$51)</f>
        <v>0</v>
      </c>
      <c r="AB297" s="17">
        <f>+AB276-AB295</f>
        <v>165607.02000000011</v>
      </c>
      <c r="AC297" s="9"/>
      <c r="AD297" s="17">
        <f>+AD276-AD295</f>
        <v>112716.75000000016</v>
      </c>
      <c r="AE297" s="9"/>
      <c r="AF297" s="17">
        <f>+AF276-AF295</f>
        <v>776878.86999999976</v>
      </c>
      <c r="AG297" s="80">
        <f>IF(AF$51=0,0,AF297/AF$51)</f>
        <v>0</v>
      </c>
      <c r="AH297" s="17">
        <f>+AH276-AH295</f>
        <v>2088957.8399999978</v>
      </c>
      <c r="AI297" s="46">
        <f>IF(AH$57=0,0,AH297/AH$57)</f>
        <v>0.13474852517907268</v>
      </c>
      <c r="AJ297" s="20"/>
    </row>
    <row r="298" spans="1:36" s="18" customFormat="1" ht="6.75" customHeight="1">
      <c r="A298" s="32"/>
      <c r="B298" s="16" t="s">
        <v>402</v>
      </c>
      <c r="C298" s="16"/>
      <c r="J298" s="9"/>
      <c r="K298" s="9"/>
      <c r="L298" s="9"/>
      <c r="M298" s="9"/>
      <c r="N298" s="9"/>
      <c r="O298" s="13"/>
      <c r="P298" s="9"/>
      <c r="Q298" s="9"/>
      <c r="R298" s="9"/>
      <c r="S298" s="9"/>
      <c r="T298" s="9"/>
      <c r="U298" s="13"/>
      <c r="V298" s="9"/>
      <c r="W298" s="9"/>
      <c r="X298" s="9"/>
      <c r="Y298" s="9"/>
      <c r="Z298" s="9"/>
      <c r="AA298" s="13"/>
      <c r="AB298" s="9"/>
      <c r="AC298" s="9"/>
      <c r="AD298" s="9"/>
      <c r="AE298" s="9"/>
      <c r="AF298" s="9"/>
      <c r="AG298" s="13"/>
      <c r="AH298" s="9"/>
      <c r="AI298" s="13"/>
      <c r="AJ298" s="20"/>
    </row>
    <row r="299" spans="1:36" outlineLevel="1">
      <c r="B299" s="43" t="s">
        <v>547</v>
      </c>
      <c r="D299" s="22"/>
      <c r="E299" s="22"/>
      <c r="F299" s="21"/>
      <c r="G299" s="7"/>
      <c r="H299" s="18"/>
      <c r="I299" s="44"/>
      <c r="J299" s="45"/>
      <c r="K299" s="44"/>
      <c r="L299" s="45"/>
      <c r="M299" s="44"/>
      <c r="N299" s="45"/>
      <c r="O299" s="44"/>
      <c r="P299" s="45"/>
      <c r="Q299" s="44"/>
      <c r="R299" s="45"/>
      <c r="S299" s="44"/>
      <c r="T299" s="45"/>
      <c r="U299" s="44"/>
      <c r="V299" s="45"/>
      <c r="W299" s="44"/>
      <c r="X299" s="45"/>
      <c r="Y299" s="44"/>
      <c r="Z299" s="45"/>
      <c r="AA299" s="44"/>
      <c r="AB299" s="45"/>
      <c r="AC299" s="44"/>
      <c r="AD299" s="45"/>
      <c r="AE299" s="44"/>
      <c r="AF299" s="45"/>
      <c r="AG299" s="44"/>
      <c r="AH299" s="45"/>
      <c r="AI299" s="46"/>
      <c r="AJ299" s="47"/>
    </row>
    <row r="300" spans="1:36" s="18" customFormat="1" ht="5.0999999999999996" customHeight="1" outlineLevel="1">
      <c r="A300" s="32"/>
      <c r="B300" s="16" t="s">
        <v>402</v>
      </c>
      <c r="C300" s="16"/>
      <c r="D300" s="21"/>
      <c r="E300" s="21"/>
      <c r="F300" s="21"/>
      <c r="G300" s="21"/>
      <c r="J300" s="14"/>
      <c r="K300" s="9"/>
      <c r="L300" s="14"/>
      <c r="M300" s="9"/>
      <c r="N300" s="14"/>
      <c r="O300" s="13"/>
      <c r="P300" s="14"/>
      <c r="Q300" s="9"/>
      <c r="R300" s="14"/>
      <c r="S300" s="9"/>
      <c r="T300" s="14"/>
      <c r="U300" s="13"/>
      <c r="V300" s="14"/>
      <c r="W300" s="9"/>
      <c r="X300" s="14"/>
      <c r="Y300" s="9"/>
      <c r="Z300" s="14"/>
      <c r="AA300" s="13"/>
      <c r="AB300" s="14"/>
      <c r="AC300" s="9"/>
      <c r="AD300" s="14"/>
      <c r="AE300" s="9"/>
      <c r="AF300" s="14"/>
      <c r="AG300" s="13"/>
      <c r="AH300" s="14"/>
      <c r="AI300" s="13"/>
      <c r="AJ300" s="20"/>
    </row>
    <row r="301" spans="1:36" s="18" customFormat="1" ht="15">
      <c r="A301" s="32"/>
      <c r="B301" s="16" t="s">
        <v>402</v>
      </c>
      <c r="C301" s="16"/>
      <c r="F301" s="21" t="s">
        <v>548</v>
      </c>
      <c r="J301" s="15">
        <f>SUM(J299:J300)</f>
        <v>0</v>
      </c>
      <c r="K301" s="9"/>
      <c r="L301" s="15">
        <f>SUM(L299:L300)</f>
        <v>0</v>
      </c>
      <c r="M301" s="9"/>
      <c r="N301" s="15">
        <f>SUM(N299:N300)</f>
        <v>0</v>
      </c>
      <c r="O301" s="80">
        <f>IF(N$51=0,0,N301/N$51)</f>
        <v>0</v>
      </c>
      <c r="P301" s="15">
        <f>SUM(P299:P300)</f>
        <v>0</v>
      </c>
      <c r="Q301" s="9"/>
      <c r="R301" s="15">
        <f>SUM(R299:R300)</f>
        <v>0</v>
      </c>
      <c r="S301" s="9"/>
      <c r="T301" s="15">
        <f>SUM(T299:T300)</f>
        <v>0</v>
      </c>
      <c r="U301" s="80">
        <f>IF(T$51=0,0,T301/T$51)</f>
        <v>0</v>
      </c>
      <c r="V301" s="15">
        <f>SUM(V299:V300)</f>
        <v>0</v>
      </c>
      <c r="W301" s="9"/>
      <c r="X301" s="15">
        <f>SUM(X299:X300)</f>
        <v>0</v>
      </c>
      <c r="Y301" s="9"/>
      <c r="Z301" s="15">
        <f>SUM(Z299:Z300)</f>
        <v>0</v>
      </c>
      <c r="AA301" s="80">
        <f>IF(Z$51=0,0,Z301/Z$51)</f>
        <v>0</v>
      </c>
      <c r="AB301" s="15">
        <f>SUM(AB299:AB300)</f>
        <v>0</v>
      </c>
      <c r="AC301" s="9"/>
      <c r="AD301" s="15">
        <f>SUM(AD299:AD300)</f>
        <v>0</v>
      </c>
      <c r="AE301" s="9"/>
      <c r="AF301" s="15">
        <f>SUM(AF299:AF300)</f>
        <v>0</v>
      </c>
      <c r="AG301" s="80">
        <f>IF(AF$51=0,0,AF301/AF$51)</f>
        <v>0</v>
      </c>
      <c r="AH301" s="15">
        <f>SUM(AH299:AH300)</f>
        <v>0</v>
      </c>
      <c r="AI301" s="46">
        <f>IF(AH$57=0,0,AH301/AH$57)</f>
        <v>0</v>
      </c>
      <c r="AJ301" s="20"/>
    </row>
    <row r="302" spans="1:36" s="18" customFormat="1" ht="15" outlineLevel="1">
      <c r="A302" s="32"/>
      <c r="B302" s="16" t="s">
        <v>402</v>
      </c>
      <c r="C302" s="16"/>
      <c r="J302" s="9"/>
      <c r="K302" s="9"/>
      <c r="L302" s="9"/>
      <c r="M302" s="9"/>
      <c r="N302" s="9"/>
      <c r="O302" s="13"/>
      <c r="P302" s="9"/>
      <c r="Q302" s="9"/>
      <c r="R302" s="9"/>
      <c r="S302" s="9"/>
      <c r="T302" s="9"/>
      <c r="U302" s="13"/>
      <c r="V302" s="9"/>
      <c r="W302" s="9"/>
      <c r="X302" s="9"/>
      <c r="Y302" s="9"/>
      <c r="Z302" s="9"/>
      <c r="AA302" s="13"/>
      <c r="AB302" s="9"/>
      <c r="AC302" s="9"/>
      <c r="AD302" s="9"/>
      <c r="AE302" s="9"/>
      <c r="AF302" s="9"/>
      <c r="AG302" s="13"/>
      <c r="AH302" s="9"/>
      <c r="AI302" s="13"/>
      <c r="AJ302" s="20"/>
    </row>
    <row r="303" spans="1:36" customFormat="1" ht="15" outlineLevel="1">
      <c r="B303" t="s">
        <v>549</v>
      </c>
    </row>
    <row r="304" spans="1:36" s="18" customFormat="1" ht="5.0999999999999996" customHeight="1" outlineLevel="1">
      <c r="A304" s="32"/>
      <c r="B304" s="16" t="s">
        <v>402</v>
      </c>
      <c r="C304" s="16"/>
      <c r="D304" s="21"/>
      <c r="E304" s="21"/>
      <c r="F304" s="21"/>
      <c r="G304" s="21"/>
      <c r="J304" s="14"/>
      <c r="K304" s="9"/>
      <c r="L304" s="14"/>
      <c r="M304" s="9"/>
      <c r="N304" s="14"/>
      <c r="O304" s="13"/>
      <c r="P304" s="14"/>
      <c r="Q304" s="9"/>
      <c r="R304" s="14"/>
      <c r="S304" s="9"/>
      <c r="T304" s="14"/>
      <c r="U304" s="13"/>
      <c r="V304" s="14"/>
      <c r="W304" s="9"/>
      <c r="X304" s="14"/>
      <c r="Y304" s="9"/>
      <c r="Z304" s="14"/>
      <c r="AA304" s="13"/>
      <c r="AB304" s="14"/>
      <c r="AC304" s="9"/>
      <c r="AD304" s="14"/>
      <c r="AE304" s="9"/>
      <c r="AF304" s="14"/>
      <c r="AG304" s="13"/>
      <c r="AH304" s="14"/>
      <c r="AI304" s="13"/>
      <c r="AJ304" s="20"/>
    </row>
    <row r="305" spans="1:36" s="18" customFormat="1" ht="15">
      <c r="A305" s="32"/>
      <c r="B305" s="16" t="s">
        <v>402</v>
      </c>
      <c r="C305" s="16"/>
      <c r="F305" s="22" t="s">
        <v>550</v>
      </c>
      <c r="J305" s="15">
        <f>SUM(J303:J304)</f>
        <v>0</v>
      </c>
      <c r="K305" s="9"/>
      <c r="L305" s="15">
        <f>SUM(L303:L304)</f>
        <v>0</v>
      </c>
      <c r="M305" s="9"/>
      <c r="N305" s="15">
        <f>SUM(N303:N304)</f>
        <v>0</v>
      </c>
      <c r="O305" s="80">
        <f>IF(N$51=0,0,N305/N$51)</f>
        <v>0</v>
      </c>
      <c r="P305" s="15">
        <f>SUM(P303:P304)</f>
        <v>0</v>
      </c>
      <c r="Q305" s="9"/>
      <c r="R305" s="15">
        <f>SUM(R303:R304)</f>
        <v>0</v>
      </c>
      <c r="S305" s="9"/>
      <c r="T305" s="15">
        <f>SUM(T303:T304)</f>
        <v>0</v>
      </c>
      <c r="U305" s="80">
        <f>IF(T$51=0,0,T305/T$51)</f>
        <v>0</v>
      </c>
      <c r="V305" s="15">
        <f>SUM(V303:V304)</f>
        <v>0</v>
      </c>
      <c r="W305" s="9"/>
      <c r="X305" s="15">
        <f>SUM(X303:X304)</f>
        <v>0</v>
      </c>
      <c r="Y305" s="9"/>
      <c r="Z305" s="15">
        <f>SUM(Z303:Z304)</f>
        <v>0</v>
      </c>
      <c r="AA305" s="80">
        <f>IF(Z$51=0,0,Z305/Z$51)</f>
        <v>0</v>
      </c>
      <c r="AB305" s="15">
        <f>SUM(AB303:AB304)</f>
        <v>0</v>
      </c>
      <c r="AC305" s="9"/>
      <c r="AD305" s="15">
        <f>SUM(AD303:AD304)</f>
        <v>0</v>
      </c>
      <c r="AE305" s="9"/>
      <c r="AF305" s="15">
        <f>SUM(AF303:AF304)</f>
        <v>0</v>
      </c>
      <c r="AG305" s="80">
        <f>IF(AF$51=0,0,AF305/AF$51)</f>
        <v>0</v>
      </c>
      <c r="AH305" s="15">
        <f>SUM(AH303:AH304)</f>
        <v>0</v>
      </c>
      <c r="AI305" s="46">
        <f>IF(AH$57=0,0,AH305/AH$57)</f>
        <v>0</v>
      </c>
      <c r="AJ305" s="20"/>
    </row>
    <row r="306" spans="1:36" s="18" customFormat="1" ht="15" outlineLevel="1">
      <c r="A306" s="32"/>
      <c r="B306" s="16" t="s">
        <v>402</v>
      </c>
      <c r="C306" s="16"/>
      <c r="J306" s="9"/>
      <c r="K306" s="9"/>
      <c r="L306" s="9"/>
      <c r="M306" s="9"/>
      <c r="N306" s="9"/>
      <c r="O306" s="13"/>
      <c r="P306" s="9"/>
      <c r="Q306" s="9"/>
      <c r="R306" s="9"/>
      <c r="S306" s="9"/>
      <c r="T306" s="9"/>
      <c r="U306" s="13"/>
      <c r="V306" s="9"/>
      <c r="W306" s="9"/>
      <c r="X306" s="9"/>
      <c r="Y306" s="9"/>
      <c r="Z306" s="9"/>
      <c r="AA306" s="13"/>
      <c r="AB306" s="9"/>
      <c r="AC306" s="9"/>
      <c r="AD306" s="9"/>
      <c r="AE306" s="9"/>
      <c r="AF306" s="9"/>
      <c r="AG306" s="13"/>
      <c r="AH306" s="9"/>
      <c r="AI306" s="13"/>
      <c r="AJ306" s="20"/>
    </row>
    <row r="307" spans="1:36" outlineLevel="1">
      <c r="B307" s="43" t="s">
        <v>551</v>
      </c>
      <c r="D307" s="22"/>
      <c r="E307" s="22"/>
      <c r="F307" s="21"/>
      <c r="G307" s="7"/>
      <c r="H307" s="18"/>
      <c r="I307" s="44"/>
      <c r="J307" s="45"/>
      <c r="K307" s="44"/>
      <c r="L307" s="45"/>
      <c r="M307" s="44"/>
      <c r="N307" s="45"/>
      <c r="O307" s="44"/>
      <c r="P307" s="45"/>
      <c r="Q307" s="44"/>
      <c r="R307" s="45"/>
      <c r="S307" s="44"/>
      <c r="T307" s="45"/>
      <c r="U307" s="44"/>
      <c r="V307" s="45"/>
      <c r="W307" s="44"/>
      <c r="X307" s="45"/>
      <c r="Y307" s="44"/>
      <c r="Z307" s="45"/>
      <c r="AA307" s="44"/>
      <c r="AB307" s="45"/>
      <c r="AC307" s="44"/>
      <c r="AD307" s="45"/>
      <c r="AE307" s="44"/>
      <c r="AF307" s="45"/>
      <c r="AG307" s="44"/>
      <c r="AH307" s="45"/>
      <c r="AI307" s="46"/>
      <c r="AJ307" s="47"/>
    </row>
    <row r="308" spans="1:36" s="18" customFormat="1" ht="5.0999999999999996" customHeight="1" outlineLevel="1">
      <c r="A308" s="32"/>
      <c r="B308" s="16" t="s">
        <v>402</v>
      </c>
      <c r="C308" s="16"/>
      <c r="D308" s="21"/>
      <c r="E308" s="21"/>
      <c r="F308" s="21"/>
      <c r="G308" s="21"/>
      <c r="J308" s="14"/>
      <c r="K308" s="9"/>
      <c r="L308" s="14"/>
      <c r="M308" s="9"/>
      <c r="N308" s="14"/>
      <c r="O308" s="13"/>
      <c r="P308" s="14"/>
      <c r="Q308" s="9"/>
      <c r="R308" s="14"/>
      <c r="S308" s="9"/>
      <c r="T308" s="14"/>
      <c r="U308" s="13"/>
      <c r="V308" s="14"/>
      <c r="W308" s="9"/>
      <c r="X308" s="14"/>
      <c r="Y308" s="9"/>
      <c r="Z308" s="14"/>
      <c r="AA308" s="13"/>
      <c r="AB308" s="14"/>
      <c r="AC308" s="9"/>
      <c r="AD308" s="14"/>
      <c r="AE308" s="9"/>
      <c r="AF308" s="14"/>
      <c r="AG308" s="13"/>
      <c r="AH308" s="14"/>
      <c r="AI308" s="13"/>
      <c r="AJ308" s="20"/>
    </row>
    <row r="309" spans="1:36" s="18" customFormat="1" ht="15">
      <c r="A309" s="32"/>
      <c r="B309" s="16" t="s">
        <v>402</v>
      </c>
      <c r="C309" s="16"/>
      <c r="F309" s="21" t="s">
        <v>552</v>
      </c>
      <c r="J309" s="15">
        <f>SUM(J307:J308)</f>
        <v>0</v>
      </c>
      <c r="K309" s="9"/>
      <c r="L309" s="15">
        <f>SUM(L307:L308)</f>
        <v>0</v>
      </c>
      <c r="M309" s="9"/>
      <c r="N309" s="15">
        <f>SUM(N307:N308)</f>
        <v>0</v>
      </c>
      <c r="O309" s="80">
        <f>IF(N$51=0,0,N309/N$51)</f>
        <v>0</v>
      </c>
      <c r="P309" s="15">
        <f>SUM(P307:P308)</f>
        <v>0</v>
      </c>
      <c r="Q309" s="9"/>
      <c r="R309" s="15">
        <f>SUM(R307:R308)</f>
        <v>0</v>
      </c>
      <c r="S309" s="9"/>
      <c r="T309" s="15">
        <f>SUM(T307:T308)</f>
        <v>0</v>
      </c>
      <c r="U309" s="80">
        <f>IF(T$51=0,0,T309/T$51)</f>
        <v>0</v>
      </c>
      <c r="V309" s="15">
        <f>SUM(V307:V308)</f>
        <v>0</v>
      </c>
      <c r="W309" s="9"/>
      <c r="X309" s="15">
        <f>SUM(X307:X308)</f>
        <v>0</v>
      </c>
      <c r="Y309" s="9"/>
      <c r="Z309" s="15">
        <f>SUM(Z307:Z308)</f>
        <v>0</v>
      </c>
      <c r="AA309" s="80">
        <f>IF(Z$51=0,0,Z309/Z$51)</f>
        <v>0</v>
      </c>
      <c r="AB309" s="15">
        <f>SUM(AB307:AB308)</f>
        <v>0</v>
      </c>
      <c r="AC309" s="9"/>
      <c r="AD309" s="15">
        <f>SUM(AD307:AD308)</f>
        <v>0</v>
      </c>
      <c r="AE309" s="9"/>
      <c r="AF309" s="15">
        <f>SUM(AF307:AF308)</f>
        <v>0</v>
      </c>
      <c r="AG309" s="80">
        <f>IF(AF$51=0,0,AF309/AF$51)</f>
        <v>0</v>
      </c>
      <c r="AH309" s="15">
        <f>SUM(AH307:AH308)</f>
        <v>0</v>
      </c>
      <c r="AI309" s="46">
        <f>IF(AH$57=0,0,AH309/AH$57)</f>
        <v>0</v>
      </c>
      <c r="AJ309" s="20"/>
    </row>
    <row r="310" spans="1:36" s="18" customFormat="1" ht="6.75" customHeight="1">
      <c r="A310" s="32"/>
      <c r="B310" s="5" t="s">
        <v>402</v>
      </c>
      <c r="C310" s="5"/>
      <c r="J310" s="9"/>
      <c r="K310" s="9"/>
      <c r="L310" s="9"/>
      <c r="M310" s="9"/>
      <c r="N310" s="9"/>
      <c r="O310" s="13"/>
      <c r="P310" s="9"/>
      <c r="Q310" s="9"/>
      <c r="R310" s="9"/>
      <c r="S310" s="9"/>
      <c r="T310" s="9"/>
      <c r="U310" s="13"/>
      <c r="V310" s="9"/>
      <c r="W310" s="9"/>
      <c r="X310" s="9"/>
      <c r="Y310" s="9"/>
      <c r="Z310" s="9"/>
      <c r="AA310" s="13"/>
      <c r="AB310" s="9"/>
      <c r="AC310" s="9"/>
      <c r="AD310" s="9"/>
      <c r="AE310" s="9"/>
      <c r="AF310" s="9"/>
      <c r="AG310" s="13"/>
      <c r="AH310" s="9"/>
      <c r="AI310" s="13"/>
      <c r="AJ310" s="20"/>
    </row>
    <row r="311" spans="1:36" s="18" customFormat="1" ht="15">
      <c r="A311" s="32"/>
      <c r="B311" s="5" t="s">
        <v>402</v>
      </c>
      <c r="C311" s="5"/>
      <c r="E311" s="72" t="s">
        <v>553</v>
      </c>
      <c r="J311" s="17">
        <f>+J297-J301-J305-J309</f>
        <v>146377.91999999981</v>
      </c>
      <c r="K311" s="9"/>
      <c r="L311" s="17">
        <f>+L297-L301-L305-L309</f>
        <v>111048.29999999967</v>
      </c>
      <c r="M311" s="9"/>
      <c r="N311" s="17">
        <f>+N297-N301-N305-N309</f>
        <v>100935.50999999976</v>
      </c>
      <c r="O311" s="80">
        <f>IF(N$51=0,0,N311/N$51)</f>
        <v>0</v>
      </c>
      <c r="P311" s="17">
        <f>+P297-P301-P305-P309</f>
        <v>162057.00999999969</v>
      </c>
      <c r="Q311" s="9"/>
      <c r="R311" s="17">
        <f>+R297-R301-R305-R309</f>
        <v>82062.720000000001</v>
      </c>
      <c r="S311" s="9"/>
      <c r="T311" s="17">
        <f>+T297-T301-T305-T309</f>
        <v>102113.74999999993</v>
      </c>
      <c r="U311" s="80">
        <f>IF(T$51=0,0,T311/T$51)</f>
        <v>0</v>
      </c>
      <c r="V311" s="17">
        <f>+V297-V301-V305-V309</f>
        <v>95493.800000000207</v>
      </c>
      <c r="W311" s="9"/>
      <c r="X311" s="17">
        <f>+X297-X301-X305-X309</f>
        <v>112883.77999999993</v>
      </c>
      <c r="Y311" s="9"/>
      <c r="Z311" s="17">
        <f>+Z297-Z301-Z305-Z309</f>
        <v>120782.40999999999</v>
      </c>
      <c r="AA311" s="80">
        <f>IF(Z$51=0,0,Z311/Z$51)</f>
        <v>0</v>
      </c>
      <c r="AB311" s="17">
        <f>+AB297-AB301-AB305-AB309</f>
        <v>165607.02000000011</v>
      </c>
      <c r="AC311" s="9"/>
      <c r="AD311" s="17">
        <f>+AD297-AD301-AD305-AD309</f>
        <v>112716.75000000016</v>
      </c>
      <c r="AE311" s="9"/>
      <c r="AF311" s="17">
        <f>+AF297-AF301-AF305-AF309</f>
        <v>776878.86999999976</v>
      </c>
      <c r="AG311" s="80">
        <f>IF(AF$51=0,0,AF311/AF$51)</f>
        <v>0</v>
      </c>
      <c r="AH311" s="17">
        <f>+AH297-AH301-AH305-AH309</f>
        <v>2088957.8399999978</v>
      </c>
      <c r="AI311" s="46">
        <f>IF(AH$57=0,0,AH311/AH$57)</f>
        <v>0.13474852517907268</v>
      </c>
      <c r="AJ311" s="20"/>
    </row>
    <row r="312" spans="1:36" s="18" customFormat="1" ht="6.75" customHeight="1">
      <c r="A312" s="32"/>
      <c r="B312" s="5" t="s">
        <v>402</v>
      </c>
      <c r="C312" s="5"/>
      <c r="J312" s="9"/>
      <c r="K312" s="9"/>
      <c r="L312" s="9"/>
      <c r="M312" s="9"/>
      <c r="N312" s="9"/>
      <c r="O312" s="13"/>
      <c r="P312" s="9"/>
      <c r="Q312" s="9"/>
      <c r="R312" s="9"/>
      <c r="S312" s="9"/>
      <c r="T312" s="9"/>
      <c r="U312" s="13"/>
      <c r="V312" s="9"/>
      <c r="W312" s="9"/>
      <c r="X312" s="9"/>
      <c r="Y312" s="9"/>
      <c r="Z312" s="9"/>
      <c r="AA312" s="13"/>
      <c r="AB312" s="9"/>
      <c r="AC312" s="9"/>
      <c r="AD312" s="9"/>
      <c r="AE312" s="9"/>
      <c r="AF312" s="9"/>
      <c r="AG312" s="13"/>
      <c r="AH312" s="9"/>
      <c r="AI312" s="13"/>
      <c r="AJ312" s="20"/>
    </row>
    <row r="313" spans="1:36" customFormat="1" ht="15" outlineLevel="1">
      <c r="B313" t="s">
        <v>554</v>
      </c>
    </row>
    <row r="314" spans="1:36" s="18" customFormat="1" ht="5.0999999999999996" customHeight="1" outlineLevel="1">
      <c r="A314" s="32"/>
      <c r="B314" s="16" t="s">
        <v>402</v>
      </c>
      <c r="C314" s="16"/>
      <c r="D314" s="21"/>
      <c r="E314" s="21"/>
      <c r="F314" s="21"/>
      <c r="G314" s="21"/>
      <c r="J314" s="14"/>
      <c r="K314" s="9"/>
      <c r="L314" s="14"/>
      <c r="M314" s="9"/>
      <c r="N314" s="14"/>
      <c r="O314" s="13"/>
      <c r="P314" s="14"/>
      <c r="Q314" s="9"/>
      <c r="R314" s="14"/>
      <c r="S314" s="9"/>
      <c r="T314" s="14"/>
      <c r="U314" s="13"/>
      <c r="V314" s="14"/>
      <c r="W314" s="9"/>
      <c r="X314" s="14"/>
      <c r="Y314" s="9"/>
      <c r="Z314" s="14"/>
      <c r="AA314" s="13"/>
      <c r="AB314" s="14"/>
      <c r="AC314" s="9"/>
      <c r="AD314" s="14"/>
      <c r="AE314" s="9"/>
      <c r="AF314" s="14"/>
      <c r="AG314" s="13"/>
      <c r="AH314" s="14"/>
      <c r="AI314" s="13"/>
      <c r="AJ314" s="20"/>
    </row>
    <row r="315" spans="1:36" s="18" customFormat="1" ht="15">
      <c r="A315" s="32"/>
      <c r="B315" s="16" t="s">
        <v>402</v>
      </c>
      <c r="C315" s="16"/>
      <c r="F315" s="22" t="s">
        <v>555</v>
      </c>
      <c r="J315" s="15">
        <f>SUM(J313:J314)</f>
        <v>0</v>
      </c>
      <c r="K315" s="9"/>
      <c r="L315" s="15">
        <f>SUM(L313:L314)</f>
        <v>0</v>
      </c>
      <c r="M315" s="9"/>
      <c r="N315" s="15">
        <f>SUM(N313:N314)</f>
        <v>0</v>
      </c>
      <c r="O315" s="80">
        <f>IF(N$51=0,0,N315/N$51)</f>
        <v>0</v>
      </c>
      <c r="P315" s="15">
        <f>SUM(P313:P314)</f>
        <v>0</v>
      </c>
      <c r="Q315" s="9"/>
      <c r="R315" s="15">
        <f>SUM(R313:R314)</f>
        <v>0</v>
      </c>
      <c r="S315" s="9"/>
      <c r="T315" s="15">
        <f>SUM(T313:T314)</f>
        <v>0</v>
      </c>
      <c r="U315" s="80">
        <f>IF(T$51=0,0,T315/T$51)</f>
        <v>0</v>
      </c>
      <c r="V315" s="15">
        <f>SUM(V313:V314)</f>
        <v>0</v>
      </c>
      <c r="W315" s="9"/>
      <c r="X315" s="15">
        <f>SUM(X313:X314)</f>
        <v>0</v>
      </c>
      <c r="Y315" s="9"/>
      <c r="Z315" s="15">
        <f>SUM(Z313:Z314)</f>
        <v>0</v>
      </c>
      <c r="AA315" s="80">
        <f>IF(Z$51=0,0,Z315/Z$51)</f>
        <v>0</v>
      </c>
      <c r="AB315" s="15">
        <f>SUM(AB313:AB314)</f>
        <v>0</v>
      </c>
      <c r="AC315" s="9"/>
      <c r="AD315" s="15">
        <f>SUM(AD313:AD314)</f>
        <v>0</v>
      </c>
      <c r="AE315" s="9"/>
      <c r="AF315" s="15">
        <f>SUM(AF313:AF314)</f>
        <v>0</v>
      </c>
      <c r="AG315" s="80">
        <f>IF(AF$51=0,0,AF315/AF$51)</f>
        <v>0</v>
      </c>
      <c r="AH315" s="15">
        <f>SUM(AH313:AH314)</f>
        <v>0</v>
      </c>
      <c r="AI315" s="46">
        <f>IF(AH$57=0,0,AH315/AH$57)</f>
        <v>0</v>
      </c>
      <c r="AJ315" s="20"/>
    </row>
    <row r="316" spans="1:36" s="18" customFormat="1" ht="6.75" customHeight="1">
      <c r="A316" s="32"/>
      <c r="B316" s="5" t="s">
        <v>402</v>
      </c>
      <c r="C316" s="5"/>
      <c r="J316" s="9"/>
      <c r="K316" s="9"/>
      <c r="L316" s="9"/>
      <c r="M316" s="9"/>
      <c r="N316" s="9"/>
      <c r="O316" s="13"/>
      <c r="P316" s="9"/>
      <c r="Q316" s="9"/>
      <c r="R316" s="9"/>
      <c r="S316" s="9"/>
      <c r="T316" s="9"/>
      <c r="U316" s="13"/>
      <c r="V316" s="9"/>
      <c r="W316" s="9"/>
      <c r="X316" s="9"/>
      <c r="Y316" s="9"/>
      <c r="Z316" s="9"/>
      <c r="AA316" s="13"/>
      <c r="AB316" s="9"/>
      <c r="AC316" s="9"/>
      <c r="AD316" s="9"/>
      <c r="AE316" s="9"/>
      <c r="AF316" s="9"/>
      <c r="AG316" s="13"/>
      <c r="AH316" s="9"/>
      <c r="AI316" s="13"/>
      <c r="AJ316" s="20"/>
    </row>
    <row r="317" spans="1:36" s="18" customFormat="1" ht="15">
      <c r="A317" s="32"/>
      <c r="B317" s="16" t="s">
        <v>402</v>
      </c>
      <c r="C317" s="16"/>
      <c r="E317" s="72" t="s">
        <v>556</v>
      </c>
      <c r="J317" s="17">
        <f>+J311-J315</f>
        <v>146377.91999999981</v>
      </c>
      <c r="K317" s="9"/>
      <c r="L317" s="17">
        <f>+L311-L315</f>
        <v>111048.29999999967</v>
      </c>
      <c r="M317" s="9"/>
      <c r="N317" s="17">
        <f>+N311-N315</f>
        <v>100935.50999999976</v>
      </c>
      <c r="O317" s="80">
        <f>IF(N$51=0,0,N317/N$51)</f>
        <v>0</v>
      </c>
      <c r="P317" s="17">
        <f>+P311-P315</f>
        <v>162057.00999999969</v>
      </c>
      <c r="Q317" s="9"/>
      <c r="R317" s="17">
        <f>+R311-R315</f>
        <v>82062.720000000001</v>
      </c>
      <c r="S317" s="9"/>
      <c r="T317" s="17">
        <f>+T311-T315</f>
        <v>102113.74999999993</v>
      </c>
      <c r="U317" s="80">
        <f>IF(T$51=0,0,T317/T$51)</f>
        <v>0</v>
      </c>
      <c r="V317" s="17">
        <f>+V311-V315</f>
        <v>95493.800000000207</v>
      </c>
      <c r="W317" s="9"/>
      <c r="X317" s="17">
        <f>+X311-X315</f>
        <v>112883.77999999993</v>
      </c>
      <c r="Y317" s="9"/>
      <c r="Z317" s="17">
        <f>+Z311-Z315</f>
        <v>120782.40999999999</v>
      </c>
      <c r="AA317" s="80">
        <f>IF(Z$51=0,0,Z317/Z$51)</f>
        <v>0</v>
      </c>
      <c r="AB317" s="17">
        <f>+AB311-AB315</f>
        <v>165607.02000000011</v>
      </c>
      <c r="AC317" s="9"/>
      <c r="AD317" s="17">
        <f>+AD311-AD315</f>
        <v>112716.75000000016</v>
      </c>
      <c r="AE317" s="9"/>
      <c r="AF317" s="17">
        <f>+AF311-AF315</f>
        <v>776878.86999999976</v>
      </c>
      <c r="AG317" s="80">
        <f>IF(AF$51=0,0,AF317/AF$51)</f>
        <v>0</v>
      </c>
      <c r="AH317" s="17">
        <f>+AH311-AH315</f>
        <v>2088957.8399999978</v>
      </c>
      <c r="AI317" s="46">
        <f>IF(AH$57=0,0,AH317/AH$57)</f>
        <v>0.13474852517907268</v>
      </c>
      <c r="AJ317" s="20"/>
    </row>
    <row r="318" spans="1:36" ht="6.75" customHeight="1">
      <c r="A318" s="32"/>
      <c r="B318" s="5" t="s">
        <v>402</v>
      </c>
      <c r="J318" s="8"/>
      <c r="K318" s="8"/>
      <c r="L318" s="8"/>
      <c r="M318" s="8"/>
      <c r="N318" s="8"/>
      <c r="O318" s="13"/>
      <c r="P318" s="8"/>
      <c r="Q318" s="8"/>
      <c r="R318" s="8"/>
      <c r="S318" s="8"/>
      <c r="T318" s="8"/>
      <c r="U318" s="13"/>
      <c r="V318" s="8"/>
      <c r="W318" s="8"/>
      <c r="X318" s="8"/>
      <c r="Y318" s="8"/>
      <c r="Z318" s="8"/>
      <c r="AA318" s="13"/>
      <c r="AB318" s="8"/>
      <c r="AC318" s="8"/>
      <c r="AD318" s="8"/>
      <c r="AE318" s="8"/>
      <c r="AF318" s="8"/>
      <c r="AG318" s="13"/>
      <c r="AH318" s="8"/>
      <c r="AI318" s="13"/>
      <c r="AJ318" s="20"/>
    </row>
    <row r="319" spans="1:36" customFormat="1" ht="15" outlineLevel="1">
      <c r="B319" t="s">
        <v>557</v>
      </c>
    </row>
    <row r="320" spans="1:36" s="18" customFormat="1" ht="5.0999999999999996" customHeight="1" outlineLevel="1">
      <c r="A320" s="32"/>
      <c r="B320" s="16" t="s">
        <v>402</v>
      </c>
      <c r="C320" s="16"/>
      <c r="D320" s="21"/>
      <c r="E320" s="21"/>
      <c r="F320" s="21"/>
      <c r="G320" s="21"/>
      <c r="J320" s="14"/>
      <c r="K320" s="9"/>
      <c r="L320" s="14"/>
      <c r="M320" s="9"/>
      <c r="N320" s="14"/>
      <c r="O320" s="13"/>
      <c r="P320" s="14"/>
      <c r="Q320" s="9"/>
      <c r="R320" s="14"/>
      <c r="S320" s="9"/>
      <c r="T320" s="14"/>
      <c r="U320" s="13"/>
      <c r="V320" s="14"/>
      <c r="W320" s="9"/>
      <c r="X320" s="14"/>
      <c r="Y320" s="9"/>
      <c r="Z320" s="14"/>
      <c r="AA320" s="13"/>
      <c r="AB320" s="14"/>
      <c r="AC320" s="9"/>
      <c r="AD320" s="14"/>
      <c r="AE320" s="9"/>
      <c r="AF320" s="14"/>
      <c r="AG320" s="13"/>
      <c r="AH320" s="14"/>
      <c r="AI320" s="13"/>
      <c r="AJ320" s="20"/>
    </row>
    <row r="321" spans="1:36" s="18" customFormat="1" ht="15">
      <c r="A321" s="5"/>
      <c r="B321" s="16"/>
      <c r="C321" s="16"/>
      <c r="F321" s="22" t="s">
        <v>558</v>
      </c>
      <c r="J321" s="15">
        <f>SUM(J319:J320)</f>
        <v>0</v>
      </c>
      <c r="K321" s="9"/>
      <c r="L321" s="15">
        <f>SUM(L319:L320)</f>
        <v>0</v>
      </c>
      <c r="M321" s="9"/>
      <c r="N321" s="15">
        <f>SUM(N319:N320)</f>
        <v>0</v>
      </c>
      <c r="O321" s="80">
        <f>IF(N$51=0,0,N321/N$51)</f>
        <v>0</v>
      </c>
      <c r="P321" s="15">
        <f>SUM(P319:P320)</f>
        <v>0</v>
      </c>
      <c r="Q321" s="9"/>
      <c r="R321" s="15">
        <f>SUM(R319:R320)</f>
        <v>0</v>
      </c>
      <c r="S321" s="9"/>
      <c r="T321" s="15">
        <f>SUM(T319:T320)</f>
        <v>0</v>
      </c>
      <c r="U321" s="80">
        <f>IF(T$51=0,0,T321/T$51)</f>
        <v>0</v>
      </c>
      <c r="V321" s="15">
        <f>SUM(V319:V320)</f>
        <v>0</v>
      </c>
      <c r="W321" s="9"/>
      <c r="X321" s="15">
        <f>SUM(X319:X320)</f>
        <v>0</v>
      </c>
      <c r="Y321" s="9"/>
      <c r="Z321" s="15">
        <f>SUM(Z319:Z320)</f>
        <v>0</v>
      </c>
      <c r="AA321" s="80">
        <f>IF(Z$51=0,0,Z321/Z$51)</f>
        <v>0</v>
      </c>
      <c r="AB321" s="15">
        <f>SUM(AB319:AB320)</f>
        <v>0</v>
      </c>
      <c r="AC321" s="9"/>
      <c r="AD321" s="15">
        <f>SUM(AD319:AD320)</f>
        <v>0</v>
      </c>
      <c r="AE321" s="9"/>
      <c r="AF321" s="15">
        <f>SUM(AF319:AF320)</f>
        <v>0</v>
      </c>
      <c r="AG321" s="80">
        <f>IF(AF$51=0,0,AF321/AF$51)</f>
        <v>0</v>
      </c>
      <c r="AH321" s="15">
        <f>SUM(AH319:AH320)</f>
        <v>0</v>
      </c>
      <c r="AI321" s="46">
        <f>IF(AH$57=0,0,AH321/AH$57)</f>
        <v>0</v>
      </c>
      <c r="AJ321" s="20"/>
    </row>
    <row r="322" spans="1:36" s="18" customFormat="1" ht="6.75" customHeight="1">
      <c r="A322" s="5"/>
      <c r="B322" s="16"/>
      <c r="C322" s="16"/>
      <c r="J322" s="9"/>
      <c r="K322" s="9"/>
      <c r="L322" s="9"/>
      <c r="M322" s="9"/>
      <c r="N322" s="9"/>
      <c r="O322" s="13"/>
      <c r="P322" s="9"/>
      <c r="Q322" s="9"/>
      <c r="R322" s="9"/>
      <c r="S322" s="9"/>
      <c r="T322" s="9"/>
      <c r="U322" s="13"/>
      <c r="V322" s="9"/>
      <c r="W322" s="9"/>
      <c r="X322" s="9"/>
      <c r="Y322" s="9"/>
      <c r="Z322" s="9"/>
      <c r="AA322" s="13"/>
      <c r="AB322" s="9"/>
      <c r="AC322" s="9"/>
      <c r="AD322" s="9"/>
      <c r="AE322" s="9"/>
      <c r="AF322" s="9"/>
      <c r="AG322" s="13"/>
      <c r="AH322" s="9"/>
      <c r="AI322" s="13"/>
      <c r="AJ322" s="20"/>
    </row>
    <row r="323" spans="1:36" s="18" customFormat="1" ht="15">
      <c r="A323" s="5"/>
      <c r="B323" s="5"/>
      <c r="C323" s="5"/>
      <c r="E323" s="72" t="s">
        <v>559</v>
      </c>
      <c r="J323" s="17">
        <f>+J317-J321</f>
        <v>146377.91999999981</v>
      </c>
      <c r="K323" s="9"/>
      <c r="L323" s="17">
        <f>+L317-L321</f>
        <v>111048.29999999967</v>
      </c>
      <c r="M323" s="9"/>
      <c r="N323" s="17">
        <f>+N317-N321</f>
        <v>100935.50999999976</v>
      </c>
      <c r="O323" s="80">
        <f>IF(N$51=0,0,N323/N$51)</f>
        <v>0</v>
      </c>
      <c r="P323" s="17">
        <f>+P317-P321</f>
        <v>162057.00999999969</v>
      </c>
      <c r="Q323" s="9"/>
      <c r="R323" s="17">
        <f>+R317-R321</f>
        <v>82062.720000000001</v>
      </c>
      <c r="S323" s="9"/>
      <c r="T323" s="17">
        <f>+T317-T321</f>
        <v>102113.74999999993</v>
      </c>
      <c r="U323" s="80">
        <f>IF(T$51=0,0,T323/T$51)</f>
        <v>0</v>
      </c>
      <c r="V323" s="17">
        <f>+V317-V321</f>
        <v>95493.800000000207</v>
      </c>
      <c r="W323" s="9"/>
      <c r="X323" s="17">
        <f>+X317-X321</f>
        <v>112883.77999999993</v>
      </c>
      <c r="Y323" s="9"/>
      <c r="Z323" s="17">
        <f>+Z317-Z321</f>
        <v>120782.40999999999</v>
      </c>
      <c r="AA323" s="80">
        <f>IF(Z$51=0,0,Z323/Z$51)</f>
        <v>0</v>
      </c>
      <c r="AB323" s="17">
        <f>+AB317-AB321</f>
        <v>165607.02000000011</v>
      </c>
      <c r="AC323" s="9"/>
      <c r="AD323" s="17">
        <f>+AD317-AD321</f>
        <v>112716.75000000016</v>
      </c>
      <c r="AE323" s="9"/>
      <c r="AF323" s="17">
        <f>+AF317-AF321</f>
        <v>776878.86999999976</v>
      </c>
      <c r="AG323" s="80">
        <f>IF(AF$51=0,0,AF323/AF$51)</f>
        <v>0</v>
      </c>
      <c r="AH323" s="17">
        <f>+AH317-AH321</f>
        <v>2088957.8399999978</v>
      </c>
      <c r="AI323" s="46">
        <f>IF(AH$57=0,0,AH323/AH$57)</f>
        <v>0.13474852517907268</v>
      </c>
      <c r="AJ323" s="20"/>
    </row>
    <row r="324" spans="1:36" s="18" customFormat="1" ht="6.75" customHeight="1">
      <c r="A324" s="5"/>
      <c r="B324" s="16"/>
      <c r="C324" s="16"/>
      <c r="J324" s="9"/>
      <c r="K324" s="9"/>
      <c r="L324" s="9"/>
      <c r="M324" s="9"/>
      <c r="N324" s="9"/>
      <c r="O324" s="13"/>
      <c r="P324" s="9"/>
      <c r="Q324" s="9"/>
      <c r="R324" s="9"/>
      <c r="S324" s="9"/>
      <c r="T324" s="9"/>
      <c r="U324" s="13"/>
      <c r="V324" s="9"/>
      <c r="W324" s="9"/>
      <c r="X324" s="9"/>
      <c r="Y324" s="9"/>
      <c r="Z324" s="9"/>
      <c r="AA324" s="13"/>
      <c r="AB324" s="9"/>
      <c r="AC324" s="9"/>
      <c r="AD324" s="9"/>
      <c r="AE324" s="9"/>
      <c r="AF324" s="9"/>
      <c r="AG324" s="13"/>
      <c r="AH324" s="9"/>
      <c r="AI324" s="13"/>
      <c r="AJ324" s="20"/>
    </row>
    <row r="325" spans="1:36" customFormat="1" ht="15" outlineLevel="1">
      <c r="B325" t="s">
        <v>560</v>
      </c>
    </row>
    <row r="326" spans="1:36" s="18" customFormat="1" ht="5.0999999999999996" customHeight="1" outlineLevel="1">
      <c r="A326" s="32"/>
      <c r="B326" s="16" t="s">
        <v>402</v>
      </c>
      <c r="C326" s="16"/>
      <c r="D326" s="21"/>
      <c r="E326" s="21"/>
      <c r="F326" s="21"/>
      <c r="G326" s="21"/>
      <c r="J326" s="14"/>
      <c r="K326" s="9"/>
      <c r="L326" s="14"/>
      <c r="M326" s="9"/>
      <c r="N326" s="14"/>
      <c r="O326" s="13"/>
      <c r="P326" s="14"/>
      <c r="Q326" s="9"/>
      <c r="R326" s="14"/>
      <c r="S326" s="9"/>
      <c r="T326" s="14"/>
      <c r="U326" s="13"/>
      <c r="V326" s="14"/>
      <c r="W326" s="9"/>
      <c r="X326" s="14"/>
      <c r="Y326" s="9"/>
      <c r="Z326" s="14"/>
      <c r="AA326" s="13"/>
      <c r="AB326" s="14"/>
      <c r="AC326" s="9"/>
      <c r="AD326" s="14"/>
      <c r="AE326" s="9"/>
      <c r="AF326" s="14"/>
      <c r="AG326" s="13"/>
      <c r="AH326" s="14"/>
      <c r="AI326" s="13"/>
      <c r="AJ326" s="20"/>
    </row>
    <row r="327" spans="1:36" s="18" customFormat="1" ht="15">
      <c r="A327" s="32"/>
      <c r="B327" s="16" t="s">
        <v>402</v>
      </c>
      <c r="C327" s="16"/>
      <c r="F327" s="22" t="s">
        <v>561</v>
      </c>
      <c r="J327" s="15">
        <f>SUM(J325:J326)</f>
        <v>0</v>
      </c>
      <c r="K327" s="9"/>
      <c r="L327" s="15">
        <f>SUM(L325:L326)</f>
        <v>0</v>
      </c>
      <c r="M327" s="9"/>
      <c r="N327" s="15">
        <f>SUM(N325:N326)</f>
        <v>0</v>
      </c>
      <c r="O327" s="80">
        <f>IF(N$51=0,0,N327/N$51)</f>
        <v>0</v>
      </c>
      <c r="P327" s="15">
        <f>SUM(P325:P326)</f>
        <v>0</v>
      </c>
      <c r="Q327" s="9"/>
      <c r="R327" s="15">
        <f>SUM(R325:R326)</f>
        <v>0</v>
      </c>
      <c r="S327" s="9"/>
      <c r="T327" s="15">
        <f>SUM(T325:T326)</f>
        <v>0</v>
      </c>
      <c r="U327" s="80">
        <f>IF(T$51=0,0,T327/T$51)</f>
        <v>0</v>
      </c>
      <c r="V327" s="15">
        <f>SUM(V325:V326)</f>
        <v>0</v>
      </c>
      <c r="W327" s="9"/>
      <c r="X327" s="15">
        <f>SUM(X325:X326)</f>
        <v>0</v>
      </c>
      <c r="Y327" s="9"/>
      <c r="Z327" s="15">
        <f>SUM(Z325:Z326)</f>
        <v>0</v>
      </c>
      <c r="AA327" s="80">
        <f>IF(Z$51=0,0,Z327/Z$51)</f>
        <v>0</v>
      </c>
      <c r="AB327" s="15">
        <f>SUM(AB325:AB326)</f>
        <v>0</v>
      </c>
      <c r="AC327" s="9"/>
      <c r="AD327" s="15">
        <f>SUM(AD325:AD326)</f>
        <v>0</v>
      </c>
      <c r="AE327" s="9"/>
      <c r="AF327" s="15">
        <f>SUM(AF325:AF326)</f>
        <v>0</v>
      </c>
      <c r="AG327" s="80">
        <f>IF(AF$51=0,0,AF327/AF$51)</f>
        <v>0</v>
      </c>
      <c r="AH327" s="15">
        <f>SUM(AH325:AH326)</f>
        <v>0</v>
      </c>
      <c r="AI327" s="46">
        <f>IF(AH$57=0,0,AH327/AH$57)</f>
        <v>0</v>
      </c>
      <c r="AJ327" s="20"/>
    </row>
    <row r="328" spans="1:36" s="18" customFormat="1" ht="6.75" customHeight="1">
      <c r="A328" s="5"/>
      <c r="B328" s="16"/>
      <c r="C328" s="16"/>
      <c r="J328" s="9"/>
      <c r="K328" s="9"/>
      <c r="L328" s="9"/>
      <c r="M328" s="9"/>
      <c r="N328" s="9"/>
      <c r="O328" s="13"/>
      <c r="P328" s="9"/>
      <c r="Q328" s="9"/>
      <c r="R328" s="9"/>
      <c r="S328" s="9"/>
      <c r="T328" s="9"/>
      <c r="U328" s="13"/>
      <c r="V328" s="9"/>
      <c r="W328" s="9"/>
      <c r="X328" s="9"/>
      <c r="Y328" s="9"/>
      <c r="Z328" s="9"/>
      <c r="AA328" s="13"/>
      <c r="AB328" s="9"/>
      <c r="AC328" s="9"/>
      <c r="AD328" s="9"/>
      <c r="AE328" s="9"/>
      <c r="AF328" s="9"/>
      <c r="AG328" s="13"/>
      <c r="AH328" s="9"/>
      <c r="AI328" s="13"/>
      <c r="AJ328" s="20"/>
    </row>
    <row r="329" spans="1:36" s="18" customFormat="1" ht="15.75" thickBot="1">
      <c r="A329" s="5"/>
      <c r="B329" s="5"/>
      <c r="C329" s="5"/>
      <c r="E329" s="72" t="s">
        <v>562</v>
      </c>
      <c r="J329" s="33">
        <f>+J323-J327</f>
        <v>146377.91999999981</v>
      </c>
      <c r="K329" s="9"/>
      <c r="L329" s="33">
        <f>+L323-L327</f>
        <v>111048.29999999967</v>
      </c>
      <c r="M329" s="9"/>
      <c r="N329" s="33">
        <f>+N323-N327</f>
        <v>100935.50999999976</v>
      </c>
      <c r="O329" s="80">
        <f>IF(N$51=0,0,N329/N$51)</f>
        <v>0</v>
      </c>
      <c r="P329" s="33">
        <f>+P323-P327</f>
        <v>162057.00999999969</v>
      </c>
      <c r="Q329" s="9"/>
      <c r="R329" s="33">
        <f>+R323-R327</f>
        <v>82062.720000000001</v>
      </c>
      <c r="S329" s="9"/>
      <c r="T329" s="33">
        <f>+T323-T327</f>
        <v>102113.74999999993</v>
      </c>
      <c r="U329" s="80">
        <f>IF(T$51=0,0,T329/T$51)</f>
        <v>0</v>
      </c>
      <c r="V329" s="33">
        <f>+V323-V327</f>
        <v>95493.800000000207</v>
      </c>
      <c r="W329" s="9"/>
      <c r="X329" s="33">
        <f>+X323-X327</f>
        <v>112883.77999999993</v>
      </c>
      <c r="Y329" s="9"/>
      <c r="Z329" s="33">
        <f>+Z323-Z327</f>
        <v>120782.40999999999</v>
      </c>
      <c r="AA329" s="80">
        <f>IF(Z$51=0,0,Z329/Z$51)</f>
        <v>0</v>
      </c>
      <c r="AB329" s="33">
        <f>+AB323-AB327</f>
        <v>165607.02000000011</v>
      </c>
      <c r="AC329" s="9"/>
      <c r="AD329" s="33">
        <f>+AD323-AD327</f>
        <v>112716.75000000016</v>
      </c>
      <c r="AE329" s="9"/>
      <c r="AF329" s="33">
        <f>+AF323-AF327</f>
        <v>776878.86999999976</v>
      </c>
      <c r="AG329" s="80">
        <f>IF(AF$51=0,0,AF329/AF$51)</f>
        <v>0</v>
      </c>
      <c r="AH329" s="33">
        <f>+AH323-AH327</f>
        <v>2088957.8399999978</v>
      </c>
      <c r="AI329" s="46">
        <f>IF(AH$57=0,0,AH329/AH$57)</f>
        <v>0.13474852517907268</v>
      </c>
      <c r="AJ329" s="20"/>
    </row>
    <row r="330" spans="1:36" s="34" customFormat="1" ht="15.75" thickTop="1">
      <c r="A330" s="32"/>
      <c r="B330" s="16"/>
      <c r="C330" s="16"/>
      <c r="D330" s="18"/>
      <c r="E330" s="18"/>
      <c r="F330" s="22"/>
      <c r="G330" s="18"/>
      <c r="H330" s="5"/>
      <c r="I330" s="5"/>
      <c r="K330" s="5"/>
      <c r="M330" s="20"/>
      <c r="O330" s="20"/>
      <c r="Q330" s="5"/>
      <c r="S330" s="20"/>
      <c r="U330" s="20"/>
      <c r="W330" s="5"/>
      <c r="Y330" s="20"/>
      <c r="AA330" s="20"/>
      <c r="AC330" s="5"/>
      <c r="AE330" s="20"/>
      <c r="AG330" s="20"/>
      <c r="AJ330" s="5"/>
    </row>
    <row r="331" spans="1:36" customFormat="1" ht="15" outlineLevel="1">
      <c r="B331" t="s">
        <v>563</v>
      </c>
    </row>
    <row r="332" spans="1:36" ht="6" customHeight="1" outlineLevel="1">
      <c r="A332" s="32"/>
      <c r="J332" s="14"/>
      <c r="K332" s="9"/>
      <c r="L332" s="14"/>
      <c r="M332" s="9"/>
      <c r="N332" s="14"/>
      <c r="O332" s="13"/>
      <c r="P332" s="14"/>
      <c r="Q332" s="9"/>
      <c r="R332" s="14"/>
      <c r="S332" s="9"/>
      <c r="T332" s="14"/>
      <c r="U332" s="13"/>
      <c r="V332" s="14"/>
      <c r="W332" s="9"/>
      <c r="X332" s="14"/>
      <c r="Y332" s="9"/>
      <c r="Z332" s="14"/>
      <c r="AA332" s="13"/>
      <c r="AB332" s="14"/>
      <c r="AC332" s="9"/>
      <c r="AD332" s="14"/>
      <c r="AE332" s="9"/>
      <c r="AF332" s="14"/>
      <c r="AG332" s="13"/>
      <c r="AH332" s="14"/>
    </row>
    <row r="333" spans="1:36" s="8" customFormat="1">
      <c r="A333" s="35"/>
      <c r="E333" s="8" t="s">
        <v>564</v>
      </c>
      <c r="J333" s="36">
        <f>SUM(J331:J332)</f>
        <v>0</v>
      </c>
      <c r="K333" s="37"/>
      <c r="L333" s="36">
        <f>SUM(L331:L332)</f>
        <v>0</v>
      </c>
      <c r="M333" s="37"/>
      <c r="N333" s="36">
        <f>SUM(N331:N332)</f>
        <v>0</v>
      </c>
      <c r="O333" s="81"/>
      <c r="P333" s="36">
        <f>SUM(P331:P332)</f>
        <v>0</v>
      </c>
      <c r="Q333" s="37"/>
      <c r="R333" s="36">
        <f>SUM(R331:R332)</f>
        <v>0</v>
      </c>
      <c r="S333" s="37"/>
      <c r="T333" s="36">
        <f>SUM(T331:T332)</f>
        <v>0</v>
      </c>
      <c r="U333" s="81"/>
      <c r="V333" s="36">
        <f>SUM(V331:V332)</f>
        <v>0</v>
      </c>
      <c r="W333" s="37"/>
      <c r="X333" s="36">
        <f>SUM(X331:X332)</f>
        <v>0</v>
      </c>
      <c r="Y333" s="37"/>
      <c r="Z333" s="36">
        <f>SUM(Z331:Z332)</f>
        <v>0</v>
      </c>
      <c r="AA333" s="81"/>
      <c r="AB333" s="36">
        <f>SUM(AB331:AB332)</f>
        <v>0</v>
      </c>
      <c r="AC333" s="37"/>
      <c r="AD333" s="36">
        <f>SUM(AD331:AD332)</f>
        <v>0</v>
      </c>
      <c r="AE333" s="37"/>
      <c r="AF333" s="36">
        <f>SUM(AF331:AF332)</f>
        <v>0</v>
      </c>
      <c r="AG333" s="81"/>
      <c r="AH333" s="36">
        <f>SUM(AH331:AH332)</f>
        <v>0</v>
      </c>
    </row>
    <row r="334" spans="1:36">
      <c r="A334" s="32"/>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row>
    <row r="335" spans="1:36" ht="15">
      <c r="A335" s="32"/>
      <c r="B335" s="16"/>
      <c r="C335" s="16"/>
      <c r="D335" s="21"/>
      <c r="E335" s="21"/>
      <c r="F335" s="21"/>
      <c r="G335" s="21"/>
      <c r="M335" s="20"/>
      <c r="O335" s="20"/>
      <c r="S335" s="20"/>
      <c r="U335" s="20"/>
      <c r="Y335" s="20"/>
      <c r="AA335" s="20"/>
      <c r="AE335" s="20"/>
      <c r="AG335" s="20"/>
    </row>
    <row r="336" spans="1:36" ht="15.75">
      <c r="A336" s="32"/>
      <c r="B336" s="16"/>
      <c r="C336" s="16"/>
      <c r="D336" s="18"/>
      <c r="E336" s="18"/>
      <c r="F336" s="21"/>
      <c r="G336" s="18"/>
      <c r="M336" s="20"/>
      <c r="O336" s="20"/>
      <c r="S336" s="20"/>
      <c r="U336" s="20"/>
      <c r="Y336" s="20"/>
      <c r="AA336" s="20"/>
      <c r="AE336" s="20"/>
      <c r="AF336" s="82" t="s">
        <v>662</v>
      </c>
      <c r="AG336" s="83"/>
      <c r="AH336" s="84">
        <f>SUM(J329:AF329)-AH329</f>
        <v>0</v>
      </c>
    </row>
    <row r="337" spans="1:36" s="34" customFormat="1" ht="15">
      <c r="A337" s="32"/>
      <c r="B337" s="16"/>
      <c r="C337" s="16"/>
      <c r="D337" s="18"/>
      <c r="E337" s="18"/>
      <c r="F337" s="18"/>
      <c r="G337" s="18"/>
      <c r="H337" s="5"/>
      <c r="I337" s="5"/>
      <c r="K337" s="5"/>
      <c r="M337" s="20"/>
      <c r="O337" s="20"/>
      <c r="Q337" s="5"/>
      <c r="S337" s="20"/>
      <c r="U337" s="20"/>
      <c r="W337" s="5"/>
      <c r="Y337" s="20"/>
      <c r="AA337" s="20"/>
      <c r="AC337" s="5"/>
      <c r="AE337" s="20"/>
      <c r="AG337" s="20"/>
      <c r="AI337" s="5"/>
      <c r="AJ337" s="5"/>
    </row>
    <row r="338" spans="1:36" s="34" customFormat="1" ht="15">
      <c r="A338" s="10"/>
      <c r="B338" s="10"/>
      <c r="C338" s="10"/>
      <c r="D338" s="10"/>
      <c r="E338" s="10"/>
      <c r="F338" s="10"/>
      <c r="G338" s="10"/>
      <c r="H338" s="5"/>
      <c r="I338" s="5"/>
      <c r="K338" s="5"/>
      <c r="M338" s="20"/>
      <c r="O338" s="20"/>
      <c r="Q338" s="5"/>
      <c r="S338" s="20"/>
      <c r="U338" s="20"/>
      <c r="V338" s="34">
        <f>V57-V329</f>
        <v>1094054.6699999997</v>
      </c>
      <c r="W338" s="34">
        <f>W57-W329</f>
        <v>0</v>
      </c>
      <c r="X338" s="34">
        <f>X57-X329</f>
        <v>1119313.1399999999</v>
      </c>
      <c r="Y338" s="20"/>
      <c r="Z338" s="34">
        <f>Z57-Z329</f>
        <v>1246254.56</v>
      </c>
      <c r="AA338" s="20"/>
      <c r="AB338" s="34">
        <f>AB57-AB329</f>
        <v>1154814.8999999999</v>
      </c>
      <c r="AC338" s="5"/>
      <c r="AD338" s="34">
        <f>AD57-AD329</f>
        <v>1261331.19</v>
      </c>
      <c r="AE338" s="20"/>
      <c r="AF338" s="34">
        <f>AF57-AF329</f>
        <v>660124.77000000014</v>
      </c>
      <c r="AG338" s="20"/>
      <c r="AH338" s="34">
        <f>AH57-AH329</f>
        <v>13413681.890000002</v>
      </c>
      <c r="AJ338" s="5"/>
    </row>
    <row r="339" spans="1:36" s="34" customFormat="1" ht="15">
      <c r="A339" s="32"/>
      <c r="B339" s="16"/>
      <c r="C339" s="16"/>
      <c r="D339" s="21"/>
      <c r="E339" s="21"/>
      <c r="F339" s="21"/>
      <c r="G339" s="21"/>
      <c r="H339" s="5"/>
      <c r="I339" s="5"/>
      <c r="K339" s="5"/>
      <c r="M339" s="20"/>
      <c r="O339" s="20"/>
      <c r="Q339" s="5"/>
      <c r="S339" s="20"/>
      <c r="U339" s="20"/>
      <c r="V339" s="85">
        <f>V338/V57</f>
        <v>0.91972264904850809</v>
      </c>
      <c r="W339" s="85" t="e">
        <f>W338/W57</f>
        <v>#DIV/0!</v>
      </c>
      <c r="X339" s="85">
        <f>X338/X57</f>
        <v>0.90838819821104566</v>
      </c>
      <c r="Y339" s="20"/>
      <c r="Z339" s="85">
        <f>Z338/Z57</f>
        <v>0.91164656651531528</v>
      </c>
      <c r="AA339" s="20"/>
      <c r="AB339" s="85">
        <f>AB338/AB57</f>
        <v>0.87458022508441846</v>
      </c>
      <c r="AC339" s="5"/>
      <c r="AD339" s="85">
        <f>AD338/AD57</f>
        <v>0.91796738183676463</v>
      </c>
      <c r="AE339" s="20"/>
      <c r="AF339" s="85">
        <f>AF338/AF57</f>
        <v>0.45937585098949379</v>
      </c>
      <c r="AG339" s="20"/>
      <c r="AH339" s="85">
        <f>AH338/AH57</f>
        <v>0.86525147482092735</v>
      </c>
      <c r="AJ339" s="5"/>
    </row>
    <row r="340" spans="1:36" s="34" customFormat="1" ht="15">
      <c r="A340" s="32"/>
      <c r="B340" s="16"/>
      <c r="C340" s="16"/>
      <c r="D340" s="18"/>
      <c r="E340" s="18"/>
      <c r="F340" s="22"/>
      <c r="G340" s="18"/>
      <c r="H340" s="5"/>
      <c r="I340" s="5"/>
      <c r="K340" s="5"/>
      <c r="M340" s="20"/>
      <c r="O340" s="20"/>
      <c r="Q340" s="5"/>
      <c r="S340" s="20"/>
      <c r="U340" s="20"/>
      <c r="W340" s="5"/>
      <c r="Y340" s="20"/>
      <c r="AA340" s="20"/>
      <c r="AC340" s="5"/>
      <c r="AE340" s="20"/>
      <c r="AG340" s="20"/>
      <c r="AJ340" s="5"/>
    </row>
    <row r="341" spans="1:36" s="34" customFormat="1" ht="15">
      <c r="A341" s="32"/>
      <c r="B341" s="16"/>
      <c r="C341" s="16"/>
      <c r="D341" s="18"/>
      <c r="E341" s="18"/>
      <c r="F341" s="18"/>
      <c r="G341" s="18"/>
      <c r="H341" s="5"/>
      <c r="I341" s="5"/>
      <c r="K341" s="5"/>
      <c r="M341" s="20"/>
      <c r="O341" s="20"/>
      <c r="Q341" s="5"/>
      <c r="S341" s="20"/>
      <c r="U341" s="20"/>
      <c r="W341" s="5"/>
      <c r="Y341" s="20"/>
      <c r="AA341" s="20"/>
      <c r="AC341" s="5"/>
      <c r="AE341" s="20"/>
      <c r="AG341" s="20"/>
      <c r="AJ341" s="5"/>
    </row>
    <row r="342" spans="1:36" s="34" customFormat="1" ht="15">
      <c r="A342" s="10"/>
      <c r="B342" s="10"/>
      <c r="C342" s="10"/>
      <c r="D342" s="10"/>
      <c r="E342" s="10"/>
      <c r="F342" s="10"/>
      <c r="G342" s="10"/>
      <c r="H342" s="5"/>
      <c r="I342" s="5"/>
      <c r="K342" s="5"/>
      <c r="M342" s="20"/>
      <c r="O342" s="20"/>
      <c r="Q342" s="5"/>
      <c r="S342" s="20"/>
      <c r="U342" s="20"/>
      <c r="W342" s="5"/>
      <c r="Y342" s="20"/>
      <c r="AA342" s="20"/>
      <c r="AC342" s="5"/>
      <c r="AE342" s="20"/>
      <c r="AG342" s="20"/>
      <c r="AJ342" s="5"/>
    </row>
    <row r="343" spans="1:36" s="34" customFormat="1" ht="15">
      <c r="A343" s="32"/>
      <c r="B343" s="16"/>
      <c r="C343" s="16"/>
      <c r="D343" s="21"/>
      <c r="E343" s="21"/>
      <c r="F343" s="21"/>
      <c r="G343" s="21"/>
      <c r="H343" s="5"/>
      <c r="I343" s="5"/>
      <c r="K343" s="5"/>
      <c r="M343" s="20"/>
      <c r="O343" s="20"/>
      <c r="Q343" s="5"/>
      <c r="S343" s="20"/>
      <c r="U343" s="20"/>
      <c r="W343" s="5"/>
      <c r="Y343" s="20"/>
      <c r="AA343" s="20"/>
      <c r="AC343" s="5"/>
      <c r="AE343" s="20"/>
      <c r="AG343" s="20"/>
      <c r="AJ343" s="5"/>
    </row>
    <row r="344" spans="1:36" s="34" customFormat="1" ht="15">
      <c r="A344" s="32"/>
      <c r="B344" s="16"/>
      <c r="C344" s="16"/>
      <c r="D344" s="18"/>
      <c r="E344" s="18"/>
      <c r="F344" s="21"/>
      <c r="G344" s="18"/>
      <c r="H344" s="5"/>
      <c r="I344" s="5"/>
      <c r="K344" s="5"/>
      <c r="M344" s="20"/>
      <c r="O344" s="20"/>
      <c r="Q344" s="5"/>
      <c r="S344" s="20"/>
      <c r="U344" s="20"/>
      <c r="W344" s="5"/>
      <c r="Y344" s="20"/>
      <c r="AA344" s="20"/>
      <c r="AC344" s="5"/>
      <c r="AE344" s="20"/>
      <c r="AG344" s="20"/>
      <c r="AJ344" s="5"/>
    </row>
    <row r="345" spans="1:36" s="34" customFormat="1" ht="15">
      <c r="A345" s="32"/>
      <c r="B345" s="5"/>
      <c r="C345" s="5"/>
      <c r="D345" s="18"/>
      <c r="E345" s="18"/>
      <c r="F345" s="18"/>
      <c r="G345" s="18"/>
      <c r="H345" s="5"/>
      <c r="I345" s="5"/>
      <c r="K345" s="5"/>
      <c r="M345" s="20"/>
      <c r="O345" s="20"/>
      <c r="Q345" s="5"/>
      <c r="S345" s="20"/>
      <c r="U345" s="20"/>
      <c r="W345" s="5"/>
      <c r="Y345" s="20"/>
      <c r="AA345" s="20"/>
      <c r="AC345" s="5"/>
      <c r="AE345" s="20"/>
      <c r="AG345" s="20"/>
      <c r="AJ345" s="5"/>
    </row>
    <row r="346" spans="1:36" s="34" customFormat="1" ht="15">
      <c r="A346" s="32"/>
      <c r="B346" s="5"/>
      <c r="C346" s="5"/>
      <c r="D346" s="18"/>
      <c r="E346" s="72"/>
      <c r="F346" s="18"/>
      <c r="G346" s="18"/>
      <c r="H346" s="5"/>
      <c r="I346" s="5"/>
      <c r="K346" s="5"/>
      <c r="M346" s="20"/>
      <c r="O346" s="20"/>
      <c r="Q346" s="5"/>
      <c r="S346" s="20"/>
      <c r="U346" s="20"/>
      <c r="W346" s="5"/>
      <c r="Y346" s="20"/>
      <c r="AA346" s="20"/>
      <c r="AC346" s="5"/>
      <c r="AE346" s="20"/>
      <c r="AG346" s="20"/>
      <c r="AJ346" s="5"/>
    </row>
    <row r="347" spans="1:36" s="34" customFormat="1" ht="15">
      <c r="A347" s="32"/>
      <c r="B347" s="5"/>
      <c r="C347" s="5"/>
      <c r="D347" s="18"/>
      <c r="E347" s="18"/>
      <c r="F347" s="18"/>
      <c r="G347" s="18"/>
      <c r="H347" s="5"/>
      <c r="I347" s="5"/>
      <c r="K347" s="5"/>
      <c r="M347" s="20"/>
      <c r="O347" s="20"/>
      <c r="Q347" s="5"/>
      <c r="S347" s="20"/>
      <c r="U347" s="20"/>
      <c r="W347" s="5"/>
      <c r="Y347" s="20"/>
      <c r="AA347" s="20"/>
      <c r="AC347" s="5"/>
      <c r="AE347" s="20"/>
      <c r="AG347" s="20"/>
      <c r="AJ347" s="5"/>
    </row>
    <row r="348" spans="1:36" s="34" customFormat="1" ht="15">
      <c r="A348" s="10"/>
      <c r="B348" s="10"/>
      <c r="C348" s="10"/>
      <c r="D348" s="10"/>
      <c r="E348" s="10"/>
      <c r="F348" s="10"/>
      <c r="G348" s="10"/>
      <c r="H348" s="5"/>
      <c r="I348" s="5"/>
      <c r="K348" s="5"/>
      <c r="M348" s="20"/>
      <c r="O348" s="20"/>
      <c r="Q348" s="5"/>
      <c r="S348" s="20"/>
      <c r="U348" s="20"/>
      <c r="W348" s="5"/>
      <c r="Y348" s="20"/>
      <c r="AA348" s="20"/>
      <c r="AC348" s="5"/>
      <c r="AE348" s="20"/>
      <c r="AG348" s="20"/>
      <c r="AJ348" s="5"/>
    </row>
    <row r="349" spans="1:36" s="34" customFormat="1" ht="15">
      <c r="A349" s="32"/>
      <c r="B349" s="16"/>
      <c r="C349" s="16"/>
      <c r="D349" s="21"/>
      <c r="E349" s="21"/>
      <c r="F349" s="21"/>
      <c r="G349" s="21"/>
      <c r="H349" s="5"/>
      <c r="I349" s="5"/>
      <c r="K349" s="5"/>
      <c r="M349" s="20"/>
      <c r="O349" s="20"/>
      <c r="Q349" s="5"/>
      <c r="S349" s="20"/>
      <c r="U349" s="20"/>
      <c r="W349" s="5"/>
      <c r="Y349" s="20"/>
      <c r="AA349" s="20"/>
      <c r="AC349" s="5"/>
      <c r="AE349" s="20"/>
      <c r="AG349" s="20"/>
      <c r="AJ349" s="5"/>
    </row>
    <row r="350" spans="1:36" s="34" customFormat="1" ht="15">
      <c r="A350" s="32"/>
      <c r="B350" s="16"/>
      <c r="C350" s="16"/>
      <c r="D350" s="18"/>
      <c r="E350" s="18"/>
      <c r="F350" s="22"/>
      <c r="G350" s="18"/>
      <c r="H350" s="5"/>
      <c r="I350" s="5"/>
      <c r="K350" s="5"/>
      <c r="M350" s="20"/>
      <c r="O350" s="20"/>
      <c r="Q350" s="5"/>
      <c r="S350" s="20"/>
      <c r="U350" s="20"/>
      <c r="W350" s="5"/>
      <c r="Y350" s="20"/>
      <c r="AA350" s="20"/>
      <c r="AC350" s="5"/>
      <c r="AE350" s="20"/>
      <c r="AG350" s="20"/>
      <c r="AJ350" s="5"/>
    </row>
    <row r="351" spans="1:36" s="34" customFormat="1" ht="15">
      <c r="A351" s="32"/>
      <c r="B351" s="5"/>
      <c r="C351" s="5"/>
      <c r="D351" s="18"/>
      <c r="E351" s="18"/>
      <c r="F351" s="18"/>
      <c r="G351" s="18"/>
      <c r="H351" s="5"/>
      <c r="I351" s="5"/>
      <c r="K351" s="5"/>
      <c r="M351" s="20"/>
      <c r="O351" s="20"/>
      <c r="Q351" s="5"/>
      <c r="S351" s="20"/>
      <c r="U351" s="20"/>
      <c r="W351" s="5"/>
      <c r="Y351" s="20"/>
      <c r="AA351" s="20"/>
      <c r="AC351" s="5"/>
      <c r="AE351" s="20"/>
      <c r="AG351" s="20"/>
      <c r="AJ351" s="5"/>
    </row>
    <row r="352" spans="1:36" s="34" customFormat="1" ht="15">
      <c r="A352" s="32"/>
      <c r="B352" s="16"/>
      <c r="C352" s="16"/>
      <c r="D352" s="18"/>
      <c r="E352" s="72"/>
      <c r="F352" s="18"/>
      <c r="G352" s="18"/>
      <c r="H352" s="5"/>
      <c r="I352" s="5"/>
      <c r="K352" s="5"/>
      <c r="M352" s="20"/>
      <c r="O352" s="20"/>
      <c r="Q352" s="5"/>
      <c r="S352" s="20"/>
      <c r="U352" s="20"/>
      <c r="W352" s="5"/>
      <c r="Y352" s="20"/>
      <c r="AA352" s="20"/>
      <c r="AC352" s="5"/>
      <c r="AE352" s="20"/>
      <c r="AG352" s="20"/>
      <c r="AJ352" s="5"/>
    </row>
    <row r="353" spans="1:36" s="34" customFormat="1" ht="15">
      <c r="A353" s="32"/>
      <c r="B353" s="5"/>
      <c r="C353" s="5"/>
      <c r="D353" s="5"/>
      <c r="E353" s="5"/>
      <c r="F353" s="5"/>
      <c r="G353" s="5"/>
      <c r="H353" s="5"/>
      <c r="I353" s="5"/>
      <c r="K353" s="5"/>
      <c r="M353" s="20"/>
      <c r="O353" s="20"/>
      <c r="Q353" s="5"/>
      <c r="S353" s="20"/>
      <c r="U353" s="20"/>
      <c r="W353" s="5"/>
      <c r="Y353" s="20"/>
      <c r="AA353" s="20"/>
      <c r="AC353" s="5"/>
      <c r="AE353" s="20"/>
      <c r="AG353" s="20"/>
      <c r="AJ353" s="5"/>
    </row>
    <row r="354" spans="1:36" s="34" customFormat="1" ht="15">
      <c r="A354" s="10"/>
      <c r="B354" s="10"/>
      <c r="C354" s="10"/>
      <c r="D354" s="10"/>
      <c r="E354" s="10"/>
      <c r="F354" s="10"/>
      <c r="G354" s="10"/>
      <c r="H354" s="5"/>
      <c r="I354" s="5"/>
      <c r="K354" s="5"/>
      <c r="M354" s="20"/>
      <c r="O354" s="20"/>
      <c r="Q354" s="5"/>
      <c r="S354" s="20"/>
      <c r="U354" s="20"/>
      <c r="W354" s="5"/>
      <c r="Y354" s="20"/>
      <c r="AA354" s="20"/>
      <c r="AC354" s="5"/>
      <c r="AE354" s="20"/>
      <c r="AG354" s="20"/>
      <c r="AJ354" s="5"/>
    </row>
    <row r="355" spans="1:36" s="34" customFormat="1" ht="15">
      <c r="A355" s="32"/>
      <c r="B355" s="16"/>
      <c r="C355" s="16"/>
      <c r="D355" s="21"/>
      <c r="E355" s="21"/>
      <c r="F355" s="21"/>
      <c r="G355" s="21"/>
      <c r="H355" s="5"/>
      <c r="I355" s="5"/>
      <c r="K355" s="5"/>
      <c r="M355" s="20"/>
      <c r="O355" s="20"/>
      <c r="Q355" s="5"/>
      <c r="S355" s="20"/>
      <c r="U355" s="20"/>
      <c r="W355" s="5"/>
      <c r="Y355" s="20"/>
      <c r="AA355" s="20"/>
      <c r="AC355" s="5"/>
      <c r="AE355" s="20"/>
      <c r="AG355" s="20"/>
      <c r="AJ355" s="5"/>
    </row>
    <row r="356" spans="1:36" s="34" customFormat="1" ht="15">
      <c r="A356" s="5"/>
      <c r="B356" s="16"/>
      <c r="C356" s="16"/>
      <c r="D356" s="18"/>
      <c r="E356" s="18"/>
      <c r="F356" s="22"/>
      <c r="G356" s="18"/>
      <c r="H356" s="5"/>
      <c r="I356" s="5"/>
      <c r="K356" s="5"/>
      <c r="M356" s="20"/>
      <c r="O356" s="20"/>
      <c r="Q356" s="5"/>
      <c r="S356" s="20"/>
      <c r="U356" s="20"/>
      <c r="W356" s="5"/>
      <c r="Y356" s="20"/>
      <c r="AA356" s="20"/>
      <c r="AC356" s="5"/>
      <c r="AE356" s="20"/>
      <c r="AG356" s="20"/>
      <c r="AJ356" s="5"/>
    </row>
    <row r="357" spans="1:36" s="34" customFormat="1" ht="15">
      <c r="A357" s="5"/>
      <c r="B357" s="16"/>
      <c r="C357" s="16"/>
      <c r="D357" s="18"/>
      <c r="E357" s="18"/>
      <c r="F357" s="18"/>
      <c r="G357" s="18"/>
      <c r="H357" s="5"/>
      <c r="I357" s="5"/>
      <c r="K357" s="5"/>
      <c r="M357" s="20"/>
      <c r="O357" s="20"/>
      <c r="Q357" s="5"/>
      <c r="S357" s="20"/>
      <c r="U357" s="20"/>
      <c r="W357" s="5"/>
      <c r="Y357" s="20"/>
      <c r="AA357" s="20"/>
      <c r="AC357" s="5"/>
      <c r="AE357" s="20"/>
      <c r="AG357" s="20"/>
      <c r="AJ357" s="5"/>
    </row>
    <row r="358" spans="1:36" s="34" customFormat="1" ht="15">
      <c r="A358" s="5"/>
      <c r="B358" s="5"/>
      <c r="C358" s="5"/>
      <c r="D358" s="18"/>
      <c r="E358" s="72"/>
      <c r="F358" s="18"/>
      <c r="G358" s="18"/>
      <c r="H358" s="5"/>
      <c r="I358" s="5"/>
      <c r="K358" s="5"/>
      <c r="M358" s="20"/>
      <c r="O358" s="20"/>
      <c r="Q358" s="5"/>
      <c r="S358" s="20"/>
      <c r="U358" s="20"/>
      <c r="W358" s="5"/>
      <c r="Y358" s="20"/>
      <c r="AA358" s="20"/>
      <c r="AC358" s="5"/>
      <c r="AE358" s="20"/>
      <c r="AG358" s="20"/>
      <c r="AJ358" s="5"/>
    </row>
    <row r="359" spans="1:36" s="34" customFormat="1" ht="15">
      <c r="A359" s="5"/>
      <c r="B359" s="16"/>
      <c r="C359" s="16"/>
      <c r="D359" s="18"/>
      <c r="E359" s="18"/>
      <c r="F359" s="18"/>
      <c r="G359" s="18"/>
      <c r="H359" s="5"/>
      <c r="I359" s="5"/>
      <c r="K359" s="5"/>
      <c r="M359" s="20"/>
      <c r="O359" s="20"/>
      <c r="Q359" s="5"/>
      <c r="S359" s="20"/>
      <c r="U359" s="20"/>
      <c r="W359" s="5"/>
      <c r="Y359" s="20"/>
      <c r="AA359" s="20"/>
      <c r="AC359" s="5"/>
      <c r="AE359" s="20"/>
      <c r="AG359" s="20"/>
      <c r="AJ359" s="5"/>
    </row>
    <row r="360" spans="1:36" s="34" customFormat="1" ht="15">
      <c r="A360" s="32"/>
      <c r="B360" s="86"/>
      <c r="C360" s="32"/>
      <c r="D360" s="32"/>
      <c r="E360" s="32"/>
      <c r="F360" s="32"/>
      <c r="G360" s="32"/>
      <c r="H360" s="5"/>
      <c r="I360" s="5"/>
      <c r="K360" s="5"/>
      <c r="M360" s="20"/>
      <c r="O360" s="20"/>
      <c r="Q360" s="5"/>
      <c r="S360" s="20"/>
      <c r="U360" s="20"/>
      <c r="W360" s="5"/>
      <c r="Y360" s="20"/>
      <c r="AA360" s="20"/>
      <c r="AC360" s="5"/>
      <c r="AE360" s="20"/>
      <c r="AG360" s="20"/>
      <c r="AJ360" s="5"/>
    </row>
    <row r="361" spans="1:36" s="34" customFormat="1" ht="15">
      <c r="A361" s="32"/>
      <c r="B361" s="16"/>
      <c r="C361" s="16"/>
      <c r="D361" s="21"/>
      <c r="E361" s="21"/>
      <c r="F361" s="21"/>
      <c r="G361" s="21"/>
      <c r="H361" s="5"/>
      <c r="I361" s="5"/>
      <c r="K361" s="5"/>
      <c r="M361" s="20"/>
      <c r="O361" s="20"/>
      <c r="Q361" s="5"/>
      <c r="S361" s="20"/>
      <c r="U361" s="20"/>
      <c r="W361" s="5"/>
      <c r="Y361" s="20"/>
      <c r="AA361" s="20"/>
      <c r="AC361" s="5"/>
      <c r="AE361" s="20"/>
      <c r="AG361" s="20"/>
      <c r="AJ361" s="5"/>
    </row>
    <row r="362" spans="1:36" s="34" customFormat="1" ht="15">
      <c r="A362" s="32"/>
      <c r="B362" s="16"/>
      <c r="C362" s="16"/>
      <c r="D362" s="18"/>
      <c r="E362" s="18"/>
      <c r="F362" s="22"/>
      <c r="G362" s="18"/>
      <c r="H362" s="5"/>
      <c r="I362" s="5"/>
      <c r="K362" s="5"/>
      <c r="M362" s="20"/>
      <c r="O362" s="20"/>
      <c r="Q362" s="5"/>
      <c r="S362" s="20"/>
      <c r="U362" s="20"/>
      <c r="W362" s="5"/>
      <c r="Y362" s="20"/>
      <c r="AA362" s="20"/>
      <c r="AC362" s="5"/>
      <c r="AE362" s="20"/>
      <c r="AG362" s="20"/>
      <c r="AJ362" s="5"/>
    </row>
    <row r="363" spans="1:36" s="34" customFormat="1" ht="15">
      <c r="A363" s="5"/>
      <c r="B363" s="16"/>
      <c r="C363" s="16"/>
      <c r="D363" s="18"/>
      <c r="E363" s="18"/>
      <c r="F363" s="18"/>
      <c r="G363" s="18"/>
      <c r="H363" s="5"/>
      <c r="I363" s="5"/>
      <c r="K363" s="5"/>
      <c r="M363" s="20"/>
      <c r="O363" s="20"/>
      <c r="Q363" s="5"/>
      <c r="S363" s="20"/>
      <c r="U363" s="20"/>
      <c r="W363" s="5"/>
      <c r="Y363" s="20"/>
      <c r="AA363" s="20"/>
      <c r="AC363" s="5"/>
      <c r="AE363" s="20"/>
      <c r="AG363" s="20"/>
      <c r="AJ363" s="5"/>
    </row>
    <row r="364" spans="1:36" s="34" customFormat="1" ht="15">
      <c r="A364" s="5"/>
      <c r="B364" s="5"/>
      <c r="C364" s="5"/>
      <c r="D364" s="18"/>
      <c r="E364" s="72"/>
      <c r="F364" s="18"/>
      <c r="G364" s="18"/>
      <c r="H364" s="5"/>
      <c r="I364" s="5"/>
      <c r="K364" s="5"/>
      <c r="M364" s="20"/>
      <c r="O364" s="20"/>
      <c r="Q364" s="5"/>
      <c r="S364" s="20"/>
      <c r="U364" s="20"/>
      <c r="W364" s="5"/>
      <c r="Y364" s="20"/>
      <c r="AA364" s="20"/>
      <c r="AC364" s="5"/>
      <c r="AE364" s="20"/>
      <c r="AG364" s="20"/>
      <c r="AJ364" s="5"/>
    </row>
    <row r="365" spans="1:36" s="34" customFormat="1" ht="15">
      <c r="A365" s="5"/>
      <c r="B365" s="5"/>
      <c r="C365" s="5"/>
      <c r="D365" s="5"/>
      <c r="E365" s="5"/>
      <c r="F365" s="5"/>
      <c r="G365" s="5"/>
      <c r="H365" s="5"/>
      <c r="I365" s="5"/>
      <c r="K365" s="5"/>
      <c r="M365" s="20"/>
      <c r="O365" s="20"/>
      <c r="Q365" s="5"/>
      <c r="S365" s="20"/>
      <c r="U365" s="20"/>
      <c r="W365" s="5"/>
      <c r="Y365" s="20"/>
      <c r="AA365" s="20"/>
      <c r="AC365" s="5"/>
      <c r="AE365" s="20"/>
      <c r="AG365" s="20"/>
      <c r="AJ365" s="5"/>
    </row>
    <row r="366" spans="1:36" s="34" customFormat="1" ht="15">
      <c r="B366" s="5"/>
      <c r="D366" s="5"/>
      <c r="E366" s="5"/>
      <c r="F366" s="5"/>
      <c r="G366" s="5"/>
      <c r="H366" s="5"/>
      <c r="I366" s="5"/>
      <c r="K366" s="5"/>
      <c r="M366" s="20"/>
      <c r="O366" s="20"/>
      <c r="Q366" s="5"/>
      <c r="S366" s="20"/>
      <c r="U366" s="20"/>
      <c r="W366" s="5"/>
      <c r="Y366" s="20"/>
      <c r="AA366" s="20"/>
      <c r="AC366" s="5"/>
      <c r="AE366" s="20"/>
      <c r="AG366" s="20"/>
      <c r="AJ366" s="5"/>
    </row>
    <row r="367" spans="1:36" s="34" customFormat="1" ht="15">
      <c r="B367" s="5"/>
      <c r="D367" s="5"/>
      <c r="E367" s="5"/>
      <c r="F367" s="5"/>
      <c r="G367" s="5"/>
      <c r="H367" s="5"/>
      <c r="I367" s="5"/>
      <c r="K367" s="5"/>
      <c r="M367" s="20"/>
      <c r="O367" s="20"/>
      <c r="Q367" s="5"/>
      <c r="S367" s="20"/>
      <c r="U367" s="20"/>
      <c r="W367" s="5"/>
      <c r="Y367" s="20"/>
      <c r="AA367" s="20"/>
      <c r="AC367" s="5"/>
      <c r="AE367" s="20"/>
      <c r="AG367" s="20"/>
      <c r="AJ367" s="5"/>
    </row>
    <row r="368" spans="1:36" s="34" customFormat="1" ht="15">
      <c r="B368" s="5"/>
      <c r="D368" s="5"/>
      <c r="E368" s="5"/>
      <c r="F368" s="5"/>
      <c r="G368" s="5"/>
      <c r="H368" s="5"/>
      <c r="I368" s="5"/>
      <c r="K368" s="5"/>
      <c r="M368" s="20"/>
      <c r="O368" s="20"/>
      <c r="Q368" s="5"/>
      <c r="S368" s="20"/>
      <c r="U368" s="20"/>
      <c r="W368" s="5"/>
      <c r="Y368" s="20"/>
      <c r="AA368" s="20"/>
      <c r="AC368" s="5"/>
      <c r="AE368" s="20"/>
      <c r="AG368" s="20"/>
      <c r="AJ368" s="5"/>
    </row>
    <row r="369" spans="2:36" s="34" customFormat="1" ht="15">
      <c r="B369" s="5"/>
      <c r="D369" s="5"/>
      <c r="E369" s="5"/>
      <c r="F369" s="5"/>
      <c r="G369" s="5"/>
      <c r="H369" s="5"/>
      <c r="I369" s="5"/>
      <c r="K369" s="5"/>
      <c r="M369" s="20"/>
      <c r="O369" s="20"/>
      <c r="Q369" s="5"/>
      <c r="S369" s="20"/>
      <c r="U369" s="20"/>
      <c r="W369" s="5"/>
      <c r="Y369" s="20"/>
      <c r="AA369" s="20"/>
      <c r="AC369" s="5"/>
      <c r="AE369" s="20"/>
      <c r="AG369" s="20"/>
      <c r="AJ369" s="5"/>
    </row>
    <row r="370" spans="2:36" s="34" customFormat="1" ht="15">
      <c r="B370" s="5"/>
      <c r="D370" s="5"/>
      <c r="E370" s="5"/>
      <c r="F370" s="5"/>
      <c r="G370" s="5"/>
      <c r="H370" s="5"/>
      <c r="I370" s="5"/>
      <c r="K370" s="5"/>
      <c r="M370" s="20"/>
      <c r="O370" s="20"/>
      <c r="Q370" s="5"/>
      <c r="S370" s="20"/>
      <c r="U370" s="20"/>
      <c r="W370" s="5"/>
      <c r="Y370" s="20"/>
      <c r="AA370" s="20"/>
      <c r="AC370" s="5"/>
      <c r="AE370" s="20"/>
      <c r="AG370" s="20"/>
      <c r="AJ370" s="5"/>
    </row>
    <row r="371" spans="2:36" s="34" customFormat="1" ht="15">
      <c r="B371" s="5"/>
      <c r="D371" s="5"/>
      <c r="E371" s="5"/>
      <c r="F371" s="5"/>
      <c r="G371" s="5"/>
      <c r="H371" s="5"/>
      <c r="I371" s="5"/>
      <c r="K371" s="5"/>
      <c r="M371" s="20"/>
      <c r="O371" s="20"/>
      <c r="Q371" s="5"/>
      <c r="S371" s="20"/>
      <c r="U371" s="20"/>
      <c r="W371" s="5"/>
      <c r="Y371" s="20"/>
      <c r="AA371" s="20"/>
      <c r="AC371" s="5"/>
      <c r="AE371" s="20"/>
      <c r="AG371" s="20"/>
      <c r="AJ371" s="5"/>
    </row>
    <row r="372" spans="2:36" s="34" customFormat="1" ht="15">
      <c r="B372" s="5"/>
      <c r="D372" s="5"/>
      <c r="E372" s="5"/>
      <c r="F372" s="5"/>
      <c r="G372" s="5"/>
      <c r="H372" s="5"/>
      <c r="I372" s="5"/>
      <c r="K372" s="5"/>
      <c r="M372" s="20"/>
      <c r="O372" s="20"/>
      <c r="Q372" s="5"/>
      <c r="S372" s="20"/>
      <c r="U372" s="20"/>
      <c r="W372" s="5"/>
      <c r="Y372" s="20"/>
      <c r="AA372" s="20"/>
      <c r="AC372" s="5"/>
      <c r="AE372" s="20"/>
      <c r="AG372" s="20"/>
      <c r="AJ372" s="5"/>
    </row>
    <row r="373" spans="2:36" s="34" customFormat="1" ht="15">
      <c r="D373" s="5"/>
      <c r="E373" s="5"/>
      <c r="F373" s="5"/>
      <c r="G373" s="5"/>
      <c r="H373" s="5"/>
      <c r="I373" s="5"/>
      <c r="K373" s="5"/>
      <c r="M373" s="20"/>
      <c r="O373" s="20"/>
      <c r="Q373" s="5"/>
      <c r="S373" s="20"/>
      <c r="U373" s="20"/>
      <c r="W373" s="5"/>
      <c r="Y373" s="20"/>
      <c r="AA373" s="20"/>
      <c r="AC373" s="5"/>
      <c r="AE373" s="20"/>
      <c r="AG373" s="20"/>
      <c r="AJ373" s="5"/>
    </row>
    <row r="374" spans="2:36" s="34" customFormat="1" ht="15">
      <c r="D374" s="5"/>
      <c r="E374" s="5"/>
      <c r="F374" s="5"/>
      <c r="G374" s="5"/>
      <c r="H374" s="5"/>
      <c r="I374" s="5"/>
      <c r="K374" s="5"/>
      <c r="M374" s="20"/>
      <c r="O374" s="20"/>
      <c r="Q374" s="5"/>
      <c r="S374" s="20"/>
      <c r="U374" s="20"/>
      <c r="W374" s="5"/>
      <c r="Y374" s="20"/>
      <c r="AA374" s="20"/>
      <c r="AC374" s="5"/>
      <c r="AE374" s="20"/>
      <c r="AG374" s="20"/>
      <c r="AJ374" s="5"/>
    </row>
    <row r="375" spans="2:36" s="34" customFormat="1" ht="15">
      <c r="D375" s="5"/>
      <c r="E375" s="5"/>
      <c r="F375" s="5"/>
      <c r="G375" s="5"/>
      <c r="H375" s="5"/>
      <c r="I375" s="5"/>
      <c r="K375" s="5"/>
      <c r="M375" s="20"/>
      <c r="O375" s="20"/>
      <c r="Q375" s="5"/>
      <c r="S375" s="20"/>
      <c r="U375" s="20"/>
      <c r="W375" s="5"/>
      <c r="Y375" s="20"/>
      <c r="AA375" s="20"/>
      <c r="AC375" s="5"/>
      <c r="AE375" s="20"/>
      <c r="AG375" s="20"/>
      <c r="AJ375" s="5"/>
    </row>
    <row r="376" spans="2:36" s="34" customFormat="1" ht="15">
      <c r="D376" s="5"/>
      <c r="E376" s="5"/>
      <c r="F376" s="5"/>
      <c r="G376" s="5"/>
      <c r="H376" s="5"/>
      <c r="I376" s="5"/>
      <c r="K376" s="5"/>
      <c r="M376" s="20"/>
      <c r="O376" s="20"/>
      <c r="Q376" s="5"/>
      <c r="S376" s="20"/>
      <c r="U376" s="20"/>
      <c r="W376" s="5"/>
      <c r="Y376" s="20"/>
      <c r="AA376" s="20"/>
      <c r="AC376" s="5"/>
      <c r="AE376" s="20"/>
      <c r="AG376" s="20"/>
      <c r="AJ376" s="5"/>
    </row>
    <row r="377" spans="2:36" s="34" customFormat="1" ht="15">
      <c r="D377" s="5"/>
      <c r="E377" s="5"/>
      <c r="F377" s="5"/>
      <c r="G377" s="5"/>
      <c r="H377" s="5"/>
      <c r="I377" s="5"/>
      <c r="K377" s="5"/>
      <c r="M377" s="20"/>
      <c r="O377" s="20"/>
      <c r="Q377" s="5"/>
      <c r="S377" s="20"/>
      <c r="U377" s="20"/>
      <c r="W377" s="5"/>
      <c r="Y377" s="20"/>
      <c r="AA377" s="20"/>
      <c r="AC377" s="5"/>
      <c r="AE377" s="20"/>
      <c r="AG377" s="20"/>
      <c r="AJ377" s="5"/>
    </row>
    <row r="378" spans="2:36" s="34" customFormat="1" ht="15">
      <c r="D378" s="5"/>
      <c r="E378" s="5"/>
      <c r="F378" s="5"/>
      <c r="G378" s="5"/>
      <c r="H378" s="5"/>
      <c r="I378" s="5"/>
      <c r="K378" s="5"/>
      <c r="M378" s="20"/>
      <c r="O378" s="20"/>
      <c r="Q378" s="5"/>
      <c r="S378" s="20"/>
      <c r="U378" s="20"/>
      <c r="W378" s="5"/>
      <c r="Y378" s="20"/>
      <c r="AA378" s="20"/>
      <c r="AC378" s="5"/>
      <c r="AE378" s="20"/>
      <c r="AG378" s="20"/>
      <c r="AJ378" s="5"/>
    </row>
    <row r="379" spans="2:36" s="34" customFormat="1" ht="15">
      <c r="D379" s="5"/>
      <c r="E379" s="5"/>
      <c r="F379" s="5"/>
      <c r="G379" s="5"/>
      <c r="H379" s="5"/>
      <c r="I379" s="5"/>
      <c r="K379" s="5"/>
      <c r="M379" s="20"/>
      <c r="O379" s="20"/>
      <c r="Q379" s="5"/>
      <c r="S379" s="20"/>
      <c r="U379" s="20"/>
      <c r="W379" s="5"/>
      <c r="Y379" s="20"/>
      <c r="AA379" s="20"/>
      <c r="AC379" s="5"/>
      <c r="AE379" s="20"/>
      <c r="AG379" s="20"/>
      <c r="AJ379" s="5"/>
    </row>
    <row r="380" spans="2:36" s="34" customFormat="1" ht="15">
      <c r="D380" s="5"/>
      <c r="E380" s="5"/>
      <c r="F380" s="5"/>
      <c r="G380" s="5"/>
      <c r="H380" s="5"/>
      <c r="I380" s="5"/>
      <c r="K380" s="5"/>
      <c r="M380" s="20"/>
      <c r="O380" s="20"/>
      <c r="Q380" s="5"/>
      <c r="S380" s="20"/>
      <c r="U380" s="20"/>
      <c r="W380" s="5"/>
      <c r="Y380" s="20"/>
      <c r="AA380" s="20"/>
      <c r="AC380" s="5"/>
      <c r="AE380" s="20"/>
      <c r="AG380" s="20"/>
      <c r="AJ380" s="5"/>
    </row>
    <row r="381" spans="2:36" s="34" customFormat="1" ht="15">
      <c r="D381" s="5"/>
      <c r="E381" s="5"/>
      <c r="F381" s="5"/>
      <c r="G381" s="5"/>
      <c r="H381" s="5"/>
      <c r="I381" s="5"/>
      <c r="K381" s="5"/>
      <c r="M381" s="20"/>
      <c r="O381" s="20"/>
      <c r="Q381" s="5"/>
      <c r="S381" s="20"/>
      <c r="U381" s="20"/>
      <c r="W381" s="5"/>
      <c r="Y381" s="20"/>
      <c r="AA381" s="20"/>
      <c r="AC381" s="5"/>
      <c r="AE381" s="20"/>
      <c r="AG381" s="20"/>
      <c r="AJ381" s="5"/>
    </row>
    <row r="382" spans="2:36" s="34" customFormat="1" ht="15">
      <c r="D382" s="5"/>
      <c r="E382" s="5"/>
      <c r="F382" s="5"/>
      <c r="G382" s="5"/>
      <c r="H382" s="5"/>
      <c r="I382" s="5"/>
      <c r="K382" s="5"/>
      <c r="M382" s="20"/>
      <c r="O382" s="20"/>
      <c r="Q382" s="5"/>
      <c r="S382" s="20"/>
      <c r="U382" s="20"/>
      <c r="W382" s="5"/>
      <c r="Y382" s="20"/>
      <c r="AA382" s="20"/>
      <c r="AC382" s="5"/>
      <c r="AE382" s="20"/>
      <c r="AG382" s="20"/>
      <c r="AJ382" s="5"/>
    </row>
    <row r="383" spans="2:36" s="34" customFormat="1" ht="15">
      <c r="D383" s="5"/>
      <c r="E383" s="5"/>
      <c r="F383" s="5"/>
      <c r="G383" s="5"/>
      <c r="H383" s="5"/>
      <c r="I383" s="5"/>
      <c r="K383" s="5"/>
      <c r="M383" s="20"/>
      <c r="O383" s="20"/>
      <c r="Q383" s="5"/>
      <c r="S383" s="20"/>
      <c r="U383" s="20"/>
      <c r="W383" s="5"/>
      <c r="Y383" s="20"/>
      <c r="AA383" s="20"/>
      <c r="AC383" s="5"/>
      <c r="AE383" s="20"/>
      <c r="AG383" s="20"/>
      <c r="AJ383" s="5"/>
    </row>
    <row r="384" spans="2:36" s="34" customFormat="1" ht="15">
      <c r="D384" s="5"/>
      <c r="E384" s="5"/>
      <c r="F384" s="5"/>
      <c r="G384" s="5"/>
      <c r="H384" s="5"/>
      <c r="I384" s="5"/>
      <c r="K384" s="5"/>
      <c r="M384" s="20"/>
      <c r="O384" s="20"/>
      <c r="Q384" s="5"/>
      <c r="S384" s="20"/>
      <c r="U384" s="20"/>
      <c r="W384" s="5"/>
      <c r="Y384" s="20"/>
      <c r="AA384" s="20"/>
      <c r="AC384" s="5"/>
      <c r="AE384" s="20"/>
      <c r="AG384" s="20"/>
      <c r="AJ384" s="5"/>
    </row>
    <row r="385" spans="4:36" s="34" customFormat="1" ht="15">
      <c r="D385" s="5"/>
      <c r="E385" s="5"/>
      <c r="F385" s="5"/>
      <c r="G385" s="5"/>
      <c r="H385" s="5"/>
      <c r="I385" s="5"/>
      <c r="K385" s="5"/>
      <c r="M385" s="20"/>
      <c r="O385" s="20"/>
      <c r="Q385" s="5"/>
      <c r="S385" s="20"/>
      <c r="U385" s="20"/>
      <c r="W385" s="5"/>
      <c r="Y385" s="20"/>
      <c r="AA385" s="20"/>
      <c r="AC385" s="5"/>
      <c r="AE385" s="20"/>
      <c r="AG385" s="20"/>
      <c r="AJ385" s="5"/>
    </row>
    <row r="386" spans="4:36" s="34" customFormat="1" ht="15">
      <c r="D386" s="5"/>
      <c r="E386" s="5"/>
      <c r="F386" s="5"/>
      <c r="G386" s="5"/>
      <c r="H386" s="5"/>
      <c r="I386" s="5"/>
      <c r="K386" s="5"/>
      <c r="M386" s="20"/>
      <c r="O386" s="20"/>
      <c r="Q386" s="5"/>
      <c r="S386" s="20"/>
      <c r="U386" s="20"/>
      <c r="W386" s="5"/>
      <c r="Y386" s="20"/>
      <c r="AA386" s="20"/>
      <c r="AC386" s="5"/>
      <c r="AE386" s="20"/>
      <c r="AG386" s="20"/>
      <c r="AJ386" s="5"/>
    </row>
    <row r="387" spans="4:36" s="34" customFormat="1" ht="15">
      <c r="D387" s="5"/>
      <c r="E387" s="5"/>
      <c r="F387" s="5"/>
      <c r="G387" s="5"/>
      <c r="H387" s="5"/>
      <c r="I387" s="5"/>
      <c r="K387" s="5"/>
      <c r="M387" s="20"/>
      <c r="O387" s="20"/>
      <c r="Q387" s="5"/>
      <c r="S387" s="20"/>
      <c r="U387" s="20"/>
      <c r="W387" s="5"/>
      <c r="Y387" s="20"/>
      <c r="AA387" s="20"/>
      <c r="AC387" s="5"/>
      <c r="AE387" s="20"/>
      <c r="AG387" s="20"/>
      <c r="AJ387" s="5"/>
    </row>
    <row r="388" spans="4:36" s="34" customFormat="1" ht="15">
      <c r="D388" s="5"/>
      <c r="E388" s="5"/>
      <c r="F388" s="5"/>
      <c r="G388" s="5"/>
      <c r="H388" s="5"/>
      <c r="I388" s="5"/>
      <c r="K388" s="5"/>
      <c r="M388" s="20"/>
      <c r="O388" s="20"/>
      <c r="Q388" s="5"/>
      <c r="S388" s="20"/>
      <c r="U388" s="20"/>
      <c r="W388" s="5"/>
      <c r="Y388" s="20"/>
      <c r="AA388" s="20"/>
      <c r="AC388" s="5"/>
      <c r="AE388" s="20"/>
      <c r="AG388" s="20"/>
      <c r="AJ388" s="5"/>
    </row>
    <row r="389" spans="4:36" s="34" customFormat="1" ht="15">
      <c r="D389" s="5"/>
      <c r="E389" s="5"/>
      <c r="F389" s="5"/>
      <c r="G389" s="5"/>
      <c r="H389" s="5"/>
      <c r="I389" s="5"/>
      <c r="K389" s="5"/>
      <c r="M389" s="20"/>
      <c r="O389" s="20"/>
      <c r="Q389" s="5"/>
      <c r="S389" s="20"/>
      <c r="U389" s="20"/>
      <c r="W389" s="5"/>
      <c r="Y389" s="20"/>
      <c r="AA389" s="20"/>
      <c r="AC389" s="5"/>
      <c r="AE389" s="20"/>
      <c r="AG389" s="20"/>
      <c r="AJ389" s="5"/>
    </row>
    <row r="390" spans="4:36" s="34" customFormat="1" ht="15">
      <c r="D390" s="5"/>
      <c r="E390" s="5"/>
      <c r="F390" s="5"/>
      <c r="G390" s="5"/>
      <c r="H390" s="5"/>
      <c r="I390" s="5"/>
      <c r="K390" s="5"/>
      <c r="M390" s="20"/>
      <c r="O390" s="20"/>
      <c r="Q390" s="5"/>
      <c r="S390" s="20"/>
      <c r="U390" s="20"/>
      <c r="W390" s="5"/>
      <c r="Y390" s="20"/>
      <c r="AA390" s="20"/>
      <c r="AC390" s="5"/>
      <c r="AE390" s="20"/>
      <c r="AG390" s="20"/>
      <c r="AJ390" s="5"/>
    </row>
    <row r="391" spans="4:36" s="34" customFormat="1" ht="15">
      <c r="D391" s="5"/>
      <c r="E391" s="5"/>
      <c r="F391" s="5"/>
      <c r="G391" s="5"/>
      <c r="H391" s="5"/>
      <c r="I391" s="5"/>
      <c r="K391" s="5"/>
      <c r="M391" s="20"/>
      <c r="O391" s="20"/>
      <c r="Q391" s="5"/>
      <c r="S391" s="20"/>
      <c r="U391" s="20"/>
      <c r="W391" s="5"/>
      <c r="Y391" s="20"/>
      <c r="AA391" s="20"/>
      <c r="AC391" s="5"/>
      <c r="AE391" s="20"/>
      <c r="AG391" s="20"/>
      <c r="AJ391" s="5"/>
    </row>
    <row r="392" spans="4:36" s="34" customFormat="1" ht="15">
      <c r="D392" s="5"/>
      <c r="E392" s="5"/>
      <c r="F392" s="5"/>
      <c r="G392" s="5"/>
      <c r="H392" s="5"/>
      <c r="I392" s="5"/>
      <c r="K392" s="5"/>
      <c r="M392" s="20"/>
      <c r="O392" s="20"/>
      <c r="Q392" s="5"/>
      <c r="S392" s="20"/>
      <c r="U392" s="20"/>
      <c r="W392" s="5"/>
      <c r="Y392" s="20"/>
      <c r="AA392" s="20"/>
      <c r="AC392" s="5"/>
      <c r="AE392" s="20"/>
      <c r="AG392" s="20"/>
      <c r="AJ392" s="5"/>
    </row>
    <row r="393" spans="4:36" s="34" customFormat="1" ht="15">
      <c r="D393" s="5"/>
      <c r="E393" s="5"/>
      <c r="F393" s="5"/>
      <c r="G393" s="5"/>
      <c r="H393" s="5"/>
      <c r="I393" s="5"/>
      <c r="K393" s="5"/>
      <c r="M393" s="20"/>
      <c r="O393" s="20"/>
      <c r="Q393" s="5"/>
      <c r="S393" s="20"/>
      <c r="U393" s="20"/>
      <c r="W393" s="5"/>
      <c r="Y393" s="20"/>
      <c r="AA393" s="20"/>
      <c r="AC393" s="5"/>
      <c r="AE393" s="20"/>
      <c r="AG393" s="20"/>
      <c r="AJ393" s="5"/>
    </row>
    <row r="394" spans="4:36" s="34" customFormat="1" ht="15">
      <c r="D394" s="5"/>
      <c r="E394" s="5"/>
      <c r="F394" s="5"/>
      <c r="G394" s="5"/>
      <c r="H394" s="5"/>
      <c r="I394" s="5"/>
      <c r="K394" s="5"/>
      <c r="M394" s="20"/>
      <c r="O394" s="20"/>
      <c r="Q394" s="5"/>
      <c r="S394" s="20"/>
      <c r="U394" s="20"/>
      <c r="W394" s="5"/>
      <c r="Y394" s="20"/>
      <c r="AA394" s="20"/>
      <c r="AC394" s="5"/>
      <c r="AE394" s="20"/>
      <c r="AG394" s="20"/>
      <c r="AJ394" s="5"/>
    </row>
    <row r="395" spans="4:36" s="34" customFormat="1" ht="15">
      <c r="D395" s="5"/>
      <c r="E395" s="5"/>
      <c r="F395" s="5"/>
      <c r="G395" s="5"/>
      <c r="H395" s="5"/>
      <c r="I395" s="5"/>
      <c r="K395" s="5"/>
      <c r="M395" s="20"/>
      <c r="O395" s="20"/>
      <c r="Q395" s="5"/>
      <c r="S395" s="20"/>
      <c r="U395" s="20"/>
      <c r="W395" s="5"/>
      <c r="Y395" s="20"/>
      <c r="AA395" s="20"/>
      <c r="AC395" s="5"/>
      <c r="AE395" s="20"/>
      <c r="AG395" s="20"/>
      <c r="AJ395" s="5"/>
    </row>
    <row r="396" spans="4:36" s="34" customFormat="1" ht="15">
      <c r="D396" s="5"/>
      <c r="E396" s="5"/>
      <c r="F396" s="5"/>
      <c r="G396" s="5"/>
      <c r="H396" s="5"/>
      <c r="I396" s="5"/>
      <c r="K396" s="5"/>
      <c r="M396" s="20"/>
      <c r="O396" s="20"/>
      <c r="Q396" s="5"/>
      <c r="S396" s="20"/>
      <c r="U396" s="20"/>
      <c r="W396" s="5"/>
      <c r="Y396" s="20"/>
      <c r="AA396" s="20"/>
      <c r="AC396" s="5"/>
      <c r="AE396" s="20"/>
      <c r="AG396" s="20"/>
      <c r="AJ396" s="5"/>
    </row>
    <row r="397" spans="4:36" s="34" customFormat="1" ht="15">
      <c r="D397" s="5"/>
      <c r="E397" s="5"/>
      <c r="F397" s="5"/>
      <c r="G397" s="5"/>
      <c r="H397" s="5"/>
      <c r="I397" s="5"/>
      <c r="K397" s="5"/>
      <c r="M397" s="20"/>
      <c r="O397" s="20"/>
      <c r="Q397" s="5"/>
      <c r="S397" s="20"/>
      <c r="U397" s="20"/>
      <c r="W397" s="5"/>
      <c r="Y397" s="20"/>
      <c r="AA397" s="20"/>
      <c r="AC397" s="5"/>
      <c r="AE397" s="20"/>
      <c r="AG397" s="20"/>
      <c r="AJ397" s="5"/>
    </row>
    <row r="398" spans="4:36" s="34" customFormat="1" ht="15">
      <c r="D398" s="5"/>
      <c r="E398" s="5"/>
      <c r="F398" s="5"/>
      <c r="G398" s="5"/>
      <c r="H398" s="5"/>
      <c r="I398" s="5"/>
      <c r="K398" s="5"/>
      <c r="M398" s="20"/>
      <c r="O398" s="20"/>
      <c r="Q398" s="5"/>
      <c r="S398" s="20"/>
      <c r="U398" s="20"/>
      <c r="W398" s="5"/>
      <c r="Y398" s="20"/>
      <c r="AA398" s="20"/>
      <c r="AC398" s="5"/>
      <c r="AE398" s="20"/>
      <c r="AG398" s="20"/>
      <c r="AJ398" s="5"/>
    </row>
    <row r="399" spans="4:36" s="34" customFormat="1" ht="15">
      <c r="D399" s="5"/>
      <c r="E399" s="5"/>
      <c r="F399" s="5"/>
      <c r="G399" s="5"/>
      <c r="H399" s="5"/>
      <c r="I399" s="5"/>
      <c r="K399" s="5"/>
      <c r="M399" s="20"/>
      <c r="O399" s="20"/>
      <c r="Q399" s="5"/>
      <c r="S399" s="20"/>
      <c r="U399" s="20"/>
      <c r="W399" s="5"/>
      <c r="Y399" s="20"/>
      <c r="AA399" s="20"/>
      <c r="AC399" s="5"/>
      <c r="AE399" s="20"/>
      <c r="AG399" s="20"/>
      <c r="AJ399" s="5"/>
    </row>
    <row r="400" spans="4:36" s="34" customFormat="1" ht="15">
      <c r="D400" s="5"/>
      <c r="E400" s="5"/>
      <c r="F400" s="5"/>
      <c r="G400" s="5"/>
      <c r="H400" s="5"/>
      <c r="I400" s="5"/>
      <c r="K400" s="5"/>
      <c r="M400" s="20"/>
      <c r="O400" s="20"/>
      <c r="Q400" s="5"/>
      <c r="S400" s="20"/>
      <c r="U400" s="20"/>
      <c r="W400" s="5"/>
      <c r="Y400" s="20"/>
      <c r="AA400" s="20"/>
      <c r="AC400" s="5"/>
      <c r="AE400" s="20"/>
      <c r="AG400" s="20"/>
      <c r="AJ400" s="5"/>
    </row>
    <row r="401" spans="4:36" s="34" customFormat="1" ht="15">
      <c r="D401" s="5"/>
      <c r="E401" s="5"/>
      <c r="F401" s="5"/>
      <c r="G401" s="5"/>
      <c r="H401" s="5"/>
      <c r="I401" s="5"/>
      <c r="K401" s="5"/>
      <c r="M401" s="20"/>
      <c r="O401" s="20"/>
      <c r="Q401" s="5"/>
      <c r="S401" s="20"/>
      <c r="U401" s="20"/>
      <c r="W401" s="5"/>
      <c r="Y401" s="20"/>
      <c r="AA401" s="20"/>
      <c r="AC401" s="5"/>
      <c r="AE401" s="20"/>
      <c r="AG401" s="20"/>
      <c r="AJ401" s="5"/>
    </row>
    <row r="402" spans="4:36" s="34" customFormat="1" ht="15">
      <c r="D402" s="5"/>
      <c r="E402" s="5"/>
      <c r="F402" s="5"/>
      <c r="G402" s="5"/>
      <c r="H402" s="5"/>
      <c r="I402" s="5"/>
      <c r="K402" s="5"/>
      <c r="M402" s="20"/>
      <c r="O402" s="20"/>
      <c r="Q402" s="5"/>
      <c r="S402" s="20"/>
      <c r="U402" s="20"/>
      <c r="W402" s="5"/>
      <c r="Y402" s="20"/>
      <c r="AA402" s="20"/>
      <c r="AC402" s="5"/>
      <c r="AE402" s="20"/>
      <c r="AG402" s="20"/>
      <c r="AJ402" s="5"/>
    </row>
    <row r="403" spans="4:36" s="34" customFormat="1" ht="15">
      <c r="D403" s="5"/>
      <c r="E403" s="5"/>
      <c r="F403" s="5"/>
      <c r="G403" s="5"/>
      <c r="H403" s="5"/>
      <c r="I403" s="5"/>
      <c r="K403" s="5"/>
      <c r="M403" s="20"/>
      <c r="O403" s="20"/>
      <c r="Q403" s="5"/>
      <c r="S403" s="20"/>
      <c r="U403" s="20"/>
      <c r="W403" s="5"/>
      <c r="Y403" s="20"/>
      <c r="AA403" s="20"/>
      <c r="AC403" s="5"/>
      <c r="AE403" s="20"/>
      <c r="AG403" s="20"/>
      <c r="AJ403" s="5"/>
    </row>
    <row r="404" spans="4:36" s="34" customFormat="1" ht="15">
      <c r="D404" s="5"/>
      <c r="E404" s="5"/>
      <c r="F404" s="5"/>
      <c r="G404" s="5"/>
      <c r="H404" s="5"/>
      <c r="I404" s="5"/>
      <c r="K404" s="5"/>
      <c r="M404" s="20"/>
      <c r="O404" s="20"/>
      <c r="Q404" s="5"/>
      <c r="S404" s="20"/>
      <c r="U404" s="20"/>
      <c r="W404" s="5"/>
      <c r="Y404" s="20"/>
      <c r="AA404" s="20"/>
      <c r="AC404" s="5"/>
      <c r="AE404" s="20"/>
      <c r="AG404" s="20"/>
      <c r="AJ404" s="5"/>
    </row>
    <row r="405" spans="4:36" s="34" customFormat="1" ht="15">
      <c r="D405" s="5"/>
      <c r="E405" s="5"/>
      <c r="F405" s="5"/>
      <c r="G405" s="5"/>
      <c r="H405" s="5"/>
      <c r="I405" s="5"/>
      <c r="K405" s="5"/>
      <c r="M405" s="20"/>
      <c r="O405" s="20"/>
      <c r="Q405" s="5"/>
      <c r="S405" s="20"/>
      <c r="U405" s="20"/>
      <c r="W405" s="5"/>
      <c r="Y405" s="20"/>
      <c r="AA405" s="20"/>
      <c r="AC405" s="5"/>
      <c r="AE405" s="20"/>
      <c r="AG405" s="20"/>
      <c r="AJ405" s="5"/>
    </row>
    <row r="406" spans="4:36" s="34" customFormat="1" ht="15">
      <c r="D406" s="5"/>
      <c r="E406" s="5"/>
      <c r="F406" s="5"/>
      <c r="G406" s="5"/>
      <c r="H406" s="5"/>
      <c r="I406" s="5"/>
      <c r="K406" s="5"/>
      <c r="M406" s="20"/>
      <c r="O406" s="20"/>
      <c r="Q406" s="5"/>
      <c r="S406" s="20"/>
      <c r="U406" s="20"/>
      <c r="W406" s="5"/>
      <c r="Y406" s="20"/>
      <c r="AA406" s="20"/>
      <c r="AC406" s="5"/>
      <c r="AE406" s="20"/>
      <c r="AG406" s="20"/>
      <c r="AJ406" s="5"/>
    </row>
    <row r="407" spans="4:36" s="34" customFormat="1" ht="15">
      <c r="D407" s="5"/>
      <c r="E407" s="5"/>
      <c r="F407" s="5"/>
      <c r="G407" s="5"/>
      <c r="H407" s="5"/>
      <c r="I407" s="5"/>
      <c r="K407" s="5"/>
      <c r="M407" s="20"/>
      <c r="O407" s="20"/>
      <c r="Q407" s="5"/>
      <c r="S407" s="20"/>
      <c r="U407" s="20"/>
      <c r="W407" s="5"/>
      <c r="Y407" s="20"/>
      <c r="AA407" s="20"/>
      <c r="AC407" s="5"/>
      <c r="AE407" s="20"/>
      <c r="AG407" s="20"/>
      <c r="AJ407" s="5"/>
    </row>
    <row r="408" spans="4:36" s="34" customFormat="1" ht="15">
      <c r="D408" s="5"/>
      <c r="E408" s="5"/>
      <c r="F408" s="5"/>
      <c r="G408" s="5"/>
      <c r="H408" s="5"/>
      <c r="I408" s="5"/>
      <c r="K408" s="5"/>
      <c r="M408" s="20"/>
      <c r="O408" s="20"/>
      <c r="Q408" s="5"/>
      <c r="S408" s="20"/>
      <c r="U408" s="20"/>
      <c r="W408" s="5"/>
      <c r="Y408" s="20"/>
      <c r="AA408" s="20"/>
      <c r="AC408" s="5"/>
      <c r="AE408" s="20"/>
      <c r="AG408" s="20"/>
      <c r="AJ408" s="5"/>
    </row>
    <row r="409" spans="4:36" s="34" customFormat="1" ht="15">
      <c r="D409" s="5"/>
      <c r="E409" s="5"/>
      <c r="F409" s="5"/>
      <c r="G409" s="5"/>
      <c r="H409" s="5"/>
      <c r="I409" s="5"/>
      <c r="K409" s="5"/>
      <c r="M409" s="20"/>
      <c r="O409" s="20"/>
      <c r="Q409" s="5"/>
      <c r="S409" s="20"/>
      <c r="U409" s="20"/>
      <c r="W409" s="5"/>
      <c r="Y409" s="20"/>
      <c r="AA409" s="20"/>
      <c r="AC409" s="5"/>
      <c r="AE409" s="20"/>
      <c r="AG409" s="20"/>
      <c r="AJ409" s="5"/>
    </row>
    <row r="410" spans="4:36" s="34" customFormat="1" ht="15">
      <c r="D410" s="5"/>
      <c r="E410" s="5"/>
      <c r="F410" s="5"/>
      <c r="G410" s="5"/>
      <c r="H410" s="5"/>
      <c r="I410" s="5"/>
      <c r="K410" s="5"/>
      <c r="M410" s="20"/>
      <c r="O410" s="20"/>
      <c r="Q410" s="5"/>
      <c r="S410" s="20"/>
      <c r="U410" s="20"/>
      <c r="W410" s="5"/>
      <c r="Y410" s="20"/>
      <c r="AA410" s="20"/>
      <c r="AC410" s="5"/>
      <c r="AE410" s="20"/>
      <c r="AG410" s="20"/>
      <c r="AJ410" s="5"/>
    </row>
    <row r="411" spans="4:36" s="34" customFormat="1" ht="15">
      <c r="D411" s="5"/>
      <c r="E411" s="5"/>
      <c r="F411" s="5"/>
      <c r="G411" s="5"/>
      <c r="H411" s="5"/>
      <c r="I411" s="5"/>
      <c r="K411" s="5"/>
      <c r="M411" s="20"/>
      <c r="O411" s="20"/>
      <c r="Q411" s="5"/>
      <c r="S411" s="20"/>
      <c r="U411" s="20"/>
      <c r="W411" s="5"/>
      <c r="Y411" s="20"/>
      <c r="AA411" s="20"/>
      <c r="AC411" s="5"/>
      <c r="AE411" s="20"/>
      <c r="AG411" s="20"/>
      <c r="AJ411" s="5"/>
    </row>
    <row r="412" spans="4:36" s="34" customFormat="1" ht="15">
      <c r="D412" s="5"/>
      <c r="E412" s="5"/>
      <c r="F412" s="5"/>
      <c r="G412" s="5"/>
      <c r="H412" s="5"/>
      <c r="I412" s="5"/>
      <c r="K412" s="5"/>
      <c r="M412" s="20"/>
      <c r="O412" s="20"/>
      <c r="Q412" s="5"/>
      <c r="S412" s="20"/>
      <c r="U412" s="20"/>
      <c r="W412" s="5"/>
      <c r="Y412" s="20"/>
      <c r="AA412" s="20"/>
      <c r="AC412" s="5"/>
      <c r="AE412" s="20"/>
      <c r="AG412" s="20"/>
      <c r="AJ412" s="5"/>
    </row>
    <row r="413" spans="4:36" s="34" customFormat="1" ht="15">
      <c r="D413" s="5"/>
      <c r="E413" s="5"/>
      <c r="F413" s="5"/>
      <c r="G413" s="5"/>
      <c r="H413" s="5"/>
      <c r="I413" s="5"/>
      <c r="K413" s="5"/>
      <c r="M413" s="20"/>
      <c r="O413" s="20"/>
      <c r="Q413" s="5"/>
      <c r="S413" s="20"/>
      <c r="U413" s="20"/>
      <c r="W413" s="5"/>
      <c r="Y413" s="20"/>
      <c r="AA413" s="20"/>
      <c r="AC413" s="5"/>
      <c r="AE413" s="20"/>
      <c r="AG413" s="20"/>
      <c r="AJ413" s="5"/>
    </row>
    <row r="414" spans="4:36" s="34" customFormat="1" ht="15">
      <c r="D414" s="5"/>
      <c r="E414" s="5"/>
      <c r="F414" s="5"/>
      <c r="G414" s="5"/>
      <c r="H414" s="5"/>
      <c r="I414" s="5"/>
      <c r="K414" s="5"/>
      <c r="M414" s="20"/>
      <c r="O414" s="20"/>
      <c r="Q414" s="5"/>
      <c r="S414" s="20"/>
      <c r="U414" s="20"/>
      <c r="W414" s="5"/>
      <c r="Y414" s="20"/>
      <c r="AA414" s="20"/>
      <c r="AC414" s="5"/>
      <c r="AE414" s="20"/>
      <c r="AG414" s="20"/>
      <c r="AJ414" s="5"/>
    </row>
    <row r="415" spans="4:36" s="34" customFormat="1" ht="15">
      <c r="D415" s="5"/>
      <c r="E415" s="5"/>
      <c r="F415" s="5"/>
      <c r="G415" s="5"/>
      <c r="H415" s="5"/>
      <c r="I415" s="5"/>
      <c r="K415" s="5"/>
      <c r="M415" s="20"/>
      <c r="O415" s="20"/>
      <c r="Q415" s="5"/>
      <c r="S415" s="20"/>
      <c r="U415" s="20"/>
      <c r="W415" s="5"/>
      <c r="Y415" s="20"/>
      <c r="AA415" s="20"/>
      <c r="AC415" s="5"/>
      <c r="AE415" s="20"/>
      <c r="AG415" s="20"/>
      <c r="AJ415" s="5"/>
    </row>
    <row r="416" spans="4:36" s="34" customFormat="1" ht="15">
      <c r="D416" s="5"/>
      <c r="E416" s="5"/>
      <c r="F416" s="5"/>
      <c r="G416" s="5"/>
      <c r="H416" s="5"/>
      <c r="I416" s="5"/>
      <c r="K416" s="5"/>
      <c r="M416" s="20"/>
      <c r="O416" s="20"/>
      <c r="Q416" s="5"/>
      <c r="S416" s="20"/>
      <c r="U416" s="20"/>
      <c r="W416" s="5"/>
      <c r="Y416" s="20"/>
      <c r="AA416" s="20"/>
      <c r="AC416" s="5"/>
      <c r="AE416" s="20"/>
      <c r="AG416" s="20"/>
      <c r="AJ416" s="5"/>
    </row>
    <row r="417" spans="4:36" s="34" customFormat="1" ht="15">
      <c r="D417" s="5"/>
      <c r="E417" s="5"/>
      <c r="F417" s="5"/>
      <c r="G417" s="5"/>
      <c r="H417" s="5"/>
      <c r="I417" s="5"/>
      <c r="K417" s="5"/>
      <c r="M417" s="20"/>
      <c r="O417" s="20"/>
      <c r="Q417" s="5"/>
      <c r="S417" s="20"/>
      <c r="U417" s="20"/>
      <c r="W417" s="5"/>
      <c r="Y417" s="20"/>
      <c r="AA417" s="20"/>
      <c r="AC417" s="5"/>
      <c r="AE417" s="20"/>
      <c r="AG417" s="20"/>
      <c r="AJ417" s="5"/>
    </row>
    <row r="418" spans="4:36" s="34" customFormat="1" ht="15">
      <c r="D418" s="5"/>
      <c r="E418" s="5"/>
      <c r="F418" s="5"/>
      <c r="G418" s="5"/>
      <c r="H418" s="5"/>
      <c r="I418" s="5"/>
      <c r="K418" s="5"/>
      <c r="M418" s="20"/>
      <c r="O418" s="20"/>
      <c r="Q418" s="5"/>
      <c r="S418" s="20"/>
      <c r="U418" s="20"/>
      <c r="W418" s="5"/>
      <c r="Y418" s="20"/>
      <c r="AA418" s="20"/>
      <c r="AC418" s="5"/>
      <c r="AE418" s="20"/>
      <c r="AG418" s="20"/>
      <c r="AJ418" s="5"/>
    </row>
    <row r="419" spans="4:36" s="34" customFormat="1" ht="15">
      <c r="D419" s="5"/>
      <c r="E419" s="5"/>
      <c r="F419" s="5"/>
      <c r="G419" s="5"/>
      <c r="H419" s="5"/>
      <c r="I419" s="5"/>
      <c r="K419" s="5"/>
      <c r="M419" s="20"/>
      <c r="O419" s="20"/>
      <c r="Q419" s="5"/>
      <c r="S419" s="20"/>
      <c r="U419" s="20"/>
      <c r="W419" s="5"/>
      <c r="Y419" s="20"/>
      <c r="AA419" s="20"/>
      <c r="AC419" s="5"/>
      <c r="AE419" s="20"/>
      <c r="AG419" s="20"/>
      <c r="AJ419" s="5"/>
    </row>
    <row r="420" spans="4:36" s="34" customFormat="1" ht="15">
      <c r="D420" s="5"/>
      <c r="E420" s="5"/>
      <c r="F420" s="5"/>
      <c r="G420" s="5"/>
      <c r="H420" s="5"/>
      <c r="I420" s="5"/>
      <c r="K420" s="5"/>
      <c r="M420" s="20"/>
      <c r="O420" s="20"/>
      <c r="Q420" s="5"/>
      <c r="S420" s="20"/>
      <c r="U420" s="20"/>
      <c r="W420" s="5"/>
      <c r="Y420" s="20"/>
      <c r="AA420" s="20"/>
      <c r="AC420" s="5"/>
      <c r="AE420" s="20"/>
      <c r="AG420" s="20"/>
      <c r="AJ420" s="5"/>
    </row>
    <row r="421" spans="4:36" s="34" customFormat="1" ht="15">
      <c r="D421" s="5"/>
      <c r="E421" s="5"/>
      <c r="F421" s="5"/>
      <c r="G421" s="5"/>
      <c r="H421" s="5"/>
      <c r="I421" s="5"/>
      <c r="K421" s="5"/>
      <c r="M421" s="20"/>
      <c r="O421" s="20"/>
      <c r="Q421" s="5"/>
      <c r="S421" s="20"/>
      <c r="U421" s="20"/>
      <c r="W421" s="5"/>
      <c r="Y421" s="20"/>
      <c r="AA421" s="20"/>
      <c r="AC421" s="5"/>
      <c r="AE421" s="20"/>
      <c r="AG421" s="20"/>
      <c r="AJ421" s="5"/>
    </row>
    <row r="422" spans="4:36" s="34" customFormat="1" ht="15">
      <c r="D422" s="5"/>
      <c r="E422" s="5"/>
      <c r="F422" s="5"/>
      <c r="G422" s="5"/>
      <c r="H422" s="5"/>
      <c r="I422" s="5"/>
      <c r="K422" s="5"/>
      <c r="M422" s="20"/>
      <c r="O422" s="20"/>
      <c r="Q422" s="5"/>
      <c r="S422" s="20"/>
      <c r="U422" s="20"/>
      <c r="W422" s="5"/>
      <c r="Y422" s="20"/>
      <c r="AA422" s="20"/>
      <c r="AC422" s="5"/>
      <c r="AE422" s="20"/>
      <c r="AG422" s="20"/>
      <c r="AJ422" s="5"/>
    </row>
    <row r="423" spans="4:36" s="34" customFormat="1" ht="15">
      <c r="D423" s="5"/>
      <c r="E423" s="5"/>
      <c r="F423" s="5"/>
      <c r="G423" s="5"/>
      <c r="H423" s="5"/>
      <c r="I423" s="5"/>
      <c r="K423" s="5"/>
      <c r="M423" s="20"/>
      <c r="O423" s="20"/>
      <c r="Q423" s="5"/>
      <c r="S423" s="20"/>
      <c r="U423" s="20"/>
      <c r="W423" s="5"/>
      <c r="Y423" s="20"/>
      <c r="AA423" s="20"/>
      <c r="AC423" s="5"/>
      <c r="AE423" s="20"/>
      <c r="AG423" s="20"/>
      <c r="AJ423" s="5"/>
    </row>
    <row r="424" spans="4:36" s="34" customFormat="1" ht="15">
      <c r="D424" s="5"/>
      <c r="E424" s="5"/>
      <c r="F424" s="5"/>
      <c r="G424" s="5"/>
      <c r="H424" s="5"/>
      <c r="I424" s="5"/>
      <c r="K424" s="5"/>
      <c r="M424" s="20"/>
      <c r="O424" s="20"/>
      <c r="Q424" s="5"/>
      <c r="S424" s="20"/>
      <c r="U424" s="20"/>
      <c r="W424" s="5"/>
      <c r="Y424" s="20"/>
      <c r="AA424" s="20"/>
      <c r="AC424" s="5"/>
      <c r="AE424" s="20"/>
      <c r="AG424" s="20"/>
      <c r="AJ424" s="5"/>
    </row>
    <row r="425" spans="4:36" s="34" customFormat="1" ht="15">
      <c r="D425" s="5"/>
      <c r="E425" s="5"/>
      <c r="F425" s="5"/>
      <c r="G425" s="5"/>
      <c r="H425" s="5"/>
      <c r="I425" s="5"/>
      <c r="K425" s="5"/>
      <c r="M425" s="20"/>
      <c r="O425" s="20"/>
      <c r="Q425" s="5"/>
      <c r="S425" s="20"/>
      <c r="U425" s="20"/>
      <c r="W425" s="5"/>
      <c r="Y425" s="20"/>
      <c r="AA425" s="20"/>
      <c r="AC425" s="5"/>
      <c r="AE425" s="20"/>
      <c r="AG425" s="20"/>
      <c r="AJ425" s="5"/>
    </row>
    <row r="426" spans="4:36" s="34" customFormat="1" ht="15">
      <c r="D426" s="5"/>
      <c r="E426" s="5"/>
      <c r="F426" s="5"/>
      <c r="G426" s="5"/>
      <c r="H426" s="5"/>
      <c r="I426" s="5"/>
      <c r="K426" s="5"/>
      <c r="M426" s="20"/>
      <c r="O426" s="20"/>
      <c r="Q426" s="5"/>
      <c r="S426" s="20"/>
      <c r="U426" s="20"/>
      <c r="W426" s="5"/>
      <c r="Y426" s="20"/>
      <c r="AA426" s="20"/>
      <c r="AC426" s="5"/>
      <c r="AE426" s="20"/>
      <c r="AG426" s="20"/>
      <c r="AJ426" s="5"/>
    </row>
    <row r="427" spans="4:36" s="34" customFormat="1" ht="15">
      <c r="D427" s="5"/>
      <c r="E427" s="5"/>
      <c r="F427" s="5"/>
      <c r="G427" s="5"/>
      <c r="H427" s="5"/>
      <c r="I427" s="5"/>
      <c r="K427" s="5"/>
      <c r="M427" s="20"/>
      <c r="O427" s="20"/>
      <c r="Q427" s="5"/>
      <c r="S427" s="20"/>
      <c r="U427" s="20"/>
      <c r="W427" s="5"/>
      <c r="Y427" s="20"/>
      <c r="AA427" s="20"/>
      <c r="AC427" s="5"/>
      <c r="AE427" s="20"/>
      <c r="AG427" s="20"/>
      <c r="AJ427" s="5"/>
    </row>
    <row r="428" spans="4:36" s="34" customFormat="1" ht="15">
      <c r="D428" s="5"/>
      <c r="E428" s="5"/>
      <c r="F428" s="5"/>
      <c r="G428" s="5"/>
      <c r="H428" s="5"/>
      <c r="I428" s="5"/>
      <c r="K428" s="5"/>
      <c r="M428" s="20"/>
      <c r="O428" s="20"/>
      <c r="Q428" s="5"/>
      <c r="S428" s="20"/>
      <c r="U428" s="20"/>
      <c r="W428" s="5"/>
      <c r="Y428" s="20"/>
      <c r="AA428" s="20"/>
      <c r="AC428" s="5"/>
      <c r="AE428" s="20"/>
      <c r="AG428" s="20"/>
      <c r="AJ428" s="5"/>
    </row>
    <row r="429" spans="4:36" s="34" customFormat="1" ht="15">
      <c r="D429" s="5"/>
      <c r="E429" s="5"/>
      <c r="F429" s="5"/>
      <c r="G429" s="5"/>
      <c r="H429" s="5"/>
      <c r="I429" s="5"/>
      <c r="K429" s="5"/>
      <c r="M429" s="20"/>
      <c r="O429" s="20"/>
      <c r="Q429" s="5"/>
      <c r="S429" s="20"/>
      <c r="U429" s="20"/>
      <c r="W429" s="5"/>
      <c r="Y429" s="20"/>
      <c r="AA429" s="20"/>
      <c r="AC429" s="5"/>
      <c r="AE429" s="20"/>
      <c r="AG429" s="20"/>
      <c r="AJ429" s="5"/>
    </row>
    <row r="430" spans="4:36" s="34" customFormat="1" ht="15">
      <c r="D430" s="5"/>
      <c r="E430" s="5"/>
      <c r="F430" s="5"/>
      <c r="G430" s="5"/>
      <c r="H430" s="5"/>
      <c r="I430" s="5"/>
      <c r="K430" s="5"/>
      <c r="M430" s="20"/>
      <c r="O430" s="20"/>
      <c r="Q430" s="5"/>
      <c r="S430" s="20"/>
      <c r="U430" s="20"/>
      <c r="W430" s="5"/>
      <c r="Y430" s="20"/>
      <c r="AA430" s="20"/>
      <c r="AC430" s="5"/>
      <c r="AE430" s="20"/>
      <c r="AG430" s="20"/>
      <c r="AJ430" s="5"/>
    </row>
    <row r="431" spans="4:36" s="34" customFormat="1" ht="15">
      <c r="D431" s="5"/>
      <c r="E431" s="5"/>
      <c r="F431" s="5"/>
      <c r="G431" s="5"/>
      <c r="H431" s="5"/>
      <c r="I431" s="5"/>
      <c r="K431" s="5"/>
      <c r="M431" s="20"/>
      <c r="O431" s="20"/>
      <c r="Q431" s="5"/>
      <c r="S431" s="20"/>
      <c r="U431" s="20"/>
      <c r="W431" s="5"/>
      <c r="Y431" s="20"/>
      <c r="AA431" s="20"/>
      <c r="AC431" s="5"/>
      <c r="AE431" s="20"/>
      <c r="AG431" s="20"/>
      <c r="AJ431" s="5"/>
    </row>
    <row r="432" spans="4:36" s="34" customFormat="1" ht="15">
      <c r="D432" s="5"/>
      <c r="E432" s="5"/>
      <c r="F432" s="5"/>
      <c r="G432" s="5"/>
      <c r="H432" s="5"/>
      <c r="I432" s="5"/>
      <c r="K432" s="5"/>
      <c r="M432" s="20"/>
      <c r="O432" s="20"/>
      <c r="Q432" s="5"/>
      <c r="S432" s="20"/>
      <c r="U432" s="20"/>
      <c r="W432" s="5"/>
      <c r="Y432" s="20"/>
      <c r="AA432" s="20"/>
      <c r="AC432" s="5"/>
      <c r="AE432" s="20"/>
      <c r="AG432" s="20"/>
      <c r="AJ432" s="5"/>
    </row>
    <row r="433" spans="4:36" s="34" customFormat="1" ht="15">
      <c r="D433" s="5"/>
      <c r="E433" s="5"/>
      <c r="F433" s="5"/>
      <c r="G433" s="5"/>
      <c r="H433" s="5"/>
      <c r="I433" s="5"/>
      <c r="K433" s="5"/>
      <c r="M433" s="20"/>
      <c r="O433" s="20"/>
      <c r="Q433" s="5"/>
      <c r="S433" s="20"/>
      <c r="U433" s="20"/>
      <c r="W433" s="5"/>
      <c r="Y433" s="20"/>
      <c r="AA433" s="20"/>
      <c r="AC433" s="5"/>
      <c r="AE433" s="20"/>
      <c r="AG433" s="20"/>
      <c r="AJ433" s="5"/>
    </row>
    <row r="434" spans="4:36" s="34" customFormat="1" ht="15">
      <c r="D434" s="5"/>
      <c r="E434" s="5"/>
      <c r="F434" s="5"/>
      <c r="G434" s="5"/>
      <c r="H434" s="5"/>
      <c r="I434" s="5"/>
      <c r="K434" s="5"/>
      <c r="M434" s="20"/>
      <c r="O434" s="20"/>
      <c r="Q434" s="5"/>
      <c r="S434" s="20"/>
      <c r="U434" s="20"/>
      <c r="W434" s="5"/>
      <c r="Y434" s="20"/>
      <c r="AA434" s="20"/>
      <c r="AC434" s="5"/>
      <c r="AE434" s="20"/>
      <c r="AG434" s="20"/>
      <c r="AJ434" s="5"/>
    </row>
    <row r="435" spans="4:36" s="34" customFormat="1" ht="15">
      <c r="D435" s="5"/>
      <c r="E435" s="5"/>
      <c r="F435" s="5"/>
      <c r="G435" s="5"/>
      <c r="H435" s="5"/>
      <c r="I435" s="5"/>
      <c r="K435" s="5"/>
      <c r="M435" s="20"/>
      <c r="O435" s="20"/>
      <c r="Q435" s="5"/>
      <c r="S435" s="20"/>
      <c r="U435" s="20"/>
      <c r="W435" s="5"/>
      <c r="Y435" s="20"/>
      <c r="AA435" s="20"/>
      <c r="AC435" s="5"/>
      <c r="AE435" s="20"/>
      <c r="AG435" s="20"/>
      <c r="AJ435" s="5"/>
    </row>
    <row r="436" spans="4:36" s="34" customFormat="1" ht="15">
      <c r="D436" s="5"/>
      <c r="E436" s="5"/>
      <c r="F436" s="5"/>
      <c r="G436" s="5"/>
      <c r="H436" s="5"/>
      <c r="I436" s="5"/>
      <c r="K436" s="5"/>
      <c r="M436" s="20"/>
      <c r="O436" s="20"/>
      <c r="Q436" s="5"/>
      <c r="S436" s="20"/>
      <c r="U436" s="20"/>
      <c r="W436" s="5"/>
      <c r="Y436" s="20"/>
      <c r="AA436" s="20"/>
      <c r="AC436" s="5"/>
      <c r="AE436" s="20"/>
      <c r="AG436" s="20"/>
      <c r="AJ436" s="5"/>
    </row>
    <row r="437" spans="4:36" s="34" customFormat="1" ht="15">
      <c r="D437" s="5"/>
      <c r="E437" s="5"/>
      <c r="F437" s="5"/>
      <c r="G437" s="5"/>
      <c r="H437" s="5"/>
      <c r="I437" s="5"/>
      <c r="K437" s="5"/>
      <c r="M437" s="20"/>
      <c r="O437" s="20"/>
      <c r="Q437" s="5"/>
      <c r="S437" s="20"/>
      <c r="U437" s="20"/>
      <c r="W437" s="5"/>
      <c r="Y437" s="20"/>
      <c r="AA437" s="20"/>
      <c r="AC437" s="5"/>
      <c r="AE437" s="20"/>
      <c r="AG437" s="20"/>
      <c r="AJ437" s="5"/>
    </row>
    <row r="438" spans="4:36" s="34" customFormat="1" ht="15">
      <c r="D438" s="5"/>
      <c r="E438" s="5"/>
      <c r="F438" s="5"/>
      <c r="G438" s="5"/>
      <c r="H438" s="5"/>
      <c r="I438" s="5"/>
      <c r="K438" s="5"/>
      <c r="M438" s="20"/>
      <c r="O438" s="20"/>
      <c r="Q438" s="5"/>
      <c r="S438" s="20"/>
      <c r="U438" s="20"/>
      <c r="W438" s="5"/>
      <c r="Y438" s="20"/>
      <c r="AA438" s="20"/>
      <c r="AC438" s="5"/>
      <c r="AE438" s="20"/>
      <c r="AG438" s="20"/>
      <c r="AJ438" s="5"/>
    </row>
    <row r="439" spans="4:36" s="34" customFormat="1" ht="15">
      <c r="D439" s="5"/>
      <c r="E439" s="5"/>
      <c r="F439" s="5"/>
      <c r="G439" s="5"/>
      <c r="H439" s="5"/>
      <c r="I439" s="5"/>
      <c r="K439" s="5"/>
      <c r="M439" s="20"/>
      <c r="O439" s="20"/>
      <c r="Q439" s="5"/>
      <c r="S439" s="20"/>
      <c r="U439" s="20"/>
      <c r="W439" s="5"/>
      <c r="Y439" s="20"/>
      <c r="AA439" s="20"/>
      <c r="AC439" s="5"/>
      <c r="AE439" s="20"/>
      <c r="AG439" s="20"/>
      <c r="AJ439" s="5"/>
    </row>
    <row r="440" spans="4:36" s="34" customFormat="1" ht="15">
      <c r="D440" s="5"/>
      <c r="E440" s="5"/>
      <c r="F440" s="5"/>
      <c r="G440" s="5"/>
      <c r="H440" s="5"/>
      <c r="I440" s="5"/>
      <c r="K440" s="5"/>
      <c r="M440" s="20"/>
      <c r="O440" s="20"/>
      <c r="Q440" s="5"/>
      <c r="S440" s="20"/>
      <c r="U440" s="20"/>
      <c r="W440" s="5"/>
      <c r="Y440" s="20"/>
      <c r="AA440" s="20"/>
      <c r="AC440" s="5"/>
      <c r="AE440" s="20"/>
      <c r="AG440" s="20"/>
      <c r="AJ440" s="5"/>
    </row>
    <row r="441" spans="4:36" s="34" customFormat="1" ht="15">
      <c r="D441" s="5"/>
      <c r="E441" s="5"/>
      <c r="F441" s="5"/>
      <c r="G441" s="5"/>
      <c r="H441" s="5"/>
      <c r="I441" s="5"/>
      <c r="K441" s="5"/>
      <c r="M441" s="20"/>
      <c r="O441" s="20"/>
      <c r="Q441" s="5"/>
      <c r="S441" s="20"/>
      <c r="U441" s="20"/>
      <c r="W441" s="5"/>
      <c r="Y441" s="20"/>
      <c r="AA441" s="20"/>
      <c r="AC441" s="5"/>
      <c r="AE441" s="20"/>
      <c r="AG441" s="20"/>
      <c r="AJ441" s="5"/>
    </row>
    <row r="442" spans="4:36" s="34" customFormat="1" ht="15">
      <c r="D442" s="5"/>
      <c r="E442" s="5"/>
      <c r="F442" s="5"/>
      <c r="G442" s="5"/>
      <c r="H442" s="5"/>
      <c r="I442" s="5"/>
      <c r="K442" s="5"/>
      <c r="M442" s="20"/>
      <c r="O442" s="20"/>
      <c r="Q442" s="5"/>
      <c r="S442" s="20"/>
      <c r="U442" s="20"/>
      <c r="W442" s="5"/>
      <c r="Y442" s="20"/>
      <c r="AA442" s="20"/>
      <c r="AC442" s="5"/>
      <c r="AE442" s="20"/>
      <c r="AG442" s="20"/>
      <c r="AJ442" s="5"/>
    </row>
    <row r="443" spans="4:36" s="34" customFormat="1" ht="15">
      <c r="D443" s="5"/>
      <c r="E443" s="5"/>
      <c r="F443" s="5"/>
      <c r="G443" s="5"/>
      <c r="H443" s="5"/>
      <c r="I443" s="5"/>
      <c r="K443" s="5"/>
      <c r="M443" s="20"/>
      <c r="O443" s="20"/>
      <c r="Q443" s="5"/>
      <c r="S443" s="20"/>
      <c r="U443" s="20"/>
      <c r="W443" s="5"/>
      <c r="Y443" s="20"/>
      <c r="AA443" s="20"/>
      <c r="AC443" s="5"/>
      <c r="AE443" s="20"/>
      <c r="AG443" s="20"/>
      <c r="AJ443" s="5"/>
    </row>
    <row r="444" spans="4:36" s="34" customFormat="1" ht="15">
      <c r="D444" s="5"/>
      <c r="E444" s="5"/>
      <c r="F444" s="5"/>
      <c r="G444" s="5"/>
      <c r="H444" s="5"/>
      <c r="I444" s="5"/>
      <c r="K444" s="5"/>
      <c r="M444" s="20"/>
      <c r="O444" s="20"/>
      <c r="Q444" s="5"/>
      <c r="S444" s="20"/>
      <c r="U444" s="20"/>
      <c r="W444" s="5"/>
      <c r="Y444" s="20"/>
      <c r="AA444" s="20"/>
      <c r="AC444" s="5"/>
      <c r="AE444" s="20"/>
      <c r="AG444" s="20"/>
      <c r="AJ444" s="5"/>
    </row>
    <row r="445" spans="4:36" s="34" customFormat="1" ht="15">
      <c r="D445" s="5"/>
      <c r="E445" s="5"/>
      <c r="F445" s="5"/>
      <c r="G445" s="5"/>
      <c r="H445" s="5"/>
      <c r="I445" s="5"/>
      <c r="K445" s="5"/>
      <c r="M445" s="20"/>
      <c r="O445" s="20"/>
      <c r="Q445" s="5"/>
      <c r="S445" s="20"/>
      <c r="U445" s="20"/>
      <c r="W445" s="5"/>
      <c r="Y445" s="20"/>
      <c r="AA445" s="20"/>
      <c r="AC445" s="5"/>
      <c r="AE445" s="20"/>
      <c r="AG445" s="20"/>
      <c r="AJ445" s="5"/>
    </row>
    <row r="446" spans="4:36" s="34" customFormat="1" ht="15">
      <c r="D446" s="5"/>
      <c r="E446" s="5"/>
      <c r="F446" s="5"/>
      <c r="G446" s="5"/>
      <c r="H446" s="5"/>
      <c r="I446" s="5"/>
      <c r="K446" s="5"/>
      <c r="M446" s="20"/>
      <c r="O446" s="20"/>
      <c r="Q446" s="5"/>
      <c r="S446" s="20"/>
      <c r="U446" s="20"/>
      <c r="W446" s="5"/>
      <c r="Y446" s="20"/>
      <c r="AA446" s="20"/>
      <c r="AC446" s="5"/>
      <c r="AE446" s="20"/>
      <c r="AG446" s="20"/>
      <c r="AJ446" s="5"/>
    </row>
    <row r="447" spans="4:36" s="34" customFormat="1" ht="15">
      <c r="D447" s="5"/>
      <c r="E447" s="5"/>
      <c r="F447" s="5"/>
      <c r="G447" s="5"/>
      <c r="H447" s="5"/>
      <c r="I447" s="5"/>
      <c r="K447" s="5"/>
      <c r="M447" s="20"/>
      <c r="O447" s="20"/>
      <c r="Q447" s="5"/>
      <c r="S447" s="20"/>
      <c r="U447" s="20"/>
      <c r="W447" s="5"/>
      <c r="Y447" s="20"/>
      <c r="AA447" s="20"/>
      <c r="AC447" s="5"/>
      <c r="AE447" s="20"/>
      <c r="AG447" s="20"/>
      <c r="AJ447" s="5"/>
    </row>
    <row r="448" spans="4:36" s="34" customFormat="1" ht="15">
      <c r="D448" s="5"/>
      <c r="E448" s="5"/>
      <c r="F448" s="5"/>
      <c r="G448" s="5"/>
      <c r="H448" s="5"/>
      <c r="I448" s="5"/>
      <c r="K448" s="5"/>
      <c r="M448" s="20"/>
      <c r="O448" s="20"/>
      <c r="Q448" s="5"/>
      <c r="S448" s="20"/>
      <c r="U448" s="20"/>
      <c r="W448" s="5"/>
      <c r="Y448" s="20"/>
      <c r="AA448" s="20"/>
      <c r="AC448" s="5"/>
      <c r="AE448" s="20"/>
      <c r="AG448" s="20"/>
      <c r="AJ448" s="5"/>
    </row>
    <row r="449" spans="4:36" s="34" customFormat="1" ht="15">
      <c r="D449" s="5"/>
      <c r="E449" s="5"/>
      <c r="F449" s="5"/>
      <c r="G449" s="5"/>
      <c r="H449" s="5"/>
      <c r="I449" s="5"/>
      <c r="K449" s="5"/>
      <c r="M449" s="20"/>
      <c r="O449" s="20"/>
      <c r="Q449" s="5"/>
      <c r="S449" s="20"/>
      <c r="U449" s="20"/>
      <c r="W449" s="5"/>
      <c r="Y449" s="20"/>
      <c r="AA449" s="20"/>
      <c r="AC449" s="5"/>
      <c r="AE449" s="20"/>
      <c r="AG449" s="20"/>
      <c r="AJ449" s="5"/>
    </row>
    <row r="450" spans="4:36" s="34" customFormat="1" ht="15">
      <c r="D450" s="5"/>
      <c r="E450" s="5"/>
      <c r="F450" s="5"/>
      <c r="G450" s="5"/>
      <c r="H450" s="5"/>
      <c r="I450" s="5"/>
      <c r="K450" s="5"/>
      <c r="M450" s="20"/>
      <c r="O450" s="20"/>
      <c r="Q450" s="5"/>
      <c r="S450" s="20"/>
      <c r="U450" s="20"/>
      <c r="W450" s="5"/>
      <c r="Y450" s="20"/>
      <c r="AA450" s="20"/>
      <c r="AC450" s="5"/>
      <c r="AE450" s="20"/>
      <c r="AG450" s="20"/>
      <c r="AJ450" s="5"/>
    </row>
    <row r="451" spans="4:36" s="34" customFormat="1" ht="15">
      <c r="D451" s="5"/>
      <c r="E451" s="5"/>
      <c r="F451" s="5"/>
      <c r="G451" s="5"/>
      <c r="H451" s="5"/>
      <c r="I451" s="5"/>
      <c r="K451" s="5"/>
      <c r="M451" s="20"/>
      <c r="O451" s="20"/>
      <c r="Q451" s="5"/>
      <c r="S451" s="20"/>
      <c r="U451" s="20"/>
      <c r="W451" s="5"/>
      <c r="Y451" s="20"/>
      <c r="AA451" s="20"/>
      <c r="AC451" s="5"/>
      <c r="AE451" s="20"/>
      <c r="AG451" s="20"/>
      <c r="AJ451" s="5"/>
    </row>
    <row r="452" spans="4:36" s="34" customFormat="1" ht="15">
      <c r="D452" s="5"/>
      <c r="E452" s="5"/>
      <c r="F452" s="5"/>
      <c r="G452" s="5"/>
      <c r="H452" s="5"/>
      <c r="I452" s="5"/>
      <c r="K452" s="5"/>
      <c r="M452" s="20"/>
      <c r="O452" s="20"/>
      <c r="Q452" s="5"/>
      <c r="S452" s="20"/>
      <c r="U452" s="20"/>
      <c r="W452" s="5"/>
      <c r="Y452" s="20"/>
      <c r="AA452" s="20"/>
      <c r="AC452" s="5"/>
      <c r="AE452" s="20"/>
      <c r="AG452" s="20"/>
      <c r="AJ452" s="5"/>
    </row>
    <row r="453" spans="4:36" s="34" customFormat="1" ht="15">
      <c r="D453" s="5"/>
      <c r="E453" s="5"/>
      <c r="F453" s="5"/>
      <c r="G453" s="5"/>
      <c r="H453" s="5"/>
      <c r="I453" s="5"/>
      <c r="K453" s="5"/>
      <c r="M453" s="20"/>
      <c r="O453" s="20"/>
      <c r="Q453" s="5"/>
      <c r="S453" s="20"/>
      <c r="U453" s="20"/>
      <c r="W453" s="5"/>
      <c r="Y453" s="20"/>
      <c r="AA453" s="20"/>
      <c r="AC453" s="5"/>
      <c r="AE453" s="20"/>
      <c r="AG453" s="20"/>
      <c r="AJ453" s="5"/>
    </row>
    <row r="454" spans="4:36" s="34" customFormat="1" ht="15">
      <c r="D454" s="5"/>
      <c r="E454" s="5"/>
      <c r="F454" s="5"/>
      <c r="G454" s="5"/>
      <c r="H454" s="5"/>
      <c r="I454" s="5"/>
      <c r="K454" s="5"/>
      <c r="M454" s="20"/>
      <c r="O454" s="20"/>
      <c r="Q454" s="5"/>
      <c r="S454" s="20"/>
      <c r="U454" s="20"/>
      <c r="W454" s="5"/>
      <c r="Y454" s="20"/>
      <c r="AA454" s="20"/>
      <c r="AC454" s="5"/>
      <c r="AE454" s="20"/>
      <c r="AG454" s="20"/>
      <c r="AJ454" s="5"/>
    </row>
    <row r="455" spans="4:36" s="34" customFormat="1" ht="15">
      <c r="D455" s="5"/>
      <c r="E455" s="5"/>
      <c r="F455" s="5"/>
      <c r="G455" s="5"/>
      <c r="H455" s="5"/>
      <c r="I455" s="5"/>
      <c r="K455" s="5"/>
      <c r="M455" s="20"/>
      <c r="O455" s="20"/>
      <c r="Q455" s="5"/>
      <c r="S455" s="20"/>
      <c r="U455" s="20"/>
      <c r="W455" s="5"/>
      <c r="Y455" s="20"/>
      <c r="AA455" s="20"/>
      <c r="AC455" s="5"/>
      <c r="AE455" s="20"/>
      <c r="AG455" s="20"/>
      <c r="AJ455" s="5"/>
    </row>
    <row r="456" spans="4:36" s="34" customFormat="1" ht="15">
      <c r="D456" s="5"/>
      <c r="E456" s="5"/>
      <c r="F456" s="5"/>
      <c r="G456" s="5"/>
      <c r="H456" s="5"/>
      <c r="I456" s="5"/>
      <c r="K456" s="5"/>
      <c r="M456" s="20"/>
      <c r="O456" s="20"/>
      <c r="Q456" s="5"/>
      <c r="S456" s="20"/>
      <c r="U456" s="20"/>
      <c r="W456" s="5"/>
      <c r="Y456" s="20"/>
      <c r="AA456" s="20"/>
      <c r="AC456" s="5"/>
      <c r="AE456" s="20"/>
      <c r="AG456" s="20"/>
      <c r="AJ456" s="5"/>
    </row>
    <row r="457" spans="4:36" s="34" customFormat="1" ht="15">
      <c r="D457" s="5"/>
      <c r="E457" s="5"/>
      <c r="F457" s="5"/>
      <c r="G457" s="5"/>
      <c r="H457" s="5"/>
      <c r="I457" s="5"/>
      <c r="K457" s="5"/>
      <c r="M457" s="20"/>
      <c r="O457" s="20"/>
      <c r="Q457" s="5"/>
      <c r="S457" s="20"/>
      <c r="U457" s="20"/>
      <c r="W457" s="5"/>
      <c r="Y457" s="20"/>
      <c r="AA457" s="20"/>
      <c r="AC457" s="5"/>
      <c r="AE457" s="20"/>
      <c r="AG457" s="20"/>
      <c r="AJ457" s="5"/>
    </row>
    <row r="458" spans="4:36" s="34" customFormat="1" ht="15">
      <c r="D458" s="5"/>
      <c r="E458" s="5"/>
      <c r="F458" s="5"/>
      <c r="G458" s="5"/>
      <c r="H458" s="5"/>
      <c r="I458" s="5"/>
      <c r="K458" s="5"/>
      <c r="M458" s="20"/>
      <c r="O458" s="20"/>
      <c r="Q458" s="5"/>
      <c r="S458" s="20"/>
      <c r="U458" s="20"/>
      <c r="W458" s="5"/>
      <c r="Y458" s="20"/>
      <c r="AA458" s="20"/>
      <c r="AC458" s="5"/>
      <c r="AE458" s="20"/>
      <c r="AG458" s="20"/>
      <c r="AJ458" s="5"/>
    </row>
    <row r="459" spans="4:36" s="34" customFormat="1" ht="15">
      <c r="D459" s="5"/>
      <c r="E459" s="5"/>
      <c r="F459" s="5"/>
      <c r="G459" s="5"/>
      <c r="H459" s="5"/>
      <c r="I459" s="5"/>
      <c r="K459" s="5"/>
      <c r="M459" s="20"/>
      <c r="O459" s="20"/>
      <c r="Q459" s="5"/>
      <c r="S459" s="20"/>
      <c r="U459" s="20"/>
      <c r="W459" s="5"/>
      <c r="Y459" s="20"/>
      <c r="AA459" s="20"/>
      <c r="AC459" s="5"/>
      <c r="AE459" s="20"/>
      <c r="AG459" s="20"/>
      <c r="AJ459" s="5"/>
    </row>
    <row r="460" spans="4:36" s="34" customFormat="1" ht="15">
      <c r="D460" s="5"/>
      <c r="E460" s="5"/>
      <c r="F460" s="5"/>
      <c r="G460" s="5"/>
      <c r="H460" s="5"/>
      <c r="I460" s="5"/>
      <c r="K460" s="5"/>
      <c r="M460" s="20"/>
      <c r="O460" s="20"/>
      <c r="Q460" s="5"/>
      <c r="S460" s="20"/>
      <c r="U460" s="20"/>
      <c r="W460" s="5"/>
      <c r="Y460" s="20"/>
      <c r="AA460" s="20"/>
      <c r="AC460" s="5"/>
      <c r="AE460" s="20"/>
      <c r="AG460" s="20"/>
      <c r="AJ460" s="5"/>
    </row>
    <row r="461" spans="4:36" s="34" customFormat="1" ht="15">
      <c r="D461" s="5"/>
      <c r="E461" s="5"/>
      <c r="F461" s="5"/>
      <c r="G461" s="5"/>
      <c r="H461" s="5"/>
      <c r="I461" s="5"/>
      <c r="K461" s="5"/>
      <c r="M461" s="20"/>
      <c r="O461" s="20"/>
      <c r="Q461" s="5"/>
      <c r="S461" s="20"/>
      <c r="U461" s="20"/>
      <c r="W461" s="5"/>
      <c r="Y461" s="20"/>
      <c r="AA461" s="20"/>
      <c r="AC461" s="5"/>
      <c r="AE461" s="20"/>
      <c r="AG461" s="20"/>
      <c r="AJ461" s="5"/>
    </row>
    <row r="462" spans="4:36" s="34" customFormat="1" ht="15">
      <c r="D462" s="5"/>
      <c r="E462" s="5"/>
      <c r="F462" s="5"/>
      <c r="G462" s="5"/>
      <c r="H462" s="5"/>
      <c r="I462" s="5"/>
      <c r="K462" s="5"/>
      <c r="M462" s="20"/>
      <c r="O462" s="20"/>
      <c r="Q462" s="5"/>
      <c r="S462" s="20"/>
      <c r="U462" s="20"/>
      <c r="W462" s="5"/>
      <c r="Y462" s="20"/>
      <c r="AA462" s="20"/>
      <c r="AC462" s="5"/>
      <c r="AE462" s="20"/>
      <c r="AG462" s="20"/>
      <c r="AJ462" s="5"/>
    </row>
    <row r="463" spans="4:36" s="34" customFormat="1" ht="15">
      <c r="D463" s="5"/>
      <c r="E463" s="5"/>
      <c r="F463" s="5"/>
      <c r="G463" s="5"/>
      <c r="H463" s="5"/>
      <c r="I463" s="5"/>
      <c r="K463" s="5"/>
      <c r="M463" s="20"/>
      <c r="O463" s="20"/>
      <c r="Q463" s="5"/>
      <c r="S463" s="20"/>
      <c r="U463" s="20"/>
      <c r="W463" s="5"/>
      <c r="Y463" s="20"/>
      <c r="AA463" s="20"/>
      <c r="AC463" s="5"/>
      <c r="AE463" s="20"/>
      <c r="AG463" s="20"/>
      <c r="AJ463" s="5"/>
    </row>
    <row r="464" spans="4:36" s="34" customFormat="1" ht="15">
      <c r="D464" s="5"/>
      <c r="E464" s="5"/>
      <c r="F464" s="5"/>
      <c r="G464" s="5"/>
      <c r="H464" s="5"/>
      <c r="I464" s="5"/>
      <c r="K464" s="5"/>
      <c r="M464" s="20"/>
      <c r="O464" s="20"/>
      <c r="Q464" s="5"/>
      <c r="S464" s="20"/>
      <c r="U464" s="20"/>
      <c r="W464" s="5"/>
      <c r="Y464" s="20"/>
      <c r="AA464" s="20"/>
      <c r="AC464" s="5"/>
      <c r="AE464" s="20"/>
      <c r="AG464" s="20"/>
      <c r="AJ464" s="5"/>
    </row>
    <row r="465" spans="4:36" s="34" customFormat="1" ht="15">
      <c r="D465" s="5"/>
      <c r="E465" s="5"/>
      <c r="F465" s="5"/>
      <c r="G465" s="5"/>
      <c r="H465" s="5"/>
      <c r="I465" s="5"/>
      <c r="K465" s="5"/>
      <c r="M465" s="20"/>
      <c r="O465" s="20"/>
      <c r="Q465" s="5"/>
      <c r="S465" s="20"/>
      <c r="U465" s="20"/>
      <c r="W465" s="5"/>
      <c r="Y465" s="20"/>
      <c r="AA465" s="20"/>
      <c r="AC465" s="5"/>
      <c r="AE465" s="20"/>
      <c r="AG465" s="20"/>
      <c r="AJ465" s="5"/>
    </row>
    <row r="466" spans="4:36" s="34" customFormat="1" ht="15">
      <c r="D466" s="5"/>
      <c r="E466" s="5"/>
      <c r="F466" s="5"/>
      <c r="G466" s="5"/>
      <c r="H466" s="5"/>
      <c r="I466" s="5"/>
      <c r="K466" s="5"/>
      <c r="M466" s="20"/>
      <c r="O466" s="20"/>
      <c r="Q466" s="5"/>
      <c r="S466" s="20"/>
      <c r="U466" s="20"/>
      <c r="W466" s="5"/>
      <c r="Y466" s="20"/>
      <c r="AA466" s="20"/>
      <c r="AC466" s="5"/>
      <c r="AE466" s="20"/>
      <c r="AG466" s="20"/>
      <c r="AJ466" s="5"/>
    </row>
    <row r="467" spans="4:36" s="34" customFormat="1" ht="15">
      <c r="D467" s="5"/>
      <c r="E467" s="5"/>
      <c r="F467" s="5"/>
      <c r="G467" s="5"/>
      <c r="H467" s="5"/>
      <c r="I467" s="5"/>
      <c r="K467" s="5"/>
      <c r="M467" s="20"/>
      <c r="O467" s="20"/>
      <c r="Q467" s="5"/>
      <c r="S467" s="20"/>
      <c r="U467" s="20"/>
      <c r="W467" s="5"/>
      <c r="Y467" s="20"/>
      <c r="AA467" s="20"/>
      <c r="AC467" s="5"/>
      <c r="AE467" s="20"/>
      <c r="AG467" s="20"/>
      <c r="AJ467" s="5"/>
    </row>
    <row r="468" spans="4:36" s="34" customFormat="1" ht="15">
      <c r="D468" s="5"/>
      <c r="E468" s="5"/>
      <c r="F468" s="5"/>
      <c r="G468" s="5"/>
      <c r="H468" s="5"/>
      <c r="I468" s="5"/>
      <c r="K468" s="5"/>
      <c r="M468" s="20"/>
      <c r="O468" s="20"/>
      <c r="Q468" s="5"/>
      <c r="S468" s="20"/>
      <c r="U468" s="20"/>
      <c r="W468" s="5"/>
      <c r="Y468" s="20"/>
      <c r="AA468" s="20"/>
      <c r="AC468" s="5"/>
      <c r="AE468" s="20"/>
      <c r="AG468" s="20"/>
      <c r="AJ468" s="5"/>
    </row>
    <row r="469" spans="4:36" s="34" customFormat="1" ht="15">
      <c r="D469" s="5"/>
      <c r="E469" s="5"/>
      <c r="F469" s="5"/>
      <c r="G469" s="5"/>
      <c r="H469" s="5"/>
      <c r="I469" s="5"/>
      <c r="K469" s="5"/>
      <c r="M469" s="20"/>
      <c r="O469" s="20"/>
      <c r="Q469" s="5"/>
      <c r="S469" s="20"/>
      <c r="U469" s="20"/>
      <c r="W469" s="5"/>
      <c r="Y469" s="20"/>
      <c r="AA469" s="20"/>
      <c r="AC469" s="5"/>
      <c r="AE469" s="20"/>
      <c r="AG469" s="20"/>
      <c r="AJ469" s="5"/>
    </row>
    <row r="470" spans="4:36" s="34" customFormat="1" ht="15">
      <c r="D470" s="5"/>
      <c r="E470" s="5"/>
      <c r="F470" s="5"/>
      <c r="G470" s="5"/>
      <c r="H470" s="5"/>
      <c r="I470" s="5"/>
      <c r="K470" s="5"/>
      <c r="M470" s="20"/>
      <c r="O470" s="20"/>
      <c r="Q470" s="5"/>
      <c r="S470" s="20"/>
      <c r="U470" s="20"/>
      <c r="W470" s="5"/>
      <c r="Y470" s="20"/>
      <c r="AA470" s="20"/>
      <c r="AC470" s="5"/>
      <c r="AE470" s="20"/>
      <c r="AG470" s="20"/>
      <c r="AJ470" s="5"/>
    </row>
    <row r="471" spans="4:36" s="34" customFormat="1" ht="15">
      <c r="D471" s="5"/>
      <c r="E471" s="5"/>
      <c r="F471" s="5"/>
      <c r="G471" s="5"/>
      <c r="H471" s="5"/>
      <c r="I471" s="5"/>
      <c r="K471" s="5"/>
      <c r="M471" s="20"/>
      <c r="O471" s="20"/>
      <c r="Q471" s="5"/>
      <c r="S471" s="20"/>
      <c r="U471" s="20"/>
      <c r="W471" s="5"/>
      <c r="Y471" s="20"/>
      <c r="AA471" s="20"/>
      <c r="AC471" s="5"/>
      <c r="AE471" s="20"/>
      <c r="AG471" s="20"/>
      <c r="AJ471" s="5"/>
    </row>
    <row r="472" spans="4:36" s="34" customFormat="1" ht="15">
      <c r="D472" s="5"/>
      <c r="E472" s="5"/>
      <c r="F472" s="5"/>
      <c r="G472" s="5"/>
      <c r="H472" s="5"/>
      <c r="I472" s="5"/>
      <c r="K472" s="5"/>
      <c r="M472" s="20"/>
      <c r="O472" s="20"/>
      <c r="Q472" s="5"/>
      <c r="S472" s="20"/>
      <c r="U472" s="20"/>
      <c r="W472" s="5"/>
      <c r="Y472" s="20"/>
      <c r="AA472" s="20"/>
      <c r="AC472" s="5"/>
      <c r="AE472" s="20"/>
      <c r="AG472" s="20"/>
      <c r="AJ472" s="5"/>
    </row>
    <row r="473" spans="4:36" s="34" customFormat="1" ht="15">
      <c r="D473" s="5"/>
      <c r="E473" s="5"/>
      <c r="F473" s="5"/>
      <c r="G473" s="5"/>
      <c r="H473" s="5"/>
      <c r="I473" s="5"/>
      <c r="K473" s="5"/>
      <c r="M473" s="20"/>
      <c r="O473" s="20"/>
      <c r="Q473" s="5"/>
      <c r="S473" s="20"/>
      <c r="U473" s="20"/>
      <c r="W473" s="5"/>
      <c r="Y473" s="20"/>
      <c r="AA473" s="20"/>
      <c r="AC473" s="5"/>
      <c r="AE473" s="20"/>
      <c r="AG473" s="20"/>
      <c r="AJ473" s="5"/>
    </row>
    <row r="474" spans="4:36" s="34" customFormat="1" ht="15">
      <c r="D474" s="5"/>
      <c r="E474" s="5"/>
      <c r="F474" s="5"/>
      <c r="G474" s="5"/>
      <c r="H474" s="5"/>
      <c r="I474" s="5"/>
      <c r="K474" s="5"/>
      <c r="M474" s="20"/>
      <c r="O474" s="20"/>
      <c r="Q474" s="5"/>
      <c r="S474" s="20"/>
      <c r="U474" s="20"/>
      <c r="W474" s="5"/>
      <c r="Y474" s="20"/>
      <c r="AA474" s="20"/>
      <c r="AC474" s="5"/>
      <c r="AE474" s="20"/>
      <c r="AG474" s="20"/>
      <c r="AJ474" s="5"/>
    </row>
    <row r="475" spans="4:36" s="34" customFormat="1" ht="15">
      <c r="D475" s="5"/>
      <c r="E475" s="5"/>
      <c r="F475" s="5"/>
      <c r="G475" s="5"/>
      <c r="H475" s="5"/>
      <c r="I475" s="5"/>
      <c r="K475" s="5"/>
      <c r="M475" s="20"/>
      <c r="O475" s="20"/>
      <c r="Q475" s="5"/>
      <c r="S475" s="20"/>
      <c r="U475" s="20"/>
      <c r="W475" s="5"/>
      <c r="Y475" s="20"/>
      <c r="AA475" s="20"/>
      <c r="AC475" s="5"/>
      <c r="AE475" s="20"/>
      <c r="AG475" s="20"/>
      <c r="AJ475" s="5"/>
    </row>
    <row r="476" spans="4:36" s="34" customFormat="1" ht="15">
      <c r="D476" s="5"/>
      <c r="E476" s="5"/>
      <c r="F476" s="5"/>
      <c r="G476" s="5"/>
      <c r="H476" s="5"/>
      <c r="I476" s="5"/>
      <c r="K476" s="5"/>
      <c r="M476" s="20"/>
      <c r="O476" s="20"/>
      <c r="Q476" s="5"/>
      <c r="S476" s="20"/>
      <c r="U476" s="20"/>
      <c r="W476" s="5"/>
      <c r="Y476" s="20"/>
      <c r="AA476" s="20"/>
      <c r="AC476" s="5"/>
      <c r="AE476" s="20"/>
      <c r="AG476" s="20"/>
      <c r="AJ476" s="5"/>
    </row>
    <row r="477" spans="4:36" s="34" customFormat="1" ht="15">
      <c r="D477" s="5"/>
      <c r="E477" s="5"/>
      <c r="F477" s="5"/>
      <c r="G477" s="5"/>
      <c r="H477" s="5"/>
      <c r="I477" s="5"/>
      <c r="K477" s="5"/>
      <c r="M477" s="20"/>
      <c r="O477" s="20"/>
      <c r="Q477" s="5"/>
      <c r="S477" s="20"/>
      <c r="U477" s="20"/>
      <c r="W477" s="5"/>
      <c r="Y477" s="20"/>
      <c r="AA477" s="20"/>
      <c r="AC477" s="5"/>
      <c r="AE477" s="20"/>
      <c r="AG477" s="20"/>
      <c r="AJ477" s="5"/>
    </row>
    <row r="478" spans="4:36" s="34" customFormat="1" ht="15">
      <c r="D478" s="5"/>
      <c r="E478" s="5"/>
      <c r="F478" s="5"/>
      <c r="G478" s="5"/>
      <c r="H478" s="5"/>
      <c r="I478" s="5"/>
      <c r="K478" s="5"/>
      <c r="M478" s="20"/>
      <c r="O478" s="20"/>
      <c r="Q478" s="5"/>
      <c r="S478" s="20"/>
      <c r="U478" s="20"/>
      <c r="W478" s="5"/>
      <c r="Y478" s="20"/>
      <c r="AA478" s="20"/>
      <c r="AC478" s="5"/>
      <c r="AE478" s="20"/>
      <c r="AG478" s="20"/>
      <c r="AJ478" s="5"/>
    </row>
    <row r="479" spans="4:36" s="34" customFormat="1" ht="15">
      <c r="D479" s="5"/>
      <c r="E479" s="5"/>
      <c r="F479" s="5"/>
      <c r="G479" s="5"/>
      <c r="H479" s="5"/>
      <c r="I479" s="5"/>
      <c r="K479" s="5"/>
      <c r="M479" s="20"/>
      <c r="O479" s="20"/>
      <c r="Q479" s="5"/>
      <c r="S479" s="20"/>
      <c r="U479" s="20"/>
      <c r="W479" s="5"/>
      <c r="Y479" s="20"/>
      <c r="AA479" s="20"/>
      <c r="AC479" s="5"/>
      <c r="AE479" s="20"/>
      <c r="AG479" s="20"/>
      <c r="AJ479" s="5"/>
    </row>
    <row r="480" spans="4:36" s="34" customFormat="1" ht="15">
      <c r="D480" s="5"/>
      <c r="E480" s="5"/>
      <c r="F480" s="5"/>
      <c r="G480" s="5"/>
      <c r="H480" s="5"/>
      <c r="I480" s="5"/>
      <c r="K480" s="5"/>
      <c r="M480" s="20"/>
      <c r="O480" s="20"/>
      <c r="Q480" s="5"/>
      <c r="S480" s="20"/>
      <c r="U480" s="20"/>
      <c r="W480" s="5"/>
      <c r="Y480" s="20"/>
      <c r="AA480" s="20"/>
      <c r="AC480" s="5"/>
      <c r="AE480" s="20"/>
      <c r="AG480" s="20"/>
      <c r="AJ480" s="5"/>
    </row>
    <row r="481" spans="4:36" s="34" customFormat="1" ht="15">
      <c r="D481" s="5"/>
      <c r="E481" s="5"/>
      <c r="F481" s="5"/>
      <c r="G481" s="5"/>
      <c r="H481" s="5"/>
      <c r="I481" s="5"/>
      <c r="K481" s="5"/>
      <c r="M481" s="20"/>
      <c r="O481" s="20"/>
      <c r="Q481" s="5"/>
      <c r="S481" s="20"/>
      <c r="U481" s="20"/>
      <c r="W481" s="5"/>
      <c r="Y481" s="20"/>
      <c r="AA481" s="20"/>
      <c r="AC481" s="5"/>
      <c r="AE481" s="20"/>
      <c r="AG481" s="20"/>
      <c r="AJ481" s="5"/>
    </row>
    <row r="482" spans="4:36" s="34" customFormat="1" ht="15">
      <c r="D482" s="5"/>
      <c r="E482" s="5"/>
      <c r="F482" s="5"/>
      <c r="G482" s="5"/>
      <c r="H482" s="5"/>
      <c r="I482" s="5"/>
      <c r="K482" s="5"/>
      <c r="M482" s="20"/>
      <c r="O482" s="20"/>
      <c r="Q482" s="5"/>
      <c r="S482" s="20"/>
      <c r="U482" s="20"/>
      <c r="W482" s="5"/>
      <c r="Y482" s="20"/>
      <c r="AA482" s="20"/>
      <c r="AC482" s="5"/>
      <c r="AE482" s="20"/>
      <c r="AG482" s="20"/>
      <c r="AJ482" s="5"/>
    </row>
    <row r="483" spans="4:36" s="34" customFormat="1" ht="15">
      <c r="D483" s="5"/>
      <c r="E483" s="5"/>
      <c r="F483" s="5"/>
      <c r="G483" s="5"/>
      <c r="H483" s="5"/>
      <c r="I483" s="5"/>
      <c r="K483" s="5"/>
      <c r="M483" s="20"/>
      <c r="O483" s="20"/>
      <c r="Q483" s="5"/>
      <c r="S483" s="20"/>
      <c r="U483" s="20"/>
      <c r="W483" s="5"/>
      <c r="Y483" s="20"/>
      <c r="AA483" s="20"/>
      <c r="AC483" s="5"/>
      <c r="AE483" s="20"/>
      <c r="AG483" s="20"/>
      <c r="AJ483" s="5"/>
    </row>
    <row r="484" spans="4:36" s="34" customFormat="1" ht="15">
      <c r="D484" s="5"/>
      <c r="E484" s="5"/>
      <c r="F484" s="5"/>
      <c r="G484" s="5"/>
      <c r="H484" s="5"/>
      <c r="I484" s="5"/>
      <c r="K484" s="5"/>
      <c r="M484" s="20"/>
      <c r="O484" s="20"/>
      <c r="Q484" s="5"/>
      <c r="S484" s="20"/>
      <c r="U484" s="20"/>
      <c r="W484" s="5"/>
      <c r="Y484" s="20"/>
      <c r="AA484" s="20"/>
      <c r="AC484" s="5"/>
      <c r="AE484" s="20"/>
      <c r="AG484" s="20"/>
      <c r="AJ484" s="5"/>
    </row>
    <row r="485" spans="4:36" s="34" customFormat="1" ht="15">
      <c r="D485" s="5"/>
      <c r="E485" s="5"/>
      <c r="F485" s="5"/>
      <c r="G485" s="5"/>
      <c r="H485" s="5"/>
      <c r="I485" s="5"/>
      <c r="K485" s="5"/>
      <c r="M485" s="20"/>
      <c r="O485" s="20"/>
      <c r="Q485" s="5"/>
      <c r="S485" s="20"/>
      <c r="U485" s="20"/>
      <c r="W485" s="5"/>
      <c r="Y485" s="20"/>
      <c r="AA485" s="20"/>
      <c r="AC485" s="5"/>
      <c r="AE485" s="20"/>
      <c r="AG485" s="20"/>
      <c r="AJ485" s="5"/>
    </row>
    <row r="486" spans="4:36" s="34" customFormat="1" ht="15">
      <c r="D486" s="5"/>
      <c r="E486" s="5"/>
      <c r="F486" s="5"/>
      <c r="G486" s="5"/>
      <c r="H486" s="5"/>
      <c r="I486" s="5"/>
      <c r="K486" s="5"/>
      <c r="M486" s="20"/>
      <c r="O486" s="20"/>
      <c r="Q486" s="5"/>
      <c r="S486" s="20"/>
      <c r="U486" s="20"/>
      <c r="W486" s="5"/>
      <c r="Y486" s="20"/>
      <c r="AA486" s="20"/>
      <c r="AC486" s="5"/>
      <c r="AE486" s="20"/>
      <c r="AG486" s="20"/>
      <c r="AJ486" s="5"/>
    </row>
    <row r="487" spans="4:36" s="34" customFormat="1" ht="15">
      <c r="D487" s="5"/>
      <c r="E487" s="5"/>
      <c r="F487" s="5"/>
      <c r="G487" s="5"/>
      <c r="H487" s="5"/>
      <c r="I487" s="5"/>
      <c r="K487" s="5"/>
      <c r="M487" s="20"/>
      <c r="O487" s="20"/>
      <c r="Q487" s="5"/>
      <c r="S487" s="20"/>
      <c r="U487" s="20"/>
      <c r="W487" s="5"/>
      <c r="Y487" s="20"/>
      <c r="AA487" s="20"/>
      <c r="AC487" s="5"/>
      <c r="AE487" s="20"/>
      <c r="AG487" s="20"/>
      <c r="AJ487" s="5"/>
    </row>
    <row r="488" spans="4:36" s="34" customFormat="1" ht="15">
      <c r="D488" s="5"/>
      <c r="E488" s="5"/>
      <c r="F488" s="5"/>
      <c r="G488" s="5"/>
      <c r="H488" s="5"/>
      <c r="I488" s="5"/>
      <c r="K488" s="5"/>
      <c r="M488" s="20"/>
      <c r="O488" s="20"/>
      <c r="Q488" s="5"/>
      <c r="S488" s="20"/>
      <c r="U488" s="20"/>
      <c r="W488" s="5"/>
      <c r="Y488" s="20"/>
      <c r="AA488" s="20"/>
      <c r="AC488" s="5"/>
      <c r="AE488" s="20"/>
      <c r="AG488" s="20"/>
      <c r="AJ488" s="5"/>
    </row>
    <row r="489" spans="4:36" s="34" customFormat="1" ht="15">
      <c r="D489" s="5"/>
      <c r="E489" s="5"/>
      <c r="F489" s="5"/>
      <c r="G489" s="5"/>
      <c r="H489" s="5"/>
      <c r="I489" s="5"/>
      <c r="K489" s="5"/>
      <c r="M489" s="20"/>
      <c r="O489" s="20"/>
      <c r="Q489" s="5"/>
      <c r="S489" s="20"/>
      <c r="U489" s="20"/>
      <c r="W489" s="5"/>
      <c r="Y489" s="20"/>
      <c r="AA489" s="20"/>
      <c r="AC489" s="5"/>
      <c r="AE489" s="20"/>
      <c r="AG489" s="20"/>
      <c r="AJ489" s="5"/>
    </row>
    <row r="490" spans="4:36" s="34" customFormat="1" ht="15">
      <c r="D490" s="5"/>
      <c r="E490" s="5"/>
      <c r="F490" s="5"/>
      <c r="G490" s="5"/>
      <c r="H490" s="5"/>
      <c r="I490" s="5"/>
      <c r="K490" s="5"/>
      <c r="M490" s="20"/>
      <c r="O490" s="20"/>
      <c r="Q490" s="5"/>
      <c r="S490" s="20"/>
      <c r="U490" s="20"/>
      <c r="W490" s="5"/>
      <c r="Y490" s="20"/>
      <c r="AA490" s="20"/>
      <c r="AC490" s="5"/>
      <c r="AE490" s="20"/>
      <c r="AG490" s="20"/>
      <c r="AJ490" s="5"/>
    </row>
    <row r="491" spans="4:36" s="34" customFormat="1" ht="15">
      <c r="D491" s="5"/>
      <c r="E491" s="5"/>
      <c r="F491" s="5"/>
      <c r="G491" s="5"/>
      <c r="H491" s="5"/>
      <c r="I491" s="5"/>
      <c r="K491" s="5"/>
      <c r="M491" s="20"/>
      <c r="O491" s="20"/>
      <c r="Q491" s="5"/>
      <c r="S491" s="20"/>
      <c r="U491" s="20"/>
      <c r="W491" s="5"/>
      <c r="Y491" s="20"/>
      <c r="AA491" s="20"/>
      <c r="AC491" s="5"/>
      <c r="AE491" s="20"/>
      <c r="AG491" s="20"/>
      <c r="AJ491" s="5"/>
    </row>
    <row r="492" spans="4:36" s="34" customFormat="1" ht="15">
      <c r="D492" s="5"/>
      <c r="E492" s="5"/>
      <c r="F492" s="5"/>
      <c r="G492" s="5"/>
      <c r="H492" s="5"/>
      <c r="I492" s="5"/>
      <c r="K492" s="5"/>
      <c r="M492" s="20"/>
      <c r="O492" s="20"/>
      <c r="Q492" s="5"/>
      <c r="S492" s="20"/>
      <c r="U492" s="20"/>
      <c r="W492" s="5"/>
      <c r="Y492" s="20"/>
      <c r="AA492" s="20"/>
      <c r="AC492" s="5"/>
      <c r="AE492" s="20"/>
      <c r="AG492" s="20"/>
      <c r="AJ492" s="5"/>
    </row>
    <row r="493" spans="4:36" s="34" customFormat="1" ht="15">
      <c r="D493" s="5"/>
      <c r="E493" s="5"/>
      <c r="F493" s="5"/>
      <c r="G493" s="5"/>
      <c r="H493" s="5"/>
      <c r="I493" s="5"/>
      <c r="K493" s="5"/>
      <c r="M493" s="20"/>
      <c r="O493" s="20"/>
      <c r="Q493" s="5"/>
      <c r="S493" s="20"/>
      <c r="U493" s="20"/>
      <c r="W493" s="5"/>
      <c r="Y493" s="20"/>
      <c r="AA493" s="20"/>
      <c r="AC493" s="5"/>
      <c r="AE493" s="20"/>
      <c r="AG493" s="20"/>
      <c r="AJ493" s="5"/>
    </row>
    <row r="494" spans="4:36" s="34" customFormat="1" ht="15">
      <c r="D494" s="5"/>
      <c r="E494" s="5"/>
      <c r="F494" s="5"/>
      <c r="G494" s="5"/>
      <c r="H494" s="5"/>
      <c r="I494" s="5"/>
      <c r="K494" s="5"/>
      <c r="M494" s="20"/>
      <c r="O494" s="20"/>
      <c r="Q494" s="5"/>
      <c r="S494" s="20"/>
      <c r="U494" s="20"/>
      <c r="W494" s="5"/>
      <c r="Y494" s="20"/>
      <c r="AA494" s="20"/>
      <c r="AC494" s="5"/>
      <c r="AE494" s="20"/>
      <c r="AG494" s="20"/>
      <c r="AJ494" s="5"/>
    </row>
    <row r="495" spans="4:36" s="34" customFormat="1" ht="15">
      <c r="D495" s="5"/>
      <c r="E495" s="5"/>
      <c r="F495" s="5"/>
      <c r="G495" s="5"/>
      <c r="H495" s="5"/>
      <c r="I495" s="5"/>
      <c r="K495" s="5"/>
      <c r="M495" s="20"/>
      <c r="O495" s="20"/>
      <c r="Q495" s="5"/>
      <c r="S495" s="20"/>
      <c r="U495" s="20"/>
      <c r="W495" s="5"/>
      <c r="Y495" s="20"/>
      <c r="AA495" s="20"/>
      <c r="AC495" s="5"/>
      <c r="AE495" s="20"/>
      <c r="AG495" s="20"/>
      <c r="AJ495" s="5"/>
    </row>
    <row r="496" spans="4:36" s="34" customFormat="1" ht="15">
      <c r="D496" s="5"/>
      <c r="E496" s="5"/>
      <c r="F496" s="5"/>
      <c r="G496" s="5"/>
      <c r="H496" s="5"/>
      <c r="I496" s="5"/>
      <c r="K496" s="5"/>
      <c r="M496" s="20"/>
      <c r="O496" s="20"/>
      <c r="Q496" s="5"/>
      <c r="S496" s="20"/>
      <c r="U496" s="20"/>
      <c r="W496" s="5"/>
      <c r="Y496" s="20"/>
      <c r="AA496" s="20"/>
      <c r="AC496" s="5"/>
      <c r="AE496" s="20"/>
      <c r="AG496" s="20"/>
      <c r="AJ496" s="5"/>
    </row>
    <row r="497" spans="4:36" s="34" customFormat="1" ht="15">
      <c r="D497" s="5"/>
      <c r="E497" s="5"/>
      <c r="F497" s="5"/>
      <c r="G497" s="5"/>
      <c r="H497" s="5"/>
      <c r="I497" s="5"/>
      <c r="K497" s="5"/>
      <c r="M497" s="20"/>
      <c r="O497" s="20"/>
      <c r="Q497" s="5"/>
      <c r="S497" s="20"/>
      <c r="U497" s="20"/>
      <c r="W497" s="5"/>
      <c r="Y497" s="20"/>
      <c r="AA497" s="20"/>
      <c r="AC497" s="5"/>
      <c r="AE497" s="20"/>
      <c r="AG497" s="20"/>
      <c r="AJ497" s="5"/>
    </row>
    <row r="498" spans="4:36" s="34" customFormat="1" ht="15">
      <c r="D498" s="5"/>
      <c r="E498" s="5"/>
      <c r="F498" s="5"/>
      <c r="G498" s="5"/>
      <c r="H498" s="5"/>
      <c r="I498" s="5"/>
      <c r="K498" s="5"/>
      <c r="M498" s="20"/>
      <c r="O498" s="20"/>
      <c r="Q498" s="5"/>
      <c r="S498" s="20"/>
      <c r="U498" s="20"/>
      <c r="W498" s="5"/>
      <c r="Y498" s="20"/>
      <c r="AA498" s="20"/>
      <c r="AC498" s="5"/>
      <c r="AE498" s="20"/>
      <c r="AG498" s="20"/>
      <c r="AJ498" s="5"/>
    </row>
    <row r="499" spans="4:36" s="34" customFormat="1" ht="15">
      <c r="D499" s="5"/>
      <c r="E499" s="5"/>
      <c r="F499" s="5"/>
      <c r="G499" s="5"/>
      <c r="H499" s="5"/>
      <c r="I499" s="5"/>
      <c r="K499" s="5"/>
      <c r="M499" s="20"/>
      <c r="O499" s="20"/>
      <c r="Q499" s="5"/>
      <c r="S499" s="20"/>
      <c r="U499" s="20"/>
      <c r="W499" s="5"/>
      <c r="Y499" s="20"/>
      <c r="AA499" s="20"/>
      <c r="AC499" s="5"/>
      <c r="AE499" s="20"/>
      <c r="AG499" s="20"/>
      <c r="AJ499" s="5"/>
    </row>
    <row r="500" spans="4:36" s="34" customFormat="1" ht="15">
      <c r="D500" s="5"/>
      <c r="E500" s="5"/>
      <c r="F500" s="5"/>
      <c r="G500" s="5"/>
      <c r="H500" s="5"/>
      <c r="I500" s="5"/>
      <c r="K500" s="5"/>
      <c r="M500" s="20"/>
      <c r="O500" s="20"/>
      <c r="Q500" s="5"/>
      <c r="S500" s="20"/>
      <c r="U500" s="20"/>
      <c r="W500" s="5"/>
      <c r="Y500" s="20"/>
      <c r="AA500" s="20"/>
      <c r="AC500" s="5"/>
      <c r="AE500" s="20"/>
      <c r="AG500" s="20"/>
      <c r="AJ500" s="5"/>
    </row>
    <row r="501" spans="4:36" s="34" customFormat="1" ht="15">
      <c r="D501" s="5"/>
      <c r="E501" s="5"/>
      <c r="F501" s="5"/>
      <c r="G501" s="5"/>
      <c r="H501" s="5"/>
      <c r="I501" s="5"/>
      <c r="K501" s="5"/>
      <c r="M501" s="20"/>
      <c r="O501" s="20"/>
      <c r="Q501" s="5"/>
      <c r="S501" s="20"/>
      <c r="U501" s="20"/>
      <c r="W501" s="5"/>
      <c r="Y501" s="20"/>
      <c r="AA501" s="20"/>
      <c r="AC501" s="5"/>
      <c r="AE501" s="20"/>
      <c r="AG501" s="20"/>
      <c r="AJ501" s="5"/>
    </row>
    <row r="502" spans="4:36" s="34" customFormat="1" ht="15">
      <c r="D502" s="5"/>
      <c r="E502" s="5"/>
      <c r="F502" s="5"/>
      <c r="G502" s="5"/>
      <c r="H502" s="5"/>
      <c r="I502" s="5"/>
      <c r="K502" s="5"/>
      <c r="M502" s="20"/>
      <c r="O502" s="20"/>
      <c r="Q502" s="5"/>
      <c r="S502" s="20"/>
      <c r="U502" s="20"/>
      <c r="W502" s="5"/>
      <c r="Y502" s="20"/>
      <c r="AA502" s="20"/>
      <c r="AC502" s="5"/>
      <c r="AE502" s="20"/>
      <c r="AG502" s="20"/>
      <c r="AJ502" s="5"/>
    </row>
    <row r="503" spans="4:36" s="34" customFormat="1" ht="15">
      <c r="D503" s="5"/>
      <c r="E503" s="5"/>
      <c r="F503" s="5"/>
      <c r="G503" s="5"/>
      <c r="H503" s="5"/>
      <c r="I503" s="5"/>
      <c r="K503" s="5"/>
      <c r="M503" s="20"/>
      <c r="O503" s="20"/>
      <c r="Q503" s="5"/>
      <c r="S503" s="20"/>
      <c r="U503" s="20"/>
      <c r="W503" s="5"/>
      <c r="Y503" s="20"/>
      <c r="AA503" s="20"/>
      <c r="AC503" s="5"/>
      <c r="AE503" s="20"/>
      <c r="AG503" s="20"/>
      <c r="AJ503" s="5"/>
    </row>
    <row r="504" spans="4:36" s="34" customFormat="1" ht="15">
      <c r="D504" s="5"/>
      <c r="E504" s="5"/>
      <c r="F504" s="5"/>
      <c r="G504" s="5"/>
      <c r="H504" s="5"/>
      <c r="I504" s="5"/>
      <c r="K504" s="5"/>
      <c r="M504" s="20"/>
      <c r="O504" s="20"/>
      <c r="Q504" s="5"/>
      <c r="S504" s="20"/>
      <c r="U504" s="20"/>
      <c r="W504" s="5"/>
      <c r="Y504" s="20"/>
      <c r="AA504" s="20"/>
      <c r="AC504" s="5"/>
      <c r="AE504" s="20"/>
      <c r="AG504" s="20"/>
      <c r="AJ504" s="5"/>
    </row>
    <row r="505" spans="4:36" s="34" customFormat="1" ht="15">
      <c r="D505" s="5"/>
      <c r="E505" s="5"/>
      <c r="F505" s="5"/>
      <c r="G505" s="5"/>
      <c r="H505" s="5"/>
      <c r="I505" s="5"/>
      <c r="K505" s="5"/>
      <c r="M505" s="20"/>
      <c r="O505" s="20"/>
      <c r="Q505" s="5"/>
      <c r="S505" s="20"/>
      <c r="U505" s="20"/>
      <c r="W505" s="5"/>
      <c r="Y505" s="20"/>
      <c r="AA505" s="20"/>
      <c r="AC505" s="5"/>
      <c r="AE505" s="20"/>
      <c r="AG505" s="20"/>
      <c r="AJ505" s="5"/>
    </row>
    <row r="506" spans="4:36" s="34" customFormat="1" ht="15">
      <c r="D506" s="5"/>
      <c r="E506" s="5"/>
      <c r="F506" s="5"/>
      <c r="G506" s="5"/>
      <c r="H506" s="5"/>
      <c r="I506" s="5"/>
      <c r="K506" s="5"/>
      <c r="M506" s="20"/>
      <c r="O506" s="20"/>
      <c r="Q506" s="5"/>
      <c r="S506" s="20"/>
      <c r="U506" s="20"/>
      <c r="W506" s="5"/>
      <c r="Y506" s="20"/>
      <c r="AA506" s="20"/>
      <c r="AC506" s="5"/>
      <c r="AE506" s="20"/>
      <c r="AG506" s="20"/>
      <c r="AJ506" s="5"/>
    </row>
    <row r="507" spans="4:36" s="34" customFormat="1" ht="15">
      <c r="D507" s="5"/>
      <c r="E507" s="5"/>
      <c r="F507" s="5"/>
      <c r="G507" s="5"/>
      <c r="H507" s="5"/>
      <c r="I507" s="5"/>
      <c r="K507" s="5"/>
      <c r="M507" s="20"/>
      <c r="O507" s="20"/>
      <c r="Q507" s="5"/>
      <c r="S507" s="20"/>
      <c r="U507" s="20"/>
      <c r="W507" s="5"/>
      <c r="Y507" s="20"/>
      <c r="AA507" s="20"/>
      <c r="AC507" s="5"/>
      <c r="AE507" s="20"/>
      <c r="AG507" s="20"/>
      <c r="AJ507" s="5"/>
    </row>
    <row r="508" spans="4:36" s="34" customFormat="1" ht="15">
      <c r="D508" s="5"/>
      <c r="E508" s="5"/>
      <c r="F508" s="5"/>
      <c r="G508" s="5"/>
      <c r="H508" s="5"/>
      <c r="I508" s="5"/>
      <c r="K508" s="5"/>
      <c r="M508" s="20"/>
      <c r="O508" s="20"/>
      <c r="Q508" s="5"/>
      <c r="S508" s="20"/>
      <c r="U508" s="20"/>
      <c r="W508" s="5"/>
      <c r="Y508" s="20"/>
      <c r="AA508" s="20"/>
      <c r="AC508" s="5"/>
      <c r="AE508" s="20"/>
      <c r="AG508" s="20"/>
      <c r="AJ508" s="5"/>
    </row>
    <row r="509" spans="4:36" s="34" customFormat="1" ht="15">
      <c r="D509" s="5"/>
      <c r="E509" s="5"/>
      <c r="F509" s="5"/>
      <c r="G509" s="5"/>
      <c r="H509" s="5"/>
      <c r="I509" s="5"/>
      <c r="K509" s="5"/>
      <c r="M509" s="20"/>
      <c r="O509" s="20"/>
      <c r="Q509" s="5"/>
      <c r="S509" s="20"/>
      <c r="U509" s="20"/>
      <c r="W509" s="5"/>
      <c r="Y509" s="20"/>
      <c r="AA509" s="20"/>
      <c r="AC509" s="5"/>
      <c r="AE509" s="20"/>
      <c r="AG509" s="20"/>
      <c r="AJ509" s="5"/>
    </row>
    <row r="510" spans="4:36" s="34" customFormat="1" ht="15">
      <c r="D510" s="5"/>
      <c r="E510" s="5"/>
      <c r="F510" s="5"/>
      <c r="G510" s="5"/>
      <c r="H510" s="5"/>
      <c r="I510" s="5"/>
      <c r="K510" s="5"/>
      <c r="M510" s="20"/>
      <c r="O510" s="20"/>
      <c r="Q510" s="5"/>
      <c r="S510" s="20"/>
      <c r="U510" s="20"/>
      <c r="W510" s="5"/>
      <c r="Y510" s="20"/>
      <c r="AA510" s="20"/>
      <c r="AC510" s="5"/>
      <c r="AE510" s="20"/>
      <c r="AG510" s="20"/>
      <c r="AJ510" s="5"/>
    </row>
    <row r="511" spans="4:36" s="34" customFormat="1" ht="15">
      <c r="D511" s="5"/>
      <c r="E511" s="5"/>
      <c r="F511" s="5"/>
      <c r="G511" s="5"/>
      <c r="H511" s="5"/>
      <c r="I511" s="5"/>
      <c r="K511" s="5"/>
      <c r="M511" s="20"/>
      <c r="O511" s="20"/>
      <c r="Q511" s="5"/>
      <c r="S511" s="20"/>
      <c r="U511" s="20"/>
      <c r="W511" s="5"/>
      <c r="Y511" s="20"/>
      <c r="AA511" s="20"/>
      <c r="AC511" s="5"/>
      <c r="AE511" s="20"/>
      <c r="AG511" s="20"/>
      <c r="AJ511" s="5"/>
    </row>
    <row r="512" spans="4:36" s="34" customFormat="1" ht="15">
      <c r="D512" s="5"/>
      <c r="E512" s="5"/>
      <c r="F512" s="5"/>
      <c r="G512" s="5"/>
      <c r="H512" s="5"/>
      <c r="I512" s="5"/>
      <c r="K512" s="5"/>
      <c r="M512" s="20"/>
      <c r="O512" s="20"/>
      <c r="Q512" s="5"/>
      <c r="S512" s="20"/>
      <c r="U512" s="20"/>
      <c r="W512" s="5"/>
      <c r="Y512" s="20"/>
      <c r="AA512" s="20"/>
      <c r="AC512" s="5"/>
      <c r="AE512" s="20"/>
      <c r="AG512" s="20"/>
      <c r="AJ512" s="5"/>
    </row>
    <row r="513" spans="4:36" s="34" customFormat="1" ht="15">
      <c r="D513" s="5"/>
      <c r="E513" s="5"/>
      <c r="F513" s="5"/>
      <c r="G513" s="5"/>
      <c r="H513" s="5"/>
      <c r="I513" s="5"/>
      <c r="K513" s="5"/>
      <c r="M513" s="20"/>
      <c r="O513" s="20"/>
      <c r="Q513" s="5"/>
      <c r="S513" s="20"/>
      <c r="U513" s="20"/>
      <c r="W513" s="5"/>
      <c r="Y513" s="20"/>
      <c r="AA513" s="20"/>
      <c r="AC513" s="5"/>
      <c r="AE513" s="20"/>
      <c r="AG513" s="20"/>
      <c r="AJ513" s="5"/>
    </row>
    <row r="514" spans="4:36" s="34" customFormat="1" ht="15">
      <c r="D514" s="5"/>
      <c r="E514" s="5"/>
      <c r="F514" s="5"/>
      <c r="G514" s="5"/>
      <c r="H514" s="5"/>
      <c r="I514" s="5"/>
      <c r="K514" s="5"/>
      <c r="M514" s="20"/>
      <c r="O514" s="20"/>
      <c r="Q514" s="5"/>
      <c r="S514" s="20"/>
      <c r="U514" s="20"/>
      <c r="W514" s="5"/>
      <c r="Y514" s="20"/>
      <c r="AA514" s="20"/>
      <c r="AC514" s="5"/>
      <c r="AE514" s="20"/>
      <c r="AG514" s="20"/>
      <c r="AJ514" s="5"/>
    </row>
    <row r="515" spans="4:36" s="34" customFormat="1" ht="15">
      <c r="D515" s="5"/>
      <c r="E515" s="5"/>
      <c r="F515" s="5"/>
      <c r="G515" s="5"/>
      <c r="H515" s="5"/>
      <c r="I515" s="5"/>
      <c r="K515" s="5"/>
      <c r="M515" s="20"/>
      <c r="O515" s="20"/>
      <c r="Q515" s="5"/>
      <c r="S515" s="20"/>
      <c r="U515" s="20"/>
      <c r="W515" s="5"/>
      <c r="Y515" s="20"/>
      <c r="AA515" s="20"/>
      <c r="AC515" s="5"/>
      <c r="AE515" s="20"/>
      <c r="AG515" s="20"/>
      <c r="AJ515" s="5"/>
    </row>
    <row r="516" spans="4:36" s="34" customFormat="1" ht="15">
      <c r="D516" s="5"/>
      <c r="E516" s="5"/>
      <c r="F516" s="5"/>
      <c r="G516" s="5"/>
      <c r="H516" s="5"/>
      <c r="I516" s="5"/>
      <c r="K516" s="5"/>
      <c r="M516" s="20"/>
      <c r="O516" s="20"/>
      <c r="Q516" s="5"/>
      <c r="S516" s="20"/>
      <c r="U516" s="20"/>
      <c r="W516" s="5"/>
      <c r="Y516" s="20"/>
      <c r="AA516" s="20"/>
      <c r="AC516" s="5"/>
      <c r="AE516" s="20"/>
      <c r="AG516" s="20"/>
      <c r="AJ516" s="5"/>
    </row>
    <row r="517" spans="4:36" s="34" customFormat="1" ht="15">
      <c r="D517" s="5"/>
      <c r="E517" s="5"/>
      <c r="F517" s="5"/>
      <c r="G517" s="5"/>
      <c r="H517" s="5"/>
      <c r="I517" s="5"/>
      <c r="K517" s="5"/>
      <c r="M517" s="20"/>
      <c r="O517" s="20"/>
      <c r="Q517" s="5"/>
      <c r="S517" s="20"/>
      <c r="U517" s="20"/>
      <c r="W517" s="5"/>
      <c r="Y517" s="20"/>
      <c r="AA517" s="20"/>
      <c r="AC517" s="5"/>
      <c r="AE517" s="20"/>
      <c r="AG517" s="20"/>
      <c r="AJ517" s="5"/>
    </row>
    <row r="518" spans="4:36" s="34" customFormat="1" ht="15">
      <c r="D518" s="5"/>
      <c r="E518" s="5"/>
      <c r="F518" s="5"/>
      <c r="G518" s="5"/>
      <c r="H518" s="5"/>
      <c r="I518" s="5"/>
      <c r="K518" s="5"/>
      <c r="M518" s="20"/>
      <c r="O518" s="20"/>
      <c r="Q518" s="5"/>
      <c r="S518" s="20"/>
      <c r="U518" s="20"/>
      <c r="W518" s="5"/>
      <c r="Y518" s="20"/>
      <c r="AA518" s="20"/>
      <c r="AC518" s="5"/>
      <c r="AE518" s="20"/>
      <c r="AG518" s="20"/>
      <c r="AJ518" s="5"/>
    </row>
    <row r="519" spans="4:36" s="34" customFormat="1" ht="15">
      <c r="D519" s="5"/>
      <c r="E519" s="5"/>
      <c r="F519" s="5"/>
      <c r="G519" s="5"/>
      <c r="H519" s="5"/>
      <c r="I519" s="5"/>
      <c r="K519" s="5"/>
      <c r="M519" s="20"/>
      <c r="O519" s="20"/>
      <c r="Q519" s="5"/>
      <c r="S519" s="20"/>
      <c r="U519" s="20"/>
      <c r="W519" s="5"/>
      <c r="Y519" s="20"/>
      <c r="AA519" s="20"/>
      <c r="AC519" s="5"/>
      <c r="AE519" s="20"/>
      <c r="AG519" s="20"/>
      <c r="AJ519" s="5"/>
    </row>
    <row r="520" spans="4:36" s="34" customFormat="1" ht="15">
      <c r="D520" s="5"/>
      <c r="E520" s="5"/>
      <c r="F520" s="5"/>
      <c r="G520" s="5"/>
      <c r="H520" s="5"/>
      <c r="I520" s="5"/>
      <c r="K520" s="5"/>
      <c r="M520" s="20"/>
      <c r="O520" s="20"/>
      <c r="Q520" s="5"/>
      <c r="S520" s="20"/>
      <c r="U520" s="20"/>
      <c r="W520" s="5"/>
      <c r="Y520" s="20"/>
      <c r="AA520" s="20"/>
      <c r="AC520" s="5"/>
      <c r="AE520" s="20"/>
      <c r="AG520" s="20"/>
      <c r="AJ520" s="5"/>
    </row>
    <row r="521" spans="4:36" s="34" customFormat="1" ht="15">
      <c r="D521" s="5"/>
      <c r="E521" s="5"/>
      <c r="F521" s="5"/>
      <c r="G521" s="5"/>
      <c r="H521" s="5"/>
      <c r="I521" s="5"/>
      <c r="K521" s="5"/>
      <c r="M521" s="20"/>
      <c r="O521" s="20"/>
      <c r="Q521" s="5"/>
      <c r="S521" s="20"/>
      <c r="U521" s="20"/>
      <c r="W521" s="5"/>
      <c r="Y521" s="20"/>
      <c r="AA521" s="20"/>
      <c r="AC521" s="5"/>
      <c r="AE521" s="20"/>
      <c r="AG521" s="20"/>
      <c r="AJ521" s="5"/>
    </row>
    <row r="522" spans="4:36" s="34" customFormat="1" ht="15">
      <c r="D522" s="5"/>
      <c r="E522" s="5"/>
      <c r="F522" s="5"/>
      <c r="G522" s="5"/>
      <c r="H522" s="5"/>
      <c r="I522" s="5"/>
      <c r="K522" s="5"/>
      <c r="M522" s="20"/>
      <c r="O522" s="20"/>
      <c r="Q522" s="5"/>
      <c r="S522" s="20"/>
      <c r="U522" s="20"/>
      <c r="W522" s="5"/>
      <c r="Y522" s="20"/>
      <c r="AA522" s="20"/>
      <c r="AC522" s="5"/>
      <c r="AE522" s="20"/>
      <c r="AG522" s="20"/>
      <c r="AJ522" s="5"/>
    </row>
    <row r="523" spans="4:36" s="34" customFormat="1" ht="15">
      <c r="D523" s="5"/>
      <c r="E523" s="5"/>
      <c r="F523" s="5"/>
      <c r="G523" s="5"/>
      <c r="H523" s="5"/>
      <c r="I523" s="5"/>
      <c r="K523" s="5"/>
      <c r="M523" s="20"/>
      <c r="O523" s="20"/>
      <c r="Q523" s="5"/>
      <c r="S523" s="20"/>
      <c r="U523" s="20"/>
      <c r="W523" s="5"/>
      <c r="Y523" s="20"/>
      <c r="AA523" s="20"/>
      <c r="AC523" s="5"/>
      <c r="AE523" s="20"/>
      <c r="AG523" s="20"/>
      <c r="AJ523" s="5"/>
    </row>
    <row r="524" spans="4:36" s="34" customFormat="1" ht="15">
      <c r="D524" s="5"/>
      <c r="E524" s="5"/>
      <c r="F524" s="5"/>
      <c r="G524" s="5"/>
      <c r="H524" s="5"/>
      <c r="I524" s="5"/>
      <c r="K524" s="5"/>
      <c r="M524" s="20"/>
      <c r="O524" s="20"/>
      <c r="Q524" s="5"/>
      <c r="S524" s="20"/>
      <c r="U524" s="20"/>
      <c r="W524" s="5"/>
      <c r="Y524" s="20"/>
      <c r="AA524" s="20"/>
      <c r="AC524" s="5"/>
      <c r="AE524" s="20"/>
      <c r="AG524" s="20"/>
      <c r="AJ524" s="5"/>
    </row>
    <row r="525" spans="4:36" s="34" customFormat="1" ht="15">
      <c r="D525" s="5"/>
      <c r="E525" s="5"/>
      <c r="F525" s="5"/>
      <c r="G525" s="5"/>
      <c r="H525" s="5"/>
      <c r="I525" s="5"/>
      <c r="K525" s="5"/>
      <c r="M525" s="20"/>
      <c r="O525" s="20"/>
      <c r="Q525" s="5"/>
      <c r="S525" s="20"/>
      <c r="U525" s="20"/>
      <c r="W525" s="5"/>
      <c r="Y525" s="20"/>
      <c r="AA525" s="20"/>
      <c r="AC525" s="5"/>
      <c r="AE525" s="20"/>
      <c r="AG525" s="20"/>
      <c r="AJ525" s="5"/>
    </row>
    <row r="526" spans="4:36" s="34" customFormat="1" ht="15">
      <c r="D526" s="5"/>
      <c r="E526" s="5"/>
      <c r="F526" s="5"/>
      <c r="G526" s="5"/>
      <c r="H526" s="5"/>
      <c r="I526" s="5"/>
      <c r="K526" s="5"/>
      <c r="M526" s="20"/>
      <c r="O526" s="20"/>
      <c r="Q526" s="5"/>
      <c r="S526" s="20"/>
      <c r="U526" s="20"/>
      <c r="W526" s="5"/>
      <c r="Y526" s="20"/>
      <c r="AA526" s="20"/>
      <c r="AC526" s="5"/>
      <c r="AE526" s="20"/>
      <c r="AG526" s="20"/>
      <c r="AJ526" s="5"/>
    </row>
    <row r="527" spans="4:36" s="34" customFormat="1" ht="15">
      <c r="D527" s="5"/>
      <c r="E527" s="5"/>
      <c r="F527" s="5"/>
      <c r="G527" s="5"/>
      <c r="H527" s="5"/>
      <c r="I527" s="5"/>
      <c r="K527" s="5"/>
      <c r="M527" s="20"/>
      <c r="O527" s="20"/>
      <c r="Q527" s="5"/>
      <c r="S527" s="20"/>
      <c r="U527" s="20"/>
      <c r="W527" s="5"/>
      <c r="Y527" s="20"/>
      <c r="AA527" s="20"/>
      <c r="AC527" s="5"/>
      <c r="AE527" s="20"/>
      <c r="AG527" s="20"/>
      <c r="AJ527" s="5"/>
    </row>
    <row r="528" spans="4:36" s="34" customFormat="1" ht="15">
      <c r="D528" s="5"/>
      <c r="E528" s="5"/>
      <c r="F528" s="5"/>
      <c r="G528" s="5"/>
      <c r="H528" s="5"/>
      <c r="I528" s="5"/>
      <c r="K528" s="5"/>
      <c r="M528" s="20"/>
      <c r="O528" s="20"/>
      <c r="Q528" s="5"/>
      <c r="S528" s="20"/>
      <c r="U528" s="20"/>
      <c r="W528" s="5"/>
      <c r="Y528" s="20"/>
      <c r="AA528" s="20"/>
      <c r="AC528" s="5"/>
      <c r="AE528" s="20"/>
      <c r="AG528" s="20"/>
      <c r="AJ528" s="5"/>
    </row>
    <row r="529" spans="1:36" s="34" customFormat="1" ht="15">
      <c r="D529" s="5"/>
      <c r="E529" s="5"/>
      <c r="F529" s="5"/>
      <c r="G529" s="5"/>
      <c r="H529" s="5"/>
      <c r="I529" s="5"/>
      <c r="K529" s="5"/>
      <c r="M529" s="20"/>
      <c r="O529" s="20"/>
      <c r="Q529" s="5"/>
      <c r="S529" s="20"/>
      <c r="U529" s="20"/>
      <c r="W529" s="5"/>
      <c r="Y529" s="20"/>
      <c r="AA529" s="20"/>
      <c r="AC529" s="5"/>
      <c r="AE529" s="20"/>
      <c r="AG529" s="20"/>
      <c r="AJ529" s="5"/>
    </row>
    <row r="530" spans="1:36" s="34" customFormat="1">
      <c r="A530" s="5"/>
      <c r="C530" s="5"/>
      <c r="D530" s="5"/>
      <c r="E530" s="5"/>
      <c r="F530" s="5"/>
      <c r="G530" s="5"/>
      <c r="H530" s="5"/>
      <c r="I530" s="5"/>
      <c r="K530" s="5"/>
      <c r="M530" s="5"/>
      <c r="O530" s="5"/>
      <c r="Q530" s="5"/>
      <c r="S530" s="5"/>
      <c r="U530" s="5"/>
      <c r="W530" s="5"/>
      <c r="Y530" s="5"/>
      <c r="AA530" s="5"/>
      <c r="AC530" s="5"/>
      <c r="AE530" s="5"/>
      <c r="AG530" s="5"/>
      <c r="AI530" s="5"/>
      <c r="AJ530" s="5"/>
    </row>
    <row r="531" spans="1:36" s="34" customFormat="1">
      <c r="A531" s="5"/>
      <c r="C531" s="5"/>
      <c r="D531" s="5"/>
      <c r="E531" s="5"/>
      <c r="F531" s="5"/>
      <c r="G531" s="5"/>
      <c r="H531" s="5"/>
      <c r="I531" s="5"/>
      <c r="K531" s="5"/>
      <c r="M531" s="5"/>
      <c r="O531" s="5"/>
      <c r="Q531" s="5"/>
      <c r="S531" s="5"/>
      <c r="U531" s="5"/>
      <c r="W531" s="5"/>
      <c r="Y531" s="5"/>
      <c r="AA531" s="5"/>
      <c r="AC531" s="5"/>
      <c r="AE531" s="5"/>
      <c r="AG531" s="5"/>
      <c r="AI531" s="5"/>
      <c r="AJ531" s="5"/>
    </row>
    <row r="532" spans="1:36" s="34" customFormat="1">
      <c r="A532" s="5"/>
      <c r="C532" s="5"/>
      <c r="D532" s="5"/>
      <c r="E532" s="5"/>
      <c r="F532" s="5"/>
      <c r="G532" s="5"/>
      <c r="H532" s="5"/>
      <c r="I532" s="5"/>
      <c r="K532" s="5"/>
      <c r="M532" s="5"/>
      <c r="O532" s="5"/>
      <c r="Q532" s="5"/>
      <c r="S532" s="5"/>
      <c r="U532" s="5"/>
      <c r="W532" s="5"/>
      <c r="Y532" s="5"/>
      <c r="AA532" s="5"/>
      <c r="AC532" s="5"/>
      <c r="AE532" s="5"/>
      <c r="AG532" s="5"/>
      <c r="AI532" s="5"/>
      <c r="AJ532" s="5"/>
    </row>
    <row r="533" spans="1:36" s="34" customFormat="1">
      <c r="A533" s="5"/>
      <c r="C533" s="5"/>
      <c r="D533" s="5"/>
      <c r="E533" s="5"/>
      <c r="F533" s="5"/>
      <c r="G533" s="5"/>
      <c r="H533" s="5"/>
      <c r="I533" s="5"/>
      <c r="K533" s="5"/>
      <c r="M533" s="5"/>
      <c r="O533" s="5"/>
      <c r="Q533" s="5"/>
      <c r="S533" s="5"/>
      <c r="U533" s="5"/>
      <c r="W533" s="5"/>
      <c r="Y533" s="5"/>
      <c r="AA533" s="5"/>
      <c r="AC533" s="5"/>
      <c r="AE533" s="5"/>
      <c r="AG533" s="5"/>
      <c r="AI533" s="5"/>
      <c r="AJ533" s="5"/>
    </row>
    <row r="534" spans="1:36" s="34" customFormat="1">
      <c r="A534" s="5"/>
      <c r="C534" s="5"/>
      <c r="D534" s="5"/>
      <c r="E534" s="5"/>
      <c r="F534" s="5"/>
      <c r="G534" s="5"/>
      <c r="H534" s="5"/>
      <c r="I534" s="5"/>
      <c r="K534" s="5"/>
      <c r="M534" s="5"/>
      <c r="O534" s="5"/>
      <c r="Q534" s="5"/>
      <c r="S534" s="5"/>
      <c r="U534" s="5"/>
      <c r="W534" s="5"/>
      <c r="Y534" s="5"/>
      <c r="AA534" s="5"/>
      <c r="AC534" s="5"/>
      <c r="AE534" s="5"/>
      <c r="AG534" s="5"/>
      <c r="AI534" s="5"/>
      <c r="AJ534" s="5"/>
    </row>
    <row r="535" spans="1:36" s="34" customFormat="1">
      <c r="A535" s="5"/>
      <c r="C535" s="5"/>
      <c r="D535" s="5"/>
      <c r="E535" s="5"/>
      <c r="F535" s="5"/>
      <c r="G535" s="5"/>
      <c r="H535" s="5"/>
      <c r="I535" s="5"/>
      <c r="K535" s="5"/>
      <c r="M535" s="5"/>
      <c r="O535" s="5"/>
      <c r="Q535" s="5"/>
      <c r="S535" s="5"/>
      <c r="U535" s="5"/>
      <c r="W535" s="5"/>
      <c r="Y535" s="5"/>
      <c r="AA535" s="5"/>
      <c r="AC535" s="5"/>
      <c r="AE535" s="5"/>
      <c r="AG535" s="5"/>
      <c r="AI535" s="5"/>
      <c r="AJ535" s="5"/>
    </row>
    <row r="536" spans="1:36" s="34" customFormat="1">
      <c r="A536" s="5"/>
      <c r="C536" s="5"/>
      <c r="D536" s="5"/>
      <c r="E536" s="5"/>
      <c r="F536" s="5"/>
      <c r="G536" s="5"/>
      <c r="H536" s="5"/>
      <c r="I536" s="5"/>
      <c r="K536" s="5"/>
      <c r="M536" s="5"/>
      <c r="O536" s="5"/>
      <c r="Q536" s="5"/>
      <c r="S536" s="5"/>
      <c r="U536" s="5"/>
      <c r="W536" s="5"/>
      <c r="Y536" s="5"/>
      <c r="AA536" s="5"/>
      <c r="AC536" s="5"/>
      <c r="AE536" s="5"/>
      <c r="AG536" s="5"/>
      <c r="AI536" s="5"/>
      <c r="AJ536" s="5"/>
    </row>
    <row r="537" spans="1:36" s="34" customFormat="1">
      <c r="A537" s="5"/>
      <c r="C537" s="5"/>
      <c r="D537" s="5"/>
      <c r="E537" s="5"/>
      <c r="F537" s="5"/>
      <c r="G537" s="5"/>
      <c r="H537" s="5"/>
      <c r="I537" s="5"/>
      <c r="K537" s="5"/>
      <c r="M537" s="5"/>
      <c r="O537" s="5"/>
      <c r="Q537" s="5"/>
      <c r="S537" s="5"/>
      <c r="U537" s="5"/>
      <c r="W537" s="5"/>
      <c r="Y537" s="5"/>
      <c r="AA537" s="5"/>
      <c r="AC537" s="5"/>
      <c r="AE537" s="5"/>
      <c r="AG537" s="5"/>
      <c r="AI537" s="5"/>
      <c r="AJ537" s="5"/>
    </row>
    <row r="538" spans="1:36" s="34" customFormat="1">
      <c r="A538" s="5"/>
      <c r="C538" s="5"/>
      <c r="D538" s="5"/>
      <c r="E538" s="5"/>
      <c r="F538" s="5"/>
      <c r="G538" s="5"/>
      <c r="H538" s="5"/>
      <c r="I538" s="5"/>
      <c r="K538" s="5"/>
      <c r="M538" s="5"/>
      <c r="O538" s="5"/>
      <c r="Q538" s="5"/>
      <c r="S538" s="5"/>
      <c r="U538" s="5"/>
      <c r="W538" s="5"/>
      <c r="Y538" s="5"/>
      <c r="AA538" s="5"/>
      <c r="AC538" s="5"/>
      <c r="AE538" s="5"/>
      <c r="AG538" s="5"/>
      <c r="AI538" s="5"/>
      <c r="AJ538" s="5"/>
    </row>
    <row r="539" spans="1:36" s="34" customFormat="1">
      <c r="A539" s="5"/>
      <c r="C539" s="5"/>
      <c r="D539" s="5"/>
      <c r="E539" s="5"/>
      <c r="F539" s="5"/>
      <c r="G539" s="5"/>
      <c r="H539" s="5"/>
      <c r="I539" s="5"/>
      <c r="K539" s="5"/>
      <c r="M539" s="5"/>
      <c r="O539" s="5"/>
      <c r="Q539" s="5"/>
      <c r="S539" s="5"/>
      <c r="U539" s="5"/>
      <c r="W539" s="5"/>
      <c r="Y539" s="5"/>
      <c r="AA539" s="5"/>
      <c r="AC539" s="5"/>
      <c r="AE539" s="5"/>
      <c r="AG539" s="5"/>
      <c r="AI539" s="5"/>
      <c r="AJ539" s="5"/>
    </row>
    <row r="540" spans="1:36" s="34" customFormat="1">
      <c r="A540" s="5"/>
      <c r="C540" s="5"/>
      <c r="D540" s="5"/>
      <c r="E540" s="5"/>
      <c r="F540" s="5"/>
      <c r="G540" s="5"/>
      <c r="H540" s="5"/>
      <c r="I540" s="5"/>
      <c r="K540" s="5"/>
      <c r="M540" s="5"/>
      <c r="O540" s="5"/>
      <c r="Q540" s="5"/>
      <c r="S540" s="5"/>
      <c r="U540" s="5"/>
      <c r="W540" s="5"/>
      <c r="Y540" s="5"/>
      <c r="AA540" s="5"/>
      <c r="AC540" s="5"/>
      <c r="AE540" s="5"/>
      <c r="AG540" s="5"/>
      <c r="AI540" s="5"/>
      <c r="AJ540" s="5"/>
    </row>
    <row r="541" spans="1:36" s="34" customFormat="1">
      <c r="A541" s="5"/>
      <c r="C541" s="5"/>
      <c r="D541" s="5"/>
      <c r="E541" s="5"/>
      <c r="F541" s="5"/>
      <c r="G541" s="5"/>
      <c r="H541" s="5"/>
      <c r="I541" s="5"/>
      <c r="K541" s="5"/>
      <c r="M541" s="5"/>
      <c r="O541" s="5"/>
      <c r="Q541" s="5"/>
      <c r="S541" s="5"/>
      <c r="U541" s="5"/>
      <c r="W541" s="5"/>
      <c r="Y541" s="5"/>
      <c r="AA541" s="5"/>
      <c r="AC541" s="5"/>
      <c r="AE541" s="5"/>
      <c r="AG541" s="5"/>
      <c r="AI541" s="5"/>
      <c r="AJ541" s="5"/>
    </row>
    <row r="542" spans="1:36" s="34" customFormat="1">
      <c r="A542" s="5"/>
      <c r="C542" s="5"/>
      <c r="D542" s="5"/>
      <c r="E542" s="5"/>
      <c r="F542" s="5"/>
      <c r="G542" s="5"/>
      <c r="H542" s="5"/>
      <c r="I542" s="5"/>
      <c r="K542" s="5"/>
      <c r="M542" s="5"/>
      <c r="O542" s="5"/>
      <c r="Q542" s="5"/>
      <c r="S542" s="5"/>
      <c r="U542" s="5"/>
      <c r="W542" s="5"/>
      <c r="Y542" s="5"/>
      <c r="AA542" s="5"/>
      <c r="AC542" s="5"/>
      <c r="AE542" s="5"/>
      <c r="AG542" s="5"/>
      <c r="AI542" s="5"/>
      <c r="AJ542" s="5"/>
    </row>
    <row r="543" spans="1:36" s="34" customFormat="1">
      <c r="A543" s="5"/>
      <c r="C543" s="5"/>
      <c r="D543" s="5"/>
      <c r="E543" s="5"/>
      <c r="F543" s="5"/>
      <c r="G543" s="5"/>
      <c r="H543" s="5"/>
      <c r="I543" s="5"/>
      <c r="K543" s="5"/>
      <c r="M543" s="5"/>
      <c r="O543" s="5"/>
      <c r="Q543" s="5"/>
      <c r="S543" s="5"/>
      <c r="U543" s="5"/>
      <c r="W543" s="5"/>
      <c r="Y543" s="5"/>
      <c r="AA543" s="5"/>
      <c r="AC543" s="5"/>
      <c r="AE543" s="5"/>
      <c r="AG543" s="5"/>
      <c r="AI543" s="5"/>
      <c r="AJ543" s="5"/>
    </row>
    <row r="544" spans="1:36" s="34" customFormat="1">
      <c r="A544" s="5"/>
      <c r="C544" s="5"/>
      <c r="D544" s="5"/>
      <c r="E544" s="5"/>
      <c r="F544" s="5"/>
      <c r="G544" s="5"/>
      <c r="H544" s="5"/>
      <c r="I544" s="5"/>
      <c r="K544" s="5"/>
      <c r="M544" s="5"/>
      <c r="O544" s="5"/>
      <c r="Q544" s="5"/>
      <c r="S544" s="5"/>
      <c r="U544" s="5"/>
      <c r="W544" s="5"/>
      <c r="Y544" s="5"/>
      <c r="AA544" s="5"/>
      <c r="AC544" s="5"/>
      <c r="AE544" s="5"/>
      <c r="AG544" s="5"/>
      <c r="AI544" s="5"/>
      <c r="AJ544" s="5"/>
    </row>
    <row r="545" spans="2:2">
      <c r="B545" s="34"/>
    </row>
    <row r="546" spans="2:2">
      <c r="B546" s="34"/>
    </row>
    <row r="547" spans="2:2">
      <c r="B547" s="34"/>
    </row>
    <row r="548" spans="2:2">
      <c r="B548" s="34"/>
    </row>
    <row r="549" spans="2:2">
      <c r="B549" s="34"/>
    </row>
    <row r="550" spans="2:2">
      <c r="B550" s="34"/>
    </row>
    <row r="551" spans="2:2">
      <c r="B551" s="34"/>
    </row>
    <row r="552" spans="2:2">
      <c r="B552" s="34"/>
    </row>
    <row r="553" spans="2:2">
      <c r="B553" s="34"/>
    </row>
    <row r="554" spans="2:2">
      <c r="B554" s="34"/>
    </row>
    <row r="555" spans="2:2">
      <c r="B555" s="34"/>
    </row>
    <row r="556" spans="2:2">
      <c r="B556" s="34"/>
    </row>
    <row r="557" spans="2:2">
      <c r="B557" s="34"/>
    </row>
    <row r="558" spans="2:2">
      <c r="B558" s="34"/>
    </row>
    <row r="559" spans="2:2">
      <c r="B559" s="34"/>
    </row>
    <row r="560" spans="2:2">
      <c r="B560" s="34"/>
    </row>
    <row r="561" spans="2:2">
      <c r="B561" s="34"/>
    </row>
    <row r="562" spans="2:2">
      <c r="B562" s="34"/>
    </row>
    <row r="563" spans="2:2">
      <c r="B563" s="34"/>
    </row>
    <row r="564" spans="2:2">
      <c r="B564" s="34"/>
    </row>
  </sheetData>
  <pageMargins left="0.25" right="0.25" top="0.27" bottom="0.4" header="0.18" footer="0.25"/>
  <pageSetup scale="70" fitToHeight="0" orientation="portrait" errors="blank" horizontalDpi="4294967292" r:id="rId1"/>
  <headerFooter alignWithMargins="0">
    <oddFooter>&amp;L&amp;F - &amp;A&amp;CPrinted &amp;D - &amp;T&amp;RPage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92D050"/>
  </sheetPr>
  <dimension ref="A1:R191"/>
  <sheetViews>
    <sheetView view="pageBreakPreview" zoomScale="85" zoomScaleNormal="100" zoomScaleSheetLayoutView="85" workbookViewId="0">
      <pane xSplit="2" ySplit="5" topLeftCell="C142" activePane="bottomRight" state="frozen"/>
      <selection activeCell="AA23" sqref="AA23"/>
      <selection pane="topRight" activeCell="AA23" sqref="AA23"/>
      <selection pane="bottomLeft" activeCell="AA23" sqref="AA23"/>
      <selection pane="bottomRight" activeCell="M163" sqref="M163"/>
    </sheetView>
  </sheetViews>
  <sheetFormatPr defaultRowHeight="12.75"/>
  <cols>
    <col min="1" max="1" width="22.7109375" style="144" customWidth="1"/>
    <col min="2" max="2" width="29.140625" style="144" bestFit="1" customWidth="1"/>
    <col min="3" max="3" width="9.7109375" style="144" bestFit="1" customWidth="1"/>
    <col min="4" max="4" width="2" style="144" customWidth="1"/>
    <col min="5" max="5" width="9.7109375" style="144" customWidth="1"/>
    <col min="6" max="6" width="2" style="144" customWidth="1"/>
    <col min="7" max="7" width="11.85546875" style="178" customWidth="1"/>
    <col min="8" max="8" width="2" style="144" customWidth="1"/>
    <col min="9" max="9" width="13.140625" style="178" bestFit="1" customWidth="1"/>
    <col min="10" max="10" width="2" style="144" customWidth="1"/>
    <col min="11" max="11" width="13.140625" style="178" customWidth="1"/>
    <col min="12" max="12" width="2" style="144" customWidth="1"/>
    <col min="13" max="13" width="9.5703125" style="144" bestFit="1" customWidth="1"/>
    <col min="14" max="14" width="2" style="144" customWidth="1"/>
    <col min="15" max="15" width="9.42578125" style="144" bestFit="1" customWidth="1"/>
    <col min="16" max="16" width="2" style="144" customWidth="1"/>
    <col min="17" max="17" width="11.5703125" style="144" bestFit="1" customWidth="1"/>
    <col min="18" max="16384" width="9.140625" style="144"/>
  </cols>
  <sheetData>
    <row r="1" spans="1:18" ht="12" customHeight="1">
      <c r="A1" s="140" t="s">
        <v>28</v>
      </c>
      <c r="B1" s="141"/>
      <c r="C1" s="275" t="s">
        <v>867</v>
      </c>
      <c r="D1" s="141"/>
      <c r="E1" s="163"/>
      <c r="F1" s="141"/>
      <c r="G1" s="164"/>
      <c r="H1" s="141"/>
      <c r="I1" s="164"/>
      <c r="J1" s="141"/>
      <c r="K1" s="164"/>
      <c r="L1" s="141"/>
      <c r="N1" s="141"/>
      <c r="P1" s="141"/>
    </row>
    <row r="2" spans="1:18" ht="12" customHeight="1">
      <c r="A2" s="140" t="s">
        <v>29</v>
      </c>
      <c r="B2" s="141"/>
      <c r="C2" s="163"/>
      <c r="D2" s="141"/>
      <c r="E2" s="163"/>
      <c r="F2" s="141"/>
      <c r="G2" s="164"/>
      <c r="H2" s="141"/>
      <c r="I2" s="164"/>
      <c r="J2" s="141"/>
      <c r="K2" s="164"/>
      <c r="L2" s="141"/>
      <c r="N2" s="141"/>
      <c r="P2" s="141"/>
    </row>
    <row r="3" spans="1:18" ht="12" customHeight="1">
      <c r="A3" s="142" t="s">
        <v>667</v>
      </c>
      <c r="B3" s="141"/>
      <c r="C3" s="163"/>
      <c r="D3" s="141"/>
      <c r="E3" s="163"/>
      <c r="F3" s="141"/>
      <c r="G3" s="164"/>
      <c r="H3" s="141"/>
      <c r="I3" s="164"/>
      <c r="J3" s="141"/>
      <c r="K3" s="164"/>
      <c r="L3" s="141"/>
      <c r="M3" s="163"/>
      <c r="N3" s="141"/>
      <c r="P3" s="141"/>
    </row>
    <row r="4" spans="1:18" ht="25.5">
      <c r="A4" s="141"/>
      <c r="B4" s="143"/>
      <c r="C4" s="2" t="s">
        <v>0</v>
      </c>
      <c r="D4" s="141"/>
      <c r="E4" s="2" t="s">
        <v>665</v>
      </c>
      <c r="F4" s="141"/>
      <c r="G4" s="4" t="s">
        <v>4</v>
      </c>
      <c r="H4" s="141"/>
      <c r="I4" s="4" t="s">
        <v>4</v>
      </c>
      <c r="J4" s="141"/>
      <c r="K4" s="4"/>
      <c r="L4" s="141"/>
      <c r="M4" s="139" t="s">
        <v>611</v>
      </c>
      <c r="N4" s="141"/>
      <c r="O4" s="139" t="s">
        <v>663</v>
      </c>
      <c r="P4" s="141"/>
      <c r="Q4" s="139" t="s">
        <v>1</v>
      </c>
    </row>
    <row r="5" spans="1:18" ht="26.25" thickBot="1">
      <c r="A5" s="288" t="s">
        <v>2</v>
      </c>
      <c r="B5" s="289" t="s">
        <v>3</v>
      </c>
      <c r="C5" s="290" t="s">
        <v>611</v>
      </c>
      <c r="D5" s="289"/>
      <c r="E5" s="290" t="s">
        <v>666</v>
      </c>
      <c r="F5" s="289"/>
      <c r="G5" s="291" t="s">
        <v>611</v>
      </c>
      <c r="H5" s="289"/>
      <c r="I5" s="291" t="s">
        <v>663</v>
      </c>
      <c r="J5" s="289"/>
      <c r="K5" s="291" t="s">
        <v>860</v>
      </c>
      <c r="L5" s="289"/>
      <c r="M5" s="292" t="s">
        <v>664</v>
      </c>
      <c r="N5" s="289"/>
      <c r="O5" s="292" t="s">
        <v>664</v>
      </c>
      <c r="P5" s="289"/>
      <c r="Q5" s="292" t="s">
        <v>664</v>
      </c>
      <c r="R5" s="287"/>
    </row>
    <row r="6" spans="1:18" s="141" customFormat="1" ht="12" customHeight="1">
      <c r="C6" s="163"/>
      <c r="E6" s="163"/>
      <c r="G6" s="164"/>
      <c r="I6" s="164"/>
      <c r="K6" s="164"/>
      <c r="M6" s="144"/>
    </row>
    <row r="7" spans="1:18" s="141" customFormat="1" ht="12" customHeight="1">
      <c r="C7" s="163"/>
      <c r="D7" s="156"/>
      <c r="E7" s="163"/>
      <c r="F7" s="156"/>
      <c r="G7" s="164"/>
      <c r="H7" s="156"/>
      <c r="I7" s="164"/>
      <c r="J7" s="156"/>
      <c r="K7" s="164"/>
      <c r="L7" s="156"/>
      <c r="M7" s="144"/>
      <c r="N7" s="156"/>
      <c r="P7" s="156"/>
    </row>
    <row r="8" spans="1:18" s="141" customFormat="1" ht="12" customHeight="1">
      <c r="A8" s="145" t="s">
        <v>6</v>
      </c>
      <c r="B8" s="145" t="s">
        <v>6</v>
      </c>
      <c r="C8" s="163"/>
      <c r="D8" s="156"/>
      <c r="E8" s="163"/>
      <c r="F8" s="156"/>
      <c r="G8" s="164"/>
      <c r="H8" s="156"/>
      <c r="I8" s="164"/>
      <c r="J8" s="156"/>
      <c r="K8" s="164"/>
      <c r="L8" s="156"/>
      <c r="M8" s="144"/>
      <c r="N8" s="156"/>
      <c r="P8" s="156"/>
    </row>
    <row r="9" spans="1:18" s="141" customFormat="1" ht="12" customHeight="1">
      <c r="A9" s="145"/>
      <c r="B9" s="145"/>
      <c r="C9" s="163"/>
      <c r="D9" s="156"/>
      <c r="E9" s="163"/>
      <c r="F9" s="156"/>
      <c r="G9" s="164"/>
      <c r="H9" s="156"/>
      <c r="I9" s="164"/>
      <c r="J9" s="156"/>
      <c r="K9" s="164"/>
      <c r="L9" s="156"/>
      <c r="M9" s="144"/>
      <c r="N9" s="156"/>
      <c r="P9" s="156"/>
    </row>
    <row r="10" spans="1:18" s="141" customFormat="1" ht="12" customHeight="1">
      <c r="A10" s="146" t="s">
        <v>7</v>
      </c>
      <c r="B10" s="146" t="s">
        <v>7</v>
      </c>
      <c r="C10" s="157"/>
      <c r="D10" s="157"/>
      <c r="E10" s="157"/>
      <c r="F10" s="157"/>
      <c r="G10" s="164"/>
      <c r="H10" s="157"/>
      <c r="I10" s="164"/>
      <c r="J10" s="157"/>
      <c r="K10" s="164"/>
      <c r="L10" s="157"/>
      <c r="M10" s="144"/>
      <c r="N10" s="157"/>
      <c r="P10" s="157"/>
      <c r="Q10" s="165"/>
    </row>
    <row r="11" spans="1:18" s="141" customFormat="1" ht="12" customHeight="1">
      <c r="A11" s="147" t="s">
        <v>55</v>
      </c>
      <c r="B11" s="147" t="s">
        <v>30</v>
      </c>
      <c r="C11" s="158">
        <v>5.72</v>
      </c>
      <c r="D11" s="158"/>
      <c r="E11" s="158">
        <v>5.77</v>
      </c>
      <c r="F11" s="158"/>
      <c r="G11" s="164">
        <v>542.42000000000007</v>
      </c>
      <c r="H11" s="158"/>
      <c r="I11" s="164">
        <v>413.75</v>
      </c>
      <c r="J11" s="158"/>
      <c r="K11" s="164">
        <f>+G11+I11</f>
        <v>956.17000000000007</v>
      </c>
      <c r="L11" s="158"/>
      <c r="M11" s="179">
        <f t="shared" ref="M11:M22" si="0">(G11/7)/C11</f>
        <v>13.546953046953048</v>
      </c>
      <c r="N11" s="158"/>
      <c r="O11" s="168">
        <f t="shared" ref="O11:O22" si="1">(I11/5)/E11</f>
        <v>14.341421143847487</v>
      </c>
      <c r="P11" s="158"/>
      <c r="Q11" s="168">
        <f t="shared" ref="Q11:Q22" si="2">(M11+O11)/2</f>
        <v>13.944187095400267</v>
      </c>
    </row>
    <row r="12" spans="1:18" s="141" customFormat="1" ht="12" customHeight="1">
      <c r="A12" s="147" t="s">
        <v>56</v>
      </c>
      <c r="B12" s="147" t="s">
        <v>31</v>
      </c>
      <c r="C12" s="158">
        <v>4.2699999999999996</v>
      </c>
      <c r="D12" s="158"/>
      <c r="E12" s="158">
        <v>4.29</v>
      </c>
      <c r="F12" s="158"/>
      <c r="G12" s="164">
        <v>923.28000000000009</v>
      </c>
      <c r="H12" s="158"/>
      <c r="I12" s="164">
        <v>679.88000000000011</v>
      </c>
      <c r="J12" s="158"/>
      <c r="K12" s="164">
        <f t="shared" ref="K12:K39" si="3">+G12+I12</f>
        <v>1603.1600000000003</v>
      </c>
      <c r="L12" s="158"/>
      <c r="M12" s="179">
        <f t="shared" si="0"/>
        <v>30.889260622281707</v>
      </c>
      <c r="N12" s="158"/>
      <c r="O12" s="168">
        <f t="shared" si="1"/>
        <v>31.696037296037304</v>
      </c>
      <c r="P12" s="158"/>
      <c r="Q12" s="168">
        <f t="shared" si="2"/>
        <v>31.292648959159507</v>
      </c>
    </row>
    <row r="13" spans="1:18" s="141" customFormat="1" ht="12" customHeight="1">
      <c r="A13" s="147" t="s">
        <v>57</v>
      </c>
      <c r="B13" s="147" t="s">
        <v>32</v>
      </c>
      <c r="C13" s="158">
        <v>7.15</v>
      </c>
      <c r="D13" s="158"/>
      <c r="E13" s="158">
        <v>7.23</v>
      </c>
      <c r="F13" s="158"/>
      <c r="G13" s="164">
        <v>124214.11499999999</v>
      </c>
      <c r="H13" s="158"/>
      <c r="I13" s="164">
        <v>86554.13499999998</v>
      </c>
      <c r="J13" s="158"/>
      <c r="K13" s="164">
        <f t="shared" si="3"/>
        <v>210768.24999999997</v>
      </c>
      <c r="L13" s="158"/>
      <c r="M13" s="179">
        <f t="shared" si="0"/>
        <v>2481.800499500499</v>
      </c>
      <c r="N13" s="158"/>
      <c r="O13" s="168">
        <f t="shared" si="1"/>
        <v>2394.3052558782842</v>
      </c>
      <c r="P13" s="158"/>
      <c r="Q13" s="168">
        <f t="shared" si="2"/>
        <v>2438.0528776893916</v>
      </c>
    </row>
    <row r="14" spans="1:18" s="141" customFormat="1" ht="12" customHeight="1">
      <c r="A14" s="147" t="s">
        <v>58</v>
      </c>
      <c r="B14" s="147" t="s">
        <v>33</v>
      </c>
      <c r="C14" s="158">
        <v>9.39</v>
      </c>
      <c r="D14" s="158"/>
      <c r="E14" s="158">
        <v>9.51</v>
      </c>
      <c r="F14" s="158"/>
      <c r="G14" s="164">
        <v>177936.875</v>
      </c>
      <c r="H14" s="158"/>
      <c r="I14" s="164">
        <v>123760.26500000001</v>
      </c>
      <c r="J14" s="158"/>
      <c r="K14" s="164">
        <f t="shared" si="3"/>
        <v>301697.14</v>
      </c>
      <c r="L14" s="158"/>
      <c r="M14" s="179">
        <f t="shared" si="0"/>
        <v>2707.0877072873877</v>
      </c>
      <c r="N14" s="158"/>
      <c r="O14" s="168">
        <f t="shared" si="1"/>
        <v>2602.7395373291279</v>
      </c>
      <c r="P14" s="158"/>
      <c r="Q14" s="168">
        <f t="shared" si="2"/>
        <v>2654.9136223082578</v>
      </c>
    </row>
    <row r="15" spans="1:18" s="141" customFormat="1" ht="12" customHeight="1">
      <c r="A15" s="147" t="s">
        <v>59</v>
      </c>
      <c r="B15" s="147" t="s">
        <v>34</v>
      </c>
      <c r="C15" s="158">
        <v>11.59</v>
      </c>
      <c r="D15" s="158"/>
      <c r="E15" s="158">
        <v>11.77</v>
      </c>
      <c r="F15" s="158"/>
      <c r="G15" s="164">
        <v>27889.374999999996</v>
      </c>
      <c r="H15" s="158"/>
      <c r="I15" s="164">
        <v>19204.585000000003</v>
      </c>
      <c r="J15" s="158"/>
      <c r="K15" s="164">
        <f t="shared" si="3"/>
        <v>47093.96</v>
      </c>
      <c r="L15" s="158"/>
      <c r="M15" s="179">
        <f t="shared" si="0"/>
        <v>343.76155552816465</v>
      </c>
      <c r="N15" s="158"/>
      <c r="O15" s="168">
        <f t="shared" si="1"/>
        <v>326.331096006797</v>
      </c>
      <c r="P15" s="158"/>
      <c r="Q15" s="168">
        <f t="shared" si="2"/>
        <v>335.04632576748082</v>
      </c>
    </row>
    <row r="16" spans="1:18" s="141" customFormat="1" ht="12" customHeight="1">
      <c r="A16" s="147" t="s">
        <v>60</v>
      </c>
      <c r="B16" s="147" t="s">
        <v>35</v>
      </c>
      <c r="C16" s="158">
        <v>13.81</v>
      </c>
      <c r="D16" s="158"/>
      <c r="E16" s="158">
        <v>14.04</v>
      </c>
      <c r="F16" s="158"/>
      <c r="G16" s="164">
        <v>4857.1899999999996</v>
      </c>
      <c r="H16" s="158"/>
      <c r="I16" s="164">
        <v>3452.29</v>
      </c>
      <c r="J16" s="158"/>
      <c r="K16" s="164">
        <f t="shared" si="3"/>
        <v>8309.48</v>
      </c>
      <c r="L16" s="158"/>
      <c r="M16" s="179">
        <f t="shared" si="0"/>
        <v>50.245060515154641</v>
      </c>
      <c r="N16" s="158"/>
      <c r="O16" s="168">
        <f t="shared" si="1"/>
        <v>49.177920227920225</v>
      </c>
      <c r="P16" s="158"/>
      <c r="Q16" s="168">
        <f t="shared" si="2"/>
        <v>49.711490371537437</v>
      </c>
    </row>
    <row r="17" spans="1:17" s="141" customFormat="1" ht="12" customHeight="1">
      <c r="A17" s="147" t="s">
        <v>61</v>
      </c>
      <c r="B17" s="147" t="s">
        <v>36</v>
      </c>
      <c r="C17" s="158">
        <v>16.3</v>
      </c>
      <c r="D17" s="158"/>
      <c r="E17" s="158">
        <v>16.579999999999998</v>
      </c>
      <c r="F17" s="158"/>
      <c r="G17" s="164">
        <v>293.96000000000004</v>
      </c>
      <c r="H17" s="158"/>
      <c r="I17" s="164">
        <v>260.85999999999996</v>
      </c>
      <c r="J17" s="158"/>
      <c r="K17" s="164">
        <f t="shared" si="3"/>
        <v>554.81999999999994</v>
      </c>
      <c r="L17" s="158"/>
      <c r="M17" s="179">
        <f t="shared" si="0"/>
        <v>2.5763365468886943</v>
      </c>
      <c r="N17" s="158"/>
      <c r="O17" s="168">
        <f t="shared" si="1"/>
        <v>3.1466827503015677</v>
      </c>
      <c r="P17" s="158"/>
      <c r="Q17" s="168">
        <f t="shared" si="2"/>
        <v>2.8615096485951312</v>
      </c>
    </row>
    <row r="18" spans="1:17" s="141" customFormat="1" ht="12" customHeight="1">
      <c r="A18" s="147" t="s">
        <v>62</v>
      </c>
      <c r="B18" s="147" t="s">
        <v>37</v>
      </c>
      <c r="C18" s="158">
        <v>19.059999999999999</v>
      </c>
      <c r="D18" s="158"/>
      <c r="E18" s="158">
        <v>19.43</v>
      </c>
      <c r="F18" s="158"/>
      <c r="G18" s="164">
        <v>262.43</v>
      </c>
      <c r="H18" s="158"/>
      <c r="I18" s="164">
        <v>120.98000000000002</v>
      </c>
      <c r="J18" s="158"/>
      <c r="K18" s="164">
        <f t="shared" si="3"/>
        <v>383.41</v>
      </c>
      <c r="L18" s="158"/>
      <c r="M18" s="179">
        <f t="shared" si="0"/>
        <v>1.9669464847848901</v>
      </c>
      <c r="N18" s="158"/>
      <c r="O18" s="168">
        <f t="shared" si="1"/>
        <v>1.2452907874421002</v>
      </c>
      <c r="P18" s="158"/>
      <c r="Q18" s="168">
        <f t="shared" si="2"/>
        <v>1.6061186361134951</v>
      </c>
    </row>
    <row r="19" spans="1:17" s="141" customFormat="1" ht="12" customHeight="1">
      <c r="A19" s="147" t="s">
        <v>63</v>
      </c>
      <c r="B19" s="147" t="s">
        <v>38</v>
      </c>
      <c r="C19" s="158">
        <v>10.210000000000001</v>
      </c>
      <c r="D19" s="158"/>
      <c r="E19" s="158">
        <v>10.32</v>
      </c>
      <c r="F19" s="158"/>
      <c r="G19" s="164">
        <v>57233.829999999994</v>
      </c>
      <c r="H19" s="158"/>
      <c r="I19" s="164">
        <v>41370.569999999992</v>
      </c>
      <c r="J19" s="158"/>
      <c r="K19" s="164">
        <f t="shared" si="3"/>
        <v>98604.4</v>
      </c>
      <c r="L19" s="158"/>
      <c r="M19" s="179">
        <f t="shared" si="0"/>
        <v>800.80915069259822</v>
      </c>
      <c r="N19" s="158"/>
      <c r="O19" s="168">
        <f t="shared" si="1"/>
        <v>801.75523255813926</v>
      </c>
      <c r="P19" s="158"/>
      <c r="Q19" s="168">
        <f t="shared" si="2"/>
        <v>801.2821916253688</v>
      </c>
    </row>
    <row r="20" spans="1:17" s="141" customFormat="1" ht="12" customHeight="1">
      <c r="A20" s="147" t="s">
        <v>64</v>
      </c>
      <c r="B20" s="147" t="s">
        <v>39</v>
      </c>
      <c r="C20" s="158">
        <v>10.72</v>
      </c>
      <c r="D20" s="158"/>
      <c r="E20" s="158">
        <v>10.84</v>
      </c>
      <c r="F20" s="158"/>
      <c r="G20" s="164">
        <v>157034.46999999997</v>
      </c>
      <c r="H20" s="158"/>
      <c r="I20" s="164">
        <v>116239.20000000001</v>
      </c>
      <c r="J20" s="158"/>
      <c r="K20" s="164">
        <f t="shared" si="3"/>
        <v>273273.67</v>
      </c>
      <c r="L20" s="158"/>
      <c r="M20" s="179">
        <f t="shared" si="0"/>
        <v>2092.6768390191892</v>
      </c>
      <c r="N20" s="158"/>
      <c r="O20" s="168">
        <f t="shared" si="1"/>
        <v>2144.6346863468639</v>
      </c>
      <c r="P20" s="158"/>
      <c r="Q20" s="168">
        <f t="shared" si="2"/>
        <v>2118.6557626830263</v>
      </c>
    </row>
    <row r="21" spans="1:17" s="141" customFormat="1" ht="12" customHeight="1">
      <c r="A21" s="147" t="s">
        <v>65</v>
      </c>
      <c r="B21" s="147" t="s">
        <v>40</v>
      </c>
      <c r="C21" s="158">
        <v>13.05</v>
      </c>
      <c r="D21" s="158"/>
      <c r="E21" s="158">
        <v>13.23</v>
      </c>
      <c r="F21" s="158"/>
      <c r="G21" s="164">
        <v>289938.71499999997</v>
      </c>
      <c r="H21" s="158"/>
      <c r="I21" s="164">
        <v>221413.48499999999</v>
      </c>
      <c r="J21" s="158"/>
      <c r="K21" s="164">
        <f t="shared" si="3"/>
        <v>511352.19999999995</v>
      </c>
      <c r="L21" s="158"/>
      <c r="M21" s="179">
        <f t="shared" si="0"/>
        <v>3173.9322933771205</v>
      </c>
      <c r="N21" s="158"/>
      <c r="O21" s="168">
        <f t="shared" si="1"/>
        <v>3347.1426303854873</v>
      </c>
      <c r="P21" s="158"/>
      <c r="Q21" s="168">
        <f t="shared" si="2"/>
        <v>3260.5374618813039</v>
      </c>
    </row>
    <row r="22" spans="1:17" s="141" customFormat="1" ht="12" customHeight="1">
      <c r="A22" s="147" t="s">
        <v>66</v>
      </c>
      <c r="B22" s="147" t="s">
        <v>41</v>
      </c>
      <c r="C22" s="158">
        <v>4.2699999999999996</v>
      </c>
      <c r="D22" s="158"/>
      <c r="E22" s="158">
        <v>4.29</v>
      </c>
      <c r="F22" s="158"/>
      <c r="G22" s="164">
        <v>111.12999999999998</v>
      </c>
      <c r="H22" s="158"/>
      <c r="I22" s="164">
        <v>55.769999999999996</v>
      </c>
      <c r="J22" s="158"/>
      <c r="K22" s="164">
        <f t="shared" si="3"/>
        <v>166.89999999999998</v>
      </c>
      <c r="L22" s="158"/>
      <c r="M22" s="179">
        <f t="shared" si="0"/>
        <v>3.7179658748745394</v>
      </c>
      <c r="N22" s="158"/>
      <c r="O22" s="168">
        <f t="shared" si="1"/>
        <v>2.6</v>
      </c>
      <c r="P22" s="158"/>
      <c r="Q22" s="168">
        <f t="shared" si="2"/>
        <v>3.15898293743727</v>
      </c>
    </row>
    <row r="23" spans="1:17" s="141" customFormat="1" ht="12" customHeight="1">
      <c r="A23" s="147" t="s">
        <v>67</v>
      </c>
      <c r="B23" s="147" t="s">
        <v>42</v>
      </c>
      <c r="C23" s="158">
        <v>2.08</v>
      </c>
      <c r="D23" s="158"/>
      <c r="E23" s="158">
        <v>2.1</v>
      </c>
      <c r="F23" s="158"/>
      <c r="G23" s="164">
        <v>47612.480000000003</v>
      </c>
      <c r="H23" s="158"/>
      <c r="I23" s="164">
        <v>50966.570000000007</v>
      </c>
      <c r="J23" s="158"/>
      <c r="K23" s="164">
        <f t="shared" si="3"/>
        <v>98579.050000000017</v>
      </c>
      <c r="L23" s="158"/>
      <c r="M23" s="144"/>
      <c r="N23" s="158"/>
      <c r="O23" s="144"/>
      <c r="P23" s="158"/>
      <c r="Q23" s="174"/>
    </row>
    <row r="24" spans="1:17" s="141" customFormat="1" ht="12" customHeight="1">
      <c r="A24" s="147" t="s">
        <v>68</v>
      </c>
      <c r="B24" s="147" t="s">
        <v>43</v>
      </c>
      <c r="C24" s="158">
        <v>1.76</v>
      </c>
      <c r="D24" s="158"/>
      <c r="E24" s="158">
        <v>1.78</v>
      </c>
      <c r="F24" s="158"/>
      <c r="G24" s="164">
        <v>1448.48</v>
      </c>
      <c r="H24" s="158"/>
      <c r="I24" s="164">
        <v>1929.6</v>
      </c>
      <c r="J24" s="158"/>
      <c r="K24" s="164">
        <f t="shared" si="3"/>
        <v>3378.08</v>
      </c>
      <c r="L24" s="158"/>
      <c r="N24" s="158"/>
      <c r="P24" s="158"/>
      <c r="Q24" s="174"/>
    </row>
    <row r="25" spans="1:17" s="141" customFormat="1" ht="12" customHeight="1">
      <c r="A25" s="147" t="s">
        <v>69</v>
      </c>
      <c r="B25" s="147" t="s">
        <v>44</v>
      </c>
      <c r="C25" s="158">
        <v>0.60620000000000007</v>
      </c>
      <c r="D25" s="158"/>
      <c r="E25" s="158">
        <v>0.60499999999999998</v>
      </c>
      <c r="F25" s="158"/>
      <c r="G25" s="164">
        <v>98.02000000000001</v>
      </c>
      <c r="H25" s="158"/>
      <c r="I25" s="164">
        <v>73.81</v>
      </c>
      <c r="J25" s="158"/>
      <c r="K25" s="164">
        <f t="shared" si="3"/>
        <v>171.83</v>
      </c>
      <c r="L25" s="158"/>
      <c r="M25" s="144"/>
      <c r="N25" s="158"/>
      <c r="O25" s="144"/>
      <c r="P25" s="158"/>
      <c r="Q25" s="174"/>
    </row>
    <row r="26" spans="1:17" s="141" customFormat="1" ht="12" customHeight="1">
      <c r="A26" s="147" t="s">
        <v>70</v>
      </c>
      <c r="B26" s="147" t="s">
        <v>45</v>
      </c>
      <c r="C26" s="158">
        <v>1.2124000000000001</v>
      </c>
      <c r="D26" s="158"/>
      <c r="E26" s="158">
        <v>1.21</v>
      </c>
      <c r="F26" s="158"/>
      <c r="G26" s="164">
        <v>463.92</v>
      </c>
      <c r="H26" s="158"/>
      <c r="I26" s="164">
        <v>331.85</v>
      </c>
      <c r="J26" s="158"/>
      <c r="K26" s="164">
        <f t="shared" si="3"/>
        <v>795.77</v>
      </c>
      <c r="L26" s="158"/>
      <c r="M26" s="144"/>
      <c r="N26" s="158"/>
      <c r="O26" s="144"/>
      <c r="P26" s="158"/>
      <c r="Q26" s="174"/>
    </row>
    <row r="27" spans="1:17" s="141" customFormat="1" ht="12" customHeight="1">
      <c r="A27" s="147" t="s">
        <v>71</v>
      </c>
      <c r="B27" s="147" t="s">
        <v>46</v>
      </c>
      <c r="C27" s="158">
        <v>1.6887000000000001</v>
      </c>
      <c r="D27" s="158"/>
      <c r="E27" s="158">
        <v>1.69</v>
      </c>
      <c r="F27" s="158"/>
      <c r="G27" s="164">
        <v>283.51</v>
      </c>
      <c r="H27" s="158"/>
      <c r="I27" s="164">
        <v>243.35999999999999</v>
      </c>
      <c r="J27" s="158"/>
      <c r="K27" s="164">
        <f t="shared" si="3"/>
        <v>526.87</v>
      </c>
      <c r="L27" s="158"/>
      <c r="N27" s="158"/>
      <c r="P27" s="158"/>
      <c r="Q27" s="174"/>
    </row>
    <row r="28" spans="1:17" s="141" customFormat="1" ht="12" customHeight="1">
      <c r="A28" s="147" t="s">
        <v>72</v>
      </c>
      <c r="B28" s="147" t="s">
        <v>47</v>
      </c>
      <c r="C28" s="158">
        <v>2.165</v>
      </c>
      <c r="D28" s="158"/>
      <c r="E28" s="158">
        <v>2.165</v>
      </c>
      <c r="F28" s="158"/>
      <c r="G28" s="164">
        <v>251.68</v>
      </c>
      <c r="H28" s="158"/>
      <c r="I28" s="164">
        <v>174.28</v>
      </c>
      <c r="J28" s="158"/>
      <c r="K28" s="164">
        <f t="shared" si="3"/>
        <v>425.96000000000004</v>
      </c>
      <c r="L28" s="158"/>
      <c r="N28" s="158"/>
      <c r="P28" s="158"/>
      <c r="Q28" s="174"/>
    </row>
    <row r="29" spans="1:17" s="141" customFormat="1" ht="12" customHeight="1">
      <c r="A29" s="147" t="s">
        <v>73</v>
      </c>
      <c r="B29" s="147" t="s">
        <v>48</v>
      </c>
      <c r="C29" s="158">
        <v>2.6413000000000002</v>
      </c>
      <c r="D29" s="158"/>
      <c r="E29" s="158">
        <v>2.64</v>
      </c>
      <c r="F29" s="158"/>
      <c r="G29" s="164">
        <v>130.02000000000001</v>
      </c>
      <c r="H29" s="158"/>
      <c r="I29" s="164">
        <v>121.44</v>
      </c>
      <c r="J29" s="158"/>
      <c r="K29" s="164">
        <f t="shared" si="3"/>
        <v>251.46</v>
      </c>
      <c r="L29" s="158"/>
      <c r="N29" s="158"/>
      <c r="P29" s="158"/>
      <c r="Q29" s="174"/>
    </row>
    <row r="30" spans="1:17" s="141" customFormat="1" ht="12" customHeight="1">
      <c r="A30" s="147" t="s">
        <v>74</v>
      </c>
      <c r="B30" s="147" t="s">
        <v>49</v>
      </c>
      <c r="C30" s="158">
        <v>3.1175999999999999</v>
      </c>
      <c r="D30" s="158"/>
      <c r="E30" s="158">
        <v>3.12</v>
      </c>
      <c r="F30" s="158"/>
      <c r="G30" s="164">
        <v>93.6</v>
      </c>
      <c r="H30" s="158"/>
      <c r="I30" s="164">
        <v>56.94</v>
      </c>
      <c r="J30" s="158"/>
      <c r="K30" s="164">
        <f t="shared" si="3"/>
        <v>150.54</v>
      </c>
      <c r="L30" s="158"/>
      <c r="M30" s="144"/>
      <c r="N30" s="158"/>
      <c r="O30" s="144"/>
      <c r="P30" s="158"/>
      <c r="Q30" s="174"/>
    </row>
    <row r="31" spans="1:17" s="141" customFormat="1" ht="12" customHeight="1">
      <c r="A31" s="147" t="s">
        <v>616</v>
      </c>
      <c r="B31" s="147" t="s">
        <v>617</v>
      </c>
      <c r="C31" s="158">
        <v>3.5073000000000003</v>
      </c>
      <c r="D31" s="158"/>
      <c r="E31" s="158">
        <v>3.5073000000000003</v>
      </c>
      <c r="F31" s="158"/>
      <c r="G31" s="164">
        <v>24694.54</v>
      </c>
      <c r="H31" s="158"/>
      <c r="I31" s="164">
        <v>17937.16</v>
      </c>
      <c r="J31" s="158"/>
      <c r="K31" s="164">
        <f t="shared" si="3"/>
        <v>42631.7</v>
      </c>
      <c r="L31" s="158"/>
      <c r="M31" s="144"/>
      <c r="N31" s="158"/>
      <c r="O31" s="144"/>
      <c r="P31" s="158"/>
      <c r="Q31" s="174"/>
    </row>
    <row r="32" spans="1:17" s="141" customFormat="1" ht="12" customHeight="1">
      <c r="A32" s="147" t="s">
        <v>621</v>
      </c>
      <c r="B32" s="147" t="s">
        <v>622</v>
      </c>
      <c r="C32" s="158">
        <v>0.81</v>
      </c>
      <c r="D32" s="158"/>
      <c r="E32" s="158">
        <v>0.81</v>
      </c>
      <c r="F32" s="158"/>
      <c r="G32" s="164">
        <v>104.36000000000001</v>
      </c>
      <c r="H32" s="158"/>
      <c r="I32" s="164">
        <v>72.59</v>
      </c>
      <c r="J32" s="158"/>
      <c r="K32" s="164">
        <f t="shared" si="3"/>
        <v>176.95000000000002</v>
      </c>
      <c r="L32" s="158"/>
      <c r="M32" s="144"/>
      <c r="N32" s="158"/>
      <c r="O32" s="144"/>
      <c r="P32" s="158"/>
      <c r="Q32" s="174"/>
    </row>
    <row r="33" spans="1:17" s="141" customFormat="1" ht="12" customHeight="1">
      <c r="A33" s="147" t="s">
        <v>625</v>
      </c>
      <c r="B33" s="147" t="s">
        <v>626</v>
      </c>
      <c r="C33" s="158">
        <v>1.7577</v>
      </c>
      <c r="D33" s="158"/>
      <c r="E33" s="158">
        <v>1.7549999999999999</v>
      </c>
      <c r="F33" s="158"/>
      <c r="G33" s="164">
        <v>156.20999999999998</v>
      </c>
      <c r="H33" s="158"/>
      <c r="I33" s="164">
        <v>134.26</v>
      </c>
      <c r="J33" s="158"/>
      <c r="K33" s="164">
        <f t="shared" si="3"/>
        <v>290.46999999999997</v>
      </c>
      <c r="L33" s="158"/>
      <c r="M33" s="144"/>
      <c r="N33" s="158"/>
      <c r="O33" s="144"/>
      <c r="P33" s="158"/>
      <c r="Q33" s="174"/>
    </row>
    <row r="34" spans="1:17" s="141" customFormat="1" ht="12" customHeight="1">
      <c r="A34" s="147"/>
      <c r="B34" s="147" t="s">
        <v>618</v>
      </c>
      <c r="C34" s="158">
        <v>0</v>
      </c>
      <c r="D34" s="158"/>
      <c r="E34" s="158">
        <v>0</v>
      </c>
      <c r="F34" s="158"/>
      <c r="G34" s="164">
        <v>-114.16</v>
      </c>
      <c r="H34" s="158"/>
      <c r="I34" s="164">
        <v>-330.96999999999997</v>
      </c>
      <c r="J34" s="158"/>
      <c r="K34" s="164">
        <f t="shared" si="3"/>
        <v>-445.13</v>
      </c>
      <c r="L34" s="158"/>
      <c r="M34" s="144"/>
      <c r="N34" s="158"/>
      <c r="O34" s="144"/>
      <c r="P34" s="158"/>
      <c r="Q34" s="174"/>
    </row>
    <row r="35" spans="1:17" s="141" customFormat="1" ht="12" customHeight="1">
      <c r="A35" s="147" t="s">
        <v>75</v>
      </c>
      <c r="B35" s="147" t="s">
        <v>50</v>
      </c>
      <c r="C35" s="158">
        <v>15.17</v>
      </c>
      <c r="D35" s="158"/>
      <c r="E35" s="158">
        <v>15.17</v>
      </c>
      <c r="F35" s="158"/>
      <c r="G35" s="164">
        <v>728.16</v>
      </c>
      <c r="H35" s="158"/>
      <c r="I35" s="164">
        <v>773.67000000000007</v>
      </c>
      <c r="J35" s="158"/>
      <c r="K35" s="164">
        <f t="shared" si="3"/>
        <v>1501.83</v>
      </c>
      <c r="L35" s="158"/>
      <c r="M35" s="144"/>
      <c r="N35" s="158"/>
      <c r="O35" s="144"/>
      <c r="P35" s="158"/>
      <c r="Q35" s="174"/>
    </row>
    <row r="36" spans="1:17" s="141" customFormat="1" ht="12" customHeight="1">
      <c r="A36" s="147" t="s">
        <v>76</v>
      </c>
      <c r="B36" s="147" t="s">
        <v>51</v>
      </c>
      <c r="C36" s="158">
        <v>11.73</v>
      </c>
      <c r="D36" s="158"/>
      <c r="E36" s="158">
        <v>11.73</v>
      </c>
      <c r="F36" s="158"/>
      <c r="G36" s="164">
        <v>5020.4399999999996</v>
      </c>
      <c r="H36" s="158"/>
      <c r="I36" s="164">
        <v>3483.8099999999995</v>
      </c>
      <c r="J36" s="158"/>
      <c r="K36" s="164">
        <f t="shared" si="3"/>
        <v>8504.25</v>
      </c>
      <c r="L36" s="158"/>
      <c r="M36" s="144"/>
      <c r="N36" s="158"/>
      <c r="O36" s="144"/>
      <c r="P36" s="158"/>
      <c r="Q36" s="174"/>
    </row>
    <row r="37" spans="1:17" s="141" customFormat="1" ht="12" customHeight="1">
      <c r="A37" s="147" t="s">
        <v>77</v>
      </c>
      <c r="B37" s="147" t="s">
        <v>52</v>
      </c>
      <c r="C37" s="158">
        <v>4.22</v>
      </c>
      <c r="D37" s="158"/>
      <c r="E37" s="158">
        <v>4.22</v>
      </c>
      <c r="F37" s="158"/>
      <c r="G37" s="164">
        <v>519.05999999999995</v>
      </c>
      <c r="H37" s="158"/>
      <c r="I37" s="164">
        <v>274.3</v>
      </c>
      <c r="J37" s="158"/>
      <c r="K37" s="164">
        <f t="shared" si="3"/>
        <v>793.3599999999999</v>
      </c>
      <c r="L37" s="158"/>
      <c r="M37" s="144"/>
      <c r="N37" s="158"/>
      <c r="O37" s="144"/>
      <c r="P37" s="158"/>
      <c r="Q37" s="174"/>
    </row>
    <row r="38" spans="1:17" s="141" customFormat="1" ht="12" customHeight="1">
      <c r="A38" s="147" t="s">
        <v>78</v>
      </c>
      <c r="B38" s="147" t="s">
        <v>53</v>
      </c>
      <c r="C38" s="158">
        <v>84.78</v>
      </c>
      <c r="D38" s="158"/>
      <c r="E38" s="158">
        <v>84.78</v>
      </c>
      <c r="F38" s="158"/>
      <c r="G38" s="164">
        <v>20.7</v>
      </c>
      <c r="H38" s="158"/>
      <c r="I38" s="164">
        <v>30</v>
      </c>
      <c r="J38" s="158"/>
      <c r="K38" s="164">
        <f t="shared" si="3"/>
        <v>50.7</v>
      </c>
      <c r="L38" s="158"/>
      <c r="M38" s="144"/>
      <c r="N38" s="158"/>
      <c r="O38" s="144"/>
      <c r="P38" s="158"/>
      <c r="Q38" s="174"/>
    </row>
    <row r="39" spans="1:17" s="141" customFormat="1" ht="12" customHeight="1">
      <c r="A39" s="147" t="s">
        <v>79</v>
      </c>
      <c r="B39" s="147" t="s">
        <v>54</v>
      </c>
      <c r="C39" s="158"/>
      <c r="D39" s="158"/>
      <c r="E39" s="158"/>
      <c r="F39" s="158"/>
      <c r="G39" s="164">
        <v>-8</v>
      </c>
      <c r="H39" s="158"/>
      <c r="I39" s="164">
        <v>0</v>
      </c>
      <c r="J39" s="158"/>
      <c r="K39" s="164">
        <f t="shared" si="3"/>
        <v>-8</v>
      </c>
      <c r="L39" s="158"/>
      <c r="M39" s="144"/>
      <c r="N39" s="158"/>
      <c r="O39" s="144"/>
      <c r="P39" s="158"/>
      <c r="Q39" s="174"/>
    </row>
    <row r="40" spans="1:17" s="141" customFormat="1" ht="12" customHeight="1" thickBot="1">
      <c r="A40" s="148"/>
      <c r="B40" s="148"/>
      <c r="C40" s="158"/>
      <c r="D40" s="158"/>
      <c r="E40" s="158"/>
      <c r="F40" s="158"/>
      <c r="G40" s="164"/>
      <c r="H40" s="158"/>
      <c r="I40" s="164"/>
      <c r="J40" s="158"/>
      <c r="K40" s="164"/>
      <c r="L40" s="158"/>
      <c r="M40" s="144"/>
      <c r="N40" s="158"/>
      <c r="P40" s="158"/>
      <c r="Q40" s="174"/>
    </row>
    <row r="41" spans="1:17" s="141" customFormat="1" ht="13.5" thickBot="1">
      <c r="A41" s="149"/>
      <c r="B41" s="150" t="s">
        <v>8</v>
      </c>
      <c r="C41" s="158"/>
      <c r="D41" s="158"/>
      <c r="E41" s="158"/>
      <c r="F41" s="158"/>
      <c r="G41" s="175">
        <f>SUM(G11:G40)</f>
        <v>922740.81</v>
      </c>
      <c r="H41" s="158"/>
      <c r="I41" s="175">
        <f>SUM(I11:I40)</f>
        <v>689798.44000000018</v>
      </c>
      <c r="J41" s="158"/>
      <c r="K41" s="175">
        <f>SUM(K11:K40)</f>
        <v>1612539.2500000002</v>
      </c>
      <c r="L41" s="158"/>
      <c r="M41" s="176"/>
      <c r="N41" s="158"/>
      <c r="O41" s="176"/>
      <c r="P41" s="158"/>
      <c r="Q41" s="177">
        <f>SUM(Q11:Q40)</f>
        <v>11711.063179603074</v>
      </c>
    </row>
    <row r="42" spans="1:17" s="141" customFormat="1" ht="12" customHeight="1">
      <c r="A42" s="145"/>
      <c r="B42" s="151"/>
      <c r="C42" s="158"/>
      <c r="D42" s="158"/>
      <c r="E42" s="158"/>
      <c r="F42" s="158"/>
      <c r="G42" s="164"/>
      <c r="H42" s="158"/>
      <c r="I42" s="164"/>
      <c r="J42" s="158"/>
      <c r="K42" s="164"/>
      <c r="L42" s="158"/>
      <c r="M42" s="144"/>
      <c r="N42" s="158"/>
      <c r="P42" s="158"/>
    </row>
    <row r="43" spans="1:17" s="141" customFormat="1" ht="12" customHeight="1" thickBot="1">
      <c r="A43" s="146" t="s">
        <v>9</v>
      </c>
      <c r="B43" s="146" t="s">
        <v>9</v>
      </c>
      <c r="C43" s="158"/>
      <c r="D43" s="158"/>
      <c r="E43" s="158"/>
      <c r="F43" s="158"/>
      <c r="G43" s="164"/>
      <c r="H43" s="158"/>
      <c r="I43" s="164"/>
      <c r="J43" s="158"/>
      <c r="K43" s="164"/>
      <c r="L43" s="158"/>
      <c r="M43" s="173"/>
      <c r="N43" s="158"/>
      <c r="O43" s="168"/>
      <c r="P43" s="158"/>
    </row>
    <row r="44" spans="1:17" s="141" customFormat="1" ht="13.5" thickBot="1">
      <c r="A44" s="147" t="s">
        <v>80</v>
      </c>
      <c r="B44" s="147" t="s">
        <v>81</v>
      </c>
      <c r="C44" s="158">
        <v>9.56</v>
      </c>
      <c r="D44" s="158"/>
      <c r="E44" s="158">
        <v>9.56</v>
      </c>
      <c r="F44" s="158"/>
      <c r="G44" s="164">
        <v>176997.82500000001</v>
      </c>
      <c r="H44" s="158"/>
      <c r="I44" s="164">
        <v>128050.86500000001</v>
      </c>
      <c r="J44" s="158"/>
      <c r="K44" s="164">
        <f t="shared" ref="K44" si="4">+G44+I44</f>
        <v>305048.69</v>
      </c>
      <c r="L44" s="158"/>
      <c r="M44" s="179">
        <f>(G44/7)/C44</f>
        <v>2644.9166915720266</v>
      </c>
      <c r="N44" s="158"/>
      <c r="O44" s="168">
        <f>(I44/5)/E44</f>
        <v>2678.8883891213391</v>
      </c>
      <c r="P44" s="158"/>
      <c r="Q44" s="177">
        <f>(M44+O44)/2</f>
        <v>2661.9025403466831</v>
      </c>
    </row>
    <row r="45" spans="1:17" s="141" customFormat="1" ht="12" customHeight="1">
      <c r="A45" s="152"/>
      <c r="B45" s="144"/>
      <c r="C45" s="158"/>
      <c r="D45" s="158"/>
      <c r="E45" s="158"/>
      <c r="F45" s="158"/>
      <c r="G45" s="164"/>
      <c r="H45" s="158"/>
      <c r="I45" s="164"/>
      <c r="J45" s="158"/>
      <c r="K45" s="164"/>
      <c r="L45" s="158"/>
      <c r="M45" s="144"/>
      <c r="N45" s="158"/>
      <c r="P45" s="158"/>
    </row>
    <row r="46" spans="1:17" s="141" customFormat="1" ht="12" customHeight="1">
      <c r="A46" s="149"/>
      <c r="B46" s="150" t="s">
        <v>10</v>
      </c>
      <c r="C46" s="158"/>
      <c r="D46" s="158"/>
      <c r="E46" s="158"/>
      <c r="F46" s="158"/>
      <c r="G46" s="175">
        <f>SUM(G44:G45)</f>
        <v>176997.82500000001</v>
      </c>
      <c r="H46" s="158"/>
      <c r="I46" s="175">
        <f>SUM(I44:I45)</f>
        <v>128050.86500000001</v>
      </c>
      <c r="J46" s="158"/>
      <c r="K46" s="175">
        <f>+SUM(K44:K45)</f>
        <v>305048.69</v>
      </c>
      <c r="L46" s="158"/>
      <c r="N46" s="158"/>
      <c r="P46" s="158"/>
    </row>
    <row r="47" spans="1:17" s="141" customFormat="1" ht="12" customHeight="1">
      <c r="A47" s="149"/>
      <c r="B47" s="150"/>
      <c r="C47" s="158"/>
      <c r="D47" s="158"/>
      <c r="E47" s="158"/>
      <c r="F47" s="158"/>
      <c r="G47" s="164"/>
      <c r="H47" s="158"/>
      <c r="I47" s="164"/>
      <c r="J47" s="158"/>
      <c r="K47" s="164"/>
      <c r="L47" s="158"/>
      <c r="M47" s="144"/>
      <c r="N47" s="158"/>
      <c r="P47" s="158"/>
    </row>
    <row r="48" spans="1:17" s="141" customFormat="1" ht="12" customHeight="1" thickBot="1">
      <c r="A48" s="153" t="s">
        <v>11</v>
      </c>
      <c r="B48" s="153" t="s">
        <v>11</v>
      </c>
      <c r="C48" s="158"/>
      <c r="D48" s="158"/>
      <c r="E48" s="158"/>
      <c r="F48" s="158"/>
      <c r="G48" s="164"/>
      <c r="H48" s="158"/>
      <c r="I48" s="164"/>
      <c r="J48" s="158"/>
      <c r="K48" s="164"/>
      <c r="L48" s="158"/>
      <c r="N48" s="158"/>
      <c r="P48" s="158"/>
    </row>
    <row r="49" spans="1:18" s="141" customFormat="1" ht="13.5" thickBot="1">
      <c r="A49" s="147" t="s">
        <v>82</v>
      </c>
      <c r="B49" s="147" t="s">
        <v>83</v>
      </c>
      <c r="C49" s="158">
        <v>10.78</v>
      </c>
      <c r="D49" s="159"/>
      <c r="E49" s="158">
        <v>10.78</v>
      </c>
      <c r="F49" s="159"/>
      <c r="G49" s="164">
        <v>43179.084999999999</v>
      </c>
      <c r="H49" s="159"/>
      <c r="I49" s="164">
        <v>28470.474999999999</v>
      </c>
      <c r="J49" s="159"/>
      <c r="K49" s="164">
        <f t="shared" ref="K49" si="5">+G49+I49</f>
        <v>71649.56</v>
      </c>
      <c r="L49" s="159"/>
      <c r="M49" s="179">
        <f>(G49/7)/C49</f>
        <v>572.21156904320173</v>
      </c>
      <c r="N49" s="159"/>
      <c r="O49" s="168">
        <f>(I49/5)/E49</f>
        <v>528.2091836734694</v>
      </c>
      <c r="P49" s="159"/>
      <c r="Q49" s="177">
        <f>(M49+O49)/2</f>
        <v>550.21037635833557</v>
      </c>
    </row>
    <row r="50" spans="1:18" s="141" customFormat="1" ht="12" customHeight="1">
      <c r="A50" s="148"/>
      <c r="B50" s="148"/>
      <c r="C50" s="158"/>
      <c r="D50" s="160"/>
      <c r="E50" s="158"/>
      <c r="F50" s="160"/>
      <c r="G50" s="164"/>
      <c r="H50" s="160"/>
      <c r="I50" s="164"/>
      <c r="J50" s="160"/>
      <c r="K50" s="164"/>
      <c r="L50" s="160"/>
      <c r="M50" s="144"/>
      <c r="N50" s="160"/>
      <c r="P50" s="160"/>
    </row>
    <row r="51" spans="1:18" s="141" customFormat="1" ht="12" customHeight="1">
      <c r="A51" s="149"/>
      <c r="B51" s="150" t="s">
        <v>12</v>
      </c>
      <c r="C51" s="158"/>
      <c r="D51" s="161"/>
      <c r="E51" s="158"/>
      <c r="F51" s="161"/>
      <c r="G51" s="175">
        <f>SUM(G49:G50)</f>
        <v>43179.084999999999</v>
      </c>
      <c r="H51" s="161"/>
      <c r="I51" s="175">
        <f>SUM(I49:I50)</f>
        <v>28470.474999999999</v>
      </c>
      <c r="J51" s="161"/>
      <c r="K51" s="175">
        <f>SUM(K49:K50)</f>
        <v>71649.56</v>
      </c>
      <c r="L51" s="161"/>
      <c r="M51" s="144"/>
      <c r="N51" s="161"/>
      <c r="P51" s="161"/>
    </row>
    <row r="52" spans="1:18" s="141" customFormat="1" ht="12" customHeight="1">
      <c r="C52" s="158"/>
      <c r="D52" s="158"/>
      <c r="E52" s="158"/>
      <c r="F52" s="158"/>
      <c r="G52" s="164"/>
      <c r="H52" s="158"/>
      <c r="I52" s="164"/>
      <c r="J52" s="158"/>
      <c r="K52" s="164"/>
      <c r="L52" s="158"/>
      <c r="M52" s="144"/>
      <c r="N52" s="158"/>
      <c r="P52" s="158"/>
    </row>
    <row r="53" spans="1:18" ht="12" customHeight="1">
      <c r="A53" s="145" t="s">
        <v>13</v>
      </c>
      <c r="B53" s="145" t="s">
        <v>13</v>
      </c>
      <c r="C53" s="148"/>
      <c r="D53" s="148"/>
      <c r="E53" s="148"/>
      <c r="F53" s="148"/>
      <c r="H53" s="148"/>
      <c r="J53" s="148"/>
      <c r="L53" s="148"/>
      <c r="N53" s="148"/>
      <c r="P53" s="148"/>
    </row>
    <row r="54" spans="1:18" ht="12" customHeight="1">
      <c r="A54" s="145"/>
      <c r="B54" s="145"/>
      <c r="C54" s="148"/>
      <c r="D54" s="148"/>
      <c r="E54" s="148"/>
      <c r="F54" s="148"/>
      <c r="H54" s="148"/>
      <c r="J54" s="148"/>
      <c r="L54" s="148"/>
      <c r="N54" s="148"/>
      <c r="P54" s="148"/>
    </row>
    <row r="55" spans="1:18" s="141" customFormat="1" ht="12" customHeight="1">
      <c r="A55" s="146" t="s">
        <v>14</v>
      </c>
      <c r="B55" s="146" t="s">
        <v>14</v>
      </c>
      <c r="C55" s="158"/>
      <c r="D55" s="158"/>
      <c r="E55" s="158"/>
      <c r="F55" s="158"/>
      <c r="G55" s="164"/>
      <c r="H55" s="158"/>
      <c r="I55" s="164"/>
      <c r="J55" s="158"/>
      <c r="K55" s="164"/>
      <c r="L55" s="158"/>
      <c r="M55" s="144"/>
      <c r="N55" s="158"/>
      <c r="P55" s="158"/>
    </row>
    <row r="56" spans="1:18" s="141" customFormat="1" ht="12" customHeight="1">
      <c r="A56" s="147" t="s">
        <v>84</v>
      </c>
      <c r="B56" s="147" t="s">
        <v>141</v>
      </c>
      <c r="C56" s="158">
        <v>30.613100000000003</v>
      </c>
      <c r="D56" s="158"/>
      <c r="E56" s="158">
        <v>31.22</v>
      </c>
      <c r="F56" s="158"/>
      <c r="G56" s="164">
        <v>49726</v>
      </c>
      <c r="H56" s="158"/>
      <c r="I56" s="164">
        <v>35704.520000000004</v>
      </c>
      <c r="J56" s="158"/>
      <c r="K56" s="164">
        <f t="shared" ref="K56:K117" si="6">+G56+I56</f>
        <v>85430.52</v>
      </c>
      <c r="L56" s="158"/>
      <c r="M56" s="179">
        <f>(G56/7)/C56</f>
        <v>232.04818478737158</v>
      </c>
      <c r="N56" s="158"/>
      <c r="O56" s="168">
        <f>(I56/5)/E56</f>
        <v>228.72850736707241</v>
      </c>
      <c r="P56" s="158"/>
      <c r="Q56" s="168">
        <f>(M56+O56)/2</f>
        <v>230.388346077222</v>
      </c>
      <c r="R56" s="169"/>
    </row>
    <row r="57" spans="1:18" s="141" customFormat="1" ht="12" customHeight="1">
      <c r="A57" s="147" t="s">
        <v>85</v>
      </c>
      <c r="B57" s="147" t="s">
        <v>142</v>
      </c>
      <c r="C57" s="158">
        <v>61.226200000000006</v>
      </c>
      <c r="D57" s="158"/>
      <c r="E57" s="158">
        <v>62.44</v>
      </c>
      <c r="F57" s="158"/>
      <c r="G57" s="164">
        <v>6214.8499999999995</v>
      </c>
      <c r="H57" s="158"/>
      <c r="I57" s="164">
        <v>4683</v>
      </c>
      <c r="J57" s="158"/>
      <c r="K57" s="164">
        <f t="shared" si="6"/>
        <v>10897.849999999999</v>
      </c>
      <c r="L57" s="158"/>
      <c r="M57" s="179">
        <f t="shared" ref="M57:M95" si="7">(G57/7)/C57</f>
        <v>14.500911607869083</v>
      </c>
      <c r="N57" s="158"/>
      <c r="O57" s="168">
        <f t="shared" ref="O57:O95" si="8">(I57/5)/E57</f>
        <v>15.000000000000002</v>
      </c>
      <c r="P57" s="158"/>
      <c r="Q57" s="168">
        <f t="shared" ref="Q57:Q95" si="9">(M57+O57)/2</f>
        <v>14.750455803934543</v>
      </c>
      <c r="R57" s="169"/>
    </row>
    <row r="58" spans="1:18" s="141" customFormat="1" ht="12" customHeight="1">
      <c r="A58" s="147" t="s">
        <v>86</v>
      </c>
      <c r="B58" s="147" t="s">
        <v>143</v>
      </c>
      <c r="C58" s="158">
        <v>91.839300000000009</v>
      </c>
      <c r="D58" s="158"/>
      <c r="E58" s="158">
        <v>93.66</v>
      </c>
      <c r="F58" s="158"/>
      <c r="G58" s="164">
        <v>2571.5200000000004</v>
      </c>
      <c r="H58" s="158"/>
      <c r="I58" s="164">
        <v>1873.1999999999998</v>
      </c>
      <c r="J58" s="158"/>
      <c r="K58" s="164">
        <f t="shared" si="6"/>
        <v>4444.72</v>
      </c>
      <c r="L58" s="158"/>
      <c r="M58" s="179">
        <f t="shared" si="7"/>
        <v>4.0000304880372566</v>
      </c>
      <c r="N58" s="158"/>
      <c r="O58" s="168">
        <f t="shared" si="8"/>
        <v>4</v>
      </c>
      <c r="P58" s="158"/>
      <c r="Q58" s="168">
        <f t="shared" si="9"/>
        <v>4.0000152440186287</v>
      </c>
      <c r="R58" s="169"/>
    </row>
    <row r="59" spans="1:18" s="141" customFormat="1" ht="12" customHeight="1">
      <c r="A59" s="147" t="s">
        <v>387</v>
      </c>
      <c r="B59" s="147" t="s">
        <v>388</v>
      </c>
      <c r="C59" s="158">
        <v>153.06549999999999</v>
      </c>
      <c r="D59" s="158"/>
      <c r="E59" s="158">
        <v>156.1</v>
      </c>
      <c r="F59" s="158"/>
      <c r="G59" s="164">
        <v>1071.4899999999998</v>
      </c>
      <c r="H59" s="158"/>
      <c r="I59" s="164">
        <v>780.5</v>
      </c>
      <c r="J59" s="158"/>
      <c r="K59" s="164">
        <f t="shared" si="6"/>
        <v>1851.9899999999998</v>
      </c>
      <c r="L59" s="158"/>
      <c r="M59" s="179">
        <f t="shared" si="7"/>
        <v>1.0000293991787828</v>
      </c>
      <c r="N59" s="158"/>
      <c r="O59" s="168">
        <f t="shared" si="8"/>
        <v>1</v>
      </c>
      <c r="P59" s="158"/>
      <c r="Q59" s="168">
        <f t="shared" si="9"/>
        <v>1.0000146995893915</v>
      </c>
      <c r="R59" s="169"/>
    </row>
    <row r="60" spans="1:18" s="141" customFormat="1" ht="12" customHeight="1">
      <c r="A60" s="147" t="s">
        <v>87</v>
      </c>
      <c r="B60" s="147" t="s">
        <v>144</v>
      </c>
      <c r="C60" s="158">
        <v>30.613100000000003</v>
      </c>
      <c r="D60" s="158"/>
      <c r="E60" s="158">
        <v>31.22</v>
      </c>
      <c r="F60" s="158"/>
      <c r="G60" s="164">
        <v>949977.90500000003</v>
      </c>
      <c r="H60" s="158"/>
      <c r="I60" s="164">
        <v>684705.70499999996</v>
      </c>
      <c r="J60" s="158"/>
      <c r="K60" s="164">
        <f t="shared" si="6"/>
        <v>1634683.6099999999</v>
      </c>
      <c r="L60" s="158"/>
      <c r="M60" s="179">
        <f t="shared" si="7"/>
        <v>4433.1063918947866</v>
      </c>
      <c r="N60" s="158"/>
      <c r="O60" s="168">
        <f t="shared" si="8"/>
        <v>4386.3273862908391</v>
      </c>
      <c r="P60" s="158"/>
      <c r="Q60" s="168">
        <f t="shared" si="9"/>
        <v>4409.7168890928133</v>
      </c>
      <c r="R60" s="169"/>
    </row>
    <row r="61" spans="1:18" s="141" customFormat="1" ht="12" customHeight="1">
      <c r="A61" s="147" t="s">
        <v>88</v>
      </c>
      <c r="B61" s="147" t="s">
        <v>145</v>
      </c>
      <c r="C61" s="158">
        <v>61.226200000000006</v>
      </c>
      <c r="D61" s="158"/>
      <c r="E61" s="158">
        <v>62.44</v>
      </c>
      <c r="F61" s="158"/>
      <c r="G61" s="164">
        <v>42707.9</v>
      </c>
      <c r="H61" s="158"/>
      <c r="I61" s="164">
        <v>29846.36</v>
      </c>
      <c r="J61" s="158"/>
      <c r="K61" s="164">
        <f t="shared" si="6"/>
        <v>72554.260000000009</v>
      </c>
      <c r="L61" s="158"/>
      <c r="M61" s="179">
        <f t="shared" si="7"/>
        <v>99.648983138404319</v>
      </c>
      <c r="N61" s="158"/>
      <c r="O61" s="168">
        <f t="shared" si="8"/>
        <v>95.600128122998086</v>
      </c>
      <c r="P61" s="158"/>
      <c r="Q61" s="168">
        <f t="shared" si="9"/>
        <v>97.624555630701195</v>
      </c>
      <c r="R61" s="169"/>
    </row>
    <row r="62" spans="1:18" s="141" customFormat="1" ht="12" customHeight="1">
      <c r="A62" s="147" t="s">
        <v>89</v>
      </c>
      <c r="B62" s="147" t="s">
        <v>146</v>
      </c>
      <c r="C62" s="158">
        <v>91.839300000000009</v>
      </c>
      <c r="D62" s="158"/>
      <c r="E62" s="158">
        <v>93.66</v>
      </c>
      <c r="F62" s="158"/>
      <c r="G62" s="164">
        <v>2571.5200000000004</v>
      </c>
      <c r="H62" s="158"/>
      <c r="I62" s="164">
        <v>1873.1999999999998</v>
      </c>
      <c r="J62" s="158"/>
      <c r="K62" s="164">
        <f t="shared" si="6"/>
        <v>4444.72</v>
      </c>
      <c r="L62" s="158"/>
      <c r="M62" s="179">
        <f t="shared" si="7"/>
        <v>4.0000304880372566</v>
      </c>
      <c r="N62" s="158"/>
      <c r="O62" s="168">
        <f t="shared" si="8"/>
        <v>4</v>
      </c>
      <c r="P62" s="158"/>
      <c r="Q62" s="168">
        <f t="shared" si="9"/>
        <v>4.0000152440186287</v>
      </c>
      <c r="R62" s="169"/>
    </row>
    <row r="63" spans="1:18" s="141" customFormat="1" ht="12" customHeight="1">
      <c r="A63" s="147" t="s">
        <v>90</v>
      </c>
      <c r="B63" s="147" t="s">
        <v>147</v>
      </c>
      <c r="C63" s="158">
        <v>153.06549999999999</v>
      </c>
      <c r="D63" s="158"/>
      <c r="E63" s="158">
        <v>156.1</v>
      </c>
      <c r="F63" s="158"/>
      <c r="G63" s="164">
        <v>3214.47</v>
      </c>
      <c r="H63" s="158"/>
      <c r="I63" s="164">
        <v>2341.5</v>
      </c>
      <c r="J63" s="158"/>
      <c r="K63" s="164">
        <f t="shared" si="6"/>
        <v>5555.9699999999993</v>
      </c>
      <c r="L63" s="158"/>
      <c r="M63" s="179">
        <f t="shared" si="7"/>
        <v>3.0000881975363489</v>
      </c>
      <c r="N63" s="158"/>
      <c r="O63" s="168">
        <f t="shared" si="8"/>
        <v>3</v>
      </c>
      <c r="P63" s="158"/>
      <c r="Q63" s="168">
        <f t="shared" si="9"/>
        <v>3.0000440987681745</v>
      </c>
      <c r="R63" s="169"/>
    </row>
    <row r="64" spans="1:18" s="141" customFormat="1" ht="12" customHeight="1">
      <c r="A64" s="147" t="s">
        <v>91</v>
      </c>
      <c r="B64" s="147" t="s">
        <v>148</v>
      </c>
      <c r="C64" s="158">
        <v>15.341900000000001</v>
      </c>
      <c r="D64" s="158"/>
      <c r="E64" s="158">
        <v>15.65</v>
      </c>
      <c r="F64" s="158"/>
      <c r="G64" s="164">
        <v>5691.1399999999994</v>
      </c>
      <c r="H64" s="158"/>
      <c r="I64" s="164">
        <v>3989.9800000000005</v>
      </c>
      <c r="J64" s="158"/>
      <c r="K64" s="164">
        <f t="shared" si="6"/>
        <v>9681.119999999999</v>
      </c>
      <c r="L64" s="158"/>
      <c r="M64" s="179">
        <f t="shared" si="7"/>
        <v>52.993436275819803</v>
      </c>
      <c r="N64" s="158"/>
      <c r="O64" s="168">
        <f t="shared" si="8"/>
        <v>50.990159744408949</v>
      </c>
      <c r="P64" s="158"/>
      <c r="Q64" s="168">
        <f t="shared" si="9"/>
        <v>51.99179801011438</v>
      </c>
      <c r="R64" s="169"/>
    </row>
    <row r="65" spans="1:18" s="141" customFormat="1" ht="12" customHeight="1">
      <c r="A65" s="147" t="s">
        <v>92</v>
      </c>
      <c r="B65" s="147" t="s">
        <v>149</v>
      </c>
      <c r="C65" s="158">
        <v>53.735300000000002</v>
      </c>
      <c r="D65" s="158"/>
      <c r="E65" s="158">
        <v>54.8611</v>
      </c>
      <c r="F65" s="158"/>
      <c r="G65" s="164">
        <v>171162.08</v>
      </c>
      <c r="H65" s="158"/>
      <c r="I65" s="164">
        <v>124740.65</v>
      </c>
      <c r="J65" s="158"/>
      <c r="K65" s="164">
        <f t="shared" si="6"/>
        <v>295902.73</v>
      </c>
      <c r="L65" s="158"/>
      <c r="M65" s="179">
        <f t="shared" si="7"/>
        <v>455.04027546669903</v>
      </c>
      <c r="N65" s="158"/>
      <c r="O65" s="168">
        <f t="shared" si="8"/>
        <v>454.75081615206398</v>
      </c>
      <c r="P65" s="158"/>
      <c r="Q65" s="168">
        <f t="shared" si="9"/>
        <v>454.89554580938147</v>
      </c>
      <c r="R65" s="169"/>
    </row>
    <row r="66" spans="1:18" s="141" customFormat="1" ht="12" customHeight="1">
      <c r="A66" s="147" t="s">
        <v>93</v>
      </c>
      <c r="B66" s="147" t="s">
        <v>150</v>
      </c>
      <c r="C66" s="158">
        <v>107.4706</v>
      </c>
      <c r="D66" s="158"/>
      <c r="E66" s="158">
        <v>109.7222</v>
      </c>
      <c r="F66" s="158"/>
      <c r="G66" s="164">
        <v>69506.23</v>
      </c>
      <c r="H66" s="158"/>
      <c r="I66" s="164">
        <v>51324</v>
      </c>
      <c r="J66" s="158"/>
      <c r="K66" s="164">
        <f t="shared" si="6"/>
        <v>120830.23</v>
      </c>
      <c r="L66" s="158"/>
      <c r="M66" s="179">
        <f t="shared" si="7"/>
        <v>92.392351290226614</v>
      </c>
      <c r="N66" s="158"/>
      <c r="O66" s="168">
        <f t="shared" si="8"/>
        <v>93.552626542304097</v>
      </c>
      <c r="P66" s="158"/>
      <c r="Q66" s="168">
        <f t="shared" si="9"/>
        <v>92.972488916265348</v>
      </c>
      <c r="R66" s="169"/>
    </row>
    <row r="67" spans="1:18" s="141" customFormat="1" ht="12" customHeight="1">
      <c r="A67" s="147" t="s">
        <v>94</v>
      </c>
      <c r="B67" s="147" t="s">
        <v>151</v>
      </c>
      <c r="C67" s="158">
        <v>161.20590000000001</v>
      </c>
      <c r="D67" s="158"/>
      <c r="E67" s="158">
        <v>164.58330000000001</v>
      </c>
      <c r="F67" s="158"/>
      <c r="G67" s="164">
        <v>19183.990000000002</v>
      </c>
      <c r="H67" s="158"/>
      <c r="I67" s="164">
        <v>14757.369999999999</v>
      </c>
      <c r="J67" s="158"/>
      <c r="K67" s="164">
        <f t="shared" si="6"/>
        <v>33941.360000000001</v>
      </c>
      <c r="L67" s="158"/>
      <c r="M67" s="179">
        <f t="shared" si="7"/>
        <v>17.000432366309173</v>
      </c>
      <c r="N67" s="158"/>
      <c r="O67" s="168">
        <f t="shared" si="8"/>
        <v>17.933010214280547</v>
      </c>
      <c r="P67" s="158"/>
      <c r="Q67" s="168">
        <f t="shared" si="9"/>
        <v>17.46672129029486</v>
      </c>
      <c r="R67" s="169"/>
    </row>
    <row r="68" spans="1:18" s="141" customFormat="1" ht="12" customHeight="1">
      <c r="A68" s="147" t="s">
        <v>95</v>
      </c>
      <c r="B68" s="147" t="s">
        <v>152</v>
      </c>
      <c r="C68" s="158">
        <v>268.67650000000003</v>
      </c>
      <c r="D68" s="158"/>
      <c r="E68" s="158">
        <v>274.30549999999999</v>
      </c>
      <c r="F68" s="158"/>
      <c r="G68" s="164">
        <v>16819.37</v>
      </c>
      <c r="H68" s="158"/>
      <c r="I68" s="164">
        <v>12343.5</v>
      </c>
      <c r="J68" s="158"/>
      <c r="K68" s="164">
        <f t="shared" si="6"/>
        <v>29162.87</v>
      </c>
      <c r="L68" s="158"/>
      <c r="M68" s="179">
        <f t="shared" si="7"/>
        <v>8.9429747032477422</v>
      </c>
      <c r="N68" s="158"/>
      <c r="O68" s="168">
        <f t="shared" si="8"/>
        <v>8.9998195442672486</v>
      </c>
      <c r="P68" s="158"/>
      <c r="Q68" s="168">
        <f t="shared" si="9"/>
        <v>8.9713971237574945</v>
      </c>
      <c r="R68" s="169"/>
    </row>
    <row r="69" spans="1:18" s="141" customFormat="1" ht="12" customHeight="1">
      <c r="A69" s="147" t="s">
        <v>96</v>
      </c>
      <c r="B69" s="147" t="s">
        <v>153</v>
      </c>
      <c r="C69" s="158">
        <v>70.968699999999998</v>
      </c>
      <c r="D69" s="158"/>
      <c r="E69" s="158">
        <v>72.397599999999997</v>
      </c>
      <c r="F69" s="158"/>
      <c r="G69" s="164">
        <v>104037.03</v>
      </c>
      <c r="H69" s="158"/>
      <c r="I69" s="164">
        <v>74877.75</v>
      </c>
      <c r="J69" s="158"/>
      <c r="K69" s="164">
        <f t="shared" si="6"/>
        <v>178914.78</v>
      </c>
      <c r="L69" s="158"/>
      <c r="M69" s="179">
        <f t="shared" si="7"/>
        <v>209.42236305783899</v>
      </c>
      <c r="N69" s="158"/>
      <c r="O69" s="168">
        <f t="shared" si="8"/>
        <v>206.85147021448225</v>
      </c>
      <c r="P69" s="158"/>
      <c r="Q69" s="168">
        <f t="shared" si="9"/>
        <v>208.13691663616061</v>
      </c>
      <c r="R69" s="169"/>
    </row>
    <row r="70" spans="1:18" s="141" customFormat="1" ht="12" customHeight="1">
      <c r="A70" s="147" t="s">
        <v>97</v>
      </c>
      <c r="B70" s="147" t="s">
        <v>154</v>
      </c>
      <c r="C70" s="158">
        <v>141.9374</v>
      </c>
      <c r="D70" s="158"/>
      <c r="E70" s="158">
        <v>144.79519999999999</v>
      </c>
      <c r="F70" s="158"/>
      <c r="G70" s="164">
        <v>81952.62999999999</v>
      </c>
      <c r="H70" s="158"/>
      <c r="I70" s="164">
        <v>60233.9</v>
      </c>
      <c r="J70" s="158"/>
      <c r="K70" s="164">
        <f t="shared" si="6"/>
        <v>142186.53</v>
      </c>
      <c r="L70" s="158"/>
      <c r="M70" s="179">
        <f t="shared" si="7"/>
        <v>82.483676405433457</v>
      </c>
      <c r="N70" s="158"/>
      <c r="O70" s="168">
        <f t="shared" si="8"/>
        <v>83.198752444832436</v>
      </c>
      <c r="P70" s="158"/>
      <c r="Q70" s="168">
        <f t="shared" si="9"/>
        <v>82.841214425132947</v>
      </c>
      <c r="R70" s="169"/>
    </row>
    <row r="71" spans="1:18" s="141" customFormat="1" ht="12" customHeight="1">
      <c r="A71" s="147" t="s">
        <v>98</v>
      </c>
      <c r="B71" s="147" t="s">
        <v>155</v>
      </c>
      <c r="C71" s="158">
        <v>212.90609999999998</v>
      </c>
      <c r="D71" s="158"/>
      <c r="E71" s="158">
        <v>217.19279999999998</v>
      </c>
      <c r="F71" s="158"/>
      <c r="G71" s="164">
        <v>42404.58</v>
      </c>
      <c r="H71" s="158"/>
      <c r="I71" s="164">
        <v>31429.649999999998</v>
      </c>
      <c r="J71" s="158"/>
      <c r="K71" s="164">
        <f t="shared" si="6"/>
        <v>73834.23</v>
      </c>
      <c r="L71" s="158"/>
      <c r="M71" s="179">
        <f t="shared" si="7"/>
        <v>28.452905496165414</v>
      </c>
      <c r="N71" s="158"/>
      <c r="O71" s="168">
        <f t="shared" si="8"/>
        <v>28.941705249897787</v>
      </c>
      <c r="P71" s="158"/>
      <c r="Q71" s="168">
        <f t="shared" si="9"/>
        <v>28.6973053730316</v>
      </c>
      <c r="R71" s="169"/>
    </row>
    <row r="72" spans="1:18" s="141" customFormat="1" ht="12" customHeight="1">
      <c r="A72" s="147" t="s">
        <v>619</v>
      </c>
      <c r="B72" s="147" t="s">
        <v>620</v>
      </c>
      <c r="C72" s="158">
        <v>283.87479999999999</v>
      </c>
      <c r="D72" s="158"/>
      <c r="E72" s="158">
        <v>289.59039999999999</v>
      </c>
      <c r="F72" s="158"/>
      <c r="G72" s="164">
        <v>1986.8799999999997</v>
      </c>
      <c r="H72" s="158"/>
      <c r="I72" s="164">
        <v>579.20000000000005</v>
      </c>
      <c r="J72" s="158"/>
      <c r="K72" s="164">
        <f t="shared" si="6"/>
        <v>2566.08</v>
      </c>
      <c r="L72" s="158"/>
      <c r="M72" s="179">
        <f t="shared" si="7"/>
        <v>0.999877410745864</v>
      </c>
      <c r="N72" s="158"/>
      <c r="O72" s="168">
        <f t="shared" si="8"/>
        <v>0.40001326010806992</v>
      </c>
      <c r="P72" s="158"/>
      <c r="Q72" s="168">
        <f t="shared" si="9"/>
        <v>0.69994533542696691</v>
      </c>
      <c r="R72" s="169"/>
    </row>
    <row r="73" spans="1:18" s="141" customFormat="1" ht="12" customHeight="1">
      <c r="A73" s="147" t="s">
        <v>99</v>
      </c>
      <c r="B73" s="147" t="s">
        <v>156</v>
      </c>
      <c r="C73" s="158">
        <v>354.84350000000001</v>
      </c>
      <c r="D73" s="158"/>
      <c r="E73" s="158">
        <v>361.98799999999994</v>
      </c>
      <c r="F73" s="158"/>
      <c r="G73" s="164">
        <v>52161.48</v>
      </c>
      <c r="H73" s="158"/>
      <c r="I73" s="164">
        <v>38010</v>
      </c>
      <c r="J73" s="158"/>
      <c r="K73" s="164">
        <f t="shared" si="6"/>
        <v>90171.48000000001</v>
      </c>
      <c r="L73" s="158"/>
      <c r="M73" s="179">
        <f t="shared" si="7"/>
        <v>20.999792866432667</v>
      </c>
      <c r="N73" s="158"/>
      <c r="O73" s="168">
        <f t="shared" si="8"/>
        <v>21.000696155673673</v>
      </c>
      <c r="P73" s="158"/>
      <c r="Q73" s="168">
        <f t="shared" si="9"/>
        <v>21.000244511053168</v>
      </c>
      <c r="R73" s="169"/>
    </row>
    <row r="74" spans="1:18" s="141" customFormat="1" ht="12" customHeight="1">
      <c r="A74" s="147" t="s">
        <v>100</v>
      </c>
      <c r="B74" s="147" t="s">
        <v>157</v>
      </c>
      <c r="C74" s="158">
        <v>96.472400000000007</v>
      </c>
      <c r="D74" s="158"/>
      <c r="E74" s="158">
        <v>98.46</v>
      </c>
      <c r="F74" s="158"/>
      <c r="G74" s="164">
        <v>158982.57999999999</v>
      </c>
      <c r="H74" s="158"/>
      <c r="I74" s="164">
        <v>121271.41999999998</v>
      </c>
      <c r="J74" s="158"/>
      <c r="K74" s="164">
        <f t="shared" si="6"/>
        <v>280254</v>
      </c>
      <c r="L74" s="158"/>
      <c r="M74" s="179">
        <f t="shared" si="7"/>
        <v>235.4227441512509</v>
      </c>
      <c r="N74" s="158"/>
      <c r="O74" s="168">
        <f t="shared" si="8"/>
        <v>246.33642088157626</v>
      </c>
      <c r="P74" s="158"/>
      <c r="Q74" s="168">
        <f t="shared" si="9"/>
        <v>240.87958251641356</v>
      </c>
      <c r="R74" s="169"/>
    </row>
    <row r="75" spans="1:18" s="141" customFormat="1" ht="12" customHeight="1">
      <c r="A75" s="147" t="s">
        <v>101</v>
      </c>
      <c r="B75" s="147" t="s">
        <v>158</v>
      </c>
      <c r="C75" s="158">
        <v>192.94480000000001</v>
      </c>
      <c r="D75" s="158"/>
      <c r="E75" s="158">
        <v>196.92839999999998</v>
      </c>
      <c r="F75" s="158"/>
      <c r="G75" s="164">
        <v>202177.03000000003</v>
      </c>
      <c r="H75" s="158"/>
      <c r="I75" s="164">
        <v>143424.35999999999</v>
      </c>
      <c r="J75" s="158"/>
      <c r="K75" s="164">
        <f t="shared" si="6"/>
        <v>345601.39</v>
      </c>
      <c r="L75" s="158"/>
      <c r="M75" s="179">
        <f t="shared" si="7"/>
        <v>149.69272484743232</v>
      </c>
      <c r="N75" s="158"/>
      <c r="O75" s="168">
        <f t="shared" si="8"/>
        <v>145.66142821451857</v>
      </c>
      <c r="P75" s="158"/>
      <c r="Q75" s="168">
        <f t="shared" si="9"/>
        <v>147.67707653097546</v>
      </c>
      <c r="R75" s="169"/>
    </row>
    <row r="76" spans="1:18" s="141" customFormat="1" ht="12" customHeight="1">
      <c r="A76" s="147" t="s">
        <v>102</v>
      </c>
      <c r="B76" s="147" t="s">
        <v>159</v>
      </c>
      <c r="C76" s="158">
        <v>289.41720000000004</v>
      </c>
      <c r="D76" s="158"/>
      <c r="E76" s="158">
        <v>295.39259999999996</v>
      </c>
      <c r="F76" s="158"/>
      <c r="G76" s="164">
        <v>73956.680000000008</v>
      </c>
      <c r="H76" s="158"/>
      <c r="I76" s="164">
        <v>54486.929999999993</v>
      </c>
      <c r="J76" s="158"/>
      <c r="K76" s="164">
        <f t="shared" si="6"/>
        <v>128443.61</v>
      </c>
      <c r="L76" s="158"/>
      <c r="M76" s="179">
        <f t="shared" si="7"/>
        <v>36.505224983173079</v>
      </c>
      <c r="N76" s="158"/>
      <c r="O76" s="168">
        <f t="shared" si="8"/>
        <v>36.891194972385904</v>
      </c>
      <c r="P76" s="158"/>
      <c r="Q76" s="168">
        <f t="shared" si="9"/>
        <v>36.698209977779491</v>
      </c>
      <c r="R76" s="169"/>
    </row>
    <row r="77" spans="1:18" s="141" customFormat="1" ht="12" customHeight="1">
      <c r="A77" s="147" t="s">
        <v>103</v>
      </c>
      <c r="B77" s="147" t="s">
        <v>160</v>
      </c>
      <c r="C77" s="158">
        <v>385.88960000000003</v>
      </c>
      <c r="D77" s="158"/>
      <c r="E77" s="158">
        <v>393.85679999999996</v>
      </c>
      <c r="F77" s="158"/>
      <c r="G77" s="164">
        <v>15700.900000000001</v>
      </c>
      <c r="H77" s="158"/>
      <c r="I77" s="164">
        <v>11815.2</v>
      </c>
      <c r="J77" s="158"/>
      <c r="K77" s="164">
        <f t="shared" si="6"/>
        <v>27516.100000000002</v>
      </c>
      <c r="L77" s="158"/>
      <c r="M77" s="179">
        <f t="shared" si="7"/>
        <v>5.8125062564156025</v>
      </c>
      <c r="N77" s="158"/>
      <c r="O77" s="168">
        <f t="shared" si="8"/>
        <v>5.9997440694181243</v>
      </c>
      <c r="P77" s="158"/>
      <c r="Q77" s="168">
        <f t="shared" si="9"/>
        <v>5.9061251629168634</v>
      </c>
      <c r="R77" s="169"/>
    </row>
    <row r="78" spans="1:18" s="141" customFormat="1" ht="12" customHeight="1">
      <c r="A78" s="147" t="s">
        <v>104</v>
      </c>
      <c r="B78" s="147" t="s">
        <v>161</v>
      </c>
      <c r="C78" s="158">
        <v>482.36200000000002</v>
      </c>
      <c r="D78" s="158"/>
      <c r="E78" s="158">
        <v>492.32099999999991</v>
      </c>
      <c r="F78" s="158"/>
      <c r="G78" s="164">
        <v>92256.19</v>
      </c>
      <c r="H78" s="158"/>
      <c r="I78" s="164">
        <v>64762.07</v>
      </c>
      <c r="J78" s="158"/>
      <c r="K78" s="164">
        <f t="shared" si="6"/>
        <v>157018.26</v>
      </c>
      <c r="L78" s="158"/>
      <c r="M78" s="179">
        <f t="shared" si="7"/>
        <v>27.32274871214091</v>
      </c>
      <c r="N78" s="158"/>
      <c r="O78" s="168">
        <f t="shared" si="8"/>
        <v>26.308879775593571</v>
      </c>
      <c r="P78" s="158"/>
      <c r="Q78" s="168">
        <f t="shared" si="9"/>
        <v>26.815814243867241</v>
      </c>
      <c r="R78" s="169"/>
    </row>
    <row r="79" spans="1:18" s="141" customFormat="1" ht="12" customHeight="1">
      <c r="A79" s="147" t="s">
        <v>105</v>
      </c>
      <c r="B79" s="147" t="s">
        <v>162</v>
      </c>
      <c r="C79" s="158">
        <v>130.6361</v>
      </c>
      <c r="D79" s="158"/>
      <c r="E79" s="158">
        <v>132.93100000000001</v>
      </c>
      <c r="F79" s="158"/>
      <c r="G79" s="164">
        <v>27198.739999999998</v>
      </c>
      <c r="H79" s="158"/>
      <c r="I79" s="164">
        <v>17319.080000000002</v>
      </c>
      <c r="J79" s="158"/>
      <c r="K79" s="164">
        <f t="shared" si="6"/>
        <v>44517.82</v>
      </c>
      <c r="L79" s="158"/>
      <c r="M79" s="179">
        <f t="shared" si="7"/>
        <v>29.743189560269219</v>
      </c>
      <c r="N79" s="158"/>
      <c r="O79" s="168">
        <f t="shared" si="8"/>
        <v>26.05724774507075</v>
      </c>
      <c r="P79" s="158"/>
      <c r="Q79" s="168">
        <f t="shared" si="9"/>
        <v>27.900218652669984</v>
      </c>
      <c r="R79" s="169"/>
    </row>
    <row r="80" spans="1:18" s="141" customFormat="1" ht="12" customHeight="1">
      <c r="A80" s="147" t="s">
        <v>392</v>
      </c>
      <c r="B80" s="147" t="s">
        <v>580</v>
      </c>
      <c r="C80" s="158">
        <v>261.2722</v>
      </c>
      <c r="D80" s="158"/>
      <c r="E80" s="158">
        <v>265.86200000000002</v>
      </c>
      <c r="F80" s="158"/>
      <c r="G80" s="164">
        <v>1828.8899999999999</v>
      </c>
      <c r="H80" s="158"/>
      <c r="I80" s="164">
        <v>1324.71</v>
      </c>
      <c r="J80" s="158"/>
      <c r="K80" s="164">
        <f t="shared" si="6"/>
        <v>3153.6</v>
      </c>
      <c r="L80" s="158"/>
      <c r="M80" s="179">
        <f t="shared" si="7"/>
        <v>0.99999157966289554</v>
      </c>
      <c r="N80" s="158"/>
      <c r="O80" s="168">
        <f t="shared" si="8"/>
        <v>0.99653955811661687</v>
      </c>
      <c r="P80" s="158"/>
      <c r="Q80" s="168">
        <f t="shared" si="9"/>
        <v>0.99826556888975615</v>
      </c>
      <c r="R80" s="169"/>
    </row>
    <row r="81" spans="1:18" s="141" customFormat="1" ht="12" customHeight="1">
      <c r="A81" s="147" t="s">
        <v>599</v>
      </c>
      <c r="B81" s="147" t="s">
        <v>600</v>
      </c>
      <c r="C81" s="158">
        <v>391.9083</v>
      </c>
      <c r="D81" s="158"/>
      <c r="E81" s="158">
        <v>398.79</v>
      </c>
      <c r="F81" s="158"/>
      <c r="G81" s="164">
        <v>5486.74</v>
      </c>
      <c r="H81" s="158"/>
      <c r="I81" s="164">
        <v>3919.1000000000004</v>
      </c>
      <c r="J81" s="158"/>
      <c r="K81" s="164">
        <f t="shared" si="6"/>
        <v>9405.84</v>
      </c>
      <c r="L81" s="158"/>
      <c r="M81" s="179">
        <f t="shared" si="7"/>
        <v>2.0000086754988349</v>
      </c>
      <c r="N81" s="158"/>
      <c r="O81" s="168">
        <f t="shared" si="8"/>
        <v>1.9654956242633967</v>
      </c>
      <c r="P81" s="158"/>
      <c r="Q81" s="168">
        <f t="shared" si="9"/>
        <v>1.9827521498811158</v>
      </c>
      <c r="R81" s="169"/>
    </row>
    <row r="82" spans="1:18" s="141" customFormat="1" ht="12" customHeight="1">
      <c r="A82" s="147" t="s">
        <v>106</v>
      </c>
      <c r="B82" s="147" t="s">
        <v>163</v>
      </c>
      <c r="C82" s="158">
        <v>184.458</v>
      </c>
      <c r="D82" s="158"/>
      <c r="E82" s="158">
        <v>188.44</v>
      </c>
      <c r="F82" s="158"/>
      <c r="G82" s="164">
        <v>1938.3000000000002</v>
      </c>
      <c r="H82" s="158"/>
      <c r="I82" s="164">
        <v>2986.75</v>
      </c>
      <c r="J82" s="158"/>
      <c r="K82" s="164">
        <f t="shared" si="6"/>
        <v>4925.05</v>
      </c>
      <c r="L82" s="158"/>
      <c r="M82" s="179">
        <f t="shared" si="7"/>
        <v>1.5011547344110856</v>
      </c>
      <c r="N82" s="158"/>
      <c r="O82" s="168">
        <f t="shared" si="8"/>
        <v>3.1699745277011253</v>
      </c>
      <c r="P82" s="158"/>
      <c r="Q82" s="168">
        <f t="shared" si="9"/>
        <v>2.3355646310561053</v>
      </c>
      <c r="R82" s="169"/>
    </row>
    <row r="83" spans="1:18" s="141" customFormat="1" ht="12" customHeight="1">
      <c r="A83" s="147" t="s">
        <v>107</v>
      </c>
      <c r="B83" s="147" t="s">
        <v>164</v>
      </c>
      <c r="C83" s="158">
        <v>9.77</v>
      </c>
      <c r="D83" s="158"/>
      <c r="E83" s="158">
        <v>9.91</v>
      </c>
      <c r="F83" s="158"/>
      <c r="G83" s="164">
        <v>68.39</v>
      </c>
      <c r="H83" s="158"/>
      <c r="I83" s="164">
        <v>19.82</v>
      </c>
      <c r="J83" s="158"/>
      <c r="K83" s="164">
        <f t="shared" si="6"/>
        <v>88.210000000000008</v>
      </c>
      <c r="L83" s="158"/>
      <c r="M83" s="179">
        <f t="shared" si="7"/>
        <v>1</v>
      </c>
      <c r="N83" s="158"/>
      <c r="O83" s="168">
        <f t="shared" si="8"/>
        <v>0.39999999999999997</v>
      </c>
      <c r="P83" s="158"/>
      <c r="Q83" s="168">
        <f t="shared" si="9"/>
        <v>0.7</v>
      </c>
      <c r="R83" s="169"/>
    </row>
    <row r="84" spans="1:18" s="141" customFormat="1" ht="12" customHeight="1">
      <c r="A84" s="147" t="s">
        <v>108</v>
      </c>
      <c r="B84" s="147" t="s">
        <v>165</v>
      </c>
      <c r="C84" s="158">
        <v>9.77</v>
      </c>
      <c r="D84" s="158"/>
      <c r="E84" s="158">
        <v>9.91</v>
      </c>
      <c r="F84" s="158"/>
      <c r="G84" s="164">
        <v>3898.23</v>
      </c>
      <c r="H84" s="158"/>
      <c r="I84" s="164">
        <v>2606.1899999999996</v>
      </c>
      <c r="J84" s="158"/>
      <c r="K84" s="164">
        <f t="shared" si="6"/>
        <v>6504.42</v>
      </c>
      <c r="L84" s="158"/>
      <c r="M84" s="179">
        <f t="shared" si="7"/>
        <v>57</v>
      </c>
      <c r="N84" s="158"/>
      <c r="O84" s="168">
        <f t="shared" si="8"/>
        <v>52.597174571140258</v>
      </c>
      <c r="P84" s="158"/>
      <c r="Q84" s="168">
        <f t="shared" si="9"/>
        <v>54.798587285570129</v>
      </c>
      <c r="R84" s="169"/>
    </row>
    <row r="85" spans="1:18" s="141" customFormat="1" ht="12" customHeight="1">
      <c r="A85" s="147" t="s">
        <v>109</v>
      </c>
      <c r="B85" s="147" t="s">
        <v>166</v>
      </c>
      <c r="C85" s="158">
        <v>17.96</v>
      </c>
      <c r="D85" s="158"/>
      <c r="E85" s="158">
        <v>18.22</v>
      </c>
      <c r="F85" s="158"/>
      <c r="G85" s="164">
        <v>855.67</v>
      </c>
      <c r="H85" s="158"/>
      <c r="I85" s="164">
        <v>291.26</v>
      </c>
      <c r="J85" s="158"/>
      <c r="K85" s="164">
        <f t="shared" si="6"/>
        <v>1146.9299999999998</v>
      </c>
      <c r="L85" s="158"/>
      <c r="M85" s="179">
        <f t="shared" si="7"/>
        <v>6.8061565383391658</v>
      </c>
      <c r="N85" s="158"/>
      <c r="O85" s="168">
        <f t="shared" si="8"/>
        <v>3.1971459934138311</v>
      </c>
      <c r="P85" s="158"/>
      <c r="Q85" s="168">
        <f t="shared" si="9"/>
        <v>5.0016512658764984</v>
      </c>
      <c r="R85" s="169"/>
    </row>
    <row r="86" spans="1:18" s="141" customFormat="1" ht="12" customHeight="1">
      <c r="A86" s="147" t="s">
        <v>110</v>
      </c>
      <c r="B86" s="147" t="s">
        <v>167</v>
      </c>
      <c r="C86" s="158">
        <v>23.34</v>
      </c>
      <c r="D86" s="158"/>
      <c r="E86" s="158">
        <v>23.67</v>
      </c>
      <c r="F86" s="158"/>
      <c r="G86" s="164">
        <v>0</v>
      </c>
      <c r="H86" s="158"/>
      <c r="I86" s="164">
        <v>165.69</v>
      </c>
      <c r="J86" s="158"/>
      <c r="K86" s="164">
        <f t="shared" si="6"/>
        <v>165.69</v>
      </c>
      <c r="L86" s="158"/>
      <c r="M86" s="179">
        <f t="shared" si="7"/>
        <v>0</v>
      </c>
      <c r="N86" s="158"/>
      <c r="O86" s="168">
        <f t="shared" si="8"/>
        <v>1.4</v>
      </c>
      <c r="P86" s="158"/>
      <c r="Q86" s="168">
        <f t="shared" si="9"/>
        <v>0.7</v>
      </c>
      <c r="R86" s="169"/>
    </row>
    <row r="87" spans="1:18" s="141" customFormat="1" ht="12" customHeight="1">
      <c r="A87" s="147" t="s">
        <v>111</v>
      </c>
      <c r="B87" s="147" t="s">
        <v>168</v>
      </c>
      <c r="C87" s="158">
        <v>27.79</v>
      </c>
      <c r="D87" s="158"/>
      <c r="E87" s="158">
        <v>28.25</v>
      </c>
      <c r="F87" s="158"/>
      <c r="G87" s="164">
        <v>9137.4000000000015</v>
      </c>
      <c r="H87" s="158"/>
      <c r="I87" s="164">
        <v>4146.7299999999996</v>
      </c>
      <c r="J87" s="158"/>
      <c r="K87" s="164">
        <f t="shared" si="6"/>
        <v>13284.130000000001</v>
      </c>
      <c r="L87" s="158"/>
      <c r="M87" s="179">
        <f t="shared" si="7"/>
        <v>46.971675320002063</v>
      </c>
      <c r="N87" s="158"/>
      <c r="O87" s="168">
        <f t="shared" si="8"/>
        <v>29.357380530973447</v>
      </c>
      <c r="P87" s="158"/>
      <c r="Q87" s="168">
        <f t="shared" si="9"/>
        <v>38.164527925487754</v>
      </c>
      <c r="R87" s="169"/>
    </row>
    <row r="88" spans="1:18" s="141" customFormat="1" ht="12" customHeight="1">
      <c r="A88" s="147" t="s">
        <v>112</v>
      </c>
      <c r="B88" s="147" t="s">
        <v>169</v>
      </c>
      <c r="C88" s="158">
        <v>6.0186999999999999</v>
      </c>
      <c r="D88" s="158"/>
      <c r="E88" s="158">
        <v>6.11</v>
      </c>
      <c r="F88" s="158"/>
      <c r="G88" s="164">
        <v>75955.850000000006</v>
      </c>
      <c r="H88" s="158"/>
      <c r="I88" s="164">
        <v>55011.68</v>
      </c>
      <c r="J88" s="158"/>
      <c r="K88" s="164">
        <f t="shared" si="6"/>
        <v>130967.53</v>
      </c>
      <c r="L88" s="158"/>
      <c r="M88" s="179">
        <f t="shared" si="7"/>
        <v>1802.8537249382284</v>
      </c>
      <c r="N88" s="158"/>
      <c r="O88" s="168">
        <f t="shared" si="8"/>
        <v>1800.7096563011455</v>
      </c>
      <c r="P88" s="158"/>
      <c r="Q88" s="168">
        <f t="shared" si="9"/>
        <v>1801.781690619687</v>
      </c>
      <c r="R88" s="169"/>
    </row>
    <row r="89" spans="1:18" s="141" customFormat="1" ht="12" customHeight="1">
      <c r="A89" s="147" t="s">
        <v>113</v>
      </c>
      <c r="B89" s="147" t="s">
        <v>170</v>
      </c>
      <c r="C89" s="158">
        <v>12.0374</v>
      </c>
      <c r="D89" s="158"/>
      <c r="E89" s="158">
        <v>12.22</v>
      </c>
      <c r="F89" s="158"/>
      <c r="G89" s="164">
        <v>4951.45</v>
      </c>
      <c r="H89" s="158"/>
      <c r="I89" s="164">
        <v>3458.2600000000007</v>
      </c>
      <c r="J89" s="158"/>
      <c r="K89" s="164">
        <f t="shared" si="6"/>
        <v>8409.7100000000009</v>
      </c>
      <c r="L89" s="158"/>
      <c r="M89" s="179">
        <f t="shared" si="7"/>
        <v>58.762689617359236</v>
      </c>
      <c r="N89" s="158"/>
      <c r="O89" s="168">
        <f t="shared" si="8"/>
        <v>56.600000000000009</v>
      </c>
      <c r="P89" s="158"/>
      <c r="Q89" s="168">
        <f t="shared" si="9"/>
        <v>57.681344808679626</v>
      </c>
      <c r="R89" s="169"/>
    </row>
    <row r="90" spans="1:18" s="141" customFormat="1" ht="12" customHeight="1">
      <c r="A90" s="147" t="s">
        <v>114</v>
      </c>
      <c r="B90" s="147" t="s">
        <v>171</v>
      </c>
      <c r="C90" s="158">
        <v>18.056100000000001</v>
      </c>
      <c r="D90" s="158"/>
      <c r="E90" s="158">
        <v>18.329999999999998</v>
      </c>
      <c r="F90" s="158"/>
      <c r="G90" s="164">
        <v>632.09999999999991</v>
      </c>
      <c r="H90" s="158"/>
      <c r="I90" s="164">
        <v>458.25</v>
      </c>
      <c r="J90" s="158"/>
      <c r="K90" s="164">
        <f t="shared" si="6"/>
        <v>1090.3499999999999</v>
      </c>
      <c r="L90" s="158"/>
      <c r="M90" s="179">
        <f t="shared" si="7"/>
        <v>5.0010799674348272</v>
      </c>
      <c r="N90" s="158"/>
      <c r="O90" s="168">
        <f t="shared" si="8"/>
        <v>5.0000000000000009</v>
      </c>
      <c r="P90" s="158"/>
      <c r="Q90" s="168">
        <f t="shared" si="9"/>
        <v>5.000539983717414</v>
      </c>
      <c r="R90" s="169"/>
    </row>
    <row r="91" spans="1:18" s="141" customFormat="1" ht="12" customHeight="1">
      <c r="A91" s="147" t="s">
        <v>115</v>
      </c>
      <c r="B91" s="147" t="s">
        <v>172</v>
      </c>
      <c r="C91" s="158">
        <v>24.0748</v>
      </c>
      <c r="D91" s="158"/>
      <c r="E91" s="158">
        <v>24.44</v>
      </c>
      <c r="F91" s="158"/>
      <c r="G91" s="164">
        <v>168.48999999999998</v>
      </c>
      <c r="H91" s="158"/>
      <c r="I91" s="164">
        <v>122.2</v>
      </c>
      <c r="J91" s="158"/>
      <c r="K91" s="164">
        <f t="shared" si="6"/>
        <v>290.69</v>
      </c>
      <c r="L91" s="158"/>
      <c r="M91" s="179">
        <f t="shared" si="7"/>
        <v>0.99980062139664694</v>
      </c>
      <c r="N91" s="158"/>
      <c r="O91" s="168">
        <f t="shared" si="8"/>
        <v>1</v>
      </c>
      <c r="P91" s="158"/>
      <c r="Q91" s="168">
        <f t="shared" si="9"/>
        <v>0.99990031069832352</v>
      </c>
      <c r="R91" s="169"/>
    </row>
    <row r="92" spans="1:18" s="141" customFormat="1" ht="12" customHeight="1">
      <c r="A92" s="147" t="s">
        <v>391</v>
      </c>
      <c r="B92" s="147" t="s">
        <v>596</v>
      </c>
      <c r="C92" s="158">
        <v>30.093499999999999</v>
      </c>
      <c r="D92" s="158"/>
      <c r="E92" s="158">
        <v>30.55</v>
      </c>
      <c r="F92" s="158"/>
      <c r="G92" s="164">
        <v>210.63</v>
      </c>
      <c r="H92" s="158"/>
      <c r="I92" s="164">
        <v>152.75</v>
      </c>
      <c r="J92" s="158"/>
      <c r="K92" s="164">
        <f t="shared" si="6"/>
        <v>363.38</v>
      </c>
      <c r="L92" s="158"/>
      <c r="M92" s="179">
        <f t="shared" si="7"/>
        <v>0.99988369581471082</v>
      </c>
      <c r="N92" s="158"/>
      <c r="O92" s="168">
        <f t="shared" si="8"/>
        <v>1</v>
      </c>
      <c r="P92" s="158"/>
      <c r="Q92" s="168">
        <f t="shared" si="9"/>
        <v>0.99994184790735541</v>
      </c>
      <c r="R92" s="169"/>
    </row>
    <row r="93" spans="1:18" s="141" customFormat="1" ht="12" customHeight="1">
      <c r="A93" s="147" t="s">
        <v>116</v>
      </c>
      <c r="B93" s="147" t="s">
        <v>173</v>
      </c>
      <c r="C93" s="158">
        <v>10.4786</v>
      </c>
      <c r="D93" s="158"/>
      <c r="E93" s="158">
        <v>10.61</v>
      </c>
      <c r="F93" s="158"/>
      <c r="G93" s="164">
        <v>2528.3000000000002</v>
      </c>
      <c r="H93" s="158"/>
      <c r="I93" s="164">
        <v>1758.61</v>
      </c>
      <c r="J93" s="158"/>
      <c r="K93" s="164">
        <f t="shared" si="6"/>
        <v>4286.91</v>
      </c>
      <c r="L93" s="158"/>
      <c r="M93" s="179">
        <f t="shared" si="7"/>
        <v>34.468890337040662</v>
      </c>
      <c r="N93" s="158"/>
      <c r="O93" s="168">
        <f t="shared" si="8"/>
        <v>33.150047125353439</v>
      </c>
      <c r="P93" s="158"/>
      <c r="Q93" s="168">
        <f t="shared" si="9"/>
        <v>33.80946873119705</v>
      </c>
      <c r="R93" s="169"/>
    </row>
    <row r="94" spans="1:18" s="141" customFormat="1" ht="12" customHeight="1">
      <c r="A94" s="147" t="s">
        <v>117</v>
      </c>
      <c r="B94" s="147" t="s">
        <v>174</v>
      </c>
      <c r="C94" s="158">
        <v>11.1281</v>
      </c>
      <c r="D94" s="158"/>
      <c r="E94" s="158">
        <v>11.26</v>
      </c>
      <c r="F94" s="158"/>
      <c r="G94" s="164">
        <v>4159.8399999999992</v>
      </c>
      <c r="H94" s="158"/>
      <c r="I94" s="164">
        <v>3208.93</v>
      </c>
      <c r="J94" s="158"/>
      <c r="K94" s="164">
        <f t="shared" si="6"/>
        <v>7368.7699999999986</v>
      </c>
      <c r="L94" s="158"/>
      <c r="M94" s="179">
        <f t="shared" si="7"/>
        <v>53.402005476483588</v>
      </c>
      <c r="N94" s="158"/>
      <c r="O94" s="168">
        <f t="shared" si="8"/>
        <v>56.996980461811717</v>
      </c>
      <c r="P94" s="158"/>
      <c r="Q94" s="168">
        <f t="shared" si="9"/>
        <v>55.199492969147656</v>
      </c>
      <c r="R94" s="169"/>
    </row>
    <row r="95" spans="1:18" s="141" customFormat="1" ht="12" customHeight="1">
      <c r="A95" s="147" t="s">
        <v>118</v>
      </c>
      <c r="B95" s="147" t="s">
        <v>175</v>
      </c>
      <c r="C95" s="158">
        <v>13.509600000000001</v>
      </c>
      <c r="D95" s="158"/>
      <c r="E95" s="158">
        <v>13.68</v>
      </c>
      <c r="F95" s="158"/>
      <c r="G95" s="164">
        <v>8670.09</v>
      </c>
      <c r="H95" s="158"/>
      <c r="I95" s="164">
        <v>6417.92</v>
      </c>
      <c r="J95" s="158"/>
      <c r="K95" s="164">
        <f t="shared" si="6"/>
        <v>15088.01</v>
      </c>
      <c r="L95" s="158"/>
      <c r="M95" s="179">
        <f t="shared" si="7"/>
        <v>91.681788188716581</v>
      </c>
      <c r="N95" s="158"/>
      <c r="O95" s="168">
        <f t="shared" si="8"/>
        <v>93.829239766081884</v>
      </c>
      <c r="P95" s="158"/>
      <c r="Q95" s="168">
        <f t="shared" si="9"/>
        <v>92.755513977399232</v>
      </c>
      <c r="R95" s="169"/>
    </row>
    <row r="96" spans="1:18" s="141" customFormat="1" ht="12" customHeight="1">
      <c r="A96" s="147" t="s">
        <v>119</v>
      </c>
      <c r="B96" s="147" t="s">
        <v>185</v>
      </c>
      <c r="C96" s="158">
        <v>10.46</v>
      </c>
      <c r="D96" s="158"/>
      <c r="E96" s="158">
        <v>10.44</v>
      </c>
      <c r="F96" s="158"/>
      <c r="G96" s="164">
        <v>1308.0999999999997</v>
      </c>
      <c r="H96" s="158"/>
      <c r="I96" s="164">
        <v>814.46</v>
      </c>
      <c r="J96" s="158"/>
      <c r="K96" s="164">
        <f t="shared" si="6"/>
        <v>2122.5599999999995</v>
      </c>
      <c r="L96" s="158"/>
      <c r="M96" s="144"/>
      <c r="N96" s="158"/>
      <c r="P96" s="158"/>
      <c r="R96" s="169"/>
    </row>
    <row r="97" spans="1:18" s="141" customFormat="1" ht="12" customHeight="1">
      <c r="A97" s="147" t="s">
        <v>120</v>
      </c>
      <c r="B97" s="147" t="s">
        <v>186</v>
      </c>
      <c r="C97" s="158">
        <v>16.82</v>
      </c>
      <c r="D97" s="158"/>
      <c r="E97" s="158">
        <v>16.88</v>
      </c>
      <c r="F97" s="158"/>
      <c r="G97" s="164">
        <v>515.22</v>
      </c>
      <c r="H97" s="158"/>
      <c r="I97" s="164">
        <v>556.78</v>
      </c>
      <c r="J97" s="158"/>
      <c r="K97" s="164">
        <f t="shared" si="6"/>
        <v>1072</v>
      </c>
      <c r="L97" s="158"/>
      <c r="M97" s="144"/>
      <c r="N97" s="158"/>
      <c r="P97" s="158"/>
      <c r="R97" s="169"/>
    </row>
    <row r="98" spans="1:18" s="141" customFormat="1" ht="12" customHeight="1">
      <c r="A98" s="147" t="s">
        <v>121</v>
      </c>
      <c r="B98" s="147" t="s">
        <v>187</v>
      </c>
      <c r="C98" s="158">
        <v>20.149999999999999</v>
      </c>
      <c r="D98" s="158"/>
      <c r="E98" s="158">
        <v>20.34</v>
      </c>
      <c r="F98" s="158"/>
      <c r="G98" s="164">
        <v>780.38999999999987</v>
      </c>
      <c r="H98" s="158"/>
      <c r="I98" s="164">
        <v>447.47999999999996</v>
      </c>
      <c r="J98" s="158"/>
      <c r="K98" s="164">
        <f t="shared" si="6"/>
        <v>1227.8699999999999</v>
      </c>
      <c r="L98" s="158"/>
      <c r="M98" s="144"/>
      <c r="N98" s="158"/>
      <c r="P98" s="158"/>
      <c r="R98" s="169"/>
    </row>
    <row r="99" spans="1:18" s="141" customFormat="1" ht="12" customHeight="1">
      <c r="A99" s="147" t="s">
        <v>122</v>
      </c>
      <c r="B99" s="147" t="s">
        <v>188</v>
      </c>
      <c r="C99" s="158">
        <v>27.25</v>
      </c>
      <c r="D99" s="158"/>
      <c r="E99" s="158">
        <v>27.75</v>
      </c>
      <c r="F99" s="158"/>
      <c r="G99" s="164">
        <v>1309.9199999999998</v>
      </c>
      <c r="H99" s="158"/>
      <c r="I99" s="164">
        <v>1387.5</v>
      </c>
      <c r="J99" s="158"/>
      <c r="K99" s="164">
        <f t="shared" si="6"/>
        <v>2697.42</v>
      </c>
      <c r="L99" s="158"/>
      <c r="M99" s="144"/>
      <c r="N99" s="158"/>
      <c r="P99" s="158"/>
      <c r="R99" s="169"/>
    </row>
    <row r="100" spans="1:18" s="141" customFormat="1" ht="12" customHeight="1">
      <c r="A100" s="147" t="s">
        <v>123</v>
      </c>
      <c r="B100" s="147" t="s">
        <v>189</v>
      </c>
      <c r="C100" s="158">
        <v>7.1</v>
      </c>
      <c r="D100" s="158"/>
      <c r="E100" s="158">
        <v>7.17</v>
      </c>
      <c r="F100" s="158"/>
      <c r="G100" s="164">
        <v>27832.299999999996</v>
      </c>
      <c r="H100" s="158"/>
      <c r="I100" s="164">
        <v>45498.86</v>
      </c>
      <c r="J100" s="158"/>
      <c r="K100" s="164">
        <f t="shared" si="6"/>
        <v>73331.16</v>
      </c>
      <c r="L100" s="158"/>
      <c r="M100" s="144"/>
      <c r="N100" s="158"/>
      <c r="P100" s="158"/>
      <c r="R100" s="169"/>
    </row>
    <row r="101" spans="1:18" s="141" customFormat="1" ht="12" customHeight="1">
      <c r="A101" s="147" t="s">
        <v>124</v>
      </c>
      <c r="B101" s="147" t="s">
        <v>190</v>
      </c>
      <c r="C101" s="158">
        <v>6.38</v>
      </c>
      <c r="D101" s="158"/>
      <c r="E101" s="158">
        <v>6.45</v>
      </c>
      <c r="F101" s="158"/>
      <c r="G101" s="164">
        <v>1716.22</v>
      </c>
      <c r="H101" s="158"/>
      <c r="I101" s="164">
        <v>1712.5</v>
      </c>
      <c r="J101" s="158"/>
      <c r="K101" s="164">
        <f t="shared" si="6"/>
        <v>3428.7200000000003</v>
      </c>
      <c r="L101" s="158"/>
      <c r="M101" s="144"/>
      <c r="N101" s="158"/>
      <c r="P101" s="158"/>
      <c r="R101" s="169"/>
    </row>
    <row r="102" spans="1:18" s="141" customFormat="1" ht="12" customHeight="1">
      <c r="A102" s="147" t="s">
        <v>125</v>
      </c>
      <c r="B102" s="147" t="s">
        <v>191</v>
      </c>
      <c r="C102" s="158">
        <v>2.13</v>
      </c>
      <c r="D102" s="158"/>
      <c r="E102" s="158">
        <v>2.15</v>
      </c>
      <c r="F102" s="158"/>
      <c r="G102" s="164">
        <v>2469.9</v>
      </c>
      <c r="H102" s="158"/>
      <c r="I102" s="164">
        <v>3895.18</v>
      </c>
      <c r="J102" s="158"/>
      <c r="K102" s="164">
        <f t="shared" si="6"/>
        <v>6365.08</v>
      </c>
      <c r="L102" s="158"/>
      <c r="M102" s="144"/>
      <c r="N102" s="158"/>
      <c r="P102" s="158"/>
      <c r="R102" s="169"/>
    </row>
    <row r="103" spans="1:18" s="141" customFormat="1" ht="12" customHeight="1">
      <c r="A103" s="147" t="s">
        <v>126</v>
      </c>
      <c r="B103" s="147" t="s">
        <v>192</v>
      </c>
      <c r="C103" s="158">
        <v>1.76</v>
      </c>
      <c r="D103" s="158"/>
      <c r="E103" s="158">
        <v>1.78</v>
      </c>
      <c r="F103" s="158"/>
      <c r="G103" s="164">
        <v>667.04</v>
      </c>
      <c r="H103" s="158"/>
      <c r="I103" s="164">
        <v>927.38</v>
      </c>
      <c r="J103" s="158"/>
      <c r="K103" s="164">
        <f t="shared" si="6"/>
        <v>1594.42</v>
      </c>
      <c r="L103" s="158"/>
      <c r="M103" s="144"/>
      <c r="N103" s="158"/>
      <c r="P103" s="158"/>
      <c r="R103" s="169"/>
    </row>
    <row r="104" spans="1:18" s="141" customFormat="1" ht="12" customHeight="1">
      <c r="A104" s="147" t="s">
        <v>127</v>
      </c>
      <c r="B104" s="147" t="s">
        <v>193</v>
      </c>
      <c r="C104" s="158">
        <v>30.89</v>
      </c>
      <c r="D104" s="158"/>
      <c r="E104" s="158">
        <v>32.82</v>
      </c>
      <c r="F104" s="158"/>
      <c r="G104" s="164">
        <v>38.44</v>
      </c>
      <c r="H104" s="158"/>
      <c r="I104" s="164">
        <v>89.35</v>
      </c>
      <c r="J104" s="158"/>
      <c r="K104" s="164">
        <f t="shared" si="6"/>
        <v>127.78999999999999</v>
      </c>
      <c r="L104" s="158"/>
      <c r="M104" s="179"/>
      <c r="N104" s="158"/>
      <c r="P104" s="158"/>
      <c r="R104" s="169"/>
    </row>
    <row r="105" spans="1:18" s="141" customFormat="1" ht="12" customHeight="1">
      <c r="A105" s="147" t="s">
        <v>346</v>
      </c>
      <c r="B105" s="147" t="s">
        <v>176</v>
      </c>
      <c r="C105" s="158">
        <v>9.9700000000000006</v>
      </c>
      <c r="D105" s="158"/>
      <c r="E105" s="158">
        <v>10.18</v>
      </c>
      <c r="F105" s="158"/>
      <c r="G105" s="164">
        <v>336808.46499999997</v>
      </c>
      <c r="H105" s="158"/>
      <c r="I105" s="164">
        <v>243209.21499999997</v>
      </c>
      <c r="J105" s="158"/>
      <c r="K105" s="164">
        <f t="shared" si="6"/>
        <v>580017.67999999993</v>
      </c>
      <c r="L105" s="158"/>
      <c r="M105" s="144"/>
      <c r="N105" s="158"/>
      <c r="P105" s="158"/>
      <c r="R105" s="169"/>
    </row>
    <row r="106" spans="1:18" s="141" customFormat="1" ht="12" customHeight="1">
      <c r="A106" s="147" t="s">
        <v>348</v>
      </c>
      <c r="B106" s="147" t="s">
        <v>177</v>
      </c>
      <c r="C106" s="158">
        <v>12.07</v>
      </c>
      <c r="D106" s="158"/>
      <c r="E106" s="158">
        <v>12.32</v>
      </c>
      <c r="F106" s="158"/>
      <c r="G106" s="164">
        <v>48459.3</v>
      </c>
      <c r="H106" s="158"/>
      <c r="I106" s="164">
        <v>35446.699999999997</v>
      </c>
      <c r="J106" s="158"/>
      <c r="K106" s="164">
        <f t="shared" si="6"/>
        <v>83906</v>
      </c>
      <c r="L106" s="158"/>
      <c r="M106" s="144"/>
      <c r="N106" s="158"/>
      <c r="P106" s="158"/>
      <c r="R106" s="169"/>
    </row>
    <row r="107" spans="1:18" s="141" customFormat="1" ht="12" customHeight="1">
      <c r="A107" s="147" t="s">
        <v>350</v>
      </c>
      <c r="B107" s="147" t="s">
        <v>178</v>
      </c>
      <c r="C107" s="158">
        <v>14.68</v>
      </c>
      <c r="D107" s="158"/>
      <c r="E107" s="158">
        <v>14.99</v>
      </c>
      <c r="F107" s="158"/>
      <c r="G107" s="164">
        <v>35031.82</v>
      </c>
      <c r="H107" s="158"/>
      <c r="I107" s="164">
        <v>25296.809999999998</v>
      </c>
      <c r="J107" s="158"/>
      <c r="K107" s="164">
        <f t="shared" si="6"/>
        <v>60328.63</v>
      </c>
      <c r="L107" s="158"/>
      <c r="M107" s="144"/>
      <c r="N107" s="158"/>
      <c r="P107" s="158"/>
      <c r="R107" s="169"/>
    </row>
    <row r="108" spans="1:18" s="141" customFormat="1" ht="12" customHeight="1">
      <c r="A108" s="147" t="s">
        <v>352</v>
      </c>
      <c r="B108" s="147" t="s">
        <v>179</v>
      </c>
      <c r="C108" s="158">
        <v>17.010000000000002</v>
      </c>
      <c r="D108" s="158"/>
      <c r="E108" s="158">
        <v>17.37</v>
      </c>
      <c r="F108" s="158"/>
      <c r="G108" s="164">
        <v>53877.37</v>
      </c>
      <c r="H108" s="158"/>
      <c r="I108" s="164">
        <v>40062.339999999997</v>
      </c>
      <c r="J108" s="158"/>
      <c r="K108" s="164">
        <f t="shared" si="6"/>
        <v>93939.709999999992</v>
      </c>
      <c r="L108" s="158"/>
      <c r="M108" s="144"/>
      <c r="N108" s="158"/>
      <c r="P108" s="158"/>
      <c r="R108" s="169"/>
    </row>
    <row r="109" spans="1:18" s="141" customFormat="1" ht="12" customHeight="1">
      <c r="A109" s="147" t="s">
        <v>354</v>
      </c>
      <c r="B109" s="147" t="s">
        <v>180</v>
      </c>
      <c r="C109" s="158">
        <v>22.69</v>
      </c>
      <c r="D109" s="158"/>
      <c r="E109" s="158">
        <v>23.17</v>
      </c>
      <c r="F109" s="158"/>
      <c r="G109" s="164">
        <v>2858.94</v>
      </c>
      <c r="H109" s="158"/>
      <c r="I109" s="164">
        <v>2143.29</v>
      </c>
      <c r="J109" s="158"/>
      <c r="K109" s="164">
        <f t="shared" si="6"/>
        <v>5002.2299999999996</v>
      </c>
      <c r="L109" s="158"/>
      <c r="M109" s="144"/>
      <c r="N109" s="158"/>
      <c r="P109" s="158"/>
      <c r="R109" s="169"/>
    </row>
    <row r="110" spans="1:18" s="141" customFormat="1" ht="12" customHeight="1">
      <c r="A110" s="147" t="s">
        <v>347</v>
      </c>
      <c r="B110" s="147" t="s">
        <v>181</v>
      </c>
      <c r="C110" s="158">
        <v>0.37</v>
      </c>
      <c r="D110" s="158"/>
      <c r="E110" s="158">
        <v>0.38</v>
      </c>
      <c r="F110" s="158"/>
      <c r="G110" s="164">
        <v>3048.33</v>
      </c>
      <c r="H110" s="158"/>
      <c r="I110" s="164">
        <v>1916.83</v>
      </c>
      <c r="J110" s="158"/>
      <c r="K110" s="164">
        <f t="shared" si="6"/>
        <v>4965.16</v>
      </c>
      <c r="L110" s="158"/>
      <c r="M110" s="144"/>
      <c r="N110" s="158"/>
      <c r="P110" s="158"/>
      <c r="R110" s="169"/>
    </row>
    <row r="111" spans="1:18" s="141" customFormat="1" ht="12" customHeight="1">
      <c r="A111" s="147" t="s">
        <v>349</v>
      </c>
      <c r="B111" s="147" t="s">
        <v>182</v>
      </c>
      <c r="C111" s="158">
        <v>0.55000000000000004</v>
      </c>
      <c r="D111" s="158"/>
      <c r="E111" s="158">
        <v>0.56999999999999995</v>
      </c>
      <c r="F111" s="158"/>
      <c r="G111" s="164">
        <v>58.85</v>
      </c>
      <c r="H111" s="158"/>
      <c r="I111" s="164">
        <v>91.77000000000001</v>
      </c>
      <c r="J111" s="158"/>
      <c r="K111" s="164">
        <f t="shared" si="6"/>
        <v>150.62</v>
      </c>
      <c r="L111" s="158"/>
      <c r="M111" s="144"/>
      <c r="N111" s="158"/>
      <c r="P111" s="158"/>
      <c r="R111" s="169"/>
    </row>
    <row r="112" spans="1:18" s="141" customFormat="1" ht="12" customHeight="1">
      <c r="A112" s="147" t="s">
        <v>351</v>
      </c>
      <c r="B112" s="147" t="s">
        <v>183</v>
      </c>
      <c r="C112" s="158">
        <v>0.63</v>
      </c>
      <c r="D112" s="158"/>
      <c r="E112" s="158">
        <v>0.64</v>
      </c>
      <c r="F112" s="158"/>
      <c r="G112" s="164">
        <v>0</v>
      </c>
      <c r="H112" s="158"/>
      <c r="I112" s="164">
        <v>16</v>
      </c>
      <c r="J112" s="158"/>
      <c r="K112" s="164">
        <f t="shared" si="6"/>
        <v>16</v>
      </c>
      <c r="L112" s="158"/>
      <c r="M112" s="144"/>
      <c r="N112" s="158"/>
      <c r="P112" s="158"/>
      <c r="R112" s="169"/>
    </row>
    <row r="113" spans="1:18" s="141" customFormat="1" ht="12" customHeight="1">
      <c r="A113" s="147" t="s">
        <v>353</v>
      </c>
      <c r="B113" s="147" t="s">
        <v>184</v>
      </c>
      <c r="C113" s="158">
        <v>0.92</v>
      </c>
      <c r="D113" s="158"/>
      <c r="E113" s="158">
        <v>0.94</v>
      </c>
      <c r="F113" s="158"/>
      <c r="G113" s="164">
        <v>824.31999999999994</v>
      </c>
      <c r="H113" s="158"/>
      <c r="I113" s="164">
        <v>229.35999999999999</v>
      </c>
      <c r="J113" s="158"/>
      <c r="K113" s="164">
        <f t="shared" si="6"/>
        <v>1053.6799999999998</v>
      </c>
      <c r="L113" s="158"/>
      <c r="M113" s="144"/>
      <c r="N113" s="158"/>
      <c r="P113" s="158"/>
      <c r="R113" s="169"/>
    </row>
    <row r="114" spans="1:18" s="141" customFormat="1" ht="12" customHeight="1">
      <c r="A114" s="147" t="s">
        <v>612</v>
      </c>
      <c r="B114" s="147" t="s">
        <v>613</v>
      </c>
      <c r="C114" s="158">
        <v>3.5073000000000003</v>
      </c>
      <c r="D114" s="162"/>
      <c r="E114" s="158">
        <v>3.51</v>
      </c>
      <c r="F114" s="162"/>
      <c r="G114" s="164">
        <v>428.22</v>
      </c>
      <c r="H114" s="162"/>
      <c r="I114" s="164">
        <v>311.51</v>
      </c>
      <c r="J114" s="162"/>
      <c r="K114" s="164">
        <f t="shared" si="6"/>
        <v>739.73</v>
      </c>
      <c r="L114" s="162"/>
      <c r="M114" s="169"/>
      <c r="N114" s="162"/>
      <c r="O114" s="169"/>
      <c r="P114" s="162"/>
      <c r="Q114" s="169"/>
      <c r="R114" s="169"/>
    </row>
    <row r="115" spans="1:18" s="141" customFormat="1" ht="12" customHeight="1">
      <c r="A115" s="147" t="s">
        <v>128</v>
      </c>
      <c r="B115" s="147" t="s">
        <v>194</v>
      </c>
      <c r="C115" s="158">
        <v>4.08</v>
      </c>
      <c r="D115" s="158"/>
      <c r="E115" s="158">
        <v>4.08</v>
      </c>
      <c r="F115" s="158"/>
      <c r="G115" s="164">
        <v>4479.17</v>
      </c>
      <c r="H115" s="158"/>
      <c r="I115" s="164">
        <v>3627.5999999999995</v>
      </c>
      <c r="J115" s="158"/>
      <c r="K115" s="164">
        <f t="shared" si="6"/>
        <v>8106.7699999999995</v>
      </c>
      <c r="L115" s="158"/>
      <c r="M115" s="144"/>
      <c r="N115" s="158"/>
      <c r="P115" s="158"/>
      <c r="R115" s="169"/>
    </row>
    <row r="116" spans="1:18" s="141" customFormat="1" ht="12" customHeight="1">
      <c r="A116" s="147" t="s">
        <v>129</v>
      </c>
      <c r="B116" s="147" t="s">
        <v>195</v>
      </c>
      <c r="C116" s="158">
        <v>1.3423</v>
      </c>
      <c r="D116" s="158"/>
      <c r="E116" s="158">
        <v>1.34</v>
      </c>
      <c r="F116" s="158"/>
      <c r="G116" s="164">
        <v>159.46</v>
      </c>
      <c r="H116" s="158"/>
      <c r="I116" s="164">
        <v>109.88000000000001</v>
      </c>
      <c r="J116" s="158"/>
      <c r="K116" s="164">
        <f t="shared" si="6"/>
        <v>269.34000000000003</v>
      </c>
      <c r="L116" s="158"/>
      <c r="M116" s="144"/>
      <c r="N116" s="158"/>
      <c r="P116" s="158"/>
      <c r="R116" s="169"/>
    </row>
    <row r="117" spans="1:18" s="141" customFormat="1" ht="12" customHeight="1">
      <c r="A117" s="147" t="s">
        <v>130</v>
      </c>
      <c r="B117" s="147" t="s">
        <v>196</v>
      </c>
      <c r="C117" s="158">
        <v>1.9485000000000001</v>
      </c>
      <c r="D117" s="158"/>
      <c r="E117" s="158">
        <v>1.95</v>
      </c>
      <c r="F117" s="158"/>
      <c r="G117" s="164">
        <v>27.299999999999997</v>
      </c>
      <c r="H117" s="158"/>
      <c r="I117" s="164">
        <v>19.5</v>
      </c>
      <c r="J117" s="158"/>
      <c r="K117" s="164">
        <f t="shared" si="6"/>
        <v>46.8</v>
      </c>
      <c r="L117" s="158"/>
      <c r="M117" s="144"/>
      <c r="N117" s="158"/>
      <c r="P117" s="158"/>
      <c r="R117" s="169"/>
    </row>
    <row r="118" spans="1:18" s="141" customFormat="1" ht="12" customHeight="1">
      <c r="A118" s="147" t="s">
        <v>131</v>
      </c>
      <c r="B118" s="147" t="s">
        <v>197</v>
      </c>
      <c r="C118" s="158">
        <v>3.1609000000000003</v>
      </c>
      <c r="D118" s="158"/>
      <c r="E118" s="158">
        <v>3.16</v>
      </c>
      <c r="F118" s="158"/>
      <c r="G118" s="164">
        <v>44.24</v>
      </c>
      <c r="H118" s="158"/>
      <c r="I118" s="164">
        <v>31.6</v>
      </c>
      <c r="J118" s="158"/>
      <c r="K118" s="164">
        <f t="shared" ref="K118:K141" si="10">+G118+I118</f>
        <v>75.84</v>
      </c>
      <c r="L118" s="158"/>
      <c r="M118" s="144"/>
      <c r="N118" s="158"/>
      <c r="P118" s="158"/>
      <c r="R118" s="169"/>
    </row>
    <row r="119" spans="1:18" s="141" customFormat="1" ht="12" customHeight="1">
      <c r="A119" s="147" t="s">
        <v>132</v>
      </c>
      <c r="B119" s="147" t="s">
        <v>198</v>
      </c>
      <c r="C119" s="158">
        <v>0.60620000000000007</v>
      </c>
      <c r="D119" s="158"/>
      <c r="E119" s="158">
        <v>0.61</v>
      </c>
      <c r="F119" s="158"/>
      <c r="G119" s="164">
        <v>140.91</v>
      </c>
      <c r="H119" s="158"/>
      <c r="I119" s="164">
        <v>100.64999999999999</v>
      </c>
      <c r="J119" s="158"/>
      <c r="K119" s="164">
        <f t="shared" si="10"/>
        <v>241.56</v>
      </c>
      <c r="L119" s="158"/>
      <c r="M119" s="144"/>
      <c r="N119" s="158"/>
      <c r="P119" s="158"/>
      <c r="R119" s="169"/>
    </row>
    <row r="120" spans="1:18" s="141" customFormat="1" ht="12" customHeight="1">
      <c r="A120" s="147" t="s">
        <v>133</v>
      </c>
      <c r="B120" s="147" t="s">
        <v>199</v>
      </c>
      <c r="C120" s="158">
        <v>31.02</v>
      </c>
      <c r="D120" s="158"/>
      <c r="E120" s="158">
        <v>31.02</v>
      </c>
      <c r="F120" s="158"/>
      <c r="G120" s="164">
        <v>137.22</v>
      </c>
      <c r="H120" s="158"/>
      <c r="I120" s="164">
        <v>309.93</v>
      </c>
      <c r="J120" s="158"/>
      <c r="K120" s="164">
        <f t="shared" si="10"/>
        <v>447.15</v>
      </c>
      <c r="L120" s="158"/>
      <c r="M120" s="144"/>
      <c r="N120" s="158"/>
      <c r="P120" s="158"/>
      <c r="R120" s="169"/>
    </row>
    <row r="121" spans="1:18" s="141" customFormat="1" ht="12" customHeight="1">
      <c r="A121" s="147" t="s">
        <v>627</v>
      </c>
      <c r="B121" s="147" t="s">
        <v>628</v>
      </c>
      <c r="C121" s="158">
        <v>31.02</v>
      </c>
      <c r="D121" s="158"/>
      <c r="E121" s="158">
        <v>31.02</v>
      </c>
      <c r="F121" s="158"/>
      <c r="G121" s="164">
        <v>30.24</v>
      </c>
      <c r="H121" s="158"/>
      <c r="I121" s="164">
        <v>0</v>
      </c>
      <c r="J121" s="158"/>
      <c r="K121" s="164">
        <f t="shared" si="10"/>
        <v>30.24</v>
      </c>
      <c r="L121" s="158"/>
      <c r="M121" s="144"/>
      <c r="N121" s="158"/>
      <c r="P121" s="158"/>
      <c r="R121" s="169"/>
    </row>
    <row r="122" spans="1:18" s="141" customFormat="1" ht="12" customHeight="1">
      <c r="A122" s="147" t="s">
        <v>134</v>
      </c>
      <c r="B122" s="147" t="s">
        <v>200</v>
      </c>
      <c r="C122" s="158">
        <v>31.02</v>
      </c>
      <c r="D122" s="158"/>
      <c r="E122" s="158">
        <v>31.02</v>
      </c>
      <c r="F122" s="158"/>
      <c r="G122" s="164">
        <v>62.22</v>
      </c>
      <c r="H122" s="158"/>
      <c r="I122" s="164">
        <v>0</v>
      </c>
      <c r="J122" s="158"/>
      <c r="K122" s="164">
        <f t="shared" si="10"/>
        <v>62.22</v>
      </c>
      <c r="L122" s="158"/>
      <c r="M122" s="144"/>
      <c r="N122" s="158"/>
      <c r="P122" s="158"/>
      <c r="R122" s="169"/>
    </row>
    <row r="123" spans="1:18" s="141" customFormat="1" ht="12" customHeight="1">
      <c r="A123" s="147" t="s">
        <v>135</v>
      </c>
      <c r="B123" s="147" t="s">
        <v>201</v>
      </c>
      <c r="C123" s="158">
        <v>36.19</v>
      </c>
      <c r="D123" s="158"/>
      <c r="E123" s="158">
        <v>36.19</v>
      </c>
      <c r="F123" s="158"/>
      <c r="G123" s="164">
        <v>44.16</v>
      </c>
      <c r="H123" s="158"/>
      <c r="I123" s="164">
        <v>22.08</v>
      </c>
      <c r="J123" s="158"/>
      <c r="K123" s="164">
        <f t="shared" si="10"/>
        <v>66.239999999999995</v>
      </c>
      <c r="L123" s="158"/>
      <c r="M123" s="144"/>
      <c r="N123" s="158"/>
      <c r="P123" s="158"/>
      <c r="R123" s="169"/>
    </row>
    <row r="124" spans="1:18" s="141" customFormat="1" ht="12" customHeight="1">
      <c r="A124" s="147" t="s">
        <v>389</v>
      </c>
      <c r="B124" s="147" t="s">
        <v>390</v>
      </c>
      <c r="C124" s="158">
        <v>22.08</v>
      </c>
      <c r="D124" s="158"/>
      <c r="E124" s="158">
        <v>22.08</v>
      </c>
      <c r="F124" s="158"/>
      <c r="G124" s="164">
        <v>44.16</v>
      </c>
      <c r="H124" s="158"/>
      <c r="I124" s="164">
        <v>22.08</v>
      </c>
      <c r="J124" s="158"/>
      <c r="K124" s="164">
        <f t="shared" si="10"/>
        <v>66.239999999999995</v>
      </c>
      <c r="L124" s="158"/>
      <c r="M124" s="144"/>
      <c r="N124" s="158"/>
      <c r="P124" s="158"/>
      <c r="R124" s="169"/>
    </row>
    <row r="125" spans="1:18" s="141" customFormat="1" ht="12" customHeight="1">
      <c r="A125" s="147" t="s">
        <v>355</v>
      </c>
      <c r="B125" s="147" t="s">
        <v>202</v>
      </c>
      <c r="C125" s="158">
        <v>18.47</v>
      </c>
      <c r="D125" s="158"/>
      <c r="E125" s="158">
        <v>18.86</v>
      </c>
      <c r="F125" s="158"/>
      <c r="G125" s="164">
        <v>1791.5899999999997</v>
      </c>
      <c r="H125" s="158"/>
      <c r="I125" s="164">
        <v>1451.44</v>
      </c>
      <c r="J125" s="158"/>
      <c r="K125" s="164">
        <f t="shared" si="10"/>
        <v>3243.0299999999997</v>
      </c>
      <c r="L125" s="158"/>
      <c r="M125" s="144"/>
      <c r="N125" s="158"/>
      <c r="P125" s="158"/>
      <c r="R125" s="169"/>
    </row>
    <row r="126" spans="1:18" s="141" customFormat="1" ht="12" customHeight="1">
      <c r="A126" s="147" t="s">
        <v>356</v>
      </c>
      <c r="B126" s="147" t="s">
        <v>203</v>
      </c>
      <c r="C126" s="158">
        <v>22.77</v>
      </c>
      <c r="D126" s="158"/>
      <c r="E126" s="158">
        <v>23.25</v>
      </c>
      <c r="F126" s="158"/>
      <c r="G126" s="164">
        <v>182.16000000000003</v>
      </c>
      <c r="H126" s="158"/>
      <c r="I126" s="164">
        <v>116.25</v>
      </c>
      <c r="J126" s="158"/>
      <c r="K126" s="164">
        <f t="shared" si="10"/>
        <v>298.41000000000003</v>
      </c>
      <c r="L126" s="158"/>
      <c r="M126" s="144"/>
      <c r="N126" s="158"/>
      <c r="P126" s="158"/>
      <c r="R126" s="169"/>
    </row>
    <row r="127" spans="1:18" s="141" customFormat="1" ht="12" customHeight="1">
      <c r="A127" s="147" t="s">
        <v>357</v>
      </c>
      <c r="B127" s="147" t="s">
        <v>204</v>
      </c>
      <c r="C127" s="158">
        <v>22.77</v>
      </c>
      <c r="D127" s="158"/>
      <c r="E127" s="158">
        <v>23.25</v>
      </c>
      <c r="F127" s="158"/>
      <c r="G127" s="164">
        <v>0</v>
      </c>
      <c r="H127" s="158"/>
      <c r="I127" s="164">
        <v>139.5</v>
      </c>
      <c r="J127" s="158"/>
      <c r="K127" s="164">
        <f t="shared" si="10"/>
        <v>139.5</v>
      </c>
      <c r="L127" s="158"/>
      <c r="M127" s="144"/>
      <c r="N127" s="158"/>
      <c r="P127" s="158"/>
      <c r="R127" s="169"/>
    </row>
    <row r="128" spans="1:18" s="141" customFormat="1" ht="12" customHeight="1">
      <c r="A128" s="147" t="s">
        <v>358</v>
      </c>
      <c r="B128" s="147" t="s">
        <v>205</v>
      </c>
      <c r="C128" s="158">
        <v>26.46</v>
      </c>
      <c r="D128" s="158"/>
      <c r="E128" s="158">
        <v>27.02</v>
      </c>
      <c r="F128" s="158"/>
      <c r="G128" s="164">
        <v>793.80000000000007</v>
      </c>
      <c r="H128" s="158"/>
      <c r="I128" s="164">
        <v>162.12</v>
      </c>
      <c r="J128" s="158"/>
      <c r="K128" s="164">
        <f t="shared" si="10"/>
        <v>955.92000000000007</v>
      </c>
      <c r="L128" s="158"/>
      <c r="M128" s="144"/>
      <c r="N128" s="158"/>
      <c r="P128" s="158"/>
      <c r="R128" s="169"/>
    </row>
    <row r="129" spans="1:18" s="141" customFormat="1" ht="12" customHeight="1">
      <c r="A129" s="147" t="s">
        <v>578</v>
      </c>
      <c r="B129" s="147" t="s">
        <v>579</v>
      </c>
      <c r="C129" s="158">
        <v>18.47</v>
      </c>
      <c r="D129" s="158"/>
      <c r="E129" s="158">
        <v>18.86</v>
      </c>
      <c r="F129" s="158"/>
      <c r="G129" s="164">
        <v>9.1</v>
      </c>
      <c r="H129" s="158"/>
      <c r="I129" s="164">
        <v>0</v>
      </c>
      <c r="J129" s="158"/>
      <c r="K129" s="164">
        <f t="shared" si="10"/>
        <v>9.1</v>
      </c>
      <c r="L129" s="158"/>
      <c r="M129" s="144"/>
      <c r="N129" s="158"/>
      <c r="P129" s="158"/>
      <c r="R129" s="169"/>
    </row>
    <row r="130" spans="1:18" s="141" customFormat="1" ht="12" customHeight="1">
      <c r="A130" s="147" t="s">
        <v>136</v>
      </c>
      <c r="B130" s="147" t="s">
        <v>206</v>
      </c>
      <c r="C130" s="158">
        <v>11.73</v>
      </c>
      <c r="D130" s="158"/>
      <c r="E130" s="158">
        <v>11.73</v>
      </c>
      <c r="F130" s="158"/>
      <c r="G130" s="164">
        <v>2780.0099999999998</v>
      </c>
      <c r="H130" s="158"/>
      <c r="I130" s="164">
        <v>2016.0099999999998</v>
      </c>
      <c r="J130" s="158"/>
      <c r="K130" s="164">
        <f t="shared" si="10"/>
        <v>4796.0199999999995</v>
      </c>
      <c r="L130" s="158"/>
      <c r="M130" s="144"/>
      <c r="N130" s="158"/>
      <c r="P130" s="158"/>
      <c r="R130" s="169"/>
    </row>
    <row r="131" spans="1:18" s="141" customFormat="1" ht="12" customHeight="1">
      <c r="A131" s="147" t="s">
        <v>137</v>
      </c>
      <c r="B131" s="147" t="s">
        <v>207</v>
      </c>
      <c r="C131" s="158">
        <v>84.78</v>
      </c>
      <c r="D131" s="158"/>
      <c r="E131" s="158">
        <v>84.78</v>
      </c>
      <c r="F131" s="158"/>
      <c r="G131" s="164">
        <v>1120.53</v>
      </c>
      <c r="H131" s="158"/>
      <c r="I131" s="164">
        <v>1777.75</v>
      </c>
      <c r="J131" s="158"/>
      <c r="K131" s="164">
        <f t="shared" si="10"/>
        <v>2898.2799999999997</v>
      </c>
      <c r="L131" s="158"/>
      <c r="M131" s="144"/>
      <c r="N131" s="158"/>
      <c r="P131" s="158"/>
      <c r="R131" s="169"/>
    </row>
    <row r="132" spans="1:18" s="141" customFormat="1" ht="12" customHeight="1">
      <c r="A132" s="147" t="s">
        <v>359</v>
      </c>
      <c r="B132" s="147" t="s">
        <v>208</v>
      </c>
      <c r="C132" s="158">
        <v>4.22</v>
      </c>
      <c r="D132" s="158"/>
      <c r="E132" s="158">
        <v>4.22</v>
      </c>
      <c r="F132" s="158"/>
      <c r="G132" s="164">
        <v>8.879999999999999</v>
      </c>
      <c r="H132" s="158"/>
      <c r="I132" s="164">
        <v>0</v>
      </c>
      <c r="J132" s="158"/>
      <c r="K132" s="164">
        <f t="shared" si="10"/>
        <v>8.879999999999999</v>
      </c>
      <c r="L132" s="158"/>
      <c r="M132" s="144"/>
      <c r="N132" s="158"/>
      <c r="P132" s="158"/>
      <c r="R132" s="169"/>
    </row>
    <row r="133" spans="1:18" s="141" customFormat="1" ht="12" customHeight="1">
      <c r="A133" s="147" t="s">
        <v>360</v>
      </c>
      <c r="B133" s="147" t="s">
        <v>209</v>
      </c>
      <c r="C133" s="180">
        <v>1.18</v>
      </c>
      <c r="D133" s="158"/>
      <c r="E133" s="158">
        <v>1.2</v>
      </c>
      <c r="F133" s="158"/>
      <c r="G133" s="164">
        <v>7200.1</v>
      </c>
      <c r="H133" s="158"/>
      <c r="I133" s="164">
        <v>5298.59</v>
      </c>
      <c r="J133" s="158"/>
      <c r="K133" s="164">
        <f t="shared" si="10"/>
        <v>12498.69</v>
      </c>
      <c r="L133" s="158"/>
      <c r="M133" s="144"/>
      <c r="N133" s="158"/>
      <c r="P133" s="158"/>
      <c r="R133" s="169"/>
    </row>
    <row r="134" spans="1:18" s="141" customFormat="1" ht="12" customHeight="1">
      <c r="A134" s="147" t="s">
        <v>138</v>
      </c>
      <c r="B134" s="147" t="s">
        <v>210</v>
      </c>
      <c r="C134" s="180">
        <v>1.18</v>
      </c>
      <c r="D134" s="158"/>
      <c r="E134" s="158">
        <v>1.2</v>
      </c>
      <c r="F134" s="158"/>
      <c r="G134" s="164">
        <v>15039.670000000002</v>
      </c>
      <c r="H134" s="158"/>
      <c r="I134" s="164">
        <v>10497.96</v>
      </c>
      <c r="J134" s="158"/>
      <c r="K134" s="164">
        <f t="shared" si="10"/>
        <v>25537.63</v>
      </c>
      <c r="L134" s="158"/>
      <c r="M134" s="144"/>
      <c r="N134" s="158"/>
      <c r="P134" s="158"/>
      <c r="R134" s="169"/>
    </row>
    <row r="135" spans="1:18" s="141" customFormat="1" ht="12" customHeight="1">
      <c r="A135" s="147" t="s">
        <v>372</v>
      </c>
      <c r="B135" s="147" t="s">
        <v>373</v>
      </c>
      <c r="C135" s="158">
        <v>1.18</v>
      </c>
      <c r="D135" s="162"/>
      <c r="E135" s="158">
        <v>1.2</v>
      </c>
      <c r="F135" s="162"/>
      <c r="G135" s="164">
        <v>-61.31</v>
      </c>
      <c r="H135" s="162"/>
      <c r="I135" s="164">
        <v>26</v>
      </c>
      <c r="J135" s="162"/>
      <c r="K135" s="164">
        <f t="shared" si="10"/>
        <v>-35.31</v>
      </c>
      <c r="L135" s="162"/>
      <c r="M135" s="169"/>
      <c r="N135" s="162"/>
      <c r="O135" s="169"/>
      <c r="P135" s="162"/>
      <c r="Q135" s="169"/>
      <c r="R135" s="169"/>
    </row>
    <row r="136" spans="1:18" s="141" customFormat="1" ht="12" customHeight="1">
      <c r="A136" s="147" t="s">
        <v>383</v>
      </c>
      <c r="B136" s="147" t="s">
        <v>384</v>
      </c>
      <c r="C136" s="158">
        <v>18.47</v>
      </c>
      <c r="D136" s="158"/>
      <c r="E136" s="158">
        <v>18.86</v>
      </c>
      <c r="F136" s="158"/>
      <c r="G136" s="164">
        <v>240.10999999999999</v>
      </c>
      <c r="H136" s="158"/>
      <c r="I136" s="164">
        <v>245.17999999999995</v>
      </c>
      <c r="J136" s="158"/>
      <c r="K136" s="164">
        <f t="shared" si="10"/>
        <v>485.28999999999996</v>
      </c>
      <c r="L136" s="158"/>
      <c r="M136" s="144"/>
      <c r="N136" s="158"/>
      <c r="P136" s="158"/>
      <c r="R136" s="169"/>
    </row>
    <row r="137" spans="1:18" s="141" customFormat="1" ht="12" customHeight="1">
      <c r="A137" s="147" t="s">
        <v>381</v>
      </c>
      <c r="B137" s="147" t="s">
        <v>382</v>
      </c>
      <c r="C137" s="158">
        <v>22.77</v>
      </c>
      <c r="D137" s="158"/>
      <c r="E137" s="158">
        <v>23.25</v>
      </c>
      <c r="F137" s="158"/>
      <c r="G137" s="164">
        <v>45.54</v>
      </c>
      <c r="H137" s="158"/>
      <c r="I137" s="164">
        <v>69.75</v>
      </c>
      <c r="J137" s="158"/>
      <c r="K137" s="164">
        <f t="shared" si="10"/>
        <v>115.28999999999999</v>
      </c>
      <c r="L137" s="158"/>
      <c r="M137" s="144"/>
      <c r="N137" s="158"/>
      <c r="P137" s="158"/>
      <c r="R137" s="169"/>
    </row>
    <row r="138" spans="1:18" s="141" customFormat="1" ht="12" customHeight="1">
      <c r="A138" s="147" t="s">
        <v>385</v>
      </c>
      <c r="B138" s="147" t="s">
        <v>386</v>
      </c>
      <c r="C138" s="158">
        <v>22.77</v>
      </c>
      <c r="D138" s="158"/>
      <c r="E138" s="158">
        <v>23.25</v>
      </c>
      <c r="F138" s="158"/>
      <c r="G138" s="164">
        <v>22.77</v>
      </c>
      <c r="H138" s="158"/>
      <c r="I138" s="164">
        <v>46.5</v>
      </c>
      <c r="J138" s="158"/>
      <c r="K138" s="164">
        <f t="shared" si="10"/>
        <v>69.27</v>
      </c>
      <c r="L138" s="158"/>
      <c r="M138" s="144"/>
      <c r="N138" s="158"/>
      <c r="P138" s="158"/>
      <c r="R138" s="169"/>
    </row>
    <row r="139" spans="1:18" s="141" customFormat="1" ht="12" customHeight="1">
      <c r="A139" s="147" t="s">
        <v>139</v>
      </c>
      <c r="B139" s="147" t="s">
        <v>211</v>
      </c>
      <c r="C139" s="158">
        <v>18.47</v>
      </c>
      <c r="D139" s="158"/>
      <c r="E139" s="158">
        <v>18.86</v>
      </c>
      <c r="F139" s="158"/>
      <c r="G139" s="164">
        <v>111.82</v>
      </c>
      <c r="H139" s="158"/>
      <c r="I139" s="164">
        <v>56.28</v>
      </c>
      <c r="J139" s="158"/>
      <c r="K139" s="164">
        <f t="shared" si="10"/>
        <v>168.1</v>
      </c>
      <c r="L139" s="158"/>
      <c r="M139" s="144"/>
      <c r="N139" s="158"/>
      <c r="P139" s="158"/>
      <c r="R139" s="169"/>
    </row>
    <row r="140" spans="1:18" s="141" customFormat="1" ht="12" customHeight="1">
      <c r="A140" s="147" t="s">
        <v>614</v>
      </c>
      <c r="B140" s="147" t="s">
        <v>615</v>
      </c>
      <c r="C140" s="158">
        <v>45</v>
      </c>
      <c r="D140" s="162"/>
      <c r="E140" s="158">
        <v>45</v>
      </c>
      <c r="F140" s="162"/>
      <c r="G140" s="164">
        <v>1260</v>
      </c>
      <c r="H140" s="162"/>
      <c r="I140" s="164">
        <v>765</v>
      </c>
      <c r="J140" s="162"/>
      <c r="K140" s="164">
        <f t="shared" si="10"/>
        <v>2025</v>
      </c>
      <c r="L140" s="162"/>
      <c r="M140" s="169"/>
      <c r="N140" s="162"/>
      <c r="O140" s="169"/>
      <c r="P140" s="162"/>
      <c r="Q140" s="169"/>
      <c r="R140" s="169"/>
    </row>
    <row r="141" spans="1:18" s="141" customFormat="1" ht="12" customHeight="1">
      <c r="A141" s="147" t="s">
        <v>140</v>
      </c>
      <c r="B141" s="147" t="s">
        <v>212</v>
      </c>
      <c r="C141" s="158"/>
      <c r="D141" s="158"/>
      <c r="E141" s="158"/>
      <c r="F141" s="158"/>
      <c r="G141" s="164">
        <v>-22.1</v>
      </c>
      <c r="H141" s="158"/>
      <c r="I141" s="164">
        <v>140</v>
      </c>
      <c r="J141" s="158"/>
      <c r="K141" s="164">
        <f t="shared" si="10"/>
        <v>117.9</v>
      </c>
      <c r="L141" s="158"/>
      <c r="M141" s="144"/>
      <c r="N141" s="158"/>
      <c r="P141" s="158"/>
    </row>
    <row r="142" spans="1:18" s="141" customFormat="1" ht="12" customHeight="1" thickBot="1">
      <c r="A142" s="148"/>
      <c r="B142" s="148"/>
      <c r="C142" s="158"/>
      <c r="D142" s="158"/>
      <c r="E142" s="158"/>
      <c r="F142" s="158"/>
      <c r="G142" s="164"/>
      <c r="H142" s="158"/>
      <c r="I142" s="164"/>
      <c r="J142" s="158"/>
      <c r="K142" s="164"/>
      <c r="L142" s="158"/>
      <c r="M142" s="144"/>
      <c r="N142" s="158"/>
      <c r="P142" s="158"/>
    </row>
    <row r="143" spans="1:18" s="141" customFormat="1" ht="13.5" thickBot="1">
      <c r="A143" s="154"/>
      <c r="B143" s="155" t="s">
        <v>15</v>
      </c>
      <c r="C143" s="158"/>
      <c r="D143" s="158"/>
      <c r="E143" s="158"/>
      <c r="F143" s="158"/>
      <c r="G143" s="175">
        <f>SUM(G56:G142)</f>
        <v>2867448.45</v>
      </c>
      <c r="H143" s="158"/>
      <c r="I143" s="175">
        <f>SUM(I56:I142)</f>
        <v>2104326.8600000003</v>
      </c>
      <c r="J143" s="158"/>
      <c r="K143" s="175">
        <f>SUM(K56:K142)</f>
        <v>4971775.3099999996</v>
      </c>
      <c r="L143" s="158"/>
      <c r="M143" s="144"/>
      <c r="N143" s="158"/>
      <c r="P143" s="158"/>
      <c r="Q143" s="177">
        <f>SUM(Q56:Q142)</f>
        <v>8370.940182481505</v>
      </c>
    </row>
    <row r="144" spans="1:18" s="141" customFormat="1" ht="12" customHeight="1">
      <c r="A144" s="154"/>
      <c r="B144" s="154"/>
      <c r="C144" s="158"/>
      <c r="D144" s="158"/>
      <c r="E144" s="158"/>
      <c r="F144" s="158"/>
      <c r="G144" s="164"/>
      <c r="H144" s="158"/>
      <c r="I144" s="164"/>
      <c r="J144" s="158"/>
      <c r="K144" s="164"/>
      <c r="L144" s="158"/>
      <c r="M144" s="144"/>
      <c r="N144" s="158"/>
      <c r="P144" s="158"/>
    </row>
    <row r="145" spans="1:17" ht="12" customHeight="1">
      <c r="A145" s="145" t="s">
        <v>18</v>
      </c>
      <c r="B145" s="145" t="s">
        <v>18</v>
      </c>
      <c r="C145" s="148"/>
      <c r="D145" s="148"/>
      <c r="E145" s="158"/>
      <c r="F145" s="148"/>
      <c r="H145" s="148"/>
      <c r="J145" s="148"/>
      <c r="L145" s="148"/>
      <c r="N145" s="148"/>
      <c r="P145" s="148"/>
    </row>
    <row r="146" spans="1:17" ht="12" customHeight="1">
      <c r="A146" s="151"/>
      <c r="B146" s="151"/>
      <c r="C146" s="148"/>
      <c r="D146" s="148"/>
      <c r="E146" s="158"/>
      <c r="F146" s="148"/>
      <c r="H146" s="148"/>
      <c r="J146" s="148"/>
      <c r="L146" s="148"/>
      <c r="N146" s="148"/>
      <c r="P146" s="148"/>
    </row>
    <row r="147" spans="1:17" ht="12" customHeight="1">
      <c r="A147" s="153" t="s">
        <v>19</v>
      </c>
      <c r="B147" s="153" t="s">
        <v>19</v>
      </c>
      <c r="C147" s="148"/>
      <c r="D147" s="148"/>
      <c r="E147" s="158"/>
      <c r="F147" s="148"/>
      <c r="H147" s="148"/>
      <c r="J147" s="148"/>
      <c r="L147" s="148"/>
      <c r="N147" s="148"/>
      <c r="P147" s="148"/>
    </row>
    <row r="148" spans="1:17" ht="12" customHeight="1">
      <c r="A148" s="147" t="s">
        <v>213</v>
      </c>
      <c r="B148" s="147" t="s">
        <v>237</v>
      </c>
      <c r="C148" s="158">
        <v>80.78</v>
      </c>
      <c r="D148" s="148"/>
      <c r="E148" s="158">
        <v>80.78</v>
      </c>
      <c r="F148" s="148"/>
      <c r="G148" s="164">
        <v>119590.12999999999</v>
      </c>
      <c r="H148" s="148"/>
      <c r="I148" s="164">
        <v>82065.919999999998</v>
      </c>
      <c r="J148" s="148"/>
      <c r="K148" s="164">
        <f t="shared" ref="K148:K174" si="11">+G148+I148</f>
        <v>201656.05</v>
      </c>
      <c r="L148" s="148"/>
      <c r="M148" s="179">
        <f t="shared" ref="M148" si="12">(G148/7)/C148</f>
        <v>211.49175892193961</v>
      </c>
      <c r="N148" s="148"/>
      <c r="O148" s="168">
        <f t="shared" ref="O148" si="13">(I148/5)/E148</f>
        <v>203.18375835602873</v>
      </c>
      <c r="P148" s="148"/>
      <c r="Q148" s="168">
        <f t="shared" ref="Q148" si="14">(M148+O148)/2</f>
        <v>207.33775863898416</v>
      </c>
    </row>
    <row r="149" spans="1:17" ht="12" customHeight="1">
      <c r="A149" s="147" t="s">
        <v>214</v>
      </c>
      <c r="B149" s="147" t="s">
        <v>238</v>
      </c>
      <c r="C149" s="158">
        <v>90.54</v>
      </c>
      <c r="D149" s="148"/>
      <c r="E149" s="158">
        <v>90.54</v>
      </c>
      <c r="F149" s="148"/>
      <c r="G149" s="164">
        <v>301548.71999999997</v>
      </c>
      <c r="H149" s="148"/>
      <c r="I149" s="164">
        <v>208246.29000000004</v>
      </c>
      <c r="J149" s="148"/>
      <c r="K149" s="164">
        <f t="shared" si="11"/>
        <v>509795.01</v>
      </c>
      <c r="L149" s="148"/>
      <c r="M149" s="179">
        <f t="shared" ref="M149:M168" si="15">(G149/7)/C149</f>
        <v>475.79399791725825</v>
      </c>
      <c r="N149" s="148"/>
      <c r="O149" s="168">
        <f t="shared" ref="O149:O168" si="16">(I149/5)/E149</f>
        <v>460.00947647448646</v>
      </c>
      <c r="P149" s="148"/>
      <c r="Q149" s="168">
        <f t="shared" ref="Q149:Q168" si="17">(M149+O149)/2</f>
        <v>467.90173719587233</v>
      </c>
    </row>
    <row r="150" spans="1:17" ht="12" customHeight="1">
      <c r="A150" s="147" t="s">
        <v>215</v>
      </c>
      <c r="B150" s="147" t="s">
        <v>239</v>
      </c>
      <c r="C150" s="158">
        <v>111.29</v>
      </c>
      <c r="D150" s="148"/>
      <c r="E150" s="158">
        <v>111.29</v>
      </c>
      <c r="F150" s="148"/>
      <c r="G150" s="164">
        <v>180734.96</v>
      </c>
      <c r="H150" s="148"/>
      <c r="I150" s="164">
        <v>132179.84000000003</v>
      </c>
      <c r="J150" s="148"/>
      <c r="K150" s="164">
        <f t="shared" si="11"/>
        <v>312914.80000000005</v>
      </c>
      <c r="L150" s="148"/>
      <c r="M150" s="179">
        <f t="shared" si="15"/>
        <v>231.99999999999997</v>
      </c>
      <c r="N150" s="148"/>
      <c r="O150" s="168">
        <f t="shared" si="16"/>
        <v>237.54127055440742</v>
      </c>
      <c r="P150" s="148"/>
      <c r="Q150" s="168">
        <f t="shared" si="17"/>
        <v>234.7706352772037</v>
      </c>
    </row>
    <row r="151" spans="1:17" ht="12" customHeight="1">
      <c r="A151" s="147" t="s">
        <v>216</v>
      </c>
      <c r="B151" s="147" t="s">
        <v>240</v>
      </c>
      <c r="C151" s="158">
        <v>111.29</v>
      </c>
      <c r="D151" s="148"/>
      <c r="E151" s="158">
        <v>111.29</v>
      </c>
      <c r="F151" s="148"/>
      <c r="G151" s="164">
        <v>8903.2000000000025</v>
      </c>
      <c r="H151" s="148"/>
      <c r="I151" s="164">
        <v>11462.869999999999</v>
      </c>
      <c r="J151" s="148"/>
      <c r="K151" s="164">
        <f t="shared" si="11"/>
        <v>20366.07</v>
      </c>
      <c r="L151" s="148"/>
      <c r="M151" s="179">
        <f t="shared" si="15"/>
        <v>11.428571428571431</v>
      </c>
      <c r="N151" s="148"/>
      <c r="O151" s="168">
        <f t="shared" si="16"/>
        <v>20.599999999999994</v>
      </c>
      <c r="P151" s="148"/>
      <c r="Q151" s="168">
        <f t="shared" si="17"/>
        <v>16.014285714285712</v>
      </c>
    </row>
    <row r="152" spans="1:17" ht="12" customHeight="1">
      <c r="A152" s="147" t="s">
        <v>217</v>
      </c>
      <c r="B152" s="147" t="s">
        <v>241</v>
      </c>
      <c r="C152" s="158">
        <v>138.54</v>
      </c>
      <c r="D152" s="148"/>
      <c r="E152" s="158">
        <v>138.54</v>
      </c>
      <c r="F152" s="148"/>
      <c r="G152" s="164">
        <v>18010.2</v>
      </c>
      <c r="H152" s="148"/>
      <c r="I152" s="164">
        <v>13022.76</v>
      </c>
      <c r="J152" s="148"/>
      <c r="K152" s="164">
        <f t="shared" si="11"/>
        <v>31032.959999999999</v>
      </c>
      <c r="L152" s="148"/>
      <c r="M152" s="179">
        <f t="shared" si="15"/>
        <v>18.571428571428573</v>
      </c>
      <c r="N152" s="148"/>
      <c r="O152" s="168">
        <f t="shared" si="16"/>
        <v>18.8</v>
      </c>
      <c r="P152" s="148"/>
      <c r="Q152" s="168">
        <f t="shared" si="17"/>
        <v>18.685714285714287</v>
      </c>
    </row>
    <row r="153" spans="1:17" ht="12" customHeight="1">
      <c r="A153" s="147" t="s">
        <v>218</v>
      </c>
      <c r="B153" s="147" t="s">
        <v>242</v>
      </c>
      <c r="C153" s="158">
        <v>144.19</v>
      </c>
      <c r="D153" s="148"/>
      <c r="E153" s="158">
        <v>144.19</v>
      </c>
      <c r="F153" s="148"/>
      <c r="G153" s="164">
        <v>20186.599999999999</v>
      </c>
      <c r="H153" s="148"/>
      <c r="I153" s="164">
        <v>15716.71</v>
      </c>
      <c r="J153" s="148"/>
      <c r="K153" s="164">
        <f t="shared" si="11"/>
        <v>35903.31</v>
      </c>
      <c r="L153" s="148"/>
      <c r="M153" s="179">
        <f t="shared" si="15"/>
        <v>20</v>
      </c>
      <c r="N153" s="148"/>
      <c r="O153" s="168">
        <f t="shared" si="16"/>
        <v>21.799999999999997</v>
      </c>
      <c r="P153" s="148"/>
      <c r="Q153" s="168">
        <f t="shared" si="17"/>
        <v>20.9</v>
      </c>
    </row>
    <row r="154" spans="1:17" ht="12" customHeight="1">
      <c r="A154" s="147" t="s">
        <v>219</v>
      </c>
      <c r="B154" s="147" t="s">
        <v>243</v>
      </c>
      <c r="C154" s="158">
        <v>157.94</v>
      </c>
      <c r="D154" s="148"/>
      <c r="E154" s="158">
        <v>157.94</v>
      </c>
      <c r="F154" s="148"/>
      <c r="G154" s="164">
        <v>21006.019999999997</v>
      </c>
      <c r="H154" s="148"/>
      <c r="I154" s="164">
        <v>18095.699999999997</v>
      </c>
      <c r="J154" s="148"/>
      <c r="K154" s="164">
        <f t="shared" si="11"/>
        <v>39101.719999999994</v>
      </c>
      <c r="L154" s="148"/>
      <c r="M154" s="179">
        <f t="shared" si="15"/>
        <v>18.999999999999996</v>
      </c>
      <c r="N154" s="148"/>
      <c r="O154" s="168">
        <f t="shared" si="16"/>
        <v>22.914651133341771</v>
      </c>
      <c r="P154" s="148"/>
      <c r="Q154" s="168">
        <f t="shared" si="17"/>
        <v>20.957325566670882</v>
      </c>
    </row>
    <row r="155" spans="1:17" ht="12" customHeight="1">
      <c r="A155" s="147" t="s">
        <v>220</v>
      </c>
      <c r="B155" s="147" t="s">
        <v>244</v>
      </c>
      <c r="C155" s="158">
        <v>171.05</v>
      </c>
      <c r="D155" s="148"/>
      <c r="E155" s="158">
        <v>171.05</v>
      </c>
      <c r="F155" s="148"/>
      <c r="G155" s="164">
        <v>8039.35</v>
      </c>
      <c r="H155" s="148"/>
      <c r="I155" s="164">
        <v>7355.15</v>
      </c>
      <c r="J155" s="148"/>
      <c r="K155" s="164">
        <f t="shared" si="11"/>
        <v>15394.5</v>
      </c>
      <c r="L155" s="148"/>
      <c r="M155" s="179">
        <f t="shared" si="15"/>
        <v>6.7142857142857144</v>
      </c>
      <c r="N155" s="148"/>
      <c r="O155" s="168">
        <f t="shared" si="16"/>
        <v>8.6</v>
      </c>
      <c r="P155" s="148"/>
      <c r="Q155" s="168">
        <f t="shared" si="17"/>
        <v>7.6571428571428566</v>
      </c>
    </row>
    <row r="156" spans="1:17" ht="12" customHeight="1">
      <c r="A156" s="147" t="s">
        <v>221</v>
      </c>
      <c r="B156" s="147" t="s">
        <v>245</v>
      </c>
      <c r="C156" s="158">
        <v>203.86</v>
      </c>
      <c r="D156" s="148"/>
      <c r="E156" s="158">
        <v>203.86</v>
      </c>
      <c r="F156" s="148"/>
      <c r="G156" s="164">
        <v>4688.7800000000007</v>
      </c>
      <c r="H156" s="148"/>
      <c r="I156" s="164">
        <v>2650.1800000000003</v>
      </c>
      <c r="J156" s="148"/>
      <c r="K156" s="164">
        <f t="shared" si="11"/>
        <v>7338.9600000000009</v>
      </c>
      <c r="L156" s="148"/>
      <c r="M156" s="179">
        <f t="shared" si="15"/>
        <v>3.285714285714286</v>
      </c>
      <c r="N156" s="148"/>
      <c r="O156" s="168">
        <f t="shared" si="16"/>
        <v>2.6</v>
      </c>
      <c r="P156" s="148"/>
      <c r="Q156" s="168">
        <f t="shared" si="17"/>
        <v>2.9428571428571431</v>
      </c>
    </row>
    <row r="157" spans="1:17" ht="12" customHeight="1">
      <c r="A157" s="147" t="s">
        <v>222</v>
      </c>
      <c r="B157" s="147" t="s">
        <v>246</v>
      </c>
      <c r="C157" s="158">
        <v>203.86</v>
      </c>
      <c r="D157" s="148"/>
      <c r="E157" s="158">
        <v>203.86</v>
      </c>
      <c r="F157" s="148"/>
      <c r="G157" s="164">
        <v>611.58000000000004</v>
      </c>
      <c r="H157" s="148"/>
      <c r="I157" s="164">
        <v>203.86</v>
      </c>
      <c r="J157" s="148"/>
      <c r="K157" s="164">
        <f t="shared" si="11"/>
        <v>815.44</v>
      </c>
      <c r="L157" s="148"/>
      <c r="M157" s="179">
        <f t="shared" si="15"/>
        <v>0.42857142857142855</v>
      </c>
      <c r="N157" s="148"/>
      <c r="O157" s="168">
        <f t="shared" si="16"/>
        <v>0.2</v>
      </c>
      <c r="P157" s="148"/>
      <c r="Q157" s="168">
        <f t="shared" si="17"/>
        <v>0.31428571428571428</v>
      </c>
    </row>
    <row r="158" spans="1:17" ht="12" customHeight="1">
      <c r="A158" s="147" t="s">
        <v>223</v>
      </c>
      <c r="B158" s="147" t="s">
        <v>247</v>
      </c>
      <c r="C158" s="158">
        <v>203.86</v>
      </c>
      <c r="D158" s="148"/>
      <c r="E158" s="158">
        <v>203.86</v>
      </c>
      <c r="F158" s="148"/>
      <c r="G158" s="164">
        <v>30782.859999999993</v>
      </c>
      <c r="H158" s="148"/>
      <c r="I158" s="164">
        <v>22424.6</v>
      </c>
      <c r="J158" s="148"/>
      <c r="K158" s="164">
        <f t="shared" si="11"/>
        <v>53207.459999999992</v>
      </c>
      <c r="L158" s="148"/>
      <c r="M158" s="179">
        <f t="shared" si="15"/>
        <v>21.571428571428566</v>
      </c>
      <c r="N158" s="148"/>
      <c r="O158" s="168">
        <f t="shared" si="16"/>
        <v>22</v>
      </c>
      <c r="P158" s="148"/>
      <c r="Q158" s="168">
        <f t="shared" si="17"/>
        <v>21.785714285714285</v>
      </c>
    </row>
    <row r="159" spans="1:17" ht="12" customHeight="1">
      <c r="A159" s="147" t="s">
        <v>224</v>
      </c>
      <c r="B159" s="147" t="s">
        <v>248</v>
      </c>
      <c r="C159" s="158">
        <v>80.78</v>
      </c>
      <c r="D159" s="148"/>
      <c r="E159" s="158">
        <v>80.78</v>
      </c>
      <c r="F159" s="148"/>
      <c r="G159" s="164">
        <v>11874.560000000001</v>
      </c>
      <c r="H159" s="148"/>
      <c r="I159" s="164">
        <v>15832.880000000001</v>
      </c>
      <c r="J159" s="148"/>
      <c r="K159" s="164">
        <f t="shared" si="11"/>
        <v>27707.440000000002</v>
      </c>
      <c r="L159" s="148"/>
      <c r="M159" s="179">
        <f t="shared" si="15"/>
        <v>20.999823152831326</v>
      </c>
      <c r="N159" s="148"/>
      <c r="O159" s="168">
        <f t="shared" si="16"/>
        <v>39.200000000000003</v>
      </c>
      <c r="P159" s="148"/>
      <c r="Q159" s="168">
        <f t="shared" si="17"/>
        <v>30.099911576415664</v>
      </c>
    </row>
    <row r="160" spans="1:17" ht="12" customHeight="1">
      <c r="A160" s="147" t="s">
        <v>225</v>
      </c>
      <c r="B160" s="147" t="s">
        <v>249</v>
      </c>
      <c r="C160" s="158">
        <v>90.54</v>
      </c>
      <c r="D160" s="148"/>
      <c r="E160" s="158">
        <v>90.54</v>
      </c>
      <c r="F160" s="148"/>
      <c r="G160" s="164">
        <v>20371.5</v>
      </c>
      <c r="H160" s="148"/>
      <c r="I160" s="164">
        <v>37030.86</v>
      </c>
      <c r="J160" s="148"/>
      <c r="K160" s="164">
        <f t="shared" si="11"/>
        <v>57402.36</v>
      </c>
      <c r="L160" s="148"/>
      <c r="M160" s="179">
        <f t="shared" si="15"/>
        <v>32.142857142857139</v>
      </c>
      <c r="N160" s="148"/>
      <c r="O160" s="168">
        <f t="shared" si="16"/>
        <v>81.8</v>
      </c>
      <c r="P160" s="148"/>
      <c r="Q160" s="168">
        <f t="shared" si="17"/>
        <v>56.971428571428568</v>
      </c>
    </row>
    <row r="161" spans="1:17" ht="12" customHeight="1">
      <c r="A161" s="147" t="s">
        <v>226</v>
      </c>
      <c r="B161" s="147" t="s">
        <v>250</v>
      </c>
      <c r="C161" s="158">
        <v>111.29</v>
      </c>
      <c r="D161" s="148"/>
      <c r="E161" s="158">
        <v>111.29</v>
      </c>
      <c r="F161" s="148"/>
      <c r="G161" s="164">
        <v>7456.43</v>
      </c>
      <c r="H161" s="148"/>
      <c r="I161" s="164">
        <v>15691.89</v>
      </c>
      <c r="J161" s="148"/>
      <c r="K161" s="164">
        <f t="shared" si="11"/>
        <v>23148.32</v>
      </c>
      <c r="L161" s="148"/>
      <c r="M161" s="179">
        <f t="shared" si="15"/>
        <v>9.5714285714285712</v>
      </c>
      <c r="N161" s="148"/>
      <c r="O161" s="168">
        <f t="shared" si="16"/>
        <v>28.199999999999996</v>
      </c>
      <c r="P161" s="148"/>
      <c r="Q161" s="168">
        <f t="shared" si="17"/>
        <v>18.885714285714283</v>
      </c>
    </row>
    <row r="162" spans="1:17" ht="12" customHeight="1">
      <c r="A162" s="147" t="s">
        <v>227</v>
      </c>
      <c r="B162" s="147" t="s">
        <v>251</v>
      </c>
      <c r="C162" s="158">
        <v>42.23</v>
      </c>
      <c r="D162" s="148"/>
      <c r="E162" s="158">
        <v>42.23</v>
      </c>
      <c r="F162" s="148"/>
      <c r="G162" s="164">
        <v>21486.37</v>
      </c>
      <c r="H162" s="148"/>
      <c r="I162" s="164">
        <v>20734.93</v>
      </c>
      <c r="J162" s="148"/>
      <c r="K162" s="164">
        <f t="shared" si="11"/>
        <v>42221.3</v>
      </c>
      <c r="L162" s="148"/>
      <c r="M162" s="179">
        <f t="shared" si="15"/>
        <v>72.684855045499134</v>
      </c>
      <c r="N162" s="148"/>
      <c r="O162" s="168">
        <f t="shared" si="16"/>
        <v>98.2</v>
      </c>
      <c r="P162" s="148"/>
      <c r="Q162" s="168">
        <f t="shared" si="17"/>
        <v>85.442427522749568</v>
      </c>
    </row>
    <row r="163" spans="1:17" ht="12" customHeight="1">
      <c r="A163" s="147" t="s">
        <v>228</v>
      </c>
      <c r="B163" s="147" t="s">
        <v>252</v>
      </c>
      <c r="C163" s="158">
        <v>37.54</v>
      </c>
      <c r="D163" s="148"/>
      <c r="E163" s="158">
        <v>37.54</v>
      </c>
      <c r="F163" s="148"/>
      <c r="G163" s="164">
        <v>20460.550000000003</v>
      </c>
      <c r="H163" s="148"/>
      <c r="I163" s="164">
        <v>12759.85</v>
      </c>
      <c r="J163" s="148"/>
      <c r="K163" s="164">
        <f t="shared" si="11"/>
        <v>33220.400000000001</v>
      </c>
      <c r="L163" s="148"/>
      <c r="M163" s="179">
        <f t="shared" si="15"/>
        <v>77.861899687951919</v>
      </c>
      <c r="N163" s="148"/>
      <c r="O163" s="168">
        <f t="shared" si="16"/>
        <v>67.980021310602027</v>
      </c>
      <c r="P163" s="148"/>
      <c r="Q163" s="168">
        <f t="shared" si="17"/>
        <v>72.920960499276973</v>
      </c>
    </row>
    <row r="164" spans="1:17" ht="12" customHeight="1">
      <c r="A164" s="147" t="s">
        <v>229</v>
      </c>
      <c r="B164" s="147" t="s">
        <v>253</v>
      </c>
      <c r="C164" s="158">
        <v>43.78</v>
      </c>
      <c r="D164" s="148"/>
      <c r="E164" s="158">
        <v>43.78</v>
      </c>
      <c r="F164" s="148"/>
      <c r="G164" s="164">
        <v>35444.300000000003</v>
      </c>
      <c r="H164" s="148"/>
      <c r="I164" s="164">
        <v>25275.66</v>
      </c>
      <c r="J164" s="148"/>
      <c r="K164" s="164">
        <f t="shared" si="11"/>
        <v>60719.960000000006</v>
      </c>
      <c r="L164" s="148"/>
      <c r="M164" s="179">
        <f t="shared" si="15"/>
        <v>115.65718201396594</v>
      </c>
      <c r="N164" s="148"/>
      <c r="O164" s="168">
        <f t="shared" si="16"/>
        <v>115.4666971219735</v>
      </c>
      <c r="P164" s="148"/>
      <c r="Q164" s="168">
        <f t="shared" si="17"/>
        <v>115.56193956796972</v>
      </c>
    </row>
    <row r="165" spans="1:17" ht="12" customHeight="1">
      <c r="A165" s="147" t="s">
        <v>230</v>
      </c>
      <c r="B165" s="147" t="s">
        <v>254</v>
      </c>
      <c r="C165" s="158">
        <v>49.97</v>
      </c>
      <c r="D165" s="148"/>
      <c r="E165" s="158">
        <v>49.97</v>
      </c>
      <c r="F165" s="148"/>
      <c r="G165" s="164">
        <v>7843.619999999999</v>
      </c>
      <c r="H165" s="148"/>
      <c r="I165" s="164">
        <v>5596.6399999999994</v>
      </c>
      <c r="J165" s="148"/>
      <c r="K165" s="164">
        <f t="shared" si="11"/>
        <v>13440.259999999998</v>
      </c>
      <c r="L165" s="148"/>
      <c r="M165" s="179">
        <f t="shared" si="15"/>
        <v>22.42379713542411</v>
      </c>
      <c r="N165" s="148"/>
      <c r="O165" s="168">
        <f t="shared" si="16"/>
        <v>22.4</v>
      </c>
      <c r="P165" s="148"/>
      <c r="Q165" s="168">
        <f t="shared" si="17"/>
        <v>22.411898567712054</v>
      </c>
    </row>
    <row r="166" spans="1:17" ht="12" customHeight="1">
      <c r="A166" s="147" t="s">
        <v>231</v>
      </c>
      <c r="B166" s="147" t="s">
        <v>255</v>
      </c>
      <c r="C166" s="158">
        <v>3.95</v>
      </c>
      <c r="D166" s="148"/>
      <c r="E166" s="158">
        <v>3.95</v>
      </c>
      <c r="F166" s="148"/>
      <c r="G166" s="164">
        <v>48411.200000000004</v>
      </c>
      <c r="H166" s="148"/>
      <c r="I166" s="164">
        <v>31535.65</v>
      </c>
      <c r="J166" s="148"/>
      <c r="K166" s="164">
        <f t="shared" si="11"/>
        <v>79946.850000000006</v>
      </c>
      <c r="L166" s="148"/>
      <c r="M166" s="179">
        <f t="shared" si="15"/>
        <v>1750.8571428571429</v>
      </c>
      <c r="N166" s="148"/>
      <c r="O166" s="168">
        <f t="shared" si="16"/>
        <v>1596.7417721518987</v>
      </c>
      <c r="P166" s="148"/>
      <c r="Q166" s="168">
        <f t="shared" si="17"/>
        <v>1673.7994575045209</v>
      </c>
    </row>
    <row r="167" spans="1:17" ht="12" customHeight="1">
      <c r="A167" s="147" t="s">
        <v>232</v>
      </c>
      <c r="B167" s="147" t="s">
        <v>256</v>
      </c>
      <c r="C167" s="158">
        <v>4.68</v>
      </c>
      <c r="D167" s="148"/>
      <c r="E167" s="158">
        <v>4.68</v>
      </c>
      <c r="F167" s="148"/>
      <c r="G167" s="164">
        <v>102197.79999999999</v>
      </c>
      <c r="H167" s="148"/>
      <c r="I167" s="164">
        <v>81230.759999999995</v>
      </c>
      <c r="J167" s="148"/>
      <c r="K167" s="164">
        <f t="shared" si="11"/>
        <v>183428.56</v>
      </c>
      <c r="L167" s="148"/>
      <c r="M167" s="179">
        <f t="shared" si="15"/>
        <v>3119.5909645909646</v>
      </c>
      <c r="N167" s="148"/>
      <c r="O167" s="168">
        <f t="shared" si="16"/>
        <v>3471.3999999999996</v>
      </c>
      <c r="P167" s="148"/>
      <c r="Q167" s="168">
        <f t="shared" si="17"/>
        <v>3295.4954822954824</v>
      </c>
    </row>
    <row r="168" spans="1:17" ht="12" customHeight="1">
      <c r="A168" s="147" t="s">
        <v>233</v>
      </c>
      <c r="B168" s="147" t="s">
        <v>257</v>
      </c>
      <c r="C168" s="158">
        <v>5.07</v>
      </c>
      <c r="D168" s="148"/>
      <c r="E168" s="158">
        <v>5.07</v>
      </c>
      <c r="F168" s="148"/>
      <c r="G168" s="164">
        <v>27704.170000000002</v>
      </c>
      <c r="H168" s="148"/>
      <c r="I168" s="164">
        <v>23707.32</v>
      </c>
      <c r="J168" s="148"/>
      <c r="K168" s="164">
        <f t="shared" si="11"/>
        <v>51411.490000000005</v>
      </c>
      <c r="L168" s="148"/>
      <c r="M168" s="179">
        <f t="shared" si="15"/>
        <v>780.61904761904759</v>
      </c>
      <c r="N168" s="148"/>
      <c r="O168" s="168">
        <f t="shared" si="16"/>
        <v>935.19999999999993</v>
      </c>
      <c r="P168" s="148"/>
      <c r="Q168" s="168">
        <f t="shared" si="17"/>
        <v>857.90952380952376</v>
      </c>
    </row>
    <row r="169" spans="1:17" ht="12" customHeight="1">
      <c r="A169" s="147" t="s">
        <v>623</v>
      </c>
      <c r="B169" s="147" t="s">
        <v>624</v>
      </c>
      <c r="C169" s="158">
        <v>31.02</v>
      </c>
      <c r="D169" s="148"/>
      <c r="E169" s="158">
        <v>31.02</v>
      </c>
      <c r="F169" s="148"/>
      <c r="G169" s="164">
        <v>743.67</v>
      </c>
      <c r="H169" s="148"/>
      <c r="I169" s="164">
        <v>253.8</v>
      </c>
      <c r="J169" s="148"/>
      <c r="K169" s="164">
        <f t="shared" si="11"/>
        <v>997.47</v>
      </c>
      <c r="L169" s="148"/>
      <c r="M169" s="181"/>
      <c r="N169" s="148"/>
      <c r="O169" s="181"/>
      <c r="P169" s="148"/>
    </row>
    <row r="170" spans="1:17" ht="12" customHeight="1">
      <c r="A170" s="147" t="s">
        <v>393</v>
      </c>
      <c r="B170" s="147" t="s">
        <v>608</v>
      </c>
      <c r="C170" s="158">
        <v>103.4</v>
      </c>
      <c r="D170" s="148"/>
      <c r="E170" s="158">
        <v>103.4</v>
      </c>
      <c r="F170" s="148"/>
      <c r="G170" s="164">
        <v>0</v>
      </c>
      <c r="H170" s="148"/>
      <c r="I170" s="164">
        <v>103.4</v>
      </c>
      <c r="J170" s="148"/>
      <c r="K170" s="164">
        <f t="shared" si="11"/>
        <v>103.4</v>
      </c>
      <c r="L170" s="148"/>
      <c r="M170" s="181"/>
      <c r="N170" s="148"/>
      <c r="O170" s="181"/>
      <c r="P170" s="148"/>
    </row>
    <row r="171" spans="1:17" ht="12" customHeight="1">
      <c r="A171" s="147" t="s">
        <v>394</v>
      </c>
      <c r="B171" s="147" t="s">
        <v>609</v>
      </c>
      <c r="C171" s="158">
        <v>35.25</v>
      </c>
      <c r="D171" s="148"/>
      <c r="E171" s="158">
        <v>35.25</v>
      </c>
      <c r="F171" s="148"/>
      <c r="G171" s="164">
        <v>0</v>
      </c>
      <c r="H171" s="148"/>
      <c r="I171" s="164">
        <v>35.25</v>
      </c>
      <c r="J171" s="148"/>
      <c r="K171" s="164">
        <f t="shared" si="11"/>
        <v>35.25</v>
      </c>
      <c r="L171" s="148"/>
      <c r="M171" s="181"/>
      <c r="N171" s="148"/>
      <c r="O171" s="181"/>
      <c r="P171" s="148"/>
    </row>
    <row r="172" spans="1:17" ht="12" customHeight="1">
      <c r="A172" s="147" t="s">
        <v>234</v>
      </c>
      <c r="B172" s="147" t="s">
        <v>259</v>
      </c>
      <c r="C172" s="158">
        <v>3.15</v>
      </c>
      <c r="D172" s="148"/>
      <c r="E172" s="158">
        <v>3.15</v>
      </c>
      <c r="F172" s="148"/>
      <c r="G172" s="164">
        <v>47794.92</v>
      </c>
      <c r="H172" s="148"/>
      <c r="I172" s="164">
        <v>36913.120000000003</v>
      </c>
      <c r="J172" s="148"/>
      <c r="K172" s="164">
        <f t="shared" si="11"/>
        <v>84708.040000000008</v>
      </c>
      <c r="L172" s="148"/>
      <c r="M172" s="181"/>
      <c r="N172" s="148"/>
      <c r="P172" s="148"/>
    </row>
    <row r="173" spans="1:17" ht="12" customHeight="1">
      <c r="A173" s="147" t="s">
        <v>235</v>
      </c>
      <c r="B173" s="147" t="s">
        <v>260</v>
      </c>
      <c r="C173" s="158">
        <v>84.78</v>
      </c>
      <c r="D173" s="158"/>
      <c r="E173" s="158">
        <v>84.78</v>
      </c>
      <c r="F173" s="158"/>
      <c r="G173" s="164">
        <v>7331.88</v>
      </c>
      <c r="H173" s="158"/>
      <c r="I173" s="164">
        <v>3635.9800000000005</v>
      </c>
      <c r="J173" s="158"/>
      <c r="K173" s="164">
        <f t="shared" si="11"/>
        <v>10967.86</v>
      </c>
      <c r="L173" s="158"/>
      <c r="M173" s="181"/>
      <c r="N173" s="158"/>
      <c r="P173" s="158"/>
    </row>
    <row r="174" spans="1:17" ht="12" customHeight="1">
      <c r="A174" s="147" t="s">
        <v>236</v>
      </c>
      <c r="B174" s="147" t="s">
        <v>261</v>
      </c>
      <c r="C174" s="158"/>
      <c r="D174" s="148"/>
      <c r="E174" s="158"/>
      <c r="F174" s="148"/>
      <c r="G174" s="164">
        <v>-44.45</v>
      </c>
      <c r="H174" s="148"/>
      <c r="I174" s="164">
        <v>-61.5</v>
      </c>
      <c r="J174" s="148"/>
      <c r="K174" s="164">
        <f t="shared" si="11"/>
        <v>-105.95</v>
      </c>
      <c r="L174" s="148"/>
      <c r="M174" s="181"/>
      <c r="N174" s="148"/>
      <c r="P174" s="148"/>
    </row>
    <row r="175" spans="1:17" ht="12" customHeight="1" thickBot="1">
      <c r="A175" s="149"/>
      <c r="B175" s="149"/>
      <c r="C175" s="148"/>
      <c r="D175" s="148"/>
      <c r="E175" s="158"/>
      <c r="F175" s="148"/>
      <c r="H175" s="148"/>
      <c r="I175" s="164"/>
      <c r="J175" s="148"/>
      <c r="K175" s="164"/>
      <c r="L175" s="148"/>
      <c r="N175" s="148"/>
      <c r="P175" s="148"/>
    </row>
    <row r="176" spans="1:17" ht="13.5" thickBot="1">
      <c r="A176" s="149"/>
      <c r="B176" s="150" t="s">
        <v>20</v>
      </c>
      <c r="C176" s="148"/>
      <c r="D176" s="148"/>
      <c r="E176" s="148"/>
      <c r="F176" s="148"/>
      <c r="G176" s="175">
        <f>SUM(G148:G175)</f>
        <v>1073178.92</v>
      </c>
      <c r="H176" s="148"/>
      <c r="I176" s="175">
        <f>SUM(I148:I175)</f>
        <v>823700.37000000011</v>
      </c>
      <c r="J176" s="148"/>
      <c r="K176" s="175">
        <f>SUM(K148:K175)</f>
        <v>1896879.2900000003</v>
      </c>
      <c r="L176" s="148"/>
      <c r="N176" s="148"/>
      <c r="P176" s="148"/>
      <c r="Q176" s="177">
        <f>SUM(Q148:Q175)</f>
        <v>7248.7662008795251</v>
      </c>
    </row>
    <row r="177" spans="1:17" ht="12" customHeight="1">
      <c r="A177" s="149"/>
      <c r="B177" s="149"/>
      <c r="C177" s="148"/>
      <c r="D177" s="148"/>
      <c r="E177" s="148"/>
      <c r="F177" s="148"/>
      <c r="H177" s="148"/>
      <c r="J177" s="148"/>
      <c r="L177" s="148"/>
      <c r="N177" s="148"/>
      <c r="P177" s="148"/>
    </row>
    <row r="178" spans="1:17" ht="12" customHeight="1">
      <c r="A178" s="153" t="s">
        <v>21</v>
      </c>
      <c r="B178" s="153" t="s">
        <v>21</v>
      </c>
      <c r="C178" s="148"/>
      <c r="D178" s="148"/>
      <c r="E178" s="148"/>
      <c r="F178" s="148"/>
      <c r="H178" s="148"/>
      <c r="J178" s="148"/>
      <c r="L178" s="148"/>
      <c r="N178" s="148"/>
      <c r="P178" s="148"/>
    </row>
    <row r="179" spans="1:17" ht="12" customHeight="1">
      <c r="A179" s="147" t="s">
        <v>262</v>
      </c>
      <c r="B179" s="147" t="s">
        <v>263</v>
      </c>
      <c r="C179" s="158">
        <v>30.89</v>
      </c>
      <c r="D179" s="148"/>
      <c r="E179" s="158">
        <v>32.82</v>
      </c>
      <c r="F179" s="148"/>
      <c r="G179" s="164">
        <v>728692.77</v>
      </c>
      <c r="H179" s="148"/>
      <c r="I179" s="164">
        <v>655173.73</v>
      </c>
      <c r="J179" s="148"/>
      <c r="K179" s="164">
        <f t="shared" ref="K179" si="18">+G179+I179</f>
        <v>1383866.5</v>
      </c>
      <c r="L179" s="148"/>
      <c r="M179" s="182"/>
      <c r="N179" s="148"/>
      <c r="O179" s="183"/>
      <c r="P179" s="148"/>
      <c r="Q179" s="176"/>
    </row>
    <row r="180" spans="1:17" ht="12" customHeight="1">
      <c r="C180" s="148"/>
      <c r="D180" s="148"/>
      <c r="E180" s="148"/>
      <c r="F180" s="148"/>
      <c r="H180" s="148"/>
      <c r="J180" s="148"/>
      <c r="L180" s="148"/>
      <c r="N180" s="148"/>
      <c r="P180" s="148"/>
    </row>
    <row r="181" spans="1:17" ht="12" customHeight="1">
      <c r="A181" s="149"/>
      <c r="B181" s="150" t="s">
        <v>22</v>
      </c>
      <c r="C181" s="148"/>
      <c r="D181" s="148"/>
      <c r="E181" s="148"/>
      <c r="F181" s="148"/>
      <c r="G181" s="175">
        <f t="shared" ref="G181:K181" si="19">SUM(G179:G180)</f>
        <v>728692.77</v>
      </c>
      <c r="H181" s="148"/>
      <c r="I181" s="175">
        <f t="shared" si="19"/>
        <v>655173.73</v>
      </c>
      <c r="J181" s="148"/>
      <c r="K181" s="175">
        <f t="shared" si="19"/>
        <v>1383866.5</v>
      </c>
      <c r="L181" s="148"/>
      <c r="N181" s="148"/>
      <c r="P181" s="148"/>
    </row>
    <row r="182" spans="1:17" ht="12" customHeight="1">
      <c r="A182" s="149"/>
      <c r="B182" s="150"/>
      <c r="C182" s="148"/>
      <c r="D182" s="148"/>
      <c r="E182" s="148"/>
      <c r="F182" s="148"/>
      <c r="G182" s="184"/>
      <c r="H182" s="148"/>
      <c r="I182" s="184"/>
      <c r="J182" s="148"/>
      <c r="K182" s="184"/>
      <c r="L182" s="148"/>
      <c r="N182" s="148"/>
      <c r="P182" s="148"/>
    </row>
    <row r="183" spans="1:17" s="141" customFormat="1" ht="12" customHeight="1">
      <c r="A183" s="151" t="s">
        <v>23</v>
      </c>
      <c r="B183" s="151" t="s">
        <v>23</v>
      </c>
      <c r="C183" s="158"/>
      <c r="D183" s="158"/>
      <c r="E183" s="158"/>
      <c r="F183" s="158"/>
      <c r="G183" s="164"/>
      <c r="H183" s="158"/>
      <c r="I183" s="164"/>
      <c r="J183" s="158"/>
      <c r="K183" s="164"/>
      <c r="L183" s="158"/>
      <c r="M183" s="144"/>
      <c r="N183" s="158"/>
      <c r="P183" s="158"/>
    </row>
    <row r="184" spans="1:17" s="141" customFormat="1" ht="12" customHeight="1">
      <c r="A184" s="147" t="s">
        <v>264</v>
      </c>
      <c r="B184" s="147" t="s">
        <v>266</v>
      </c>
      <c r="C184" s="158"/>
      <c r="D184" s="158"/>
      <c r="E184" s="158"/>
      <c r="F184" s="158"/>
      <c r="G184" s="164">
        <v>-565.6099999999999</v>
      </c>
      <c r="H184" s="158"/>
      <c r="I184" s="164">
        <v>-342.44</v>
      </c>
      <c r="J184" s="158"/>
      <c r="K184" s="164">
        <f t="shared" ref="K184:K186" si="20">+G184+I184</f>
        <v>-908.05</v>
      </c>
      <c r="L184" s="158"/>
      <c r="M184" s="181"/>
      <c r="N184" s="158"/>
      <c r="O184" s="181"/>
      <c r="P184" s="158"/>
    </row>
    <row r="185" spans="1:17" s="141" customFormat="1" ht="12" customHeight="1">
      <c r="A185" s="147" t="s">
        <v>24</v>
      </c>
      <c r="B185" s="147" t="s">
        <v>25</v>
      </c>
      <c r="C185" s="158">
        <v>1</v>
      </c>
      <c r="D185" s="158"/>
      <c r="E185" s="158">
        <v>1</v>
      </c>
      <c r="F185" s="158"/>
      <c r="G185" s="164">
        <v>16545.160000000003</v>
      </c>
      <c r="H185" s="158"/>
      <c r="I185" s="164">
        <v>11949.990000000002</v>
      </c>
      <c r="J185" s="158"/>
      <c r="K185" s="164">
        <f t="shared" si="20"/>
        <v>28495.150000000005</v>
      </c>
      <c r="L185" s="158"/>
      <c r="M185" s="181"/>
      <c r="N185" s="158"/>
      <c r="O185" s="181"/>
      <c r="P185" s="158"/>
    </row>
    <row r="186" spans="1:17" s="141" customFormat="1" ht="12" customHeight="1">
      <c r="A186" s="147" t="s">
        <v>265</v>
      </c>
      <c r="B186" s="147" t="s">
        <v>267</v>
      </c>
      <c r="C186" s="158">
        <v>11.36</v>
      </c>
      <c r="D186" s="158"/>
      <c r="E186" s="158">
        <v>11.36</v>
      </c>
      <c r="F186" s="158"/>
      <c r="G186" s="164">
        <v>181.76</v>
      </c>
      <c r="H186" s="158"/>
      <c r="I186" s="164">
        <v>159.04000000000002</v>
      </c>
      <c r="J186" s="158"/>
      <c r="K186" s="164">
        <f t="shared" si="20"/>
        <v>340.8</v>
      </c>
      <c r="L186" s="158"/>
      <c r="M186" s="181"/>
      <c r="N186" s="158"/>
      <c r="O186" s="181"/>
      <c r="P186" s="158"/>
    </row>
    <row r="187" spans="1:17" s="141" customFormat="1" ht="12" customHeight="1">
      <c r="A187" s="148"/>
      <c r="B187" s="148"/>
      <c r="C187" s="158"/>
      <c r="D187" s="158"/>
      <c r="E187" s="158"/>
      <c r="F187" s="158"/>
      <c r="G187" s="164"/>
      <c r="H187" s="158"/>
      <c r="I187" s="164"/>
      <c r="J187" s="158"/>
      <c r="K187" s="164"/>
      <c r="L187" s="158"/>
      <c r="M187" s="144"/>
      <c r="N187" s="158"/>
      <c r="P187" s="158"/>
    </row>
    <row r="188" spans="1:17" s="141" customFormat="1" ht="12" customHeight="1">
      <c r="A188" s="149"/>
      <c r="B188" s="150" t="s">
        <v>26</v>
      </c>
      <c r="C188" s="158"/>
      <c r="D188" s="158"/>
      <c r="E188" s="158"/>
      <c r="F188" s="158"/>
      <c r="G188" s="175">
        <f>SUM(G184:G187)</f>
        <v>16161.310000000003</v>
      </c>
      <c r="H188" s="158"/>
      <c r="I188" s="175">
        <f>SUM(I184:I187)</f>
        <v>11766.590000000002</v>
      </c>
      <c r="J188" s="158"/>
      <c r="K188" s="175">
        <f>SUM(K184:K187)</f>
        <v>27927.900000000005</v>
      </c>
      <c r="L188" s="158"/>
      <c r="M188" s="144"/>
      <c r="N188" s="158"/>
      <c r="P188" s="158"/>
    </row>
    <row r="189" spans="1:17" ht="12" customHeight="1">
      <c r="A189" s="149"/>
      <c r="B189" s="150"/>
      <c r="C189" s="148"/>
      <c r="D189" s="148"/>
      <c r="E189" s="148"/>
      <c r="F189" s="148"/>
      <c r="H189" s="148"/>
      <c r="J189" s="148"/>
      <c r="L189" s="148"/>
      <c r="N189" s="148"/>
      <c r="P189" s="148"/>
    </row>
    <row r="190" spans="1:17" ht="12" customHeight="1">
      <c r="A190" s="142"/>
      <c r="B190" s="155" t="s">
        <v>27</v>
      </c>
      <c r="C190" s="148"/>
      <c r="D190" s="148"/>
      <c r="E190" s="148"/>
      <c r="F190" s="148"/>
      <c r="G190" s="175">
        <f>SUM(G41,G46,G51,G143,G176,G181,G188)</f>
        <v>5828399.169999999</v>
      </c>
      <c r="H190" s="148"/>
      <c r="I190" s="175">
        <f>SUM(I41,I46,I51,I143,I176,I181,I188)</f>
        <v>4441287.33</v>
      </c>
      <c r="J190" s="148"/>
      <c r="K190" s="175">
        <f>SUM(K41,K46,K51,K143,K176,K181,K188)</f>
        <v>10269686.5</v>
      </c>
      <c r="L190" s="148"/>
      <c r="N190" s="148"/>
      <c r="P190" s="148"/>
    </row>
    <row r="191" spans="1:17">
      <c r="A191" s="142"/>
      <c r="B191" s="142"/>
      <c r="C191" s="148"/>
      <c r="D191" s="148"/>
      <c r="E191" s="148"/>
      <c r="F191" s="148"/>
      <c r="H191" s="148"/>
      <c r="I191" s="185"/>
      <c r="J191" s="148"/>
      <c r="K191" s="185"/>
      <c r="L191" s="148"/>
      <c r="M191" s="186"/>
      <c r="N191" s="148"/>
      <c r="P191" s="148"/>
    </row>
  </sheetData>
  <pageMargins left="0.7" right="0.7" top="0.75" bottom="0.75" header="0.3" footer="0.3"/>
  <pageSetup scale="55"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XFC106"/>
  <sheetViews>
    <sheetView view="pageBreakPreview" zoomScale="115" zoomScaleNormal="100" zoomScaleSheetLayoutView="115" workbookViewId="0">
      <pane xSplit="2" ySplit="6" topLeftCell="C91" activePane="bottomRight" state="frozen"/>
      <selection activeCell="AA23" sqref="AA23"/>
      <selection pane="topRight" activeCell="AA23" sqref="AA23"/>
      <selection pane="bottomLeft" activeCell="AA23" sqref="AA23"/>
      <selection pane="bottomRight" activeCell="AA23" sqref="AA23"/>
    </sheetView>
  </sheetViews>
  <sheetFormatPr defaultRowHeight="15"/>
  <cols>
    <col min="1" max="1" width="22.7109375" style="208" customWidth="1"/>
    <col min="2" max="2" width="29.140625" style="208" bestFit="1" customWidth="1"/>
    <col min="3" max="3" width="10.7109375" style="208" bestFit="1" customWidth="1"/>
    <col min="4" max="4" width="2" style="208" customWidth="1"/>
    <col min="5" max="5" width="10.5703125" style="209" bestFit="1" customWidth="1"/>
    <col min="6" max="6" width="2" style="208" customWidth="1"/>
    <col min="7" max="7" width="9.42578125" style="190" bestFit="1" customWidth="1"/>
    <col min="8" max="8" width="11.5703125" style="208" bestFit="1" customWidth="1"/>
    <col min="9" max="16384" width="9.140625" style="208"/>
  </cols>
  <sheetData>
    <row r="1" spans="1:9">
      <c r="A1" s="140" t="s">
        <v>268</v>
      </c>
      <c r="B1" s="187"/>
      <c r="C1" s="303" t="s">
        <v>867</v>
      </c>
      <c r="D1" s="303"/>
      <c r="E1" s="303"/>
      <c r="F1" s="303"/>
      <c r="G1" s="303"/>
      <c r="H1" s="303"/>
    </row>
    <row r="2" spans="1:9">
      <c r="A2" s="140" t="s">
        <v>284</v>
      </c>
      <c r="B2" s="187"/>
      <c r="C2" s="303"/>
      <c r="D2" s="303"/>
      <c r="E2" s="303"/>
      <c r="F2" s="303"/>
      <c r="G2" s="303"/>
      <c r="H2" s="303"/>
    </row>
    <row r="3" spans="1:9">
      <c r="A3" s="219" t="str">
        <f>'Yakima Regulated Price Out'!A3</f>
        <v>July 1, 2016 - June 30, 2017</v>
      </c>
      <c r="B3" s="187"/>
      <c r="C3" s="303"/>
      <c r="D3" s="303"/>
      <c r="E3" s="303"/>
      <c r="F3" s="303"/>
      <c r="G3" s="303"/>
      <c r="H3" s="303"/>
    </row>
    <row r="4" spans="1:9">
      <c r="A4" s="219"/>
      <c r="B4" s="187"/>
      <c r="C4" s="294"/>
      <c r="D4" s="294"/>
      <c r="E4" s="294"/>
      <c r="F4" s="294"/>
      <c r="G4" s="294"/>
      <c r="H4" s="294"/>
    </row>
    <row r="5" spans="1:9">
      <c r="A5" s="187"/>
      <c r="B5" s="220"/>
      <c r="C5" s="1" t="s">
        <v>668</v>
      </c>
      <c r="D5" s="187"/>
      <c r="E5" s="4" t="s">
        <v>1</v>
      </c>
      <c r="F5" s="187"/>
      <c r="G5" s="3" t="s">
        <v>581</v>
      </c>
    </row>
    <row r="6" spans="1:9" ht="15.75" thickBot="1">
      <c r="A6" s="295" t="s">
        <v>2</v>
      </c>
      <c r="B6" s="296" t="s">
        <v>3</v>
      </c>
      <c r="C6" s="297" t="s">
        <v>326</v>
      </c>
      <c r="D6" s="296"/>
      <c r="E6" s="291" t="s">
        <v>4</v>
      </c>
      <c r="F6" s="296"/>
      <c r="G6" s="292" t="s">
        <v>5</v>
      </c>
      <c r="H6" s="298"/>
    </row>
    <row r="7" spans="1:9" s="187" customFormat="1" ht="12" customHeight="1">
      <c r="C7" s="188"/>
      <c r="E7" s="189"/>
      <c r="G7" s="190"/>
    </row>
    <row r="8" spans="1:9" s="187" customFormat="1" ht="12" customHeight="1">
      <c r="A8" s="191"/>
      <c r="B8" s="191"/>
      <c r="C8" s="188"/>
      <c r="D8" s="192"/>
      <c r="E8" s="189"/>
      <c r="F8" s="192"/>
      <c r="G8" s="190"/>
    </row>
    <row r="9" spans="1:9" s="187" customFormat="1" ht="12" customHeight="1">
      <c r="A9" s="193" t="s">
        <v>6</v>
      </c>
      <c r="B9" s="193" t="s">
        <v>6</v>
      </c>
      <c r="C9" s="188"/>
      <c r="D9" s="192"/>
      <c r="E9" s="189"/>
      <c r="F9" s="192"/>
      <c r="G9" s="190"/>
    </row>
    <row r="10" spans="1:9" s="187" customFormat="1" ht="12" customHeight="1">
      <c r="A10" s="193"/>
      <c r="B10" s="193"/>
      <c r="C10" s="188"/>
      <c r="D10" s="192"/>
      <c r="E10" s="189"/>
      <c r="F10" s="192"/>
      <c r="G10" s="190"/>
    </row>
    <row r="11" spans="1:9" s="187" customFormat="1" ht="12" customHeight="1">
      <c r="A11" s="194" t="s">
        <v>7</v>
      </c>
      <c r="B11" s="194" t="s">
        <v>7</v>
      </c>
      <c r="C11" s="195"/>
      <c r="D11" s="195"/>
      <c r="E11" s="189"/>
      <c r="F11" s="195"/>
      <c r="G11" s="190"/>
    </row>
    <row r="12" spans="1:9" s="187" customFormat="1" ht="12" customHeight="1">
      <c r="A12" s="147" t="s">
        <v>57</v>
      </c>
      <c r="B12" s="147" t="s">
        <v>32</v>
      </c>
      <c r="C12" s="195">
        <v>15.38</v>
      </c>
      <c r="D12" s="195"/>
      <c r="E12" s="189">
        <v>38226.720000000001</v>
      </c>
      <c r="F12" s="195"/>
      <c r="G12" s="196">
        <f>+(E12/C12)/12</f>
        <v>207.12353706111833</v>
      </c>
      <c r="I12" s="216"/>
    </row>
    <row r="13" spans="1:9" s="187" customFormat="1" ht="12" customHeight="1">
      <c r="A13" s="147" t="s">
        <v>269</v>
      </c>
      <c r="B13" s="147" t="s">
        <v>270</v>
      </c>
      <c r="C13" s="195">
        <v>10.385</v>
      </c>
      <c r="D13" s="195"/>
      <c r="E13" s="189">
        <v>9548.9000000000015</v>
      </c>
      <c r="F13" s="195"/>
      <c r="G13" s="196">
        <f t="shared" ref="G13:G21" si="0">+(E13/C13)/12</f>
        <v>76.624137377628003</v>
      </c>
    </row>
    <row r="14" spans="1:9" s="187" customFormat="1" ht="12" customHeight="1">
      <c r="A14" s="147" t="s">
        <v>58</v>
      </c>
      <c r="B14" s="147" t="s">
        <v>33</v>
      </c>
      <c r="C14" s="195">
        <v>16.96</v>
      </c>
      <c r="D14" s="195"/>
      <c r="E14" s="189">
        <v>115156.97</v>
      </c>
      <c r="F14" s="195"/>
      <c r="G14" s="196">
        <f t="shared" si="0"/>
        <v>565.82630699685535</v>
      </c>
      <c r="I14" s="216"/>
    </row>
    <row r="15" spans="1:9" s="187" customFormat="1" ht="12" customHeight="1">
      <c r="A15" s="147" t="s">
        <v>59</v>
      </c>
      <c r="B15" s="147" t="s">
        <v>34</v>
      </c>
      <c r="C15" s="195">
        <v>18.495000000000001</v>
      </c>
      <c r="D15" s="195"/>
      <c r="E15" s="189">
        <v>21997.050000000003</v>
      </c>
      <c r="F15" s="195"/>
      <c r="G15" s="196">
        <f t="shared" si="0"/>
        <v>99.112597999459311</v>
      </c>
      <c r="I15" s="216"/>
    </row>
    <row r="16" spans="1:9" s="187" customFormat="1" ht="12" customHeight="1">
      <c r="A16" s="147" t="s">
        <v>60</v>
      </c>
      <c r="B16" s="147" t="s">
        <v>35</v>
      </c>
      <c r="C16" s="195">
        <v>20.074999999999999</v>
      </c>
      <c r="D16" s="195"/>
      <c r="E16" s="189">
        <v>8236.4500000000007</v>
      </c>
      <c r="F16" s="195"/>
      <c r="G16" s="196">
        <f t="shared" si="0"/>
        <v>34.19032793690328</v>
      </c>
      <c r="I16" s="216"/>
    </row>
    <row r="17" spans="1:16383" s="187" customFormat="1" ht="12" customHeight="1">
      <c r="A17" s="147" t="s">
        <v>61</v>
      </c>
      <c r="B17" s="147" t="s">
        <v>36</v>
      </c>
      <c r="C17" s="195">
        <v>21.984999999999999</v>
      </c>
      <c r="D17" s="195"/>
      <c r="E17" s="189">
        <v>1719.1799999999998</v>
      </c>
      <c r="F17" s="195"/>
      <c r="G17" s="196">
        <f t="shared" si="0"/>
        <v>6.5164885148965199</v>
      </c>
      <c r="I17" s="216"/>
    </row>
    <row r="18" spans="1:16383" s="187" customFormat="1" ht="12" customHeight="1">
      <c r="A18" s="147" t="s">
        <v>62</v>
      </c>
      <c r="B18" s="147" t="s">
        <v>37</v>
      </c>
      <c r="C18" s="195">
        <v>24.96</v>
      </c>
      <c r="D18" s="195"/>
      <c r="E18" s="189">
        <v>2252</v>
      </c>
      <c r="F18" s="195"/>
      <c r="G18" s="196">
        <f t="shared" si="0"/>
        <v>7.5186965811965818</v>
      </c>
    </row>
    <row r="19" spans="1:16383" s="187" customFormat="1" ht="12" customHeight="1">
      <c r="A19" s="147" t="s">
        <v>63</v>
      </c>
      <c r="B19" s="147" t="s">
        <v>38</v>
      </c>
      <c r="C19" s="195">
        <v>17.645</v>
      </c>
      <c r="D19" s="195"/>
      <c r="E19" s="189">
        <v>18901.330000000002</v>
      </c>
      <c r="F19" s="195"/>
      <c r="G19" s="196">
        <f t="shared" si="0"/>
        <v>89.266695003305941</v>
      </c>
    </row>
    <row r="20" spans="1:16383" s="187" customFormat="1" ht="12" customHeight="1">
      <c r="A20" s="147" t="s">
        <v>64</v>
      </c>
      <c r="B20" s="147" t="s">
        <v>39</v>
      </c>
      <c r="C20" s="195">
        <v>18.420000000000002</v>
      </c>
      <c r="D20" s="195"/>
      <c r="E20" s="189">
        <v>64979.740000000005</v>
      </c>
      <c r="F20" s="195"/>
      <c r="G20" s="196">
        <f t="shared" si="0"/>
        <v>293.97276511038723</v>
      </c>
    </row>
    <row r="21" spans="1:16383" s="187" customFormat="1" ht="12" customHeight="1">
      <c r="A21" s="147" t="s">
        <v>65</v>
      </c>
      <c r="B21" s="147" t="s">
        <v>40</v>
      </c>
      <c r="C21" s="195">
        <v>19.93</v>
      </c>
      <c r="D21" s="195"/>
      <c r="E21" s="189">
        <v>212882.16999999998</v>
      </c>
      <c r="F21" s="195"/>
      <c r="G21" s="196">
        <f t="shared" si="0"/>
        <v>890.12447733734734</v>
      </c>
    </row>
    <row r="22" spans="1:16383" s="187" customFormat="1" ht="12" customHeight="1">
      <c r="A22" s="147" t="s">
        <v>67</v>
      </c>
      <c r="B22" s="147" t="s">
        <v>42</v>
      </c>
      <c r="C22" s="195"/>
      <c r="D22" s="195"/>
      <c r="E22" s="189">
        <v>30165.35</v>
      </c>
      <c r="F22" s="195"/>
      <c r="G22" s="196"/>
    </row>
    <row r="23" spans="1:16383" s="187" customFormat="1" ht="12" customHeight="1">
      <c r="A23" s="147" t="s">
        <v>68</v>
      </c>
      <c r="B23" s="147" t="s">
        <v>43</v>
      </c>
      <c r="C23" s="195"/>
      <c r="D23" s="195"/>
      <c r="E23" s="189">
        <v>673.75</v>
      </c>
      <c r="F23" s="195"/>
      <c r="G23" s="196"/>
    </row>
    <row r="24" spans="1:16383" s="187" customFormat="1" ht="12" customHeight="1">
      <c r="A24" s="147" t="s">
        <v>75</v>
      </c>
      <c r="B24" s="147" t="s">
        <v>50</v>
      </c>
      <c r="C24" s="195"/>
      <c r="D24" s="195"/>
      <c r="E24" s="189">
        <v>701.49</v>
      </c>
      <c r="F24" s="195"/>
      <c r="G24" s="190"/>
      <c r="N24" s="167"/>
      <c r="O24" s="170"/>
    </row>
    <row r="25" spans="1:16383" s="187" customFormat="1" ht="12" customHeight="1">
      <c r="A25" s="147" t="s">
        <v>76</v>
      </c>
      <c r="B25" s="147" t="s">
        <v>51</v>
      </c>
      <c r="C25" s="195"/>
      <c r="D25" s="195"/>
      <c r="E25" s="189">
        <v>1082.1500000000001</v>
      </c>
      <c r="F25" s="195"/>
      <c r="G25" s="190"/>
      <c r="O25" s="167"/>
      <c r="P25" s="170"/>
    </row>
    <row r="26" spans="1:16383" s="187" customFormat="1" ht="12" customHeight="1">
      <c r="A26" s="147" t="s">
        <v>616</v>
      </c>
      <c r="B26" s="147" t="s">
        <v>617</v>
      </c>
      <c r="C26" s="195"/>
      <c r="D26" s="195"/>
      <c r="E26" s="189">
        <v>12032.2</v>
      </c>
      <c r="F26" s="195"/>
      <c r="G26" s="190"/>
      <c r="O26" s="167"/>
      <c r="P26" s="170"/>
    </row>
    <row r="27" spans="1:16383" s="187" customFormat="1" ht="12" customHeight="1">
      <c r="A27" s="147"/>
      <c r="B27" s="147" t="s">
        <v>618</v>
      </c>
      <c r="C27" s="195"/>
      <c r="D27" s="195"/>
      <c r="E27" s="189">
        <v>-107.56</v>
      </c>
      <c r="F27" s="195"/>
      <c r="G27" s="190"/>
      <c r="O27" s="167"/>
      <c r="P27" s="170"/>
    </row>
    <row r="28" spans="1:16383" s="187" customFormat="1" ht="12" customHeight="1">
      <c r="A28" s="147" t="s">
        <v>621</v>
      </c>
      <c r="B28" s="147" t="s">
        <v>622</v>
      </c>
      <c r="C28" s="195"/>
      <c r="D28" s="195"/>
      <c r="E28" s="189">
        <v>-0.35</v>
      </c>
      <c r="F28" s="167"/>
      <c r="G28" s="197"/>
      <c r="H28" s="167"/>
      <c r="I28" s="167"/>
      <c r="J28" s="167"/>
      <c r="K28" s="170"/>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c r="FF28" s="167"/>
      <c r="FG28" s="167"/>
      <c r="FH28" s="167"/>
      <c r="FI28" s="167"/>
      <c r="FJ28" s="167"/>
      <c r="FK28" s="167"/>
      <c r="FL28" s="167"/>
      <c r="FM28" s="167"/>
      <c r="FN28" s="167"/>
      <c r="FO28" s="167"/>
      <c r="FP28" s="167"/>
      <c r="FQ28" s="167"/>
      <c r="FR28" s="167"/>
      <c r="FS28" s="167"/>
      <c r="FT28" s="167"/>
      <c r="FU28" s="167"/>
      <c r="FV28" s="167"/>
      <c r="FW28" s="167"/>
      <c r="FX28" s="167"/>
      <c r="FY28" s="167"/>
      <c r="FZ28" s="167"/>
      <c r="GA28" s="167"/>
      <c r="GB28" s="167"/>
      <c r="GC28" s="167"/>
      <c r="GD28" s="167"/>
      <c r="GE28" s="167"/>
      <c r="GF28" s="167"/>
      <c r="GG28" s="167"/>
      <c r="GH28" s="167"/>
      <c r="GI28" s="167"/>
      <c r="GJ28" s="167"/>
      <c r="GK28" s="167"/>
      <c r="GL28" s="167"/>
      <c r="GM28" s="167"/>
      <c r="GN28" s="167"/>
      <c r="GO28" s="167"/>
      <c r="GP28" s="167"/>
      <c r="GQ28" s="167"/>
      <c r="GR28" s="167"/>
      <c r="GS28" s="167"/>
      <c r="GT28" s="167"/>
      <c r="GU28" s="167"/>
      <c r="GV28" s="167"/>
      <c r="GW28" s="167"/>
      <c r="GX28" s="167"/>
      <c r="GY28" s="167"/>
      <c r="GZ28" s="167"/>
      <c r="HA28" s="167"/>
      <c r="HB28" s="167"/>
      <c r="HC28" s="167"/>
      <c r="HD28" s="167"/>
      <c r="HE28" s="167"/>
      <c r="HF28" s="167"/>
      <c r="HG28" s="167"/>
      <c r="HH28" s="167"/>
      <c r="HI28" s="167"/>
      <c r="HJ28" s="167"/>
      <c r="HK28" s="167"/>
      <c r="HL28" s="167"/>
      <c r="HM28" s="167"/>
      <c r="HN28" s="167"/>
      <c r="HO28" s="167"/>
      <c r="HP28" s="167"/>
      <c r="HQ28" s="167"/>
      <c r="HR28" s="167"/>
      <c r="HS28" s="167"/>
      <c r="HT28" s="167"/>
      <c r="HU28" s="167"/>
      <c r="HV28" s="167"/>
      <c r="HW28" s="167"/>
      <c r="HX28" s="167"/>
      <c r="HY28" s="167"/>
      <c r="HZ28" s="167"/>
      <c r="IA28" s="167"/>
      <c r="IB28" s="167"/>
      <c r="IC28" s="167"/>
      <c r="ID28" s="167"/>
      <c r="IE28" s="167"/>
      <c r="IF28" s="167"/>
      <c r="IG28" s="167"/>
      <c r="IH28" s="167"/>
      <c r="II28" s="167"/>
      <c r="IJ28" s="167"/>
      <c r="IK28" s="167"/>
      <c r="IL28" s="167"/>
      <c r="IM28" s="167"/>
      <c r="IN28" s="167"/>
      <c r="IO28" s="167"/>
      <c r="IP28" s="167"/>
      <c r="IQ28" s="167"/>
      <c r="IR28" s="167"/>
      <c r="IS28" s="167"/>
      <c r="IT28" s="167"/>
      <c r="IU28" s="167"/>
      <c r="IV28" s="167"/>
      <c r="IW28" s="167"/>
      <c r="IX28" s="167"/>
      <c r="IY28" s="167"/>
      <c r="IZ28" s="167"/>
      <c r="JA28" s="167"/>
      <c r="JB28" s="167"/>
      <c r="JC28" s="167"/>
      <c r="JD28" s="167"/>
      <c r="JE28" s="167"/>
      <c r="JF28" s="167"/>
      <c r="JG28" s="167"/>
      <c r="JH28" s="167"/>
      <c r="JI28" s="167"/>
      <c r="JJ28" s="167"/>
      <c r="JK28" s="167"/>
      <c r="JL28" s="167"/>
      <c r="JM28" s="167"/>
      <c r="JN28" s="167"/>
      <c r="JO28" s="167"/>
      <c r="JP28" s="167"/>
      <c r="JQ28" s="167"/>
      <c r="JR28" s="167"/>
      <c r="JS28" s="167"/>
      <c r="JT28" s="167"/>
      <c r="JU28" s="167"/>
      <c r="JV28" s="167"/>
      <c r="JW28" s="167"/>
      <c r="JX28" s="167"/>
      <c r="JY28" s="167"/>
      <c r="JZ28" s="167"/>
      <c r="KA28" s="167"/>
      <c r="KB28" s="167"/>
      <c r="KC28" s="167"/>
      <c r="KD28" s="167"/>
      <c r="KE28" s="167"/>
      <c r="KF28" s="167"/>
      <c r="KG28" s="167"/>
      <c r="KH28" s="167"/>
      <c r="KI28" s="167"/>
      <c r="KJ28" s="167"/>
      <c r="KK28" s="167"/>
      <c r="KL28" s="167"/>
      <c r="KM28" s="167"/>
      <c r="KN28" s="167"/>
      <c r="KO28" s="167"/>
      <c r="KP28" s="167"/>
      <c r="KQ28" s="167"/>
      <c r="KR28" s="167"/>
      <c r="KS28" s="167"/>
      <c r="KT28" s="167"/>
      <c r="KU28" s="167"/>
      <c r="KV28" s="167"/>
      <c r="KW28" s="167"/>
      <c r="KX28" s="167"/>
      <c r="KY28" s="167"/>
      <c r="KZ28" s="167"/>
      <c r="LA28" s="167"/>
      <c r="LB28" s="167"/>
      <c r="LC28" s="167"/>
      <c r="LD28" s="167"/>
      <c r="LE28" s="167"/>
      <c r="LF28" s="167"/>
      <c r="LG28" s="167"/>
      <c r="LH28" s="167"/>
      <c r="LI28" s="167"/>
      <c r="LJ28" s="167"/>
      <c r="LK28" s="167"/>
      <c r="LL28" s="167"/>
      <c r="LM28" s="167"/>
      <c r="LN28" s="167"/>
      <c r="LO28" s="167"/>
      <c r="LP28" s="167"/>
      <c r="LQ28" s="167"/>
      <c r="LR28" s="167"/>
      <c r="LS28" s="167"/>
      <c r="LT28" s="167"/>
      <c r="LU28" s="167"/>
      <c r="LV28" s="167"/>
      <c r="LW28" s="167"/>
      <c r="LX28" s="167"/>
      <c r="LY28" s="167"/>
      <c r="LZ28" s="167"/>
      <c r="MA28" s="167"/>
      <c r="MB28" s="167"/>
      <c r="MC28" s="167"/>
      <c r="MD28" s="167"/>
      <c r="ME28" s="167"/>
      <c r="MF28" s="167"/>
      <c r="MG28" s="167"/>
      <c r="MH28" s="167"/>
      <c r="MI28" s="167"/>
      <c r="MJ28" s="167"/>
      <c r="MK28" s="167"/>
      <c r="ML28" s="167"/>
      <c r="MM28" s="167"/>
      <c r="MN28" s="167"/>
      <c r="MO28" s="167"/>
      <c r="MP28" s="167"/>
      <c r="MQ28" s="167"/>
      <c r="MR28" s="167"/>
      <c r="MS28" s="167"/>
      <c r="MT28" s="167"/>
      <c r="MU28" s="167"/>
      <c r="MV28" s="167"/>
      <c r="MW28" s="167"/>
      <c r="MX28" s="167"/>
      <c r="MY28" s="167"/>
      <c r="MZ28" s="167"/>
      <c r="NA28" s="167"/>
      <c r="NB28" s="167"/>
      <c r="NC28" s="167"/>
      <c r="ND28" s="167"/>
      <c r="NE28" s="167"/>
      <c r="NF28" s="167"/>
      <c r="NG28" s="167"/>
      <c r="NH28" s="167"/>
      <c r="NI28" s="167"/>
      <c r="NJ28" s="167"/>
      <c r="NK28" s="167"/>
      <c r="NL28" s="167"/>
      <c r="NM28" s="167"/>
      <c r="NN28" s="167"/>
      <c r="NO28" s="167"/>
      <c r="NP28" s="167"/>
      <c r="NQ28" s="167"/>
      <c r="NR28" s="167"/>
      <c r="NS28" s="167"/>
      <c r="NT28" s="167"/>
      <c r="NU28" s="167"/>
      <c r="NV28" s="167"/>
      <c r="NW28" s="167"/>
      <c r="NX28" s="167"/>
      <c r="NY28" s="167"/>
      <c r="NZ28" s="167"/>
      <c r="OA28" s="167"/>
      <c r="OB28" s="167"/>
      <c r="OC28" s="167"/>
      <c r="OD28" s="167"/>
      <c r="OE28" s="167"/>
      <c r="OF28" s="167"/>
      <c r="OG28" s="167"/>
      <c r="OH28" s="167"/>
      <c r="OI28" s="167"/>
      <c r="OJ28" s="167"/>
      <c r="OK28" s="167"/>
      <c r="OL28" s="167"/>
      <c r="OM28" s="167"/>
      <c r="ON28" s="167"/>
      <c r="OO28" s="167"/>
      <c r="OP28" s="167"/>
      <c r="OQ28" s="167"/>
      <c r="OR28" s="167"/>
      <c r="OS28" s="167"/>
      <c r="OT28" s="167"/>
      <c r="OU28" s="167"/>
      <c r="OV28" s="167"/>
      <c r="OW28" s="167"/>
      <c r="OX28" s="167"/>
      <c r="OY28" s="167"/>
      <c r="OZ28" s="167"/>
      <c r="PA28" s="167"/>
      <c r="PB28" s="167"/>
      <c r="PC28" s="167"/>
      <c r="PD28" s="167"/>
      <c r="PE28" s="167"/>
      <c r="PF28" s="167"/>
      <c r="PG28" s="167"/>
      <c r="PH28" s="167"/>
      <c r="PI28" s="167"/>
      <c r="PJ28" s="167"/>
      <c r="PK28" s="167"/>
      <c r="PL28" s="167"/>
      <c r="PM28" s="167"/>
      <c r="PN28" s="167"/>
      <c r="PO28" s="167"/>
      <c r="PP28" s="167"/>
      <c r="PQ28" s="167"/>
      <c r="PR28" s="167"/>
      <c r="PS28" s="167"/>
      <c r="PT28" s="167"/>
      <c r="PU28" s="167"/>
      <c r="PV28" s="167"/>
      <c r="PW28" s="167"/>
      <c r="PX28" s="167"/>
      <c r="PY28" s="167"/>
      <c r="PZ28" s="167"/>
      <c r="QA28" s="167"/>
      <c r="QB28" s="167"/>
      <c r="QC28" s="167"/>
      <c r="QD28" s="167"/>
      <c r="QE28" s="167"/>
      <c r="QF28" s="167"/>
      <c r="QG28" s="167"/>
      <c r="QH28" s="167"/>
      <c r="QI28" s="167"/>
      <c r="QJ28" s="167"/>
      <c r="QK28" s="167"/>
      <c r="QL28" s="167"/>
      <c r="QM28" s="167"/>
      <c r="QN28" s="167"/>
      <c r="QO28" s="167"/>
      <c r="QP28" s="167"/>
      <c r="QQ28" s="167"/>
      <c r="QR28" s="167"/>
      <c r="QS28" s="167"/>
      <c r="QT28" s="167"/>
      <c r="QU28" s="167"/>
      <c r="QV28" s="167"/>
      <c r="QW28" s="167"/>
      <c r="QX28" s="167"/>
      <c r="QY28" s="167"/>
      <c r="QZ28" s="167"/>
      <c r="RA28" s="167"/>
      <c r="RB28" s="167"/>
      <c r="RC28" s="167"/>
      <c r="RD28" s="167"/>
      <c r="RE28" s="167"/>
      <c r="RF28" s="167"/>
      <c r="RG28" s="167"/>
      <c r="RH28" s="167"/>
      <c r="RI28" s="167"/>
      <c r="RJ28" s="167"/>
      <c r="RK28" s="167"/>
      <c r="RL28" s="167"/>
      <c r="RM28" s="167"/>
      <c r="RN28" s="167"/>
      <c r="RO28" s="167"/>
      <c r="RP28" s="167"/>
      <c r="RQ28" s="167"/>
      <c r="RR28" s="167"/>
      <c r="RS28" s="167"/>
      <c r="RT28" s="167"/>
      <c r="RU28" s="167"/>
      <c r="RV28" s="167"/>
      <c r="RW28" s="167"/>
      <c r="RX28" s="167"/>
      <c r="RY28" s="167"/>
      <c r="RZ28" s="167"/>
      <c r="SA28" s="167"/>
      <c r="SB28" s="167"/>
      <c r="SC28" s="167"/>
      <c r="SD28" s="167"/>
      <c r="SE28" s="167"/>
      <c r="SF28" s="167"/>
      <c r="SG28" s="167"/>
      <c r="SH28" s="167"/>
      <c r="SI28" s="167"/>
      <c r="SJ28" s="167"/>
      <c r="SK28" s="167"/>
      <c r="SL28" s="167"/>
      <c r="SM28" s="167"/>
      <c r="SN28" s="167"/>
      <c r="SO28" s="167"/>
      <c r="SP28" s="167"/>
      <c r="SQ28" s="167"/>
      <c r="SR28" s="167"/>
      <c r="SS28" s="167"/>
      <c r="ST28" s="167"/>
      <c r="SU28" s="167"/>
      <c r="SV28" s="167"/>
      <c r="SW28" s="167"/>
      <c r="SX28" s="167"/>
      <c r="SY28" s="167"/>
      <c r="SZ28" s="167"/>
      <c r="TA28" s="167"/>
      <c r="TB28" s="167"/>
      <c r="TC28" s="167"/>
      <c r="TD28" s="167"/>
      <c r="TE28" s="167"/>
      <c r="TF28" s="167"/>
      <c r="TG28" s="167"/>
      <c r="TH28" s="167"/>
      <c r="TI28" s="167"/>
      <c r="TJ28" s="167"/>
      <c r="TK28" s="167"/>
      <c r="TL28" s="167"/>
      <c r="TM28" s="167"/>
      <c r="TN28" s="167"/>
      <c r="TO28" s="167"/>
      <c r="TP28" s="167"/>
      <c r="TQ28" s="167"/>
      <c r="TR28" s="167"/>
      <c r="TS28" s="167"/>
      <c r="TT28" s="167"/>
      <c r="TU28" s="167"/>
      <c r="TV28" s="167"/>
      <c r="TW28" s="167"/>
      <c r="TX28" s="167"/>
      <c r="TY28" s="167"/>
      <c r="TZ28" s="167"/>
      <c r="UA28" s="167"/>
      <c r="UB28" s="167"/>
      <c r="UC28" s="167"/>
      <c r="UD28" s="167"/>
      <c r="UE28" s="167"/>
      <c r="UF28" s="167"/>
      <c r="UG28" s="167"/>
      <c r="UH28" s="167"/>
      <c r="UI28" s="167"/>
      <c r="UJ28" s="167"/>
      <c r="UK28" s="167"/>
      <c r="UL28" s="167"/>
      <c r="UM28" s="167"/>
      <c r="UN28" s="167"/>
      <c r="UO28" s="167"/>
      <c r="UP28" s="167"/>
      <c r="UQ28" s="167"/>
      <c r="UR28" s="167"/>
      <c r="US28" s="167"/>
      <c r="UT28" s="167"/>
      <c r="UU28" s="167"/>
      <c r="UV28" s="167"/>
      <c r="UW28" s="167"/>
      <c r="UX28" s="167"/>
      <c r="UY28" s="167"/>
      <c r="UZ28" s="167"/>
      <c r="VA28" s="167"/>
      <c r="VB28" s="167"/>
      <c r="VC28" s="167"/>
      <c r="VD28" s="167"/>
      <c r="VE28" s="167"/>
      <c r="VF28" s="167"/>
      <c r="VG28" s="167"/>
      <c r="VH28" s="167"/>
      <c r="VI28" s="167"/>
      <c r="VJ28" s="167"/>
      <c r="VK28" s="167"/>
      <c r="VL28" s="167"/>
      <c r="VM28" s="167"/>
      <c r="VN28" s="167"/>
      <c r="VO28" s="167"/>
      <c r="VP28" s="167"/>
      <c r="VQ28" s="167"/>
      <c r="VR28" s="167"/>
      <c r="VS28" s="167"/>
      <c r="VT28" s="167"/>
      <c r="VU28" s="167"/>
      <c r="VV28" s="167"/>
      <c r="VW28" s="167"/>
      <c r="VX28" s="167"/>
      <c r="VY28" s="167"/>
      <c r="VZ28" s="167"/>
      <c r="WA28" s="167"/>
      <c r="WB28" s="167"/>
      <c r="WC28" s="167"/>
      <c r="WD28" s="167"/>
      <c r="WE28" s="167"/>
      <c r="WF28" s="167"/>
      <c r="WG28" s="167"/>
      <c r="WH28" s="167"/>
      <c r="WI28" s="167"/>
      <c r="WJ28" s="167"/>
      <c r="WK28" s="167"/>
      <c r="WL28" s="167"/>
      <c r="WM28" s="167"/>
      <c r="WN28" s="167"/>
      <c r="WO28" s="167"/>
      <c r="WP28" s="167"/>
      <c r="WQ28" s="167"/>
      <c r="WR28" s="167"/>
      <c r="WS28" s="167"/>
      <c r="WT28" s="167"/>
      <c r="WU28" s="167"/>
      <c r="WV28" s="167"/>
      <c r="WW28" s="167"/>
      <c r="WX28" s="167"/>
      <c r="WY28" s="167"/>
      <c r="WZ28" s="167"/>
      <c r="XA28" s="167"/>
      <c r="XB28" s="167"/>
      <c r="XC28" s="167"/>
      <c r="XD28" s="167"/>
      <c r="XE28" s="167"/>
      <c r="XF28" s="167"/>
      <c r="XG28" s="167"/>
      <c r="XH28" s="167"/>
      <c r="XI28" s="167"/>
      <c r="XJ28" s="167"/>
      <c r="XK28" s="167"/>
      <c r="XL28" s="167"/>
      <c r="XM28" s="167"/>
      <c r="XN28" s="167"/>
      <c r="XO28" s="167"/>
      <c r="XP28" s="167"/>
      <c r="XQ28" s="167"/>
      <c r="XR28" s="167"/>
      <c r="XS28" s="167"/>
      <c r="XT28" s="167"/>
      <c r="XU28" s="167"/>
      <c r="XV28" s="167"/>
      <c r="XW28" s="167"/>
      <c r="XX28" s="167"/>
      <c r="XY28" s="167"/>
      <c r="XZ28" s="167"/>
      <c r="YA28" s="167"/>
      <c r="YB28" s="167"/>
      <c r="YC28" s="167"/>
      <c r="YD28" s="167"/>
      <c r="YE28" s="167"/>
      <c r="YF28" s="167"/>
      <c r="YG28" s="167"/>
      <c r="YH28" s="167"/>
      <c r="YI28" s="167"/>
      <c r="YJ28" s="167"/>
      <c r="YK28" s="167"/>
      <c r="YL28" s="167"/>
      <c r="YM28" s="167"/>
      <c r="YN28" s="167"/>
      <c r="YO28" s="167"/>
      <c r="YP28" s="167"/>
      <c r="YQ28" s="167"/>
      <c r="YR28" s="167"/>
      <c r="YS28" s="167"/>
      <c r="YT28" s="167"/>
      <c r="YU28" s="167"/>
      <c r="YV28" s="167"/>
      <c r="YW28" s="167"/>
      <c r="YX28" s="167"/>
      <c r="YY28" s="167"/>
      <c r="YZ28" s="167"/>
      <c r="ZA28" s="167"/>
      <c r="ZB28" s="167"/>
      <c r="ZC28" s="167"/>
      <c r="ZD28" s="167"/>
      <c r="ZE28" s="167"/>
      <c r="ZF28" s="167"/>
      <c r="ZG28" s="167"/>
      <c r="ZH28" s="167"/>
      <c r="ZI28" s="167"/>
      <c r="ZJ28" s="167"/>
      <c r="ZK28" s="167"/>
      <c r="ZL28" s="167"/>
      <c r="ZM28" s="167"/>
      <c r="ZN28" s="167"/>
      <c r="ZO28" s="167"/>
      <c r="ZP28" s="167"/>
      <c r="ZQ28" s="167"/>
      <c r="ZR28" s="167"/>
      <c r="ZS28" s="167"/>
      <c r="ZT28" s="167"/>
      <c r="ZU28" s="167"/>
      <c r="ZV28" s="167"/>
      <c r="ZW28" s="167"/>
      <c r="ZX28" s="167"/>
      <c r="ZY28" s="167"/>
      <c r="ZZ28" s="167"/>
      <c r="AAA28" s="167"/>
      <c r="AAB28" s="167"/>
      <c r="AAC28" s="167"/>
      <c r="AAD28" s="167"/>
      <c r="AAE28" s="167"/>
      <c r="AAF28" s="167"/>
      <c r="AAG28" s="167"/>
      <c r="AAH28" s="167"/>
      <c r="AAI28" s="167"/>
      <c r="AAJ28" s="167"/>
      <c r="AAK28" s="167"/>
      <c r="AAL28" s="167"/>
      <c r="AAM28" s="167"/>
      <c r="AAN28" s="167"/>
      <c r="AAO28" s="167"/>
      <c r="AAP28" s="167"/>
      <c r="AAQ28" s="167"/>
      <c r="AAR28" s="167"/>
      <c r="AAS28" s="167"/>
      <c r="AAT28" s="167"/>
      <c r="AAU28" s="167"/>
      <c r="AAV28" s="167"/>
      <c r="AAW28" s="167"/>
      <c r="AAX28" s="167"/>
      <c r="AAY28" s="167"/>
      <c r="AAZ28" s="167"/>
      <c r="ABA28" s="167"/>
      <c r="ABB28" s="167"/>
      <c r="ABC28" s="167"/>
      <c r="ABD28" s="167"/>
      <c r="ABE28" s="167"/>
      <c r="ABF28" s="167"/>
      <c r="ABG28" s="167"/>
      <c r="ABH28" s="167"/>
      <c r="ABI28" s="167"/>
      <c r="ABJ28" s="167"/>
      <c r="ABK28" s="167"/>
      <c r="ABL28" s="167"/>
      <c r="ABM28" s="167"/>
      <c r="ABN28" s="167"/>
      <c r="ABO28" s="167"/>
      <c r="ABP28" s="167"/>
      <c r="ABQ28" s="167"/>
      <c r="ABR28" s="167"/>
      <c r="ABS28" s="167"/>
      <c r="ABT28" s="167"/>
      <c r="ABU28" s="167"/>
      <c r="ABV28" s="167"/>
      <c r="ABW28" s="167"/>
      <c r="ABX28" s="167"/>
      <c r="ABY28" s="167"/>
      <c r="ABZ28" s="167"/>
      <c r="ACA28" s="167"/>
      <c r="ACB28" s="167"/>
      <c r="ACC28" s="167"/>
      <c r="ACD28" s="167"/>
      <c r="ACE28" s="167"/>
      <c r="ACF28" s="167"/>
      <c r="ACG28" s="167"/>
      <c r="ACH28" s="167"/>
      <c r="ACI28" s="167"/>
      <c r="ACJ28" s="167"/>
      <c r="ACK28" s="167"/>
      <c r="ACL28" s="167"/>
      <c r="ACM28" s="167"/>
      <c r="ACN28" s="167"/>
      <c r="ACO28" s="167"/>
      <c r="ACP28" s="167"/>
      <c r="ACQ28" s="167"/>
      <c r="ACR28" s="167"/>
      <c r="ACS28" s="167"/>
      <c r="ACT28" s="167"/>
      <c r="ACU28" s="167"/>
      <c r="ACV28" s="167"/>
      <c r="ACW28" s="167"/>
      <c r="ACX28" s="167"/>
      <c r="ACY28" s="167"/>
      <c r="ACZ28" s="167"/>
      <c r="ADA28" s="167"/>
      <c r="ADB28" s="167"/>
      <c r="ADC28" s="167"/>
      <c r="ADD28" s="167"/>
      <c r="ADE28" s="167"/>
      <c r="ADF28" s="167"/>
      <c r="ADG28" s="167"/>
      <c r="ADH28" s="167"/>
      <c r="ADI28" s="167"/>
      <c r="ADJ28" s="167"/>
      <c r="ADK28" s="167"/>
      <c r="ADL28" s="167"/>
      <c r="ADM28" s="167"/>
      <c r="ADN28" s="167"/>
      <c r="ADO28" s="167"/>
      <c r="ADP28" s="167"/>
      <c r="ADQ28" s="167"/>
      <c r="ADR28" s="167"/>
      <c r="ADS28" s="167"/>
      <c r="ADT28" s="167"/>
      <c r="ADU28" s="167"/>
      <c r="ADV28" s="167"/>
      <c r="ADW28" s="167"/>
      <c r="ADX28" s="167"/>
      <c r="ADY28" s="167"/>
      <c r="ADZ28" s="167"/>
      <c r="AEA28" s="167"/>
      <c r="AEB28" s="167"/>
      <c r="AEC28" s="167"/>
      <c r="AED28" s="167"/>
      <c r="AEE28" s="167"/>
      <c r="AEF28" s="167"/>
      <c r="AEG28" s="167"/>
      <c r="AEH28" s="167"/>
      <c r="AEI28" s="167"/>
      <c r="AEJ28" s="167"/>
      <c r="AEK28" s="167"/>
      <c r="AEL28" s="167"/>
      <c r="AEM28" s="167"/>
      <c r="AEN28" s="167"/>
      <c r="AEO28" s="167"/>
      <c r="AEP28" s="167"/>
      <c r="AEQ28" s="167"/>
      <c r="AER28" s="167"/>
      <c r="AES28" s="167"/>
      <c r="AET28" s="167"/>
      <c r="AEU28" s="167"/>
      <c r="AEV28" s="167"/>
      <c r="AEW28" s="167"/>
      <c r="AEX28" s="167"/>
      <c r="AEY28" s="167"/>
      <c r="AEZ28" s="167"/>
      <c r="AFA28" s="167"/>
      <c r="AFB28" s="167"/>
      <c r="AFC28" s="167"/>
      <c r="AFD28" s="167"/>
      <c r="AFE28" s="167"/>
      <c r="AFF28" s="167"/>
      <c r="AFG28" s="167"/>
      <c r="AFH28" s="167"/>
      <c r="AFI28" s="167"/>
      <c r="AFJ28" s="167"/>
      <c r="AFK28" s="167"/>
      <c r="AFL28" s="167"/>
      <c r="AFM28" s="167"/>
      <c r="AFN28" s="167"/>
      <c r="AFO28" s="167"/>
      <c r="AFP28" s="167"/>
      <c r="AFQ28" s="167"/>
      <c r="AFR28" s="167"/>
      <c r="AFS28" s="167"/>
      <c r="AFT28" s="167"/>
      <c r="AFU28" s="167"/>
      <c r="AFV28" s="167"/>
      <c r="AFW28" s="167"/>
      <c r="AFX28" s="167"/>
      <c r="AFY28" s="167"/>
      <c r="AFZ28" s="167"/>
      <c r="AGA28" s="167"/>
      <c r="AGB28" s="167"/>
      <c r="AGC28" s="167"/>
      <c r="AGD28" s="167"/>
      <c r="AGE28" s="167"/>
      <c r="AGF28" s="167"/>
      <c r="AGG28" s="167"/>
      <c r="AGH28" s="167"/>
      <c r="AGI28" s="167"/>
      <c r="AGJ28" s="167"/>
      <c r="AGK28" s="167"/>
      <c r="AGL28" s="167"/>
      <c r="AGM28" s="167"/>
      <c r="AGN28" s="167"/>
      <c r="AGO28" s="167"/>
      <c r="AGP28" s="167"/>
      <c r="AGQ28" s="167"/>
      <c r="AGR28" s="167"/>
      <c r="AGS28" s="167"/>
      <c r="AGT28" s="167"/>
      <c r="AGU28" s="167"/>
      <c r="AGV28" s="167"/>
      <c r="AGW28" s="167"/>
      <c r="AGX28" s="167"/>
      <c r="AGY28" s="167"/>
      <c r="AGZ28" s="167"/>
      <c r="AHA28" s="167"/>
      <c r="AHB28" s="167"/>
      <c r="AHC28" s="167"/>
      <c r="AHD28" s="167"/>
      <c r="AHE28" s="167"/>
      <c r="AHF28" s="167"/>
      <c r="AHG28" s="167"/>
      <c r="AHH28" s="167"/>
      <c r="AHI28" s="167"/>
      <c r="AHJ28" s="167"/>
      <c r="AHK28" s="167"/>
      <c r="AHL28" s="167"/>
      <c r="AHM28" s="167"/>
      <c r="AHN28" s="167"/>
      <c r="AHO28" s="167"/>
      <c r="AHP28" s="167"/>
      <c r="AHQ28" s="167"/>
      <c r="AHR28" s="167"/>
      <c r="AHS28" s="167"/>
      <c r="AHT28" s="167"/>
      <c r="AHU28" s="167"/>
      <c r="AHV28" s="167"/>
      <c r="AHW28" s="167"/>
      <c r="AHX28" s="167"/>
      <c r="AHY28" s="167"/>
      <c r="AHZ28" s="167"/>
      <c r="AIA28" s="167"/>
      <c r="AIB28" s="167"/>
      <c r="AIC28" s="167"/>
      <c r="AID28" s="167"/>
      <c r="AIE28" s="167"/>
      <c r="AIF28" s="167"/>
      <c r="AIG28" s="167"/>
      <c r="AIH28" s="167"/>
      <c r="AII28" s="167"/>
      <c r="AIJ28" s="167"/>
      <c r="AIK28" s="167"/>
      <c r="AIL28" s="167"/>
      <c r="AIM28" s="167"/>
      <c r="AIN28" s="167"/>
      <c r="AIO28" s="167"/>
      <c r="AIP28" s="167"/>
      <c r="AIQ28" s="167"/>
      <c r="AIR28" s="167"/>
      <c r="AIS28" s="167"/>
      <c r="AIT28" s="167"/>
      <c r="AIU28" s="167"/>
      <c r="AIV28" s="167"/>
      <c r="AIW28" s="167"/>
      <c r="AIX28" s="167"/>
      <c r="AIY28" s="167"/>
      <c r="AIZ28" s="167"/>
      <c r="AJA28" s="167"/>
      <c r="AJB28" s="167"/>
      <c r="AJC28" s="167"/>
      <c r="AJD28" s="167"/>
      <c r="AJE28" s="167"/>
      <c r="AJF28" s="167"/>
      <c r="AJG28" s="167"/>
      <c r="AJH28" s="167"/>
      <c r="AJI28" s="167"/>
      <c r="AJJ28" s="167"/>
      <c r="AJK28" s="167"/>
      <c r="AJL28" s="167"/>
      <c r="AJM28" s="167"/>
      <c r="AJN28" s="167"/>
      <c r="AJO28" s="167"/>
      <c r="AJP28" s="167"/>
      <c r="AJQ28" s="167"/>
      <c r="AJR28" s="167"/>
      <c r="AJS28" s="167"/>
      <c r="AJT28" s="167"/>
      <c r="AJU28" s="167"/>
      <c r="AJV28" s="167"/>
      <c r="AJW28" s="167"/>
      <c r="AJX28" s="167"/>
      <c r="AJY28" s="167"/>
      <c r="AJZ28" s="167"/>
      <c r="AKA28" s="167"/>
      <c r="AKB28" s="167"/>
      <c r="AKC28" s="167"/>
      <c r="AKD28" s="167"/>
      <c r="AKE28" s="167"/>
      <c r="AKF28" s="167"/>
      <c r="AKG28" s="167"/>
      <c r="AKH28" s="167"/>
      <c r="AKI28" s="167"/>
      <c r="AKJ28" s="167"/>
      <c r="AKK28" s="167"/>
      <c r="AKL28" s="167"/>
      <c r="AKM28" s="167"/>
      <c r="AKN28" s="167"/>
      <c r="AKO28" s="167"/>
      <c r="AKP28" s="167"/>
      <c r="AKQ28" s="167"/>
      <c r="AKR28" s="167"/>
      <c r="AKS28" s="167"/>
      <c r="AKT28" s="167"/>
      <c r="AKU28" s="167"/>
      <c r="AKV28" s="167"/>
      <c r="AKW28" s="167"/>
      <c r="AKX28" s="167"/>
      <c r="AKY28" s="167"/>
      <c r="AKZ28" s="167"/>
      <c r="ALA28" s="167"/>
      <c r="ALB28" s="167"/>
      <c r="ALC28" s="167"/>
      <c r="ALD28" s="167"/>
      <c r="ALE28" s="167"/>
      <c r="ALF28" s="167"/>
      <c r="ALG28" s="167"/>
      <c r="ALH28" s="167"/>
      <c r="ALI28" s="167"/>
      <c r="ALJ28" s="167"/>
      <c r="ALK28" s="167"/>
      <c r="ALL28" s="167"/>
      <c r="ALM28" s="167"/>
      <c r="ALN28" s="167"/>
      <c r="ALO28" s="167"/>
      <c r="ALP28" s="167"/>
      <c r="ALQ28" s="167"/>
      <c r="ALR28" s="167"/>
      <c r="ALS28" s="167"/>
      <c r="ALT28" s="167"/>
      <c r="ALU28" s="167"/>
      <c r="ALV28" s="167"/>
      <c r="ALW28" s="167"/>
      <c r="ALX28" s="167"/>
      <c r="ALY28" s="167"/>
      <c r="ALZ28" s="167"/>
      <c r="AMA28" s="167"/>
      <c r="AMB28" s="167"/>
      <c r="AMC28" s="167"/>
      <c r="AMD28" s="167"/>
      <c r="AME28" s="167"/>
      <c r="AMF28" s="167"/>
      <c r="AMG28" s="167"/>
      <c r="AMH28" s="167"/>
      <c r="AMI28" s="167"/>
      <c r="AMJ28" s="167"/>
      <c r="AMK28" s="167"/>
      <c r="AML28" s="167"/>
      <c r="AMM28" s="167"/>
      <c r="AMN28" s="167"/>
      <c r="AMO28" s="167"/>
      <c r="AMP28" s="167"/>
      <c r="AMQ28" s="167"/>
      <c r="AMR28" s="167"/>
      <c r="AMS28" s="167"/>
      <c r="AMT28" s="167"/>
      <c r="AMU28" s="167"/>
      <c r="AMV28" s="167"/>
      <c r="AMW28" s="167"/>
      <c r="AMX28" s="167"/>
      <c r="AMY28" s="167"/>
      <c r="AMZ28" s="167"/>
      <c r="ANA28" s="167"/>
      <c r="ANB28" s="167"/>
      <c r="ANC28" s="167"/>
      <c r="AND28" s="167"/>
      <c r="ANE28" s="167"/>
      <c r="ANF28" s="167"/>
      <c r="ANG28" s="167"/>
      <c r="ANH28" s="167"/>
      <c r="ANI28" s="167"/>
      <c r="ANJ28" s="167"/>
      <c r="ANK28" s="167"/>
      <c r="ANL28" s="167"/>
      <c r="ANM28" s="167"/>
      <c r="ANN28" s="167"/>
      <c r="ANO28" s="167"/>
      <c r="ANP28" s="167"/>
      <c r="ANQ28" s="167"/>
      <c r="ANR28" s="167"/>
      <c r="ANS28" s="167"/>
      <c r="ANT28" s="167"/>
      <c r="ANU28" s="167"/>
      <c r="ANV28" s="167"/>
      <c r="ANW28" s="167"/>
      <c r="ANX28" s="167"/>
      <c r="ANY28" s="167"/>
      <c r="ANZ28" s="167"/>
      <c r="AOA28" s="167"/>
      <c r="AOB28" s="167"/>
      <c r="AOC28" s="167"/>
      <c r="AOD28" s="167"/>
      <c r="AOE28" s="167"/>
      <c r="AOF28" s="167"/>
      <c r="AOG28" s="167"/>
      <c r="AOH28" s="167"/>
      <c r="AOI28" s="167"/>
      <c r="AOJ28" s="167"/>
      <c r="AOK28" s="167"/>
      <c r="AOL28" s="167"/>
      <c r="AOM28" s="167"/>
      <c r="AON28" s="167"/>
      <c r="AOO28" s="167"/>
      <c r="AOP28" s="167"/>
      <c r="AOQ28" s="167"/>
      <c r="AOR28" s="167"/>
      <c r="AOS28" s="167"/>
      <c r="AOT28" s="167"/>
      <c r="AOU28" s="167"/>
      <c r="AOV28" s="167"/>
      <c r="AOW28" s="167"/>
      <c r="AOX28" s="167"/>
      <c r="AOY28" s="167"/>
      <c r="AOZ28" s="167"/>
      <c r="APA28" s="167"/>
      <c r="APB28" s="167"/>
      <c r="APC28" s="167"/>
      <c r="APD28" s="167"/>
      <c r="APE28" s="167"/>
      <c r="APF28" s="167"/>
      <c r="APG28" s="167"/>
      <c r="APH28" s="167"/>
      <c r="API28" s="167"/>
      <c r="APJ28" s="167"/>
      <c r="APK28" s="167"/>
      <c r="APL28" s="167"/>
      <c r="APM28" s="167"/>
      <c r="APN28" s="167"/>
      <c r="APO28" s="167"/>
      <c r="APP28" s="167"/>
      <c r="APQ28" s="167"/>
      <c r="APR28" s="167"/>
      <c r="APS28" s="167"/>
      <c r="APT28" s="167"/>
      <c r="APU28" s="167"/>
      <c r="APV28" s="167"/>
      <c r="APW28" s="167"/>
      <c r="APX28" s="167"/>
      <c r="APY28" s="167"/>
      <c r="APZ28" s="167"/>
      <c r="AQA28" s="167"/>
      <c r="AQB28" s="167"/>
      <c r="AQC28" s="167"/>
      <c r="AQD28" s="167"/>
      <c r="AQE28" s="167"/>
      <c r="AQF28" s="167"/>
      <c r="AQG28" s="167"/>
      <c r="AQH28" s="167"/>
      <c r="AQI28" s="167"/>
      <c r="AQJ28" s="167"/>
      <c r="AQK28" s="167"/>
      <c r="AQL28" s="167"/>
      <c r="AQM28" s="167"/>
      <c r="AQN28" s="167"/>
      <c r="AQO28" s="167"/>
      <c r="AQP28" s="167"/>
      <c r="AQQ28" s="167"/>
      <c r="AQR28" s="167"/>
      <c r="AQS28" s="167"/>
      <c r="AQT28" s="167"/>
      <c r="AQU28" s="167"/>
      <c r="AQV28" s="167"/>
      <c r="AQW28" s="167"/>
      <c r="AQX28" s="167"/>
      <c r="AQY28" s="167"/>
      <c r="AQZ28" s="167"/>
      <c r="ARA28" s="167"/>
      <c r="ARB28" s="167"/>
      <c r="ARC28" s="167"/>
      <c r="ARD28" s="167"/>
      <c r="ARE28" s="167"/>
      <c r="ARF28" s="167"/>
      <c r="ARG28" s="167"/>
      <c r="ARH28" s="167"/>
      <c r="ARI28" s="167"/>
      <c r="ARJ28" s="167"/>
      <c r="ARK28" s="167"/>
      <c r="ARL28" s="167"/>
      <c r="ARM28" s="167"/>
      <c r="ARN28" s="167"/>
      <c r="ARO28" s="167"/>
      <c r="ARP28" s="167"/>
      <c r="ARQ28" s="167"/>
      <c r="ARR28" s="167"/>
      <c r="ARS28" s="167"/>
      <c r="ART28" s="167"/>
      <c r="ARU28" s="167"/>
      <c r="ARV28" s="167"/>
      <c r="ARW28" s="167"/>
      <c r="ARX28" s="167"/>
      <c r="ARY28" s="167"/>
      <c r="ARZ28" s="167"/>
      <c r="ASA28" s="167"/>
      <c r="ASB28" s="167"/>
      <c r="ASC28" s="167"/>
      <c r="ASD28" s="167"/>
      <c r="ASE28" s="167"/>
      <c r="ASF28" s="167"/>
      <c r="ASG28" s="167"/>
      <c r="ASH28" s="167"/>
      <c r="ASI28" s="167"/>
      <c r="ASJ28" s="167"/>
      <c r="ASK28" s="167"/>
      <c r="ASL28" s="167"/>
      <c r="ASM28" s="167"/>
      <c r="ASN28" s="167"/>
      <c r="ASO28" s="167"/>
      <c r="ASP28" s="167"/>
      <c r="ASQ28" s="167"/>
      <c r="ASR28" s="167"/>
      <c r="ASS28" s="167"/>
      <c r="AST28" s="167"/>
      <c r="ASU28" s="167"/>
      <c r="ASV28" s="167"/>
      <c r="ASW28" s="167"/>
      <c r="ASX28" s="167"/>
      <c r="ASY28" s="167"/>
      <c r="ASZ28" s="167"/>
      <c r="ATA28" s="167"/>
      <c r="ATB28" s="167"/>
      <c r="ATC28" s="167"/>
      <c r="ATD28" s="167"/>
      <c r="ATE28" s="167"/>
      <c r="ATF28" s="167"/>
      <c r="ATG28" s="167"/>
      <c r="ATH28" s="167"/>
      <c r="ATI28" s="167"/>
      <c r="ATJ28" s="167"/>
      <c r="ATK28" s="167"/>
      <c r="ATL28" s="167"/>
      <c r="ATM28" s="167"/>
      <c r="ATN28" s="167"/>
      <c r="ATO28" s="167"/>
      <c r="ATP28" s="167"/>
      <c r="ATQ28" s="167"/>
      <c r="ATR28" s="167"/>
      <c r="ATS28" s="167"/>
      <c r="ATT28" s="167"/>
      <c r="ATU28" s="167"/>
      <c r="ATV28" s="167"/>
      <c r="ATW28" s="167"/>
      <c r="ATX28" s="167"/>
      <c r="ATY28" s="167"/>
      <c r="ATZ28" s="167"/>
      <c r="AUA28" s="167"/>
      <c r="AUB28" s="167"/>
      <c r="AUC28" s="167"/>
      <c r="AUD28" s="167"/>
      <c r="AUE28" s="167"/>
      <c r="AUF28" s="167"/>
      <c r="AUG28" s="167"/>
      <c r="AUH28" s="167"/>
      <c r="AUI28" s="167"/>
      <c r="AUJ28" s="167"/>
      <c r="AUK28" s="167"/>
      <c r="AUL28" s="167"/>
      <c r="AUM28" s="167"/>
      <c r="AUN28" s="167"/>
      <c r="AUO28" s="167"/>
      <c r="AUP28" s="167"/>
      <c r="AUQ28" s="167"/>
      <c r="AUR28" s="167"/>
      <c r="AUS28" s="167"/>
      <c r="AUT28" s="167"/>
      <c r="AUU28" s="167"/>
      <c r="AUV28" s="167"/>
      <c r="AUW28" s="167"/>
      <c r="AUX28" s="167"/>
      <c r="AUY28" s="167"/>
      <c r="AUZ28" s="167"/>
      <c r="AVA28" s="167"/>
      <c r="AVB28" s="167"/>
      <c r="AVC28" s="167"/>
      <c r="AVD28" s="167"/>
      <c r="AVE28" s="167"/>
      <c r="AVF28" s="167"/>
      <c r="AVG28" s="167"/>
      <c r="AVH28" s="167"/>
      <c r="AVI28" s="167"/>
      <c r="AVJ28" s="167"/>
      <c r="AVK28" s="167"/>
      <c r="AVL28" s="167"/>
      <c r="AVM28" s="167"/>
      <c r="AVN28" s="167"/>
      <c r="AVO28" s="167"/>
      <c r="AVP28" s="167"/>
      <c r="AVQ28" s="167"/>
      <c r="AVR28" s="167"/>
      <c r="AVS28" s="167"/>
      <c r="AVT28" s="167"/>
      <c r="AVU28" s="167"/>
      <c r="AVV28" s="167"/>
      <c r="AVW28" s="167"/>
      <c r="AVX28" s="167"/>
      <c r="AVY28" s="167"/>
      <c r="AVZ28" s="167"/>
      <c r="AWA28" s="167"/>
      <c r="AWB28" s="167"/>
      <c r="AWC28" s="167"/>
      <c r="AWD28" s="167"/>
      <c r="AWE28" s="167"/>
      <c r="AWF28" s="167"/>
      <c r="AWG28" s="167"/>
      <c r="AWH28" s="167"/>
      <c r="AWI28" s="167"/>
      <c r="AWJ28" s="167"/>
      <c r="AWK28" s="167"/>
      <c r="AWL28" s="167"/>
      <c r="AWM28" s="167"/>
      <c r="AWN28" s="167"/>
      <c r="AWO28" s="167"/>
      <c r="AWP28" s="167"/>
      <c r="AWQ28" s="167"/>
      <c r="AWR28" s="167"/>
      <c r="AWS28" s="167"/>
      <c r="AWT28" s="167"/>
      <c r="AWU28" s="167"/>
      <c r="AWV28" s="167"/>
      <c r="AWW28" s="167"/>
      <c r="AWX28" s="167"/>
      <c r="AWY28" s="167"/>
      <c r="AWZ28" s="167"/>
      <c r="AXA28" s="167"/>
      <c r="AXB28" s="167"/>
      <c r="AXC28" s="167"/>
      <c r="AXD28" s="167"/>
      <c r="AXE28" s="167"/>
      <c r="AXF28" s="167"/>
      <c r="AXG28" s="167"/>
      <c r="AXH28" s="167"/>
      <c r="AXI28" s="167"/>
      <c r="AXJ28" s="167"/>
      <c r="AXK28" s="167"/>
      <c r="AXL28" s="167"/>
      <c r="AXM28" s="167"/>
      <c r="AXN28" s="167"/>
      <c r="AXO28" s="167"/>
      <c r="AXP28" s="167"/>
      <c r="AXQ28" s="167"/>
      <c r="AXR28" s="167"/>
      <c r="AXS28" s="167"/>
      <c r="AXT28" s="167"/>
      <c r="AXU28" s="167"/>
      <c r="AXV28" s="167"/>
      <c r="AXW28" s="167"/>
      <c r="AXX28" s="167"/>
      <c r="AXY28" s="167"/>
      <c r="AXZ28" s="167"/>
      <c r="AYA28" s="167"/>
      <c r="AYB28" s="167"/>
      <c r="AYC28" s="167"/>
      <c r="AYD28" s="167"/>
      <c r="AYE28" s="167"/>
      <c r="AYF28" s="167"/>
      <c r="AYG28" s="167"/>
      <c r="AYH28" s="167"/>
      <c r="AYI28" s="167"/>
      <c r="AYJ28" s="167"/>
      <c r="AYK28" s="167"/>
      <c r="AYL28" s="167"/>
      <c r="AYM28" s="167"/>
      <c r="AYN28" s="167"/>
      <c r="AYO28" s="167"/>
      <c r="AYP28" s="167"/>
      <c r="AYQ28" s="167"/>
      <c r="AYR28" s="167"/>
      <c r="AYS28" s="167"/>
      <c r="AYT28" s="167"/>
      <c r="AYU28" s="167"/>
      <c r="AYV28" s="167"/>
      <c r="AYW28" s="167"/>
      <c r="AYX28" s="167"/>
      <c r="AYY28" s="167"/>
      <c r="AYZ28" s="167"/>
      <c r="AZA28" s="167"/>
      <c r="AZB28" s="167"/>
      <c r="AZC28" s="167"/>
      <c r="AZD28" s="167"/>
      <c r="AZE28" s="167"/>
      <c r="AZF28" s="167"/>
      <c r="AZG28" s="167"/>
      <c r="AZH28" s="167"/>
      <c r="AZI28" s="167"/>
      <c r="AZJ28" s="167"/>
      <c r="AZK28" s="167"/>
      <c r="AZL28" s="167"/>
      <c r="AZM28" s="167"/>
      <c r="AZN28" s="167"/>
      <c r="AZO28" s="167"/>
      <c r="AZP28" s="167"/>
      <c r="AZQ28" s="167"/>
      <c r="AZR28" s="167"/>
      <c r="AZS28" s="167"/>
      <c r="AZT28" s="167"/>
      <c r="AZU28" s="167"/>
      <c r="AZV28" s="167"/>
      <c r="AZW28" s="167"/>
      <c r="AZX28" s="167"/>
      <c r="AZY28" s="167"/>
      <c r="AZZ28" s="167"/>
      <c r="BAA28" s="167"/>
      <c r="BAB28" s="167"/>
      <c r="BAC28" s="167"/>
      <c r="BAD28" s="167"/>
      <c r="BAE28" s="167"/>
      <c r="BAF28" s="167"/>
      <c r="BAG28" s="167"/>
      <c r="BAH28" s="167"/>
      <c r="BAI28" s="167"/>
      <c r="BAJ28" s="167"/>
      <c r="BAK28" s="167"/>
      <c r="BAL28" s="167"/>
      <c r="BAM28" s="167"/>
      <c r="BAN28" s="167"/>
      <c r="BAO28" s="167"/>
      <c r="BAP28" s="167"/>
      <c r="BAQ28" s="167"/>
      <c r="BAR28" s="167"/>
      <c r="BAS28" s="167"/>
      <c r="BAT28" s="167"/>
      <c r="BAU28" s="167"/>
      <c r="BAV28" s="167"/>
      <c r="BAW28" s="167"/>
      <c r="BAX28" s="167"/>
      <c r="BAY28" s="167"/>
      <c r="BAZ28" s="167"/>
      <c r="BBA28" s="167"/>
      <c r="BBB28" s="167"/>
      <c r="BBC28" s="167"/>
      <c r="BBD28" s="167"/>
      <c r="BBE28" s="167"/>
      <c r="BBF28" s="167"/>
      <c r="BBG28" s="167"/>
      <c r="BBH28" s="167"/>
      <c r="BBI28" s="167"/>
      <c r="BBJ28" s="167"/>
      <c r="BBK28" s="167"/>
      <c r="BBL28" s="167"/>
      <c r="BBM28" s="167"/>
      <c r="BBN28" s="167"/>
      <c r="BBO28" s="167"/>
      <c r="BBP28" s="167"/>
      <c r="BBQ28" s="167"/>
      <c r="BBR28" s="167"/>
      <c r="BBS28" s="167"/>
      <c r="BBT28" s="167"/>
      <c r="BBU28" s="167"/>
      <c r="BBV28" s="167"/>
      <c r="BBW28" s="167"/>
      <c r="BBX28" s="167"/>
      <c r="BBY28" s="167"/>
      <c r="BBZ28" s="167"/>
      <c r="BCA28" s="167"/>
      <c r="BCB28" s="167"/>
      <c r="BCC28" s="167"/>
      <c r="BCD28" s="167"/>
      <c r="BCE28" s="167"/>
      <c r="BCF28" s="167"/>
      <c r="BCG28" s="167"/>
      <c r="BCH28" s="167"/>
      <c r="BCI28" s="167"/>
      <c r="BCJ28" s="167"/>
      <c r="BCK28" s="167"/>
      <c r="BCL28" s="167"/>
      <c r="BCM28" s="167"/>
      <c r="BCN28" s="167"/>
      <c r="BCO28" s="167"/>
      <c r="BCP28" s="167"/>
      <c r="BCQ28" s="167"/>
      <c r="BCR28" s="167"/>
      <c r="BCS28" s="167"/>
      <c r="BCT28" s="167"/>
      <c r="BCU28" s="167"/>
      <c r="BCV28" s="167"/>
      <c r="BCW28" s="167"/>
      <c r="BCX28" s="167"/>
      <c r="BCY28" s="167"/>
      <c r="BCZ28" s="167"/>
      <c r="BDA28" s="167"/>
      <c r="BDB28" s="167"/>
      <c r="BDC28" s="167"/>
      <c r="BDD28" s="167"/>
      <c r="BDE28" s="167"/>
      <c r="BDF28" s="167"/>
      <c r="BDG28" s="167"/>
      <c r="BDH28" s="167"/>
      <c r="BDI28" s="167"/>
      <c r="BDJ28" s="167"/>
      <c r="BDK28" s="167"/>
      <c r="BDL28" s="167"/>
      <c r="BDM28" s="167"/>
      <c r="BDN28" s="167"/>
      <c r="BDO28" s="167"/>
      <c r="BDP28" s="167"/>
      <c r="BDQ28" s="167"/>
      <c r="BDR28" s="167"/>
      <c r="BDS28" s="167"/>
      <c r="BDT28" s="167"/>
      <c r="BDU28" s="167"/>
      <c r="BDV28" s="167"/>
      <c r="BDW28" s="167"/>
      <c r="BDX28" s="167"/>
      <c r="BDY28" s="167"/>
      <c r="BDZ28" s="167"/>
      <c r="BEA28" s="167"/>
      <c r="BEB28" s="167"/>
      <c r="BEC28" s="167"/>
      <c r="BED28" s="167"/>
      <c r="BEE28" s="167"/>
      <c r="BEF28" s="167"/>
      <c r="BEG28" s="167"/>
      <c r="BEH28" s="167"/>
      <c r="BEI28" s="167"/>
      <c r="BEJ28" s="167"/>
      <c r="BEK28" s="167"/>
      <c r="BEL28" s="167"/>
      <c r="BEM28" s="167"/>
      <c r="BEN28" s="167"/>
      <c r="BEO28" s="167"/>
      <c r="BEP28" s="167"/>
      <c r="BEQ28" s="167"/>
      <c r="BER28" s="167"/>
      <c r="BES28" s="167"/>
      <c r="BET28" s="167"/>
      <c r="BEU28" s="167"/>
      <c r="BEV28" s="167"/>
      <c r="BEW28" s="167"/>
      <c r="BEX28" s="167"/>
      <c r="BEY28" s="167"/>
      <c r="BEZ28" s="167"/>
      <c r="BFA28" s="167"/>
      <c r="BFB28" s="167"/>
      <c r="BFC28" s="167"/>
      <c r="BFD28" s="167"/>
      <c r="BFE28" s="167"/>
      <c r="BFF28" s="167"/>
      <c r="BFG28" s="167"/>
      <c r="BFH28" s="167"/>
      <c r="BFI28" s="167"/>
      <c r="BFJ28" s="167"/>
      <c r="BFK28" s="167"/>
      <c r="BFL28" s="167"/>
      <c r="BFM28" s="167"/>
      <c r="BFN28" s="167"/>
      <c r="BFO28" s="167"/>
      <c r="BFP28" s="167"/>
      <c r="BFQ28" s="167"/>
      <c r="BFR28" s="167"/>
      <c r="BFS28" s="167"/>
      <c r="BFT28" s="167"/>
      <c r="BFU28" s="167"/>
      <c r="BFV28" s="167"/>
      <c r="BFW28" s="167"/>
      <c r="BFX28" s="167"/>
      <c r="BFY28" s="167"/>
      <c r="BFZ28" s="167"/>
      <c r="BGA28" s="167"/>
      <c r="BGB28" s="167"/>
      <c r="BGC28" s="167"/>
      <c r="BGD28" s="167"/>
      <c r="BGE28" s="167"/>
      <c r="BGF28" s="167"/>
      <c r="BGG28" s="167"/>
      <c r="BGH28" s="167"/>
      <c r="BGI28" s="167"/>
      <c r="BGJ28" s="167"/>
      <c r="BGK28" s="167"/>
      <c r="BGL28" s="167"/>
      <c r="BGM28" s="167"/>
      <c r="BGN28" s="167"/>
      <c r="BGO28" s="167"/>
      <c r="BGP28" s="167"/>
      <c r="BGQ28" s="167"/>
      <c r="BGR28" s="167"/>
      <c r="BGS28" s="167"/>
      <c r="BGT28" s="167"/>
      <c r="BGU28" s="167"/>
      <c r="BGV28" s="167"/>
      <c r="BGW28" s="167"/>
      <c r="BGX28" s="167"/>
      <c r="BGY28" s="167"/>
      <c r="BGZ28" s="167"/>
      <c r="BHA28" s="167"/>
      <c r="BHB28" s="167"/>
      <c r="BHC28" s="167"/>
      <c r="BHD28" s="167"/>
      <c r="BHE28" s="167"/>
      <c r="BHF28" s="167"/>
      <c r="BHG28" s="167"/>
      <c r="BHH28" s="167"/>
      <c r="BHI28" s="167"/>
      <c r="BHJ28" s="167"/>
      <c r="BHK28" s="167"/>
      <c r="BHL28" s="167"/>
      <c r="BHM28" s="167"/>
      <c r="BHN28" s="167"/>
      <c r="BHO28" s="167"/>
      <c r="BHP28" s="167"/>
      <c r="BHQ28" s="167"/>
      <c r="BHR28" s="167"/>
      <c r="BHS28" s="167"/>
      <c r="BHT28" s="167"/>
      <c r="BHU28" s="167"/>
      <c r="BHV28" s="167"/>
      <c r="BHW28" s="167"/>
      <c r="BHX28" s="167"/>
      <c r="BHY28" s="167"/>
      <c r="BHZ28" s="167"/>
      <c r="BIA28" s="167"/>
      <c r="BIB28" s="167"/>
      <c r="BIC28" s="167"/>
      <c r="BID28" s="167"/>
      <c r="BIE28" s="167"/>
      <c r="BIF28" s="167"/>
      <c r="BIG28" s="167"/>
      <c r="BIH28" s="167"/>
      <c r="BII28" s="167"/>
      <c r="BIJ28" s="167"/>
      <c r="BIK28" s="167"/>
      <c r="BIL28" s="167"/>
      <c r="BIM28" s="167"/>
      <c r="BIN28" s="167"/>
      <c r="BIO28" s="167"/>
      <c r="BIP28" s="167"/>
      <c r="BIQ28" s="167"/>
      <c r="BIR28" s="167"/>
      <c r="BIS28" s="167"/>
      <c r="BIT28" s="167"/>
      <c r="BIU28" s="167"/>
      <c r="BIV28" s="167"/>
      <c r="BIW28" s="167"/>
      <c r="BIX28" s="167"/>
      <c r="BIY28" s="167"/>
      <c r="BIZ28" s="167"/>
      <c r="BJA28" s="167"/>
      <c r="BJB28" s="167"/>
      <c r="BJC28" s="167"/>
      <c r="BJD28" s="167"/>
      <c r="BJE28" s="167"/>
      <c r="BJF28" s="167"/>
      <c r="BJG28" s="167"/>
      <c r="BJH28" s="167"/>
      <c r="BJI28" s="167"/>
      <c r="BJJ28" s="167"/>
      <c r="BJK28" s="167"/>
      <c r="BJL28" s="167"/>
      <c r="BJM28" s="167"/>
      <c r="BJN28" s="167"/>
      <c r="BJO28" s="167"/>
      <c r="BJP28" s="167"/>
      <c r="BJQ28" s="167"/>
      <c r="BJR28" s="167"/>
      <c r="BJS28" s="167"/>
      <c r="BJT28" s="167"/>
      <c r="BJU28" s="167"/>
      <c r="BJV28" s="167"/>
      <c r="BJW28" s="167"/>
      <c r="BJX28" s="167"/>
      <c r="BJY28" s="167"/>
      <c r="BJZ28" s="167"/>
      <c r="BKA28" s="167"/>
      <c r="BKB28" s="167"/>
      <c r="BKC28" s="167"/>
      <c r="BKD28" s="167"/>
      <c r="BKE28" s="167"/>
      <c r="BKF28" s="167"/>
      <c r="BKG28" s="167"/>
      <c r="BKH28" s="167"/>
      <c r="BKI28" s="167"/>
      <c r="BKJ28" s="167"/>
      <c r="BKK28" s="167"/>
      <c r="BKL28" s="167"/>
      <c r="BKM28" s="167"/>
      <c r="BKN28" s="167"/>
      <c r="BKO28" s="167"/>
      <c r="BKP28" s="167"/>
      <c r="BKQ28" s="167"/>
      <c r="BKR28" s="167"/>
      <c r="BKS28" s="167"/>
      <c r="BKT28" s="167"/>
      <c r="BKU28" s="167"/>
      <c r="BKV28" s="167"/>
      <c r="BKW28" s="167"/>
      <c r="BKX28" s="167"/>
      <c r="BKY28" s="167"/>
      <c r="BKZ28" s="167"/>
      <c r="BLA28" s="167"/>
      <c r="BLB28" s="167"/>
      <c r="BLC28" s="167"/>
      <c r="BLD28" s="167"/>
      <c r="BLE28" s="167"/>
      <c r="BLF28" s="167"/>
      <c r="BLG28" s="167"/>
      <c r="BLH28" s="167"/>
      <c r="BLI28" s="167"/>
      <c r="BLJ28" s="167"/>
      <c r="BLK28" s="167"/>
      <c r="BLL28" s="167"/>
      <c r="BLM28" s="167"/>
      <c r="BLN28" s="167"/>
      <c r="BLO28" s="167"/>
      <c r="BLP28" s="167"/>
      <c r="BLQ28" s="167"/>
      <c r="BLR28" s="167"/>
      <c r="BLS28" s="167"/>
      <c r="BLT28" s="167"/>
      <c r="BLU28" s="167"/>
      <c r="BLV28" s="167"/>
      <c r="BLW28" s="167"/>
      <c r="BLX28" s="167"/>
      <c r="BLY28" s="167"/>
      <c r="BLZ28" s="167"/>
      <c r="BMA28" s="167"/>
      <c r="BMB28" s="167"/>
      <c r="BMC28" s="167"/>
      <c r="BMD28" s="167"/>
      <c r="BME28" s="167"/>
      <c r="BMF28" s="167"/>
      <c r="BMG28" s="167"/>
      <c r="BMH28" s="167"/>
      <c r="BMI28" s="167"/>
      <c r="BMJ28" s="167"/>
      <c r="BMK28" s="167"/>
      <c r="BML28" s="167"/>
      <c r="BMM28" s="167"/>
      <c r="BMN28" s="167"/>
      <c r="BMO28" s="167"/>
      <c r="BMP28" s="167"/>
      <c r="BMQ28" s="167"/>
      <c r="BMR28" s="167"/>
      <c r="BMS28" s="167"/>
      <c r="BMT28" s="167"/>
      <c r="BMU28" s="167"/>
      <c r="BMV28" s="167"/>
      <c r="BMW28" s="167"/>
      <c r="BMX28" s="167"/>
      <c r="BMY28" s="167"/>
      <c r="BMZ28" s="167"/>
      <c r="BNA28" s="167"/>
      <c r="BNB28" s="167"/>
      <c r="BNC28" s="167"/>
      <c r="BND28" s="167"/>
      <c r="BNE28" s="167"/>
      <c r="BNF28" s="167"/>
      <c r="BNG28" s="167"/>
      <c r="BNH28" s="167"/>
      <c r="BNI28" s="167"/>
      <c r="BNJ28" s="167"/>
      <c r="BNK28" s="167"/>
      <c r="BNL28" s="167"/>
      <c r="BNM28" s="167"/>
      <c r="BNN28" s="167"/>
      <c r="BNO28" s="167"/>
      <c r="BNP28" s="167"/>
      <c r="BNQ28" s="167"/>
      <c r="BNR28" s="167"/>
      <c r="BNS28" s="167"/>
      <c r="BNT28" s="167"/>
      <c r="BNU28" s="167"/>
      <c r="BNV28" s="167"/>
      <c r="BNW28" s="167"/>
      <c r="BNX28" s="167"/>
      <c r="BNY28" s="167"/>
      <c r="BNZ28" s="167"/>
      <c r="BOA28" s="167"/>
      <c r="BOB28" s="167"/>
      <c r="BOC28" s="167"/>
      <c r="BOD28" s="167"/>
      <c r="BOE28" s="167"/>
      <c r="BOF28" s="167"/>
      <c r="BOG28" s="167"/>
      <c r="BOH28" s="167"/>
      <c r="BOI28" s="167"/>
      <c r="BOJ28" s="167"/>
      <c r="BOK28" s="167"/>
      <c r="BOL28" s="167"/>
      <c r="BOM28" s="167"/>
      <c r="BON28" s="167"/>
      <c r="BOO28" s="167"/>
      <c r="BOP28" s="167"/>
      <c r="BOQ28" s="167"/>
      <c r="BOR28" s="167"/>
      <c r="BOS28" s="167"/>
      <c r="BOT28" s="167"/>
      <c r="BOU28" s="167"/>
      <c r="BOV28" s="167"/>
      <c r="BOW28" s="167"/>
      <c r="BOX28" s="167"/>
      <c r="BOY28" s="167"/>
      <c r="BOZ28" s="167"/>
      <c r="BPA28" s="167"/>
      <c r="BPB28" s="167"/>
      <c r="BPC28" s="167"/>
      <c r="BPD28" s="167"/>
      <c r="BPE28" s="167"/>
      <c r="BPF28" s="167"/>
      <c r="BPG28" s="167"/>
      <c r="BPH28" s="167"/>
      <c r="BPI28" s="167"/>
      <c r="BPJ28" s="167"/>
      <c r="BPK28" s="167"/>
      <c r="BPL28" s="167"/>
      <c r="BPM28" s="167"/>
      <c r="BPN28" s="167"/>
      <c r="BPO28" s="167"/>
      <c r="BPP28" s="167"/>
      <c r="BPQ28" s="167"/>
      <c r="BPR28" s="167"/>
      <c r="BPS28" s="167"/>
      <c r="BPT28" s="167"/>
      <c r="BPU28" s="167"/>
      <c r="BPV28" s="167"/>
      <c r="BPW28" s="167"/>
      <c r="BPX28" s="167"/>
      <c r="BPY28" s="167"/>
      <c r="BPZ28" s="167"/>
      <c r="BQA28" s="167"/>
      <c r="BQB28" s="167"/>
      <c r="BQC28" s="167"/>
      <c r="BQD28" s="167"/>
      <c r="BQE28" s="167"/>
      <c r="BQF28" s="167"/>
      <c r="BQG28" s="167"/>
      <c r="BQH28" s="167"/>
      <c r="BQI28" s="167"/>
      <c r="BQJ28" s="167"/>
      <c r="BQK28" s="167"/>
      <c r="BQL28" s="167"/>
      <c r="BQM28" s="167"/>
      <c r="BQN28" s="167"/>
      <c r="BQO28" s="167"/>
      <c r="BQP28" s="167"/>
      <c r="BQQ28" s="167"/>
      <c r="BQR28" s="167"/>
      <c r="BQS28" s="167"/>
      <c r="BQT28" s="167"/>
      <c r="BQU28" s="167"/>
      <c r="BQV28" s="167"/>
      <c r="BQW28" s="167"/>
      <c r="BQX28" s="167"/>
      <c r="BQY28" s="167"/>
      <c r="BQZ28" s="167"/>
      <c r="BRA28" s="167"/>
      <c r="BRB28" s="167"/>
      <c r="BRC28" s="167"/>
      <c r="BRD28" s="167"/>
      <c r="BRE28" s="167"/>
      <c r="BRF28" s="167"/>
      <c r="BRG28" s="167"/>
      <c r="BRH28" s="167"/>
      <c r="BRI28" s="167"/>
      <c r="BRJ28" s="167"/>
      <c r="BRK28" s="167"/>
      <c r="BRL28" s="167"/>
      <c r="BRM28" s="167"/>
      <c r="BRN28" s="167"/>
      <c r="BRO28" s="167"/>
      <c r="BRP28" s="167"/>
      <c r="BRQ28" s="167"/>
      <c r="BRR28" s="167"/>
      <c r="BRS28" s="167"/>
      <c r="BRT28" s="167"/>
      <c r="BRU28" s="167"/>
      <c r="BRV28" s="167"/>
      <c r="BRW28" s="167"/>
      <c r="BRX28" s="167"/>
      <c r="BRY28" s="167"/>
      <c r="BRZ28" s="167"/>
      <c r="BSA28" s="167"/>
      <c r="BSB28" s="167"/>
      <c r="BSC28" s="167"/>
      <c r="BSD28" s="167"/>
      <c r="BSE28" s="167"/>
      <c r="BSF28" s="167"/>
      <c r="BSG28" s="167"/>
      <c r="BSH28" s="167"/>
      <c r="BSI28" s="167"/>
      <c r="BSJ28" s="167"/>
      <c r="BSK28" s="167"/>
      <c r="BSL28" s="167"/>
      <c r="BSM28" s="167"/>
      <c r="BSN28" s="167"/>
      <c r="BSO28" s="167"/>
      <c r="BSP28" s="167"/>
      <c r="BSQ28" s="167"/>
      <c r="BSR28" s="167"/>
      <c r="BSS28" s="167"/>
      <c r="BST28" s="167"/>
      <c r="BSU28" s="167"/>
      <c r="BSV28" s="167"/>
      <c r="BSW28" s="167"/>
      <c r="BSX28" s="167"/>
      <c r="BSY28" s="167"/>
      <c r="BSZ28" s="167"/>
      <c r="BTA28" s="167"/>
      <c r="BTB28" s="167"/>
      <c r="BTC28" s="167"/>
      <c r="BTD28" s="167"/>
      <c r="BTE28" s="167"/>
      <c r="BTF28" s="167"/>
      <c r="BTG28" s="167"/>
      <c r="BTH28" s="167"/>
      <c r="BTI28" s="167"/>
      <c r="BTJ28" s="167"/>
      <c r="BTK28" s="167"/>
      <c r="BTL28" s="167"/>
      <c r="BTM28" s="167"/>
      <c r="BTN28" s="167"/>
      <c r="BTO28" s="167"/>
      <c r="BTP28" s="167"/>
      <c r="BTQ28" s="167"/>
      <c r="BTR28" s="167"/>
      <c r="BTS28" s="167"/>
      <c r="BTT28" s="167"/>
      <c r="BTU28" s="167"/>
      <c r="BTV28" s="167"/>
      <c r="BTW28" s="167"/>
      <c r="BTX28" s="167"/>
      <c r="BTY28" s="167"/>
      <c r="BTZ28" s="167"/>
      <c r="BUA28" s="167"/>
      <c r="BUB28" s="167"/>
      <c r="BUC28" s="167"/>
      <c r="BUD28" s="167"/>
      <c r="BUE28" s="167"/>
      <c r="BUF28" s="167"/>
      <c r="BUG28" s="167"/>
      <c r="BUH28" s="167"/>
      <c r="BUI28" s="167"/>
      <c r="BUJ28" s="167"/>
      <c r="BUK28" s="167"/>
      <c r="BUL28" s="167"/>
      <c r="BUM28" s="167"/>
      <c r="BUN28" s="167"/>
      <c r="BUO28" s="167"/>
      <c r="BUP28" s="167"/>
      <c r="BUQ28" s="167"/>
      <c r="BUR28" s="167"/>
      <c r="BUS28" s="167"/>
      <c r="BUT28" s="167"/>
      <c r="BUU28" s="167"/>
      <c r="BUV28" s="167"/>
      <c r="BUW28" s="167"/>
      <c r="BUX28" s="167"/>
      <c r="BUY28" s="167"/>
      <c r="BUZ28" s="167"/>
      <c r="BVA28" s="167"/>
      <c r="BVB28" s="167"/>
      <c r="BVC28" s="167"/>
      <c r="BVD28" s="167"/>
      <c r="BVE28" s="167"/>
      <c r="BVF28" s="167"/>
      <c r="BVG28" s="167"/>
      <c r="BVH28" s="167"/>
      <c r="BVI28" s="167"/>
      <c r="BVJ28" s="167"/>
      <c r="BVK28" s="167"/>
      <c r="BVL28" s="167"/>
      <c r="BVM28" s="167"/>
      <c r="BVN28" s="167"/>
      <c r="BVO28" s="167"/>
      <c r="BVP28" s="167"/>
      <c r="BVQ28" s="167"/>
      <c r="BVR28" s="167"/>
      <c r="BVS28" s="167"/>
      <c r="BVT28" s="167"/>
      <c r="BVU28" s="167"/>
      <c r="BVV28" s="167"/>
      <c r="BVW28" s="167"/>
      <c r="BVX28" s="167"/>
      <c r="BVY28" s="167"/>
      <c r="BVZ28" s="167"/>
      <c r="BWA28" s="167"/>
      <c r="BWB28" s="167"/>
      <c r="BWC28" s="167"/>
      <c r="BWD28" s="167"/>
      <c r="BWE28" s="167"/>
      <c r="BWF28" s="167"/>
      <c r="BWG28" s="167"/>
      <c r="BWH28" s="167"/>
      <c r="BWI28" s="167"/>
      <c r="BWJ28" s="167"/>
      <c r="BWK28" s="167"/>
      <c r="BWL28" s="167"/>
      <c r="BWM28" s="167"/>
      <c r="BWN28" s="167"/>
      <c r="BWO28" s="167"/>
      <c r="BWP28" s="167"/>
      <c r="BWQ28" s="167"/>
      <c r="BWR28" s="167"/>
      <c r="BWS28" s="167"/>
      <c r="BWT28" s="167"/>
      <c r="BWU28" s="167"/>
      <c r="BWV28" s="167"/>
      <c r="BWW28" s="167"/>
      <c r="BWX28" s="167"/>
      <c r="BWY28" s="167"/>
      <c r="BWZ28" s="167"/>
      <c r="BXA28" s="167"/>
      <c r="BXB28" s="167"/>
      <c r="BXC28" s="167"/>
      <c r="BXD28" s="167"/>
      <c r="BXE28" s="167"/>
      <c r="BXF28" s="167"/>
      <c r="BXG28" s="167"/>
      <c r="BXH28" s="167"/>
      <c r="BXI28" s="167"/>
      <c r="BXJ28" s="167"/>
      <c r="BXK28" s="167"/>
      <c r="BXL28" s="167"/>
      <c r="BXM28" s="167"/>
      <c r="BXN28" s="167"/>
      <c r="BXO28" s="167"/>
      <c r="BXP28" s="167"/>
      <c r="BXQ28" s="167"/>
      <c r="BXR28" s="167"/>
      <c r="BXS28" s="167"/>
      <c r="BXT28" s="167"/>
      <c r="BXU28" s="167"/>
      <c r="BXV28" s="167"/>
      <c r="BXW28" s="167"/>
      <c r="BXX28" s="167"/>
      <c r="BXY28" s="167"/>
      <c r="BXZ28" s="167"/>
      <c r="BYA28" s="167"/>
      <c r="BYB28" s="167"/>
      <c r="BYC28" s="167"/>
      <c r="BYD28" s="167"/>
      <c r="BYE28" s="167"/>
      <c r="BYF28" s="167"/>
      <c r="BYG28" s="167"/>
      <c r="BYH28" s="167"/>
      <c r="BYI28" s="167"/>
      <c r="BYJ28" s="167"/>
      <c r="BYK28" s="167"/>
      <c r="BYL28" s="167"/>
      <c r="BYM28" s="167"/>
      <c r="BYN28" s="167"/>
      <c r="BYO28" s="167"/>
      <c r="BYP28" s="167"/>
      <c r="BYQ28" s="167"/>
      <c r="BYR28" s="167"/>
      <c r="BYS28" s="167"/>
      <c r="BYT28" s="167"/>
      <c r="BYU28" s="167"/>
      <c r="BYV28" s="167"/>
      <c r="BYW28" s="167"/>
      <c r="BYX28" s="167"/>
      <c r="BYY28" s="167"/>
      <c r="BYZ28" s="167"/>
      <c r="BZA28" s="167"/>
      <c r="BZB28" s="167"/>
      <c r="BZC28" s="167"/>
      <c r="BZD28" s="167"/>
      <c r="BZE28" s="167"/>
      <c r="BZF28" s="167"/>
      <c r="BZG28" s="167"/>
      <c r="BZH28" s="167"/>
      <c r="BZI28" s="167"/>
      <c r="BZJ28" s="167"/>
      <c r="BZK28" s="167"/>
      <c r="BZL28" s="167"/>
      <c r="BZM28" s="167"/>
      <c r="BZN28" s="167"/>
      <c r="BZO28" s="167"/>
      <c r="BZP28" s="167"/>
      <c r="BZQ28" s="167"/>
      <c r="BZR28" s="167"/>
      <c r="BZS28" s="167"/>
      <c r="BZT28" s="167"/>
      <c r="BZU28" s="167"/>
      <c r="BZV28" s="167"/>
      <c r="BZW28" s="167"/>
      <c r="BZX28" s="167"/>
      <c r="BZY28" s="167"/>
      <c r="BZZ28" s="167"/>
      <c r="CAA28" s="167"/>
      <c r="CAB28" s="167"/>
      <c r="CAC28" s="167"/>
      <c r="CAD28" s="167"/>
      <c r="CAE28" s="167"/>
      <c r="CAF28" s="167"/>
      <c r="CAG28" s="167"/>
      <c r="CAH28" s="167"/>
      <c r="CAI28" s="167"/>
      <c r="CAJ28" s="167"/>
      <c r="CAK28" s="167"/>
      <c r="CAL28" s="167"/>
      <c r="CAM28" s="167"/>
      <c r="CAN28" s="167"/>
      <c r="CAO28" s="167"/>
      <c r="CAP28" s="167"/>
      <c r="CAQ28" s="167"/>
      <c r="CAR28" s="167"/>
      <c r="CAS28" s="167"/>
      <c r="CAT28" s="167"/>
      <c r="CAU28" s="167"/>
      <c r="CAV28" s="167"/>
      <c r="CAW28" s="167"/>
      <c r="CAX28" s="167"/>
      <c r="CAY28" s="167"/>
      <c r="CAZ28" s="167"/>
      <c r="CBA28" s="167"/>
      <c r="CBB28" s="167"/>
      <c r="CBC28" s="167"/>
      <c r="CBD28" s="167"/>
      <c r="CBE28" s="167"/>
      <c r="CBF28" s="167"/>
      <c r="CBG28" s="167"/>
      <c r="CBH28" s="167"/>
      <c r="CBI28" s="167"/>
      <c r="CBJ28" s="167"/>
      <c r="CBK28" s="167"/>
      <c r="CBL28" s="167"/>
      <c r="CBM28" s="167"/>
      <c r="CBN28" s="167"/>
      <c r="CBO28" s="167"/>
      <c r="CBP28" s="167"/>
      <c r="CBQ28" s="167"/>
      <c r="CBR28" s="167"/>
      <c r="CBS28" s="167"/>
      <c r="CBT28" s="167"/>
      <c r="CBU28" s="167"/>
      <c r="CBV28" s="167"/>
      <c r="CBW28" s="167"/>
      <c r="CBX28" s="167"/>
      <c r="CBY28" s="167"/>
      <c r="CBZ28" s="167"/>
      <c r="CCA28" s="167"/>
      <c r="CCB28" s="167"/>
      <c r="CCC28" s="167"/>
      <c r="CCD28" s="167"/>
      <c r="CCE28" s="167"/>
      <c r="CCF28" s="167"/>
      <c r="CCG28" s="167"/>
      <c r="CCH28" s="167"/>
      <c r="CCI28" s="167"/>
      <c r="CCJ28" s="167"/>
      <c r="CCK28" s="167"/>
      <c r="CCL28" s="167"/>
      <c r="CCM28" s="167"/>
      <c r="CCN28" s="167"/>
      <c r="CCO28" s="167"/>
      <c r="CCP28" s="167"/>
      <c r="CCQ28" s="167"/>
      <c r="CCR28" s="167"/>
      <c r="CCS28" s="167"/>
      <c r="CCT28" s="167"/>
      <c r="CCU28" s="167"/>
      <c r="CCV28" s="167"/>
      <c r="CCW28" s="167"/>
      <c r="CCX28" s="167"/>
      <c r="CCY28" s="167"/>
      <c r="CCZ28" s="167"/>
      <c r="CDA28" s="167"/>
      <c r="CDB28" s="167"/>
      <c r="CDC28" s="167"/>
      <c r="CDD28" s="167"/>
      <c r="CDE28" s="167"/>
      <c r="CDF28" s="167"/>
      <c r="CDG28" s="167"/>
      <c r="CDH28" s="167"/>
      <c r="CDI28" s="167"/>
      <c r="CDJ28" s="167"/>
      <c r="CDK28" s="167"/>
      <c r="CDL28" s="167"/>
      <c r="CDM28" s="167"/>
      <c r="CDN28" s="167"/>
      <c r="CDO28" s="167"/>
      <c r="CDP28" s="167"/>
      <c r="CDQ28" s="167"/>
      <c r="CDR28" s="167"/>
      <c r="CDS28" s="167"/>
      <c r="CDT28" s="167"/>
      <c r="CDU28" s="167"/>
      <c r="CDV28" s="167"/>
      <c r="CDW28" s="167"/>
      <c r="CDX28" s="167"/>
      <c r="CDY28" s="167"/>
      <c r="CDZ28" s="167"/>
      <c r="CEA28" s="167"/>
      <c r="CEB28" s="167"/>
      <c r="CEC28" s="167"/>
      <c r="CED28" s="167"/>
      <c r="CEE28" s="167"/>
      <c r="CEF28" s="167"/>
      <c r="CEG28" s="167"/>
      <c r="CEH28" s="167"/>
      <c r="CEI28" s="167"/>
      <c r="CEJ28" s="167"/>
      <c r="CEK28" s="167"/>
      <c r="CEL28" s="167"/>
      <c r="CEM28" s="167"/>
      <c r="CEN28" s="167"/>
      <c r="CEO28" s="167"/>
      <c r="CEP28" s="167"/>
      <c r="CEQ28" s="167"/>
      <c r="CER28" s="167"/>
      <c r="CES28" s="167"/>
      <c r="CET28" s="167"/>
      <c r="CEU28" s="167"/>
      <c r="CEV28" s="167"/>
      <c r="CEW28" s="167"/>
      <c r="CEX28" s="167"/>
      <c r="CEY28" s="167"/>
      <c r="CEZ28" s="167"/>
      <c r="CFA28" s="167"/>
      <c r="CFB28" s="167"/>
      <c r="CFC28" s="167"/>
      <c r="CFD28" s="167"/>
      <c r="CFE28" s="167"/>
      <c r="CFF28" s="167"/>
      <c r="CFG28" s="167"/>
      <c r="CFH28" s="167"/>
      <c r="CFI28" s="167"/>
      <c r="CFJ28" s="167"/>
      <c r="CFK28" s="167"/>
      <c r="CFL28" s="167"/>
      <c r="CFM28" s="167"/>
      <c r="CFN28" s="167"/>
      <c r="CFO28" s="167"/>
      <c r="CFP28" s="167"/>
      <c r="CFQ28" s="167"/>
      <c r="CFR28" s="167"/>
      <c r="CFS28" s="167"/>
      <c r="CFT28" s="167"/>
      <c r="CFU28" s="167"/>
      <c r="CFV28" s="167"/>
      <c r="CFW28" s="167"/>
      <c r="CFX28" s="167"/>
      <c r="CFY28" s="167"/>
      <c r="CFZ28" s="167"/>
      <c r="CGA28" s="167"/>
      <c r="CGB28" s="167"/>
      <c r="CGC28" s="167"/>
      <c r="CGD28" s="167"/>
      <c r="CGE28" s="167"/>
      <c r="CGF28" s="167"/>
      <c r="CGG28" s="167"/>
      <c r="CGH28" s="167"/>
      <c r="CGI28" s="167"/>
      <c r="CGJ28" s="167"/>
      <c r="CGK28" s="167"/>
      <c r="CGL28" s="167"/>
      <c r="CGM28" s="167"/>
      <c r="CGN28" s="167"/>
      <c r="CGO28" s="167"/>
      <c r="CGP28" s="167"/>
      <c r="CGQ28" s="167"/>
      <c r="CGR28" s="167"/>
      <c r="CGS28" s="167"/>
      <c r="CGT28" s="167"/>
      <c r="CGU28" s="167"/>
      <c r="CGV28" s="167"/>
      <c r="CGW28" s="167"/>
      <c r="CGX28" s="167"/>
      <c r="CGY28" s="167"/>
      <c r="CGZ28" s="167"/>
      <c r="CHA28" s="167"/>
      <c r="CHB28" s="167"/>
      <c r="CHC28" s="167"/>
      <c r="CHD28" s="167"/>
      <c r="CHE28" s="167"/>
      <c r="CHF28" s="167"/>
      <c r="CHG28" s="167"/>
      <c r="CHH28" s="167"/>
      <c r="CHI28" s="167"/>
      <c r="CHJ28" s="167"/>
      <c r="CHK28" s="167"/>
      <c r="CHL28" s="167"/>
      <c r="CHM28" s="167"/>
      <c r="CHN28" s="167"/>
      <c r="CHO28" s="167"/>
      <c r="CHP28" s="167"/>
      <c r="CHQ28" s="167"/>
      <c r="CHR28" s="167"/>
      <c r="CHS28" s="167"/>
      <c r="CHT28" s="167"/>
      <c r="CHU28" s="167"/>
      <c r="CHV28" s="167"/>
      <c r="CHW28" s="167"/>
      <c r="CHX28" s="167"/>
      <c r="CHY28" s="167"/>
      <c r="CHZ28" s="167"/>
      <c r="CIA28" s="167"/>
      <c r="CIB28" s="167"/>
      <c r="CIC28" s="167"/>
      <c r="CID28" s="167"/>
      <c r="CIE28" s="167"/>
      <c r="CIF28" s="167"/>
      <c r="CIG28" s="167"/>
      <c r="CIH28" s="167"/>
      <c r="CII28" s="167"/>
      <c r="CIJ28" s="167"/>
      <c r="CIK28" s="167"/>
      <c r="CIL28" s="167"/>
      <c r="CIM28" s="167"/>
      <c r="CIN28" s="167"/>
      <c r="CIO28" s="167"/>
      <c r="CIP28" s="167"/>
      <c r="CIQ28" s="167"/>
      <c r="CIR28" s="167"/>
      <c r="CIS28" s="167"/>
      <c r="CIT28" s="167"/>
      <c r="CIU28" s="167"/>
      <c r="CIV28" s="167"/>
      <c r="CIW28" s="167"/>
      <c r="CIX28" s="167"/>
      <c r="CIY28" s="167"/>
      <c r="CIZ28" s="167"/>
      <c r="CJA28" s="167"/>
      <c r="CJB28" s="167"/>
      <c r="CJC28" s="167"/>
      <c r="CJD28" s="167"/>
      <c r="CJE28" s="167"/>
      <c r="CJF28" s="167"/>
      <c r="CJG28" s="167"/>
      <c r="CJH28" s="167"/>
      <c r="CJI28" s="167"/>
      <c r="CJJ28" s="167"/>
      <c r="CJK28" s="167"/>
      <c r="CJL28" s="167"/>
      <c r="CJM28" s="167"/>
      <c r="CJN28" s="167"/>
      <c r="CJO28" s="167"/>
      <c r="CJP28" s="167"/>
      <c r="CJQ28" s="167"/>
      <c r="CJR28" s="167"/>
      <c r="CJS28" s="167"/>
      <c r="CJT28" s="167"/>
      <c r="CJU28" s="167"/>
      <c r="CJV28" s="167"/>
      <c r="CJW28" s="167"/>
      <c r="CJX28" s="167"/>
      <c r="CJY28" s="167"/>
      <c r="CJZ28" s="167"/>
      <c r="CKA28" s="167"/>
      <c r="CKB28" s="167"/>
      <c r="CKC28" s="167"/>
      <c r="CKD28" s="167"/>
      <c r="CKE28" s="167"/>
      <c r="CKF28" s="167"/>
      <c r="CKG28" s="167"/>
      <c r="CKH28" s="167"/>
      <c r="CKI28" s="167"/>
      <c r="CKJ28" s="167"/>
      <c r="CKK28" s="167"/>
      <c r="CKL28" s="167"/>
      <c r="CKM28" s="167"/>
      <c r="CKN28" s="167"/>
      <c r="CKO28" s="167"/>
      <c r="CKP28" s="167"/>
      <c r="CKQ28" s="167"/>
      <c r="CKR28" s="167"/>
      <c r="CKS28" s="167"/>
      <c r="CKT28" s="167"/>
      <c r="CKU28" s="167"/>
      <c r="CKV28" s="167"/>
      <c r="CKW28" s="167"/>
      <c r="CKX28" s="167"/>
      <c r="CKY28" s="167"/>
      <c r="CKZ28" s="167"/>
      <c r="CLA28" s="167"/>
      <c r="CLB28" s="167"/>
      <c r="CLC28" s="167"/>
      <c r="CLD28" s="167"/>
      <c r="CLE28" s="167"/>
      <c r="CLF28" s="167"/>
      <c r="CLG28" s="167"/>
      <c r="CLH28" s="167"/>
      <c r="CLI28" s="167"/>
      <c r="CLJ28" s="167"/>
      <c r="CLK28" s="167"/>
      <c r="CLL28" s="167"/>
      <c r="CLM28" s="167"/>
      <c r="CLN28" s="167"/>
      <c r="CLO28" s="167"/>
      <c r="CLP28" s="167"/>
      <c r="CLQ28" s="167"/>
      <c r="CLR28" s="167"/>
      <c r="CLS28" s="167"/>
      <c r="CLT28" s="167"/>
      <c r="CLU28" s="167"/>
      <c r="CLV28" s="167"/>
      <c r="CLW28" s="167"/>
      <c r="CLX28" s="167"/>
      <c r="CLY28" s="167"/>
      <c r="CLZ28" s="167"/>
      <c r="CMA28" s="167"/>
      <c r="CMB28" s="167"/>
      <c r="CMC28" s="167"/>
      <c r="CMD28" s="167"/>
      <c r="CME28" s="167"/>
      <c r="CMF28" s="167"/>
      <c r="CMG28" s="167"/>
      <c r="CMH28" s="167"/>
      <c r="CMI28" s="167"/>
      <c r="CMJ28" s="167"/>
      <c r="CMK28" s="167"/>
      <c r="CML28" s="167"/>
      <c r="CMM28" s="167"/>
      <c r="CMN28" s="167"/>
      <c r="CMO28" s="167"/>
      <c r="CMP28" s="167"/>
      <c r="CMQ28" s="167"/>
      <c r="CMR28" s="167"/>
      <c r="CMS28" s="167"/>
      <c r="CMT28" s="167"/>
      <c r="CMU28" s="167"/>
      <c r="CMV28" s="167"/>
      <c r="CMW28" s="167"/>
      <c r="CMX28" s="167"/>
      <c r="CMY28" s="167"/>
      <c r="CMZ28" s="167"/>
      <c r="CNA28" s="167"/>
      <c r="CNB28" s="167"/>
      <c r="CNC28" s="167"/>
      <c r="CND28" s="167"/>
      <c r="CNE28" s="167"/>
      <c r="CNF28" s="167"/>
      <c r="CNG28" s="167"/>
      <c r="CNH28" s="167"/>
      <c r="CNI28" s="167"/>
      <c r="CNJ28" s="167"/>
      <c r="CNK28" s="167"/>
      <c r="CNL28" s="167"/>
      <c r="CNM28" s="167"/>
      <c r="CNN28" s="167"/>
      <c r="CNO28" s="167"/>
      <c r="CNP28" s="167"/>
      <c r="CNQ28" s="167"/>
      <c r="CNR28" s="167"/>
      <c r="CNS28" s="167"/>
      <c r="CNT28" s="167"/>
      <c r="CNU28" s="167"/>
      <c r="CNV28" s="167"/>
      <c r="CNW28" s="167"/>
      <c r="CNX28" s="167"/>
      <c r="CNY28" s="167"/>
      <c r="CNZ28" s="167"/>
      <c r="COA28" s="167"/>
      <c r="COB28" s="167"/>
      <c r="COC28" s="167"/>
      <c r="COD28" s="167"/>
      <c r="COE28" s="167"/>
      <c r="COF28" s="167"/>
      <c r="COG28" s="167"/>
      <c r="COH28" s="167"/>
      <c r="COI28" s="167"/>
      <c r="COJ28" s="167"/>
      <c r="COK28" s="167"/>
      <c r="COL28" s="167"/>
      <c r="COM28" s="167"/>
      <c r="CON28" s="167"/>
      <c r="COO28" s="167"/>
      <c r="COP28" s="167"/>
      <c r="COQ28" s="167"/>
      <c r="COR28" s="167"/>
      <c r="COS28" s="167"/>
      <c r="COT28" s="167"/>
      <c r="COU28" s="167"/>
      <c r="COV28" s="167"/>
      <c r="COW28" s="167"/>
      <c r="COX28" s="167"/>
      <c r="COY28" s="167"/>
      <c r="COZ28" s="167"/>
      <c r="CPA28" s="167"/>
      <c r="CPB28" s="167"/>
      <c r="CPC28" s="167"/>
      <c r="CPD28" s="167"/>
      <c r="CPE28" s="167"/>
      <c r="CPF28" s="167"/>
      <c r="CPG28" s="167"/>
      <c r="CPH28" s="167"/>
      <c r="CPI28" s="167"/>
      <c r="CPJ28" s="167"/>
      <c r="CPK28" s="167"/>
      <c r="CPL28" s="167"/>
      <c r="CPM28" s="167"/>
      <c r="CPN28" s="167"/>
      <c r="CPO28" s="167"/>
      <c r="CPP28" s="167"/>
      <c r="CPQ28" s="167"/>
      <c r="CPR28" s="167"/>
      <c r="CPS28" s="167"/>
      <c r="CPT28" s="167"/>
      <c r="CPU28" s="167"/>
      <c r="CPV28" s="167"/>
      <c r="CPW28" s="167"/>
      <c r="CPX28" s="167"/>
      <c r="CPY28" s="167"/>
      <c r="CPZ28" s="167"/>
      <c r="CQA28" s="167"/>
      <c r="CQB28" s="167"/>
      <c r="CQC28" s="167"/>
      <c r="CQD28" s="167"/>
      <c r="CQE28" s="167"/>
      <c r="CQF28" s="167"/>
      <c r="CQG28" s="167"/>
      <c r="CQH28" s="167"/>
      <c r="CQI28" s="167"/>
      <c r="CQJ28" s="167"/>
      <c r="CQK28" s="167"/>
      <c r="CQL28" s="167"/>
      <c r="CQM28" s="167"/>
      <c r="CQN28" s="167"/>
      <c r="CQO28" s="167"/>
      <c r="CQP28" s="167"/>
      <c r="CQQ28" s="167"/>
      <c r="CQR28" s="167"/>
      <c r="CQS28" s="167"/>
      <c r="CQT28" s="167"/>
      <c r="CQU28" s="167"/>
      <c r="CQV28" s="167"/>
      <c r="CQW28" s="167"/>
      <c r="CQX28" s="167"/>
      <c r="CQY28" s="167"/>
      <c r="CQZ28" s="167"/>
      <c r="CRA28" s="167"/>
      <c r="CRB28" s="167"/>
      <c r="CRC28" s="167"/>
      <c r="CRD28" s="167"/>
      <c r="CRE28" s="167"/>
      <c r="CRF28" s="167"/>
      <c r="CRG28" s="167"/>
      <c r="CRH28" s="167"/>
      <c r="CRI28" s="167"/>
      <c r="CRJ28" s="167"/>
      <c r="CRK28" s="167"/>
      <c r="CRL28" s="167"/>
      <c r="CRM28" s="167"/>
      <c r="CRN28" s="167"/>
      <c r="CRO28" s="167"/>
      <c r="CRP28" s="167"/>
      <c r="CRQ28" s="167"/>
      <c r="CRR28" s="167"/>
      <c r="CRS28" s="167"/>
      <c r="CRT28" s="167"/>
      <c r="CRU28" s="167"/>
      <c r="CRV28" s="167"/>
      <c r="CRW28" s="167"/>
      <c r="CRX28" s="167"/>
      <c r="CRY28" s="167"/>
      <c r="CRZ28" s="167"/>
      <c r="CSA28" s="167"/>
      <c r="CSB28" s="167"/>
      <c r="CSC28" s="167"/>
      <c r="CSD28" s="167"/>
      <c r="CSE28" s="167"/>
      <c r="CSF28" s="167"/>
      <c r="CSG28" s="167"/>
      <c r="CSH28" s="167"/>
      <c r="CSI28" s="167"/>
      <c r="CSJ28" s="167"/>
      <c r="CSK28" s="167"/>
      <c r="CSL28" s="167"/>
      <c r="CSM28" s="167"/>
      <c r="CSN28" s="167"/>
      <c r="CSO28" s="167"/>
      <c r="CSP28" s="167"/>
      <c r="CSQ28" s="167"/>
      <c r="CSR28" s="167"/>
      <c r="CSS28" s="167"/>
      <c r="CST28" s="167"/>
      <c r="CSU28" s="167"/>
      <c r="CSV28" s="167"/>
      <c r="CSW28" s="167"/>
      <c r="CSX28" s="167"/>
      <c r="CSY28" s="167"/>
      <c r="CSZ28" s="167"/>
      <c r="CTA28" s="167"/>
      <c r="CTB28" s="167"/>
      <c r="CTC28" s="167"/>
      <c r="CTD28" s="167"/>
      <c r="CTE28" s="167"/>
      <c r="CTF28" s="167"/>
      <c r="CTG28" s="167"/>
      <c r="CTH28" s="167"/>
      <c r="CTI28" s="167"/>
      <c r="CTJ28" s="167"/>
      <c r="CTK28" s="167"/>
      <c r="CTL28" s="167"/>
      <c r="CTM28" s="167"/>
      <c r="CTN28" s="167"/>
      <c r="CTO28" s="167"/>
      <c r="CTP28" s="167"/>
      <c r="CTQ28" s="167"/>
      <c r="CTR28" s="167"/>
      <c r="CTS28" s="167"/>
      <c r="CTT28" s="167"/>
      <c r="CTU28" s="167"/>
      <c r="CTV28" s="167"/>
      <c r="CTW28" s="167"/>
      <c r="CTX28" s="167"/>
      <c r="CTY28" s="167"/>
      <c r="CTZ28" s="167"/>
      <c r="CUA28" s="167"/>
      <c r="CUB28" s="167"/>
      <c r="CUC28" s="167"/>
      <c r="CUD28" s="167"/>
      <c r="CUE28" s="167"/>
      <c r="CUF28" s="167"/>
      <c r="CUG28" s="167"/>
      <c r="CUH28" s="167"/>
      <c r="CUI28" s="167"/>
      <c r="CUJ28" s="167"/>
      <c r="CUK28" s="167"/>
      <c r="CUL28" s="167"/>
      <c r="CUM28" s="167"/>
      <c r="CUN28" s="167"/>
      <c r="CUO28" s="167"/>
      <c r="CUP28" s="167"/>
      <c r="CUQ28" s="167"/>
      <c r="CUR28" s="167"/>
      <c r="CUS28" s="167"/>
      <c r="CUT28" s="167"/>
      <c r="CUU28" s="167"/>
      <c r="CUV28" s="167"/>
      <c r="CUW28" s="167"/>
      <c r="CUX28" s="167"/>
      <c r="CUY28" s="167"/>
      <c r="CUZ28" s="167"/>
      <c r="CVA28" s="167"/>
      <c r="CVB28" s="167"/>
      <c r="CVC28" s="167"/>
      <c r="CVD28" s="167"/>
      <c r="CVE28" s="167"/>
      <c r="CVF28" s="167"/>
      <c r="CVG28" s="167"/>
      <c r="CVH28" s="167"/>
      <c r="CVI28" s="167"/>
      <c r="CVJ28" s="167"/>
      <c r="CVK28" s="167"/>
      <c r="CVL28" s="167"/>
      <c r="CVM28" s="167"/>
      <c r="CVN28" s="167"/>
      <c r="CVO28" s="167"/>
      <c r="CVP28" s="167"/>
      <c r="CVQ28" s="167"/>
      <c r="CVR28" s="167"/>
      <c r="CVS28" s="167"/>
      <c r="CVT28" s="167"/>
      <c r="CVU28" s="167"/>
      <c r="CVV28" s="167"/>
      <c r="CVW28" s="167"/>
      <c r="CVX28" s="167"/>
      <c r="CVY28" s="167"/>
      <c r="CVZ28" s="167"/>
      <c r="CWA28" s="167"/>
      <c r="CWB28" s="167"/>
      <c r="CWC28" s="167"/>
      <c r="CWD28" s="167"/>
      <c r="CWE28" s="167"/>
      <c r="CWF28" s="167"/>
      <c r="CWG28" s="167"/>
      <c r="CWH28" s="167"/>
      <c r="CWI28" s="167"/>
      <c r="CWJ28" s="167"/>
      <c r="CWK28" s="167"/>
      <c r="CWL28" s="167"/>
      <c r="CWM28" s="167"/>
      <c r="CWN28" s="167"/>
      <c r="CWO28" s="167"/>
      <c r="CWP28" s="167"/>
      <c r="CWQ28" s="167"/>
      <c r="CWR28" s="167"/>
      <c r="CWS28" s="167"/>
      <c r="CWT28" s="167"/>
      <c r="CWU28" s="167"/>
      <c r="CWV28" s="167"/>
      <c r="CWW28" s="167"/>
      <c r="CWX28" s="167"/>
      <c r="CWY28" s="167"/>
      <c r="CWZ28" s="167"/>
      <c r="CXA28" s="167"/>
      <c r="CXB28" s="167"/>
      <c r="CXC28" s="167"/>
      <c r="CXD28" s="167"/>
      <c r="CXE28" s="167"/>
      <c r="CXF28" s="167"/>
      <c r="CXG28" s="167"/>
      <c r="CXH28" s="167"/>
      <c r="CXI28" s="167"/>
      <c r="CXJ28" s="167"/>
      <c r="CXK28" s="167"/>
      <c r="CXL28" s="167"/>
      <c r="CXM28" s="167"/>
      <c r="CXN28" s="167"/>
      <c r="CXO28" s="167"/>
      <c r="CXP28" s="167"/>
      <c r="CXQ28" s="167"/>
      <c r="CXR28" s="167"/>
      <c r="CXS28" s="167"/>
      <c r="CXT28" s="167"/>
      <c r="CXU28" s="167"/>
      <c r="CXV28" s="167"/>
      <c r="CXW28" s="167"/>
      <c r="CXX28" s="167"/>
      <c r="CXY28" s="167"/>
      <c r="CXZ28" s="167"/>
      <c r="CYA28" s="167"/>
      <c r="CYB28" s="167"/>
      <c r="CYC28" s="167"/>
      <c r="CYD28" s="167"/>
      <c r="CYE28" s="167"/>
      <c r="CYF28" s="167"/>
      <c r="CYG28" s="167"/>
      <c r="CYH28" s="167"/>
      <c r="CYI28" s="167"/>
      <c r="CYJ28" s="167"/>
      <c r="CYK28" s="167"/>
      <c r="CYL28" s="167"/>
      <c r="CYM28" s="167"/>
      <c r="CYN28" s="167"/>
      <c r="CYO28" s="167"/>
      <c r="CYP28" s="167"/>
      <c r="CYQ28" s="167"/>
      <c r="CYR28" s="167"/>
      <c r="CYS28" s="167"/>
      <c r="CYT28" s="167"/>
      <c r="CYU28" s="167"/>
      <c r="CYV28" s="167"/>
      <c r="CYW28" s="167"/>
      <c r="CYX28" s="167"/>
      <c r="CYY28" s="167"/>
      <c r="CYZ28" s="167"/>
      <c r="CZA28" s="167"/>
      <c r="CZB28" s="167"/>
      <c r="CZC28" s="167"/>
      <c r="CZD28" s="167"/>
      <c r="CZE28" s="167"/>
      <c r="CZF28" s="167"/>
      <c r="CZG28" s="167"/>
      <c r="CZH28" s="167"/>
      <c r="CZI28" s="167"/>
      <c r="CZJ28" s="167"/>
      <c r="CZK28" s="167"/>
      <c r="CZL28" s="167"/>
      <c r="CZM28" s="167"/>
      <c r="CZN28" s="167"/>
      <c r="CZO28" s="167"/>
      <c r="CZP28" s="167"/>
      <c r="CZQ28" s="167"/>
      <c r="CZR28" s="167"/>
      <c r="CZS28" s="167"/>
      <c r="CZT28" s="167"/>
      <c r="CZU28" s="167"/>
      <c r="CZV28" s="167"/>
      <c r="CZW28" s="167"/>
      <c r="CZX28" s="167"/>
      <c r="CZY28" s="167"/>
      <c r="CZZ28" s="167"/>
      <c r="DAA28" s="167"/>
      <c r="DAB28" s="167"/>
      <c r="DAC28" s="167"/>
      <c r="DAD28" s="167"/>
      <c r="DAE28" s="167"/>
      <c r="DAF28" s="167"/>
      <c r="DAG28" s="167"/>
      <c r="DAH28" s="167"/>
      <c r="DAI28" s="167"/>
      <c r="DAJ28" s="167"/>
      <c r="DAK28" s="167"/>
      <c r="DAL28" s="167"/>
      <c r="DAM28" s="167"/>
      <c r="DAN28" s="167"/>
      <c r="DAO28" s="167"/>
      <c r="DAP28" s="167"/>
      <c r="DAQ28" s="167"/>
      <c r="DAR28" s="167"/>
      <c r="DAS28" s="167"/>
      <c r="DAT28" s="167"/>
      <c r="DAU28" s="167"/>
      <c r="DAV28" s="167"/>
      <c r="DAW28" s="167"/>
      <c r="DAX28" s="167"/>
      <c r="DAY28" s="167"/>
      <c r="DAZ28" s="167"/>
      <c r="DBA28" s="167"/>
      <c r="DBB28" s="167"/>
      <c r="DBC28" s="167"/>
      <c r="DBD28" s="167"/>
      <c r="DBE28" s="167"/>
      <c r="DBF28" s="167"/>
      <c r="DBG28" s="167"/>
      <c r="DBH28" s="167"/>
      <c r="DBI28" s="167"/>
      <c r="DBJ28" s="167"/>
      <c r="DBK28" s="167"/>
      <c r="DBL28" s="167"/>
      <c r="DBM28" s="167"/>
      <c r="DBN28" s="167"/>
      <c r="DBO28" s="167"/>
      <c r="DBP28" s="167"/>
      <c r="DBQ28" s="167"/>
      <c r="DBR28" s="167"/>
      <c r="DBS28" s="167"/>
      <c r="DBT28" s="167"/>
      <c r="DBU28" s="167"/>
      <c r="DBV28" s="167"/>
      <c r="DBW28" s="167"/>
      <c r="DBX28" s="167"/>
      <c r="DBY28" s="167"/>
      <c r="DBZ28" s="167"/>
      <c r="DCA28" s="167"/>
      <c r="DCB28" s="167"/>
      <c r="DCC28" s="167"/>
      <c r="DCD28" s="167"/>
      <c r="DCE28" s="167"/>
      <c r="DCF28" s="167"/>
      <c r="DCG28" s="167"/>
      <c r="DCH28" s="167"/>
      <c r="DCI28" s="167"/>
      <c r="DCJ28" s="167"/>
      <c r="DCK28" s="167"/>
      <c r="DCL28" s="167"/>
      <c r="DCM28" s="167"/>
      <c r="DCN28" s="167"/>
      <c r="DCO28" s="167"/>
      <c r="DCP28" s="167"/>
      <c r="DCQ28" s="167"/>
      <c r="DCR28" s="167"/>
      <c r="DCS28" s="167"/>
      <c r="DCT28" s="167"/>
      <c r="DCU28" s="167"/>
      <c r="DCV28" s="167"/>
      <c r="DCW28" s="167"/>
      <c r="DCX28" s="167"/>
      <c r="DCY28" s="167"/>
      <c r="DCZ28" s="167"/>
      <c r="DDA28" s="167"/>
      <c r="DDB28" s="167"/>
      <c r="DDC28" s="167"/>
      <c r="DDD28" s="167"/>
      <c r="DDE28" s="167"/>
      <c r="DDF28" s="167"/>
      <c r="DDG28" s="167"/>
      <c r="DDH28" s="167"/>
      <c r="DDI28" s="167"/>
      <c r="DDJ28" s="167"/>
      <c r="DDK28" s="167"/>
      <c r="DDL28" s="167"/>
      <c r="DDM28" s="167"/>
      <c r="DDN28" s="167"/>
      <c r="DDO28" s="167"/>
      <c r="DDP28" s="167"/>
      <c r="DDQ28" s="167"/>
      <c r="DDR28" s="167"/>
      <c r="DDS28" s="167"/>
      <c r="DDT28" s="167"/>
      <c r="DDU28" s="167"/>
      <c r="DDV28" s="167"/>
      <c r="DDW28" s="167"/>
      <c r="DDX28" s="167"/>
      <c r="DDY28" s="167"/>
      <c r="DDZ28" s="167"/>
      <c r="DEA28" s="167"/>
      <c r="DEB28" s="167"/>
      <c r="DEC28" s="167"/>
      <c r="DED28" s="167"/>
      <c r="DEE28" s="167"/>
      <c r="DEF28" s="167"/>
      <c r="DEG28" s="167"/>
      <c r="DEH28" s="167"/>
      <c r="DEI28" s="167"/>
      <c r="DEJ28" s="167"/>
      <c r="DEK28" s="167"/>
      <c r="DEL28" s="167"/>
      <c r="DEM28" s="167"/>
      <c r="DEN28" s="167"/>
      <c r="DEO28" s="167"/>
      <c r="DEP28" s="167"/>
      <c r="DEQ28" s="167"/>
      <c r="DER28" s="167"/>
      <c r="DES28" s="167"/>
      <c r="DET28" s="167"/>
      <c r="DEU28" s="167"/>
      <c r="DEV28" s="167"/>
      <c r="DEW28" s="167"/>
      <c r="DEX28" s="167"/>
      <c r="DEY28" s="167"/>
      <c r="DEZ28" s="167"/>
      <c r="DFA28" s="167"/>
      <c r="DFB28" s="167"/>
      <c r="DFC28" s="167"/>
      <c r="DFD28" s="167"/>
      <c r="DFE28" s="167"/>
      <c r="DFF28" s="167"/>
      <c r="DFG28" s="167"/>
      <c r="DFH28" s="167"/>
      <c r="DFI28" s="167"/>
      <c r="DFJ28" s="167"/>
      <c r="DFK28" s="167"/>
      <c r="DFL28" s="167"/>
      <c r="DFM28" s="167"/>
      <c r="DFN28" s="167"/>
      <c r="DFO28" s="167"/>
      <c r="DFP28" s="167"/>
      <c r="DFQ28" s="167"/>
      <c r="DFR28" s="167"/>
      <c r="DFS28" s="167"/>
      <c r="DFT28" s="167"/>
      <c r="DFU28" s="167"/>
      <c r="DFV28" s="167"/>
      <c r="DFW28" s="167"/>
      <c r="DFX28" s="167"/>
      <c r="DFY28" s="167"/>
      <c r="DFZ28" s="167"/>
      <c r="DGA28" s="167"/>
      <c r="DGB28" s="167"/>
      <c r="DGC28" s="167"/>
      <c r="DGD28" s="167"/>
      <c r="DGE28" s="167"/>
      <c r="DGF28" s="167"/>
      <c r="DGG28" s="167"/>
      <c r="DGH28" s="167"/>
      <c r="DGI28" s="167"/>
      <c r="DGJ28" s="167"/>
      <c r="DGK28" s="167"/>
      <c r="DGL28" s="167"/>
      <c r="DGM28" s="167"/>
      <c r="DGN28" s="167"/>
      <c r="DGO28" s="167"/>
      <c r="DGP28" s="167"/>
      <c r="DGQ28" s="167"/>
      <c r="DGR28" s="167"/>
      <c r="DGS28" s="167"/>
      <c r="DGT28" s="167"/>
      <c r="DGU28" s="167"/>
      <c r="DGV28" s="167"/>
      <c r="DGW28" s="167"/>
      <c r="DGX28" s="167"/>
      <c r="DGY28" s="167"/>
      <c r="DGZ28" s="167"/>
      <c r="DHA28" s="167"/>
      <c r="DHB28" s="167"/>
      <c r="DHC28" s="167"/>
      <c r="DHD28" s="167"/>
      <c r="DHE28" s="167"/>
      <c r="DHF28" s="167"/>
      <c r="DHG28" s="167"/>
      <c r="DHH28" s="167"/>
      <c r="DHI28" s="167"/>
      <c r="DHJ28" s="167"/>
      <c r="DHK28" s="167"/>
      <c r="DHL28" s="167"/>
      <c r="DHM28" s="167"/>
      <c r="DHN28" s="167"/>
      <c r="DHO28" s="167"/>
      <c r="DHP28" s="167"/>
      <c r="DHQ28" s="167"/>
      <c r="DHR28" s="167"/>
      <c r="DHS28" s="167"/>
      <c r="DHT28" s="167"/>
      <c r="DHU28" s="167"/>
      <c r="DHV28" s="167"/>
      <c r="DHW28" s="167"/>
      <c r="DHX28" s="167"/>
      <c r="DHY28" s="167"/>
      <c r="DHZ28" s="167"/>
      <c r="DIA28" s="167"/>
      <c r="DIB28" s="167"/>
      <c r="DIC28" s="167"/>
      <c r="DID28" s="167"/>
      <c r="DIE28" s="167"/>
      <c r="DIF28" s="167"/>
      <c r="DIG28" s="167"/>
      <c r="DIH28" s="167"/>
      <c r="DII28" s="167"/>
      <c r="DIJ28" s="167"/>
      <c r="DIK28" s="167"/>
      <c r="DIL28" s="167"/>
      <c r="DIM28" s="167"/>
      <c r="DIN28" s="167"/>
      <c r="DIO28" s="167"/>
      <c r="DIP28" s="167"/>
      <c r="DIQ28" s="167"/>
      <c r="DIR28" s="167"/>
      <c r="DIS28" s="167"/>
      <c r="DIT28" s="167"/>
      <c r="DIU28" s="167"/>
      <c r="DIV28" s="167"/>
      <c r="DIW28" s="167"/>
      <c r="DIX28" s="167"/>
      <c r="DIY28" s="167"/>
      <c r="DIZ28" s="167"/>
      <c r="DJA28" s="167"/>
      <c r="DJB28" s="167"/>
      <c r="DJC28" s="167"/>
      <c r="DJD28" s="167"/>
      <c r="DJE28" s="167"/>
      <c r="DJF28" s="167"/>
      <c r="DJG28" s="167"/>
      <c r="DJH28" s="167"/>
      <c r="DJI28" s="167"/>
      <c r="DJJ28" s="167"/>
      <c r="DJK28" s="167"/>
      <c r="DJL28" s="167"/>
      <c r="DJM28" s="167"/>
      <c r="DJN28" s="167"/>
      <c r="DJO28" s="167"/>
      <c r="DJP28" s="167"/>
      <c r="DJQ28" s="167"/>
      <c r="DJR28" s="167"/>
      <c r="DJS28" s="167"/>
      <c r="DJT28" s="167"/>
      <c r="DJU28" s="167"/>
      <c r="DJV28" s="167"/>
      <c r="DJW28" s="167"/>
      <c r="DJX28" s="167"/>
      <c r="DJY28" s="167"/>
      <c r="DJZ28" s="167"/>
      <c r="DKA28" s="167"/>
      <c r="DKB28" s="167"/>
      <c r="DKC28" s="167"/>
      <c r="DKD28" s="167"/>
      <c r="DKE28" s="167"/>
      <c r="DKF28" s="167"/>
      <c r="DKG28" s="167"/>
      <c r="DKH28" s="167"/>
      <c r="DKI28" s="167"/>
      <c r="DKJ28" s="167"/>
      <c r="DKK28" s="167"/>
      <c r="DKL28" s="167"/>
      <c r="DKM28" s="167"/>
      <c r="DKN28" s="167"/>
      <c r="DKO28" s="167"/>
      <c r="DKP28" s="167"/>
      <c r="DKQ28" s="167"/>
      <c r="DKR28" s="167"/>
      <c r="DKS28" s="167"/>
      <c r="DKT28" s="167"/>
      <c r="DKU28" s="167"/>
      <c r="DKV28" s="167"/>
      <c r="DKW28" s="167"/>
      <c r="DKX28" s="167"/>
      <c r="DKY28" s="167"/>
      <c r="DKZ28" s="167"/>
      <c r="DLA28" s="167"/>
      <c r="DLB28" s="167"/>
      <c r="DLC28" s="167"/>
      <c r="DLD28" s="167"/>
      <c r="DLE28" s="167"/>
      <c r="DLF28" s="167"/>
      <c r="DLG28" s="167"/>
      <c r="DLH28" s="167"/>
      <c r="DLI28" s="167"/>
      <c r="DLJ28" s="167"/>
      <c r="DLK28" s="167"/>
      <c r="DLL28" s="167"/>
      <c r="DLM28" s="167"/>
      <c r="DLN28" s="167"/>
      <c r="DLO28" s="167"/>
      <c r="DLP28" s="167"/>
      <c r="DLQ28" s="167"/>
      <c r="DLR28" s="167"/>
      <c r="DLS28" s="167"/>
      <c r="DLT28" s="167"/>
      <c r="DLU28" s="167"/>
      <c r="DLV28" s="167"/>
      <c r="DLW28" s="167"/>
      <c r="DLX28" s="167"/>
      <c r="DLY28" s="167"/>
      <c r="DLZ28" s="167"/>
      <c r="DMA28" s="167"/>
      <c r="DMB28" s="167"/>
      <c r="DMC28" s="167"/>
      <c r="DMD28" s="167"/>
      <c r="DME28" s="167"/>
      <c r="DMF28" s="167"/>
      <c r="DMG28" s="167"/>
      <c r="DMH28" s="167"/>
      <c r="DMI28" s="167"/>
      <c r="DMJ28" s="167"/>
      <c r="DMK28" s="167"/>
      <c r="DML28" s="167"/>
      <c r="DMM28" s="167"/>
      <c r="DMN28" s="167"/>
      <c r="DMO28" s="167"/>
      <c r="DMP28" s="167"/>
      <c r="DMQ28" s="167"/>
      <c r="DMR28" s="167"/>
      <c r="DMS28" s="167"/>
      <c r="DMT28" s="167"/>
      <c r="DMU28" s="167"/>
      <c r="DMV28" s="167"/>
      <c r="DMW28" s="167"/>
      <c r="DMX28" s="167"/>
      <c r="DMY28" s="167"/>
      <c r="DMZ28" s="167"/>
      <c r="DNA28" s="167"/>
      <c r="DNB28" s="167"/>
      <c r="DNC28" s="167"/>
      <c r="DND28" s="167"/>
      <c r="DNE28" s="167"/>
      <c r="DNF28" s="167"/>
      <c r="DNG28" s="167"/>
      <c r="DNH28" s="167"/>
      <c r="DNI28" s="167"/>
      <c r="DNJ28" s="167"/>
      <c r="DNK28" s="167"/>
      <c r="DNL28" s="167"/>
      <c r="DNM28" s="167"/>
      <c r="DNN28" s="167"/>
      <c r="DNO28" s="167"/>
      <c r="DNP28" s="167"/>
      <c r="DNQ28" s="167"/>
      <c r="DNR28" s="167"/>
      <c r="DNS28" s="167"/>
      <c r="DNT28" s="167"/>
      <c r="DNU28" s="167"/>
      <c r="DNV28" s="167"/>
      <c r="DNW28" s="167"/>
      <c r="DNX28" s="167"/>
      <c r="DNY28" s="167"/>
      <c r="DNZ28" s="167"/>
      <c r="DOA28" s="167"/>
      <c r="DOB28" s="167"/>
      <c r="DOC28" s="167"/>
      <c r="DOD28" s="167"/>
      <c r="DOE28" s="167"/>
      <c r="DOF28" s="167"/>
      <c r="DOG28" s="167"/>
      <c r="DOH28" s="167"/>
      <c r="DOI28" s="167"/>
      <c r="DOJ28" s="167"/>
      <c r="DOK28" s="167"/>
      <c r="DOL28" s="167"/>
      <c r="DOM28" s="167"/>
      <c r="DON28" s="167"/>
      <c r="DOO28" s="167"/>
      <c r="DOP28" s="167"/>
      <c r="DOQ28" s="167"/>
      <c r="DOR28" s="167"/>
      <c r="DOS28" s="167"/>
      <c r="DOT28" s="167"/>
      <c r="DOU28" s="167"/>
      <c r="DOV28" s="167"/>
      <c r="DOW28" s="167"/>
      <c r="DOX28" s="167"/>
      <c r="DOY28" s="167"/>
      <c r="DOZ28" s="167"/>
      <c r="DPA28" s="167"/>
      <c r="DPB28" s="167"/>
      <c r="DPC28" s="167"/>
      <c r="DPD28" s="167"/>
      <c r="DPE28" s="167"/>
      <c r="DPF28" s="167"/>
      <c r="DPG28" s="167"/>
      <c r="DPH28" s="167"/>
      <c r="DPI28" s="167"/>
      <c r="DPJ28" s="167"/>
      <c r="DPK28" s="167"/>
      <c r="DPL28" s="167"/>
      <c r="DPM28" s="167"/>
      <c r="DPN28" s="167"/>
      <c r="DPO28" s="167"/>
      <c r="DPP28" s="167"/>
      <c r="DPQ28" s="167"/>
      <c r="DPR28" s="167"/>
      <c r="DPS28" s="167"/>
      <c r="DPT28" s="167"/>
      <c r="DPU28" s="167"/>
      <c r="DPV28" s="167"/>
      <c r="DPW28" s="167"/>
      <c r="DPX28" s="167"/>
      <c r="DPY28" s="167"/>
      <c r="DPZ28" s="167"/>
      <c r="DQA28" s="167"/>
      <c r="DQB28" s="167"/>
      <c r="DQC28" s="167"/>
      <c r="DQD28" s="167"/>
      <c r="DQE28" s="167"/>
      <c r="DQF28" s="167"/>
      <c r="DQG28" s="167"/>
      <c r="DQH28" s="167"/>
      <c r="DQI28" s="167"/>
      <c r="DQJ28" s="167"/>
      <c r="DQK28" s="167"/>
      <c r="DQL28" s="167"/>
      <c r="DQM28" s="167"/>
      <c r="DQN28" s="167"/>
      <c r="DQO28" s="167"/>
      <c r="DQP28" s="167"/>
      <c r="DQQ28" s="167"/>
      <c r="DQR28" s="167"/>
      <c r="DQS28" s="167"/>
      <c r="DQT28" s="167"/>
      <c r="DQU28" s="167"/>
      <c r="DQV28" s="167"/>
      <c r="DQW28" s="167"/>
      <c r="DQX28" s="167"/>
      <c r="DQY28" s="167"/>
      <c r="DQZ28" s="167"/>
      <c r="DRA28" s="167"/>
      <c r="DRB28" s="167"/>
      <c r="DRC28" s="167"/>
      <c r="DRD28" s="167"/>
      <c r="DRE28" s="167"/>
      <c r="DRF28" s="167"/>
      <c r="DRG28" s="167"/>
      <c r="DRH28" s="167"/>
      <c r="DRI28" s="167"/>
      <c r="DRJ28" s="167"/>
      <c r="DRK28" s="167"/>
      <c r="DRL28" s="167"/>
      <c r="DRM28" s="167"/>
      <c r="DRN28" s="167"/>
      <c r="DRO28" s="167"/>
      <c r="DRP28" s="167"/>
      <c r="DRQ28" s="167"/>
      <c r="DRR28" s="167"/>
      <c r="DRS28" s="167"/>
      <c r="DRT28" s="167"/>
      <c r="DRU28" s="167"/>
      <c r="DRV28" s="167"/>
      <c r="DRW28" s="167"/>
      <c r="DRX28" s="167"/>
      <c r="DRY28" s="167"/>
      <c r="DRZ28" s="167"/>
      <c r="DSA28" s="167"/>
      <c r="DSB28" s="167"/>
      <c r="DSC28" s="167"/>
      <c r="DSD28" s="167"/>
      <c r="DSE28" s="167"/>
      <c r="DSF28" s="167"/>
      <c r="DSG28" s="167"/>
      <c r="DSH28" s="167"/>
      <c r="DSI28" s="167"/>
      <c r="DSJ28" s="167"/>
      <c r="DSK28" s="167"/>
      <c r="DSL28" s="167"/>
      <c r="DSM28" s="167"/>
      <c r="DSN28" s="167"/>
      <c r="DSO28" s="167"/>
      <c r="DSP28" s="167"/>
      <c r="DSQ28" s="167"/>
      <c r="DSR28" s="167"/>
      <c r="DSS28" s="167"/>
      <c r="DST28" s="167"/>
      <c r="DSU28" s="167"/>
      <c r="DSV28" s="167"/>
      <c r="DSW28" s="167"/>
      <c r="DSX28" s="167"/>
      <c r="DSY28" s="167"/>
      <c r="DSZ28" s="167"/>
      <c r="DTA28" s="167"/>
      <c r="DTB28" s="167"/>
      <c r="DTC28" s="167"/>
      <c r="DTD28" s="167"/>
      <c r="DTE28" s="167"/>
      <c r="DTF28" s="167"/>
      <c r="DTG28" s="167"/>
      <c r="DTH28" s="167"/>
      <c r="DTI28" s="167"/>
      <c r="DTJ28" s="167"/>
      <c r="DTK28" s="167"/>
      <c r="DTL28" s="167"/>
      <c r="DTM28" s="167"/>
      <c r="DTN28" s="167"/>
      <c r="DTO28" s="167"/>
      <c r="DTP28" s="167"/>
      <c r="DTQ28" s="167"/>
      <c r="DTR28" s="167"/>
      <c r="DTS28" s="167"/>
      <c r="DTT28" s="167"/>
      <c r="DTU28" s="167"/>
      <c r="DTV28" s="167"/>
      <c r="DTW28" s="167"/>
      <c r="DTX28" s="167"/>
      <c r="DTY28" s="167"/>
      <c r="DTZ28" s="167"/>
      <c r="DUA28" s="167"/>
      <c r="DUB28" s="167"/>
      <c r="DUC28" s="167"/>
      <c r="DUD28" s="167"/>
      <c r="DUE28" s="167"/>
      <c r="DUF28" s="167"/>
      <c r="DUG28" s="167"/>
      <c r="DUH28" s="167"/>
      <c r="DUI28" s="167"/>
      <c r="DUJ28" s="167"/>
      <c r="DUK28" s="167"/>
      <c r="DUL28" s="167"/>
      <c r="DUM28" s="167"/>
      <c r="DUN28" s="167"/>
      <c r="DUO28" s="167"/>
      <c r="DUP28" s="167"/>
      <c r="DUQ28" s="167"/>
      <c r="DUR28" s="167"/>
      <c r="DUS28" s="167"/>
      <c r="DUT28" s="167"/>
      <c r="DUU28" s="167"/>
      <c r="DUV28" s="167"/>
      <c r="DUW28" s="167"/>
      <c r="DUX28" s="167"/>
      <c r="DUY28" s="167"/>
      <c r="DUZ28" s="167"/>
      <c r="DVA28" s="167"/>
      <c r="DVB28" s="167"/>
      <c r="DVC28" s="167"/>
      <c r="DVD28" s="167"/>
      <c r="DVE28" s="167"/>
      <c r="DVF28" s="167"/>
      <c r="DVG28" s="167"/>
      <c r="DVH28" s="167"/>
      <c r="DVI28" s="167"/>
      <c r="DVJ28" s="167"/>
      <c r="DVK28" s="167"/>
      <c r="DVL28" s="167"/>
      <c r="DVM28" s="167"/>
      <c r="DVN28" s="167"/>
      <c r="DVO28" s="167"/>
      <c r="DVP28" s="167"/>
      <c r="DVQ28" s="167"/>
      <c r="DVR28" s="167"/>
      <c r="DVS28" s="167"/>
      <c r="DVT28" s="167"/>
      <c r="DVU28" s="167"/>
      <c r="DVV28" s="167"/>
      <c r="DVW28" s="167"/>
      <c r="DVX28" s="167"/>
      <c r="DVY28" s="167"/>
      <c r="DVZ28" s="167"/>
      <c r="DWA28" s="167"/>
      <c r="DWB28" s="167"/>
      <c r="DWC28" s="167"/>
      <c r="DWD28" s="167"/>
      <c r="DWE28" s="167"/>
      <c r="DWF28" s="167"/>
      <c r="DWG28" s="167"/>
      <c r="DWH28" s="167"/>
      <c r="DWI28" s="167"/>
      <c r="DWJ28" s="167"/>
      <c r="DWK28" s="167"/>
      <c r="DWL28" s="167"/>
      <c r="DWM28" s="167"/>
      <c r="DWN28" s="167"/>
      <c r="DWO28" s="167"/>
      <c r="DWP28" s="167"/>
      <c r="DWQ28" s="167"/>
      <c r="DWR28" s="167"/>
      <c r="DWS28" s="167"/>
      <c r="DWT28" s="167"/>
      <c r="DWU28" s="167"/>
      <c r="DWV28" s="167"/>
      <c r="DWW28" s="167"/>
      <c r="DWX28" s="167"/>
      <c r="DWY28" s="167"/>
      <c r="DWZ28" s="167"/>
      <c r="DXA28" s="167"/>
      <c r="DXB28" s="167"/>
      <c r="DXC28" s="167"/>
      <c r="DXD28" s="167"/>
      <c r="DXE28" s="167"/>
      <c r="DXF28" s="167"/>
      <c r="DXG28" s="167"/>
      <c r="DXH28" s="167"/>
      <c r="DXI28" s="167"/>
      <c r="DXJ28" s="167"/>
      <c r="DXK28" s="167"/>
      <c r="DXL28" s="167"/>
      <c r="DXM28" s="167"/>
      <c r="DXN28" s="167"/>
      <c r="DXO28" s="167"/>
      <c r="DXP28" s="167"/>
      <c r="DXQ28" s="167"/>
      <c r="DXR28" s="167"/>
      <c r="DXS28" s="167"/>
      <c r="DXT28" s="167"/>
      <c r="DXU28" s="167"/>
      <c r="DXV28" s="167"/>
      <c r="DXW28" s="167"/>
      <c r="DXX28" s="167"/>
      <c r="DXY28" s="167"/>
      <c r="DXZ28" s="167"/>
      <c r="DYA28" s="167"/>
      <c r="DYB28" s="167"/>
      <c r="DYC28" s="167"/>
      <c r="DYD28" s="167"/>
      <c r="DYE28" s="167"/>
      <c r="DYF28" s="167"/>
      <c r="DYG28" s="167"/>
      <c r="DYH28" s="167"/>
      <c r="DYI28" s="167"/>
      <c r="DYJ28" s="167"/>
      <c r="DYK28" s="167"/>
      <c r="DYL28" s="167"/>
      <c r="DYM28" s="167"/>
      <c r="DYN28" s="167"/>
      <c r="DYO28" s="167"/>
      <c r="DYP28" s="167"/>
      <c r="DYQ28" s="167"/>
      <c r="DYR28" s="167"/>
      <c r="DYS28" s="167"/>
      <c r="DYT28" s="167"/>
      <c r="DYU28" s="167"/>
      <c r="DYV28" s="167"/>
      <c r="DYW28" s="167"/>
      <c r="DYX28" s="167"/>
      <c r="DYY28" s="167"/>
      <c r="DYZ28" s="167"/>
      <c r="DZA28" s="167"/>
      <c r="DZB28" s="167"/>
      <c r="DZC28" s="167"/>
      <c r="DZD28" s="167"/>
      <c r="DZE28" s="167"/>
      <c r="DZF28" s="167"/>
      <c r="DZG28" s="167"/>
      <c r="DZH28" s="167"/>
      <c r="DZI28" s="167"/>
      <c r="DZJ28" s="167"/>
      <c r="DZK28" s="167"/>
      <c r="DZL28" s="167"/>
      <c r="DZM28" s="167"/>
      <c r="DZN28" s="167"/>
      <c r="DZO28" s="167"/>
      <c r="DZP28" s="167"/>
      <c r="DZQ28" s="167"/>
      <c r="DZR28" s="167"/>
      <c r="DZS28" s="167"/>
      <c r="DZT28" s="167"/>
      <c r="DZU28" s="167"/>
      <c r="DZV28" s="167"/>
      <c r="DZW28" s="167"/>
      <c r="DZX28" s="167"/>
      <c r="DZY28" s="167"/>
      <c r="DZZ28" s="167"/>
      <c r="EAA28" s="167"/>
      <c r="EAB28" s="167"/>
      <c r="EAC28" s="167"/>
      <c r="EAD28" s="167"/>
      <c r="EAE28" s="167"/>
      <c r="EAF28" s="167"/>
      <c r="EAG28" s="167"/>
      <c r="EAH28" s="167"/>
      <c r="EAI28" s="167"/>
      <c r="EAJ28" s="167"/>
      <c r="EAK28" s="167"/>
      <c r="EAL28" s="167"/>
      <c r="EAM28" s="167"/>
      <c r="EAN28" s="167"/>
      <c r="EAO28" s="167"/>
      <c r="EAP28" s="167"/>
      <c r="EAQ28" s="167"/>
      <c r="EAR28" s="167"/>
      <c r="EAS28" s="167"/>
      <c r="EAT28" s="167"/>
      <c r="EAU28" s="167"/>
      <c r="EAV28" s="167"/>
      <c r="EAW28" s="167"/>
      <c r="EAX28" s="167"/>
      <c r="EAY28" s="167"/>
      <c r="EAZ28" s="167"/>
      <c r="EBA28" s="167"/>
      <c r="EBB28" s="167"/>
      <c r="EBC28" s="167"/>
      <c r="EBD28" s="167"/>
      <c r="EBE28" s="167"/>
      <c r="EBF28" s="167"/>
      <c r="EBG28" s="167"/>
      <c r="EBH28" s="167"/>
      <c r="EBI28" s="167"/>
      <c r="EBJ28" s="167"/>
      <c r="EBK28" s="167"/>
      <c r="EBL28" s="167"/>
      <c r="EBM28" s="167"/>
      <c r="EBN28" s="167"/>
      <c r="EBO28" s="167"/>
      <c r="EBP28" s="167"/>
      <c r="EBQ28" s="167"/>
      <c r="EBR28" s="167"/>
      <c r="EBS28" s="167"/>
      <c r="EBT28" s="167"/>
      <c r="EBU28" s="167"/>
      <c r="EBV28" s="167"/>
      <c r="EBW28" s="167"/>
      <c r="EBX28" s="167"/>
      <c r="EBY28" s="167"/>
      <c r="EBZ28" s="167"/>
      <c r="ECA28" s="167"/>
      <c r="ECB28" s="167"/>
      <c r="ECC28" s="167"/>
      <c r="ECD28" s="167"/>
      <c r="ECE28" s="167"/>
      <c r="ECF28" s="167"/>
      <c r="ECG28" s="167"/>
      <c r="ECH28" s="167"/>
      <c r="ECI28" s="167"/>
      <c r="ECJ28" s="167"/>
      <c r="ECK28" s="167"/>
      <c r="ECL28" s="167"/>
      <c r="ECM28" s="167"/>
      <c r="ECN28" s="167"/>
      <c r="ECO28" s="167"/>
      <c r="ECP28" s="167"/>
      <c r="ECQ28" s="167"/>
      <c r="ECR28" s="167"/>
      <c r="ECS28" s="167"/>
      <c r="ECT28" s="167"/>
      <c r="ECU28" s="167"/>
      <c r="ECV28" s="167"/>
      <c r="ECW28" s="167"/>
      <c r="ECX28" s="167"/>
      <c r="ECY28" s="167"/>
      <c r="ECZ28" s="167"/>
      <c r="EDA28" s="167"/>
      <c r="EDB28" s="167"/>
      <c r="EDC28" s="167"/>
      <c r="EDD28" s="167"/>
      <c r="EDE28" s="167"/>
      <c r="EDF28" s="167"/>
      <c r="EDG28" s="167"/>
      <c r="EDH28" s="167"/>
      <c r="EDI28" s="167"/>
      <c r="EDJ28" s="167"/>
      <c r="EDK28" s="167"/>
      <c r="EDL28" s="167"/>
      <c r="EDM28" s="167"/>
      <c r="EDN28" s="167"/>
      <c r="EDO28" s="167"/>
      <c r="EDP28" s="167"/>
      <c r="EDQ28" s="167"/>
      <c r="EDR28" s="167"/>
      <c r="EDS28" s="167"/>
      <c r="EDT28" s="167"/>
      <c r="EDU28" s="167"/>
      <c r="EDV28" s="167"/>
      <c r="EDW28" s="167"/>
      <c r="EDX28" s="167"/>
      <c r="EDY28" s="167"/>
      <c r="EDZ28" s="167"/>
      <c r="EEA28" s="167"/>
      <c r="EEB28" s="167"/>
      <c r="EEC28" s="167"/>
      <c r="EED28" s="167"/>
      <c r="EEE28" s="167"/>
      <c r="EEF28" s="167"/>
      <c r="EEG28" s="167"/>
      <c r="EEH28" s="167"/>
      <c r="EEI28" s="167"/>
      <c r="EEJ28" s="167"/>
      <c r="EEK28" s="167"/>
      <c r="EEL28" s="167"/>
      <c r="EEM28" s="167"/>
      <c r="EEN28" s="167"/>
      <c r="EEO28" s="167"/>
      <c r="EEP28" s="167"/>
      <c r="EEQ28" s="167"/>
      <c r="EER28" s="167"/>
      <c r="EES28" s="167"/>
      <c r="EET28" s="167"/>
      <c r="EEU28" s="167"/>
      <c r="EEV28" s="167"/>
      <c r="EEW28" s="167"/>
      <c r="EEX28" s="167"/>
      <c r="EEY28" s="167"/>
      <c r="EEZ28" s="167"/>
      <c r="EFA28" s="167"/>
      <c r="EFB28" s="167"/>
      <c r="EFC28" s="167"/>
      <c r="EFD28" s="167"/>
      <c r="EFE28" s="167"/>
      <c r="EFF28" s="167"/>
      <c r="EFG28" s="167"/>
      <c r="EFH28" s="167"/>
      <c r="EFI28" s="167"/>
      <c r="EFJ28" s="167"/>
      <c r="EFK28" s="167"/>
      <c r="EFL28" s="167"/>
      <c r="EFM28" s="167"/>
      <c r="EFN28" s="167"/>
      <c r="EFO28" s="167"/>
      <c r="EFP28" s="167"/>
      <c r="EFQ28" s="167"/>
      <c r="EFR28" s="167"/>
      <c r="EFS28" s="167"/>
      <c r="EFT28" s="167"/>
      <c r="EFU28" s="167"/>
      <c r="EFV28" s="167"/>
      <c r="EFW28" s="167"/>
      <c r="EFX28" s="167"/>
      <c r="EFY28" s="167"/>
      <c r="EFZ28" s="167"/>
      <c r="EGA28" s="167"/>
      <c r="EGB28" s="167"/>
      <c r="EGC28" s="167"/>
      <c r="EGD28" s="167"/>
      <c r="EGE28" s="167"/>
      <c r="EGF28" s="167"/>
      <c r="EGG28" s="167"/>
      <c r="EGH28" s="167"/>
      <c r="EGI28" s="167"/>
      <c r="EGJ28" s="167"/>
      <c r="EGK28" s="167"/>
      <c r="EGL28" s="167"/>
      <c r="EGM28" s="167"/>
      <c r="EGN28" s="167"/>
      <c r="EGO28" s="167"/>
      <c r="EGP28" s="167"/>
      <c r="EGQ28" s="167"/>
      <c r="EGR28" s="167"/>
      <c r="EGS28" s="167"/>
      <c r="EGT28" s="167"/>
      <c r="EGU28" s="167"/>
      <c r="EGV28" s="167"/>
      <c r="EGW28" s="167"/>
      <c r="EGX28" s="167"/>
      <c r="EGY28" s="167"/>
      <c r="EGZ28" s="167"/>
      <c r="EHA28" s="167"/>
      <c r="EHB28" s="167"/>
      <c r="EHC28" s="167"/>
      <c r="EHD28" s="167"/>
      <c r="EHE28" s="167"/>
      <c r="EHF28" s="167"/>
      <c r="EHG28" s="167"/>
      <c r="EHH28" s="167"/>
      <c r="EHI28" s="167"/>
      <c r="EHJ28" s="167"/>
      <c r="EHK28" s="167"/>
      <c r="EHL28" s="167"/>
      <c r="EHM28" s="167"/>
      <c r="EHN28" s="167"/>
      <c r="EHO28" s="167"/>
      <c r="EHP28" s="167"/>
      <c r="EHQ28" s="167"/>
      <c r="EHR28" s="167"/>
      <c r="EHS28" s="167"/>
      <c r="EHT28" s="167"/>
      <c r="EHU28" s="167"/>
      <c r="EHV28" s="167"/>
      <c r="EHW28" s="167"/>
      <c r="EHX28" s="167"/>
      <c r="EHY28" s="167"/>
      <c r="EHZ28" s="167"/>
      <c r="EIA28" s="167"/>
      <c r="EIB28" s="167"/>
      <c r="EIC28" s="167"/>
      <c r="EID28" s="167"/>
      <c r="EIE28" s="167"/>
      <c r="EIF28" s="167"/>
      <c r="EIG28" s="167"/>
      <c r="EIH28" s="167"/>
      <c r="EII28" s="167"/>
      <c r="EIJ28" s="167"/>
      <c r="EIK28" s="167"/>
      <c r="EIL28" s="167"/>
      <c r="EIM28" s="167"/>
      <c r="EIN28" s="167"/>
      <c r="EIO28" s="167"/>
      <c r="EIP28" s="167"/>
      <c r="EIQ28" s="167"/>
      <c r="EIR28" s="167"/>
      <c r="EIS28" s="167"/>
      <c r="EIT28" s="167"/>
      <c r="EIU28" s="167"/>
      <c r="EIV28" s="167"/>
      <c r="EIW28" s="167"/>
      <c r="EIX28" s="167"/>
      <c r="EIY28" s="167"/>
      <c r="EIZ28" s="167"/>
      <c r="EJA28" s="167"/>
      <c r="EJB28" s="167"/>
      <c r="EJC28" s="167"/>
      <c r="EJD28" s="167"/>
      <c r="EJE28" s="167"/>
      <c r="EJF28" s="167"/>
      <c r="EJG28" s="167"/>
      <c r="EJH28" s="167"/>
      <c r="EJI28" s="167"/>
      <c r="EJJ28" s="167"/>
      <c r="EJK28" s="167"/>
      <c r="EJL28" s="167"/>
      <c r="EJM28" s="167"/>
      <c r="EJN28" s="167"/>
      <c r="EJO28" s="167"/>
      <c r="EJP28" s="167"/>
      <c r="EJQ28" s="167"/>
      <c r="EJR28" s="167"/>
      <c r="EJS28" s="167"/>
      <c r="EJT28" s="167"/>
      <c r="EJU28" s="167"/>
      <c r="EJV28" s="167"/>
      <c r="EJW28" s="167"/>
      <c r="EJX28" s="167"/>
      <c r="EJY28" s="167"/>
      <c r="EJZ28" s="167"/>
      <c r="EKA28" s="167"/>
      <c r="EKB28" s="167"/>
      <c r="EKC28" s="167"/>
      <c r="EKD28" s="167"/>
      <c r="EKE28" s="167"/>
      <c r="EKF28" s="167"/>
      <c r="EKG28" s="167"/>
      <c r="EKH28" s="167"/>
      <c r="EKI28" s="167"/>
      <c r="EKJ28" s="167"/>
      <c r="EKK28" s="167"/>
      <c r="EKL28" s="167"/>
      <c r="EKM28" s="167"/>
      <c r="EKN28" s="167"/>
      <c r="EKO28" s="167"/>
      <c r="EKP28" s="167"/>
      <c r="EKQ28" s="167"/>
      <c r="EKR28" s="167"/>
      <c r="EKS28" s="167"/>
      <c r="EKT28" s="167"/>
      <c r="EKU28" s="167"/>
      <c r="EKV28" s="167"/>
      <c r="EKW28" s="167"/>
      <c r="EKX28" s="167"/>
      <c r="EKY28" s="167"/>
      <c r="EKZ28" s="167"/>
      <c r="ELA28" s="167"/>
      <c r="ELB28" s="167"/>
      <c r="ELC28" s="167"/>
      <c r="ELD28" s="167"/>
      <c r="ELE28" s="167"/>
      <c r="ELF28" s="167"/>
      <c r="ELG28" s="167"/>
      <c r="ELH28" s="167"/>
      <c r="ELI28" s="167"/>
      <c r="ELJ28" s="167"/>
      <c r="ELK28" s="167"/>
      <c r="ELL28" s="167"/>
      <c r="ELM28" s="167"/>
      <c r="ELN28" s="167"/>
      <c r="ELO28" s="167"/>
      <c r="ELP28" s="167"/>
      <c r="ELQ28" s="167"/>
      <c r="ELR28" s="167"/>
      <c r="ELS28" s="167"/>
      <c r="ELT28" s="167"/>
      <c r="ELU28" s="167"/>
      <c r="ELV28" s="167"/>
      <c r="ELW28" s="167"/>
      <c r="ELX28" s="167"/>
      <c r="ELY28" s="167"/>
      <c r="ELZ28" s="167"/>
      <c r="EMA28" s="167"/>
      <c r="EMB28" s="167"/>
      <c r="EMC28" s="167"/>
      <c r="EMD28" s="167"/>
      <c r="EME28" s="167"/>
      <c r="EMF28" s="167"/>
      <c r="EMG28" s="167"/>
      <c r="EMH28" s="167"/>
      <c r="EMI28" s="167"/>
      <c r="EMJ28" s="167"/>
      <c r="EMK28" s="167"/>
      <c r="EML28" s="167"/>
      <c r="EMM28" s="167"/>
      <c r="EMN28" s="167"/>
      <c r="EMO28" s="167"/>
      <c r="EMP28" s="167"/>
      <c r="EMQ28" s="167"/>
      <c r="EMR28" s="167"/>
      <c r="EMS28" s="167"/>
      <c r="EMT28" s="167"/>
      <c r="EMU28" s="167"/>
      <c r="EMV28" s="167"/>
      <c r="EMW28" s="167"/>
      <c r="EMX28" s="167"/>
      <c r="EMY28" s="167"/>
      <c r="EMZ28" s="167"/>
      <c r="ENA28" s="167"/>
      <c r="ENB28" s="167"/>
      <c r="ENC28" s="167"/>
      <c r="END28" s="167"/>
      <c r="ENE28" s="167"/>
      <c r="ENF28" s="167"/>
      <c r="ENG28" s="167"/>
      <c r="ENH28" s="167"/>
      <c r="ENI28" s="167"/>
      <c r="ENJ28" s="167"/>
      <c r="ENK28" s="167"/>
      <c r="ENL28" s="167"/>
      <c r="ENM28" s="167"/>
      <c r="ENN28" s="167"/>
      <c r="ENO28" s="167"/>
      <c r="ENP28" s="167"/>
      <c r="ENQ28" s="167"/>
      <c r="ENR28" s="167"/>
      <c r="ENS28" s="167"/>
      <c r="ENT28" s="167"/>
      <c r="ENU28" s="167"/>
      <c r="ENV28" s="167"/>
      <c r="ENW28" s="167"/>
      <c r="ENX28" s="167"/>
      <c r="ENY28" s="167"/>
      <c r="ENZ28" s="167"/>
      <c r="EOA28" s="167"/>
      <c r="EOB28" s="167"/>
      <c r="EOC28" s="167"/>
      <c r="EOD28" s="167"/>
      <c r="EOE28" s="167"/>
      <c r="EOF28" s="167"/>
      <c r="EOG28" s="167"/>
      <c r="EOH28" s="167"/>
      <c r="EOI28" s="167"/>
      <c r="EOJ28" s="167"/>
      <c r="EOK28" s="167"/>
      <c r="EOL28" s="167"/>
      <c r="EOM28" s="167"/>
      <c r="EON28" s="167"/>
      <c r="EOO28" s="167"/>
      <c r="EOP28" s="167"/>
      <c r="EOQ28" s="167"/>
      <c r="EOR28" s="167"/>
      <c r="EOS28" s="167"/>
      <c r="EOT28" s="167"/>
      <c r="EOU28" s="167"/>
      <c r="EOV28" s="167"/>
      <c r="EOW28" s="167"/>
      <c r="EOX28" s="167"/>
      <c r="EOY28" s="167"/>
      <c r="EOZ28" s="167"/>
      <c r="EPA28" s="167"/>
      <c r="EPB28" s="167"/>
      <c r="EPC28" s="167"/>
      <c r="EPD28" s="167"/>
      <c r="EPE28" s="167"/>
      <c r="EPF28" s="167"/>
      <c r="EPG28" s="167"/>
      <c r="EPH28" s="167"/>
      <c r="EPI28" s="167"/>
      <c r="EPJ28" s="167"/>
      <c r="EPK28" s="167"/>
      <c r="EPL28" s="167"/>
      <c r="EPM28" s="167"/>
      <c r="EPN28" s="167"/>
      <c r="EPO28" s="167"/>
      <c r="EPP28" s="167"/>
      <c r="EPQ28" s="167"/>
      <c r="EPR28" s="167"/>
      <c r="EPS28" s="167"/>
      <c r="EPT28" s="167"/>
      <c r="EPU28" s="167"/>
      <c r="EPV28" s="167"/>
      <c r="EPW28" s="167"/>
      <c r="EPX28" s="167"/>
      <c r="EPY28" s="167"/>
      <c r="EPZ28" s="167"/>
      <c r="EQA28" s="167"/>
      <c r="EQB28" s="167"/>
      <c r="EQC28" s="167"/>
      <c r="EQD28" s="167"/>
      <c r="EQE28" s="167"/>
      <c r="EQF28" s="167"/>
      <c r="EQG28" s="167"/>
      <c r="EQH28" s="167"/>
      <c r="EQI28" s="167"/>
      <c r="EQJ28" s="167"/>
      <c r="EQK28" s="167"/>
      <c r="EQL28" s="167"/>
      <c r="EQM28" s="167"/>
      <c r="EQN28" s="167"/>
      <c r="EQO28" s="167"/>
      <c r="EQP28" s="167"/>
      <c r="EQQ28" s="167"/>
      <c r="EQR28" s="167"/>
      <c r="EQS28" s="167"/>
      <c r="EQT28" s="167"/>
      <c r="EQU28" s="167"/>
      <c r="EQV28" s="167"/>
      <c r="EQW28" s="167"/>
      <c r="EQX28" s="167"/>
      <c r="EQY28" s="167"/>
      <c r="EQZ28" s="167"/>
      <c r="ERA28" s="167"/>
      <c r="ERB28" s="167"/>
      <c r="ERC28" s="167"/>
      <c r="ERD28" s="167"/>
      <c r="ERE28" s="167"/>
      <c r="ERF28" s="167"/>
      <c r="ERG28" s="167"/>
      <c r="ERH28" s="167"/>
      <c r="ERI28" s="167"/>
      <c r="ERJ28" s="167"/>
      <c r="ERK28" s="167"/>
      <c r="ERL28" s="167"/>
      <c r="ERM28" s="167"/>
      <c r="ERN28" s="167"/>
      <c r="ERO28" s="167"/>
      <c r="ERP28" s="167"/>
      <c r="ERQ28" s="167"/>
      <c r="ERR28" s="167"/>
      <c r="ERS28" s="167"/>
      <c r="ERT28" s="167"/>
      <c r="ERU28" s="167"/>
      <c r="ERV28" s="167"/>
      <c r="ERW28" s="167"/>
      <c r="ERX28" s="167"/>
      <c r="ERY28" s="167"/>
      <c r="ERZ28" s="167"/>
      <c r="ESA28" s="167"/>
      <c r="ESB28" s="167"/>
      <c r="ESC28" s="167"/>
      <c r="ESD28" s="167"/>
      <c r="ESE28" s="167"/>
      <c r="ESF28" s="167"/>
      <c r="ESG28" s="167"/>
      <c r="ESH28" s="167"/>
      <c r="ESI28" s="167"/>
      <c r="ESJ28" s="167"/>
      <c r="ESK28" s="167"/>
      <c r="ESL28" s="167"/>
      <c r="ESM28" s="167"/>
      <c r="ESN28" s="167"/>
      <c r="ESO28" s="167"/>
      <c r="ESP28" s="167"/>
      <c r="ESQ28" s="167"/>
      <c r="ESR28" s="167"/>
      <c r="ESS28" s="167"/>
      <c r="EST28" s="167"/>
      <c r="ESU28" s="167"/>
      <c r="ESV28" s="167"/>
      <c r="ESW28" s="167"/>
      <c r="ESX28" s="167"/>
      <c r="ESY28" s="167"/>
      <c r="ESZ28" s="167"/>
      <c r="ETA28" s="167"/>
      <c r="ETB28" s="167"/>
      <c r="ETC28" s="167"/>
      <c r="ETD28" s="167"/>
      <c r="ETE28" s="167"/>
      <c r="ETF28" s="167"/>
      <c r="ETG28" s="167"/>
      <c r="ETH28" s="167"/>
      <c r="ETI28" s="167"/>
      <c r="ETJ28" s="167"/>
      <c r="ETK28" s="167"/>
      <c r="ETL28" s="167"/>
      <c r="ETM28" s="167"/>
      <c r="ETN28" s="167"/>
      <c r="ETO28" s="167"/>
      <c r="ETP28" s="167"/>
      <c r="ETQ28" s="167"/>
      <c r="ETR28" s="167"/>
      <c r="ETS28" s="167"/>
      <c r="ETT28" s="167"/>
      <c r="ETU28" s="167"/>
      <c r="ETV28" s="167"/>
      <c r="ETW28" s="167"/>
      <c r="ETX28" s="167"/>
      <c r="ETY28" s="167"/>
      <c r="ETZ28" s="167"/>
      <c r="EUA28" s="167"/>
      <c r="EUB28" s="167"/>
      <c r="EUC28" s="167"/>
      <c r="EUD28" s="167"/>
      <c r="EUE28" s="167"/>
      <c r="EUF28" s="167"/>
      <c r="EUG28" s="167"/>
      <c r="EUH28" s="167"/>
      <c r="EUI28" s="167"/>
      <c r="EUJ28" s="167"/>
      <c r="EUK28" s="167"/>
      <c r="EUL28" s="167"/>
      <c r="EUM28" s="167"/>
      <c r="EUN28" s="167"/>
      <c r="EUO28" s="167"/>
      <c r="EUP28" s="167"/>
      <c r="EUQ28" s="167"/>
      <c r="EUR28" s="167"/>
      <c r="EUS28" s="167"/>
      <c r="EUT28" s="167"/>
      <c r="EUU28" s="167"/>
      <c r="EUV28" s="167"/>
      <c r="EUW28" s="167"/>
      <c r="EUX28" s="167"/>
      <c r="EUY28" s="167"/>
      <c r="EUZ28" s="167"/>
      <c r="EVA28" s="167"/>
      <c r="EVB28" s="167"/>
      <c r="EVC28" s="167"/>
      <c r="EVD28" s="167"/>
      <c r="EVE28" s="167"/>
      <c r="EVF28" s="167"/>
      <c r="EVG28" s="167"/>
      <c r="EVH28" s="167"/>
      <c r="EVI28" s="167"/>
      <c r="EVJ28" s="167"/>
      <c r="EVK28" s="167"/>
      <c r="EVL28" s="167"/>
      <c r="EVM28" s="167"/>
      <c r="EVN28" s="167"/>
      <c r="EVO28" s="167"/>
      <c r="EVP28" s="167"/>
      <c r="EVQ28" s="167"/>
      <c r="EVR28" s="167"/>
      <c r="EVS28" s="167"/>
      <c r="EVT28" s="167"/>
      <c r="EVU28" s="167"/>
      <c r="EVV28" s="167"/>
      <c r="EVW28" s="167"/>
      <c r="EVX28" s="167"/>
      <c r="EVY28" s="167"/>
      <c r="EVZ28" s="167"/>
      <c r="EWA28" s="167"/>
      <c r="EWB28" s="167"/>
      <c r="EWC28" s="167"/>
      <c r="EWD28" s="167"/>
      <c r="EWE28" s="167"/>
      <c r="EWF28" s="167"/>
      <c r="EWG28" s="167"/>
      <c r="EWH28" s="167"/>
      <c r="EWI28" s="167"/>
      <c r="EWJ28" s="167"/>
      <c r="EWK28" s="167"/>
      <c r="EWL28" s="167"/>
      <c r="EWM28" s="167"/>
      <c r="EWN28" s="167"/>
      <c r="EWO28" s="167"/>
      <c r="EWP28" s="167"/>
      <c r="EWQ28" s="167"/>
      <c r="EWR28" s="167"/>
      <c r="EWS28" s="167"/>
      <c r="EWT28" s="167"/>
      <c r="EWU28" s="167"/>
      <c r="EWV28" s="167"/>
      <c r="EWW28" s="167"/>
      <c r="EWX28" s="167"/>
      <c r="EWY28" s="167"/>
      <c r="EWZ28" s="167"/>
      <c r="EXA28" s="167"/>
      <c r="EXB28" s="167"/>
      <c r="EXC28" s="167"/>
      <c r="EXD28" s="167"/>
      <c r="EXE28" s="167"/>
      <c r="EXF28" s="167"/>
      <c r="EXG28" s="167"/>
      <c r="EXH28" s="167"/>
      <c r="EXI28" s="167"/>
      <c r="EXJ28" s="167"/>
      <c r="EXK28" s="167"/>
      <c r="EXL28" s="167"/>
      <c r="EXM28" s="167"/>
      <c r="EXN28" s="167"/>
      <c r="EXO28" s="167"/>
      <c r="EXP28" s="167"/>
      <c r="EXQ28" s="167"/>
      <c r="EXR28" s="167"/>
      <c r="EXS28" s="167"/>
      <c r="EXT28" s="167"/>
      <c r="EXU28" s="167"/>
      <c r="EXV28" s="167"/>
      <c r="EXW28" s="167"/>
      <c r="EXX28" s="167"/>
      <c r="EXY28" s="167"/>
      <c r="EXZ28" s="167"/>
      <c r="EYA28" s="167"/>
      <c r="EYB28" s="167"/>
      <c r="EYC28" s="167"/>
      <c r="EYD28" s="167"/>
      <c r="EYE28" s="167"/>
      <c r="EYF28" s="167"/>
      <c r="EYG28" s="167"/>
      <c r="EYH28" s="167"/>
      <c r="EYI28" s="167"/>
      <c r="EYJ28" s="167"/>
      <c r="EYK28" s="167"/>
      <c r="EYL28" s="167"/>
      <c r="EYM28" s="167"/>
      <c r="EYN28" s="167"/>
      <c r="EYO28" s="167"/>
      <c r="EYP28" s="167"/>
      <c r="EYQ28" s="167"/>
      <c r="EYR28" s="167"/>
      <c r="EYS28" s="167"/>
      <c r="EYT28" s="167"/>
      <c r="EYU28" s="167"/>
      <c r="EYV28" s="167"/>
      <c r="EYW28" s="167"/>
      <c r="EYX28" s="167"/>
      <c r="EYY28" s="167"/>
      <c r="EYZ28" s="167"/>
      <c r="EZA28" s="167"/>
      <c r="EZB28" s="167"/>
      <c r="EZC28" s="167"/>
      <c r="EZD28" s="167"/>
      <c r="EZE28" s="167"/>
      <c r="EZF28" s="167"/>
      <c r="EZG28" s="167"/>
      <c r="EZH28" s="167"/>
      <c r="EZI28" s="167"/>
      <c r="EZJ28" s="167"/>
      <c r="EZK28" s="167"/>
      <c r="EZL28" s="167"/>
      <c r="EZM28" s="167"/>
      <c r="EZN28" s="167"/>
      <c r="EZO28" s="167"/>
      <c r="EZP28" s="167"/>
      <c r="EZQ28" s="167"/>
      <c r="EZR28" s="167"/>
      <c r="EZS28" s="167"/>
      <c r="EZT28" s="167"/>
      <c r="EZU28" s="167"/>
      <c r="EZV28" s="167"/>
      <c r="EZW28" s="167"/>
      <c r="EZX28" s="167"/>
      <c r="EZY28" s="167"/>
      <c r="EZZ28" s="167"/>
      <c r="FAA28" s="167"/>
      <c r="FAB28" s="167"/>
      <c r="FAC28" s="167"/>
      <c r="FAD28" s="167"/>
      <c r="FAE28" s="167"/>
      <c r="FAF28" s="167"/>
      <c r="FAG28" s="167"/>
      <c r="FAH28" s="167"/>
      <c r="FAI28" s="167"/>
      <c r="FAJ28" s="167"/>
      <c r="FAK28" s="167"/>
      <c r="FAL28" s="167"/>
      <c r="FAM28" s="167"/>
      <c r="FAN28" s="167"/>
      <c r="FAO28" s="167"/>
      <c r="FAP28" s="167"/>
      <c r="FAQ28" s="167"/>
      <c r="FAR28" s="167"/>
      <c r="FAS28" s="167"/>
      <c r="FAT28" s="167"/>
      <c r="FAU28" s="167"/>
      <c r="FAV28" s="167"/>
      <c r="FAW28" s="167"/>
      <c r="FAX28" s="167"/>
      <c r="FAY28" s="167"/>
      <c r="FAZ28" s="167"/>
      <c r="FBA28" s="167"/>
      <c r="FBB28" s="167"/>
      <c r="FBC28" s="167"/>
      <c r="FBD28" s="167"/>
      <c r="FBE28" s="167"/>
      <c r="FBF28" s="167"/>
      <c r="FBG28" s="167"/>
      <c r="FBH28" s="167"/>
      <c r="FBI28" s="167"/>
      <c r="FBJ28" s="167"/>
      <c r="FBK28" s="167"/>
      <c r="FBL28" s="167"/>
      <c r="FBM28" s="167"/>
      <c r="FBN28" s="167"/>
      <c r="FBO28" s="167"/>
      <c r="FBP28" s="167"/>
      <c r="FBQ28" s="167"/>
      <c r="FBR28" s="167"/>
      <c r="FBS28" s="167"/>
      <c r="FBT28" s="167"/>
      <c r="FBU28" s="167"/>
      <c r="FBV28" s="167"/>
      <c r="FBW28" s="167"/>
      <c r="FBX28" s="167"/>
      <c r="FBY28" s="167"/>
      <c r="FBZ28" s="167"/>
      <c r="FCA28" s="167"/>
      <c r="FCB28" s="167"/>
      <c r="FCC28" s="167"/>
      <c r="FCD28" s="167"/>
      <c r="FCE28" s="167"/>
      <c r="FCF28" s="167"/>
      <c r="FCG28" s="167"/>
      <c r="FCH28" s="167"/>
      <c r="FCI28" s="167"/>
      <c r="FCJ28" s="167"/>
      <c r="FCK28" s="167"/>
      <c r="FCL28" s="167"/>
      <c r="FCM28" s="167"/>
      <c r="FCN28" s="167"/>
      <c r="FCO28" s="167"/>
      <c r="FCP28" s="167"/>
      <c r="FCQ28" s="167"/>
      <c r="FCR28" s="167"/>
      <c r="FCS28" s="167"/>
      <c r="FCT28" s="167"/>
      <c r="FCU28" s="167"/>
      <c r="FCV28" s="167"/>
      <c r="FCW28" s="167"/>
      <c r="FCX28" s="167"/>
      <c r="FCY28" s="167"/>
      <c r="FCZ28" s="167"/>
      <c r="FDA28" s="167"/>
      <c r="FDB28" s="167"/>
      <c r="FDC28" s="167"/>
      <c r="FDD28" s="167"/>
      <c r="FDE28" s="167"/>
      <c r="FDF28" s="167"/>
      <c r="FDG28" s="167"/>
      <c r="FDH28" s="167"/>
      <c r="FDI28" s="167"/>
      <c r="FDJ28" s="167"/>
      <c r="FDK28" s="167"/>
      <c r="FDL28" s="167"/>
      <c r="FDM28" s="167"/>
      <c r="FDN28" s="167"/>
      <c r="FDO28" s="167"/>
      <c r="FDP28" s="167"/>
      <c r="FDQ28" s="167"/>
      <c r="FDR28" s="167"/>
      <c r="FDS28" s="167"/>
      <c r="FDT28" s="167"/>
      <c r="FDU28" s="167"/>
      <c r="FDV28" s="167"/>
      <c r="FDW28" s="167"/>
      <c r="FDX28" s="167"/>
      <c r="FDY28" s="167"/>
      <c r="FDZ28" s="167"/>
      <c r="FEA28" s="167"/>
      <c r="FEB28" s="167"/>
      <c r="FEC28" s="167"/>
      <c r="FED28" s="167"/>
      <c r="FEE28" s="167"/>
      <c r="FEF28" s="167"/>
      <c r="FEG28" s="167"/>
      <c r="FEH28" s="167"/>
      <c r="FEI28" s="167"/>
      <c r="FEJ28" s="167"/>
      <c r="FEK28" s="167"/>
      <c r="FEL28" s="167"/>
      <c r="FEM28" s="167"/>
      <c r="FEN28" s="167"/>
      <c r="FEO28" s="167"/>
      <c r="FEP28" s="167"/>
      <c r="FEQ28" s="167"/>
      <c r="FER28" s="167"/>
      <c r="FES28" s="167"/>
      <c r="FET28" s="167"/>
      <c r="FEU28" s="167"/>
      <c r="FEV28" s="167"/>
      <c r="FEW28" s="167"/>
      <c r="FEX28" s="167"/>
      <c r="FEY28" s="167"/>
      <c r="FEZ28" s="167"/>
      <c r="FFA28" s="167"/>
      <c r="FFB28" s="167"/>
      <c r="FFC28" s="167"/>
      <c r="FFD28" s="167"/>
      <c r="FFE28" s="167"/>
      <c r="FFF28" s="167"/>
      <c r="FFG28" s="167"/>
      <c r="FFH28" s="167"/>
      <c r="FFI28" s="167"/>
      <c r="FFJ28" s="167"/>
      <c r="FFK28" s="167"/>
      <c r="FFL28" s="167"/>
      <c r="FFM28" s="167"/>
      <c r="FFN28" s="167"/>
      <c r="FFO28" s="167"/>
      <c r="FFP28" s="167"/>
      <c r="FFQ28" s="167"/>
      <c r="FFR28" s="167"/>
      <c r="FFS28" s="167"/>
      <c r="FFT28" s="167"/>
      <c r="FFU28" s="167"/>
      <c r="FFV28" s="167"/>
      <c r="FFW28" s="167"/>
      <c r="FFX28" s="167"/>
      <c r="FFY28" s="167"/>
      <c r="FFZ28" s="167"/>
      <c r="FGA28" s="167"/>
      <c r="FGB28" s="167"/>
      <c r="FGC28" s="167"/>
      <c r="FGD28" s="167"/>
      <c r="FGE28" s="167"/>
      <c r="FGF28" s="167"/>
      <c r="FGG28" s="167"/>
      <c r="FGH28" s="167"/>
      <c r="FGI28" s="167"/>
      <c r="FGJ28" s="167"/>
      <c r="FGK28" s="167"/>
      <c r="FGL28" s="167"/>
      <c r="FGM28" s="167"/>
      <c r="FGN28" s="167"/>
      <c r="FGO28" s="167"/>
      <c r="FGP28" s="167"/>
      <c r="FGQ28" s="167"/>
      <c r="FGR28" s="167"/>
      <c r="FGS28" s="167"/>
      <c r="FGT28" s="167"/>
      <c r="FGU28" s="167"/>
      <c r="FGV28" s="167"/>
      <c r="FGW28" s="167"/>
      <c r="FGX28" s="167"/>
      <c r="FGY28" s="167"/>
      <c r="FGZ28" s="167"/>
      <c r="FHA28" s="167"/>
      <c r="FHB28" s="167"/>
      <c r="FHC28" s="167"/>
      <c r="FHD28" s="167"/>
      <c r="FHE28" s="167"/>
      <c r="FHF28" s="167"/>
      <c r="FHG28" s="167"/>
      <c r="FHH28" s="167"/>
      <c r="FHI28" s="167"/>
      <c r="FHJ28" s="167"/>
      <c r="FHK28" s="167"/>
      <c r="FHL28" s="167"/>
      <c r="FHM28" s="167"/>
      <c r="FHN28" s="167"/>
      <c r="FHO28" s="167"/>
      <c r="FHP28" s="167"/>
      <c r="FHQ28" s="167"/>
      <c r="FHR28" s="167"/>
      <c r="FHS28" s="167"/>
      <c r="FHT28" s="167"/>
      <c r="FHU28" s="167"/>
      <c r="FHV28" s="167"/>
      <c r="FHW28" s="167"/>
      <c r="FHX28" s="167"/>
      <c r="FHY28" s="167"/>
      <c r="FHZ28" s="167"/>
      <c r="FIA28" s="167"/>
      <c r="FIB28" s="167"/>
      <c r="FIC28" s="167"/>
      <c r="FID28" s="167"/>
      <c r="FIE28" s="167"/>
      <c r="FIF28" s="167"/>
      <c r="FIG28" s="167"/>
      <c r="FIH28" s="167"/>
      <c r="FII28" s="167"/>
      <c r="FIJ28" s="167"/>
      <c r="FIK28" s="167"/>
      <c r="FIL28" s="167"/>
      <c r="FIM28" s="167"/>
      <c r="FIN28" s="167"/>
      <c r="FIO28" s="167"/>
      <c r="FIP28" s="167"/>
      <c r="FIQ28" s="167"/>
      <c r="FIR28" s="167"/>
      <c r="FIS28" s="167"/>
      <c r="FIT28" s="167"/>
      <c r="FIU28" s="167"/>
      <c r="FIV28" s="167"/>
      <c r="FIW28" s="167"/>
      <c r="FIX28" s="167"/>
      <c r="FIY28" s="167"/>
      <c r="FIZ28" s="167"/>
      <c r="FJA28" s="167"/>
      <c r="FJB28" s="167"/>
      <c r="FJC28" s="167"/>
      <c r="FJD28" s="167"/>
      <c r="FJE28" s="167"/>
      <c r="FJF28" s="167"/>
      <c r="FJG28" s="167"/>
      <c r="FJH28" s="167"/>
      <c r="FJI28" s="167"/>
      <c r="FJJ28" s="167"/>
      <c r="FJK28" s="167"/>
      <c r="FJL28" s="167"/>
      <c r="FJM28" s="167"/>
      <c r="FJN28" s="167"/>
      <c r="FJO28" s="167"/>
      <c r="FJP28" s="167"/>
      <c r="FJQ28" s="167"/>
      <c r="FJR28" s="167"/>
      <c r="FJS28" s="167"/>
      <c r="FJT28" s="167"/>
      <c r="FJU28" s="167"/>
      <c r="FJV28" s="167"/>
      <c r="FJW28" s="167"/>
      <c r="FJX28" s="167"/>
      <c r="FJY28" s="167"/>
      <c r="FJZ28" s="167"/>
      <c r="FKA28" s="167"/>
      <c r="FKB28" s="167"/>
      <c r="FKC28" s="167"/>
      <c r="FKD28" s="167"/>
      <c r="FKE28" s="167"/>
      <c r="FKF28" s="167"/>
      <c r="FKG28" s="167"/>
      <c r="FKH28" s="167"/>
      <c r="FKI28" s="167"/>
      <c r="FKJ28" s="167"/>
      <c r="FKK28" s="167"/>
      <c r="FKL28" s="167"/>
      <c r="FKM28" s="167"/>
      <c r="FKN28" s="167"/>
      <c r="FKO28" s="167"/>
      <c r="FKP28" s="167"/>
      <c r="FKQ28" s="167"/>
      <c r="FKR28" s="167"/>
      <c r="FKS28" s="167"/>
      <c r="FKT28" s="167"/>
      <c r="FKU28" s="167"/>
      <c r="FKV28" s="167"/>
      <c r="FKW28" s="167"/>
      <c r="FKX28" s="167"/>
      <c r="FKY28" s="167"/>
      <c r="FKZ28" s="167"/>
      <c r="FLA28" s="167"/>
      <c r="FLB28" s="167"/>
      <c r="FLC28" s="167"/>
      <c r="FLD28" s="167"/>
      <c r="FLE28" s="167"/>
      <c r="FLF28" s="167"/>
      <c r="FLG28" s="167"/>
      <c r="FLH28" s="167"/>
      <c r="FLI28" s="167"/>
      <c r="FLJ28" s="167"/>
      <c r="FLK28" s="167"/>
      <c r="FLL28" s="167"/>
      <c r="FLM28" s="167"/>
      <c r="FLN28" s="167"/>
      <c r="FLO28" s="167"/>
      <c r="FLP28" s="167"/>
      <c r="FLQ28" s="167"/>
      <c r="FLR28" s="167"/>
      <c r="FLS28" s="167"/>
      <c r="FLT28" s="167"/>
      <c r="FLU28" s="167"/>
      <c r="FLV28" s="167"/>
      <c r="FLW28" s="167"/>
      <c r="FLX28" s="167"/>
      <c r="FLY28" s="167"/>
      <c r="FLZ28" s="167"/>
      <c r="FMA28" s="167"/>
      <c r="FMB28" s="167"/>
      <c r="FMC28" s="167"/>
      <c r="FMD28" s="167"/>
      <c r="FME28" s="167"/>
      <c r="FMF28" s="167"/>
      <c r="FMG28" s="167"/>
      <c r="FMH28" s="167"/>
      <c r="FMI28" s="167"/>
      <c r="FMJ28" s="167"/>
      <c r="FMK28" s="167"/>
      <c r="FML28" s="167"/>
      <c r="FMM28" s="167"/>
      <c r="FMN28" s="167"/>
      <c r="FMO28" s="167"/>
      <c r="FMP28" s="167"/>
      <c r="FMQ28" s="167"/>
      <c r="FMR28" s="167"/>
      <c r="FMS28" s="167"/>
      <c r="FMT28" s="167"/>
      <c r="FMU28" s="167"/>
      <c r="FMV28" s="167"/>
      <c r="FMW28" s="167"/>
      <c r="FMX28" s="167"/>
      <c r="FMY28" s="167"/>
      <c r="FMZ28" s="167"/>
      <c r="FNA28" s="167"/>
      <c r="FNB28" s="167"/>
      <c r="FNC28" s="167"/>
      <c r="FND28" s="167"/>
      <c r="FNE28" s="167"/>
      <c r="FNF28" s="167"/>
      <c r="FNG28" s="167"/>
      <c r="FNH28" s="167"/>
      <c r="FNI28" s="167"/>
      <c r="FNJ28" s="167"/>
      <c r="FNK28" s="167"/>
      <c r="FNL28" s="167"/>
      <c r="FNM28" s="167"/>
      <c r="FNN28" s="167"/>
      <c r="FNO28" s="167"/>
      <c r="FNP28" s="167"/>
      <c r="FNQ28" s="167"/>
      <c r="FNR28" s="167"/>
      <c r="FNS28" s="167"/>
      <c r="FNT28" s="167"/>
      <c r="FNU28" s="167"/>
      <c r="FNV28" s="167"/>
      <c r="FNW28" s="167"/>
      <c r="FNX28" s="167"/>
      <c r="FNY28" s="167"/>
      <c r="FNZ28" s="167"/>
      <c r="FOA28" s="167"/>
      <c r="FOB28" s="167"/>
      <c r="FOC28" s="167"/>
      <c r="FOD28" s="167"/>
      <c r="FOE28" s="167"/>
      <c r="FOF28" s="167"/>
      <c r="FOG28" s="167"/>
      <c r="FOH28" s="167"/>
      <c r="FOI28" s="167"/>
      <c r="FOJ28" s="167"/>
      <c r="FOK28" s="167"/>
      <c r="FOL28" s="167"/>
      <c r="FOM28" s="167"/>
      <c r="FON28" s="167"/>
      <c r="FOO28" s="167"/>
      <c r="FOP28" s="167"/>
      <c r="FOQ28" s="167"/>
      <c r="FOR28" s="167"/>
      <c r="FOS28" s="167"/>
      <c r="FOT28" s="167"/>
      <c r="FOU28" s="167"/>
      <c r="FOV28" s="167"/>
      <c r="FOW28" s="167"/>
      <c r="FOX28" s="167"/>
      <c r="FOY28" s="167"/>
      <c r="FOZ28" s="167"/>
      <c r="FPA28" s="167"/>
      <c r="FPB28" s="167"/>
      <c r="FPC28" s="167"/>
      <c r="FPD28" s="167"/>
      <c r="FPE28" s="167"/>
      <c r="FPF28" s="167"/>
      <c r="FPG28" s="167"/>
      <c r="FPH28" s="167"/>
      <c r="FPI28" s="167"/>
      <c r="FPJ28" s="167"/>
      <c r="FPK28" s="167"/>
      <c r="FPL28" s="167"/>
      <c r="FPM28" s="167"/>
      <c r="FPN28" s="167"/>
      <c r="FPO28" s="167"/>
      <c r="FPP28" s="167"/>
      <c r="FPQ28" s="167"/>
      <c r="FPR28" s="167"/>
      <c r="FPS28" s="167"/>
      <c r="FPT28" s="167"/>
      <c r="FPU28" s="167"/>
      <c r="FPV28" s="167"/>
      <c r="FPW28" s="167"/>
      <c r="FPX28" s="167"/>
      <c r="FPY28" s="167"/>
      <c r="FPZ28" s="167"/>
      <c r="FQA28" s="167"/>
      <c r="FQB28" s="167"/>
      <c r="FQC28" s="167"/>
      <c r="FQD28" s="167"/>
      <c r="FQE28" s="167"/>
      <c r="FQF28" s="167"/>
      <c r="FQG28" s="167"/>
      <c r="FQH28" s="167"/>
      <c r="FQI28" s="167"/>
      <c r="FQJ28" s="167"/>
      <c r="FQK28" s="167"/>
      <c r="FQL28" s="167"/>
      <c r="FQM28" s="167"/>
      <c r="FQN28" s="167"/>
      <c r="FQO28" s="167"/>
      <c r="FQP28" s="167"/>
      <c r="FQQ28" s="167"/>
      <c r="FQR28" s="167"/>
      <c r="FQS28" s="167"/>
      <c r="FQT28" s="167"/>
      <c r="FQU28" s="167"/>
      <c r="FQV28" s="167"/>
      <c r="FQW28" s="167"/>
      <c r="FQX28" s="167"/>
      <c r="FQY28" s="167"/>
      <c r="FQZ28" s="167"/>
      <c r="FRA28" s="167"/>
      <c r="FRB28" s="167"/>
      <c r="FRC28" s="167"/>
      <c r="FRD28" s="167"/>
      <c r="FRE28" s="167"/>
      <c r="FRF28" s="167"/>
      <c r="FRG28" s="167"/>
      <c r="FRH28" s="167"/>
      <c r="FRI28" s="167"/>
      <c r="FRJ28" s="167"/>
      <c r="FRK28" s="167"/>
      <c r="FRL28" s="167"/>
      <c r="FRM28" s="167"/>
      <c r="FRN28" s="167"/>
      <c r="FRO28" s="167"/>
      <c r="FRP28" s="167"/>
      <c r="FRQ28" s="167"/>
      <c r="FRR28" s="167"/>
      <c r="FRS28" s="167"/>
      <c r="FRT28" s="167"/>
      <c r="FRU28" s="167"/>
      <c r="FRV28" s="167"/>
      <c r="FRW28" s="167"/>
      <c r="FRX28" s="167"/>
      <c r="FRY28" s="167"/>
      <c r="FRZ28" s="167"/>
      <c r="FSA28" s="167"/>
      <c r="FSB28" s="167"/>
      <c r="FSC28" s="167"/>
      <c r="FSD28" s="167"/>
      <c r="FSE28" s="167"/>
      <c r="FSF28" s="167"/>
      <c r="FSG28" s="167"/>
      <c r="FSH28" s="167"/>
      <c r="FSI28" s="167"/>
      <c r="FSJ28" s="167"/>
      <c r="FSK28" s="167"/>
      <c r="FSL28" s="167"/>
      <c r="FSM28" s="167"/>
      <c r="FSN28" s="167"/>
      <c r="FSO28" s="167"/>
      <c r="FSP28" s="167"/>
      <c r="FSQ28" s="167"/>
      <c r="FSR28" s="167"/>
      <c r="FSS28" s="167"/>
      <c r="FST28" s="167"/>
      <c r="FSU28" s="167"/>
      <c r="FSV28" s="167"/>
      <c r="FSW28" s="167"/>
      <c r="FSX28" s="167"/>
      <c r="FSY28" s="167"/>
      <c r="FSZ28" s="167"/>
      <c r="FTA28" s="167"/>
      <c r="FTB28" s="167"/>
      <c r="FTC28" s="167"/>
      <c r="FTD28" s="167"/>
      <c r="FTE28" s="167"/>
      <c r="FTF28" s="167"/>
      <c r="FTG28" s="167"/>
      <c r="FTH28" s="167"/>
      <c r="FTI28" s="167"/>
      <c r="FTJ28" s="167"/>
      <c r="FTK28" s="167"/>
      <c r="FTL28" s="167"/>
      <c r="FTM28" s="167"/>
      <c r="FTN28" s="167"/>
      <c r="FTO28" s="167"/>
      <c r="FTP28" s="167"/>
      <c r="FTQ28" s="167"/>
      <c r="FTR28" s="167"/>
      <c r="FTS28" s="167"/>
      <c r="FTT28" s="167"/>
      <c r="FTU28" s="167"/>
      <c r="FTV28" s="167"/>
      <c r="FTW28" s="167"/>
      <c r="FTX28" s="167"/>
      <c r="FTY28" s="167"/>
      <c r="FTZ28" s="167"/>
      <c r="FUA28" s="167"/>
      <c r="FUB28" s="167"/>
      <c r="FUC28" s="167"/>
      <c r="FUD28" s="167"/>
      <c r="FUE28" s="167"/>
      <c r="FUF28" s="167"/>
      <c r="FUG28" s="167"/>
      <c r="FUH28" s="167"/>
      <c r="FUI28" s="167"/>
      <c r="FUJ28" s="167"/>
      <c r="FUK28" s="167"/>
      <c r="FUL28" s="167"/>
      <c r="FUM28" s="167"/>
      <c r="FUN28" s="167"/>
      <c r="FUO28" s="167"/>
      <c r="FUP28" s="167"/>
      <c r="FUQ28" s="167"/>
      <c r="FUR28" s="167"/>
      <c r="FUS28" s="167"/>
      <c r="FUT28" s="167"/>
      <c r="FUU28" s="167"/>
      <c r="FUV28" s="167"/>
      <c r="FUW28" s="167"/>
      <c r="FUX28" s="167"/>
      <c r="FUY28" s="167"/>
      <c r="FUZ28" s="167"/>
      <c r="FVA28" s="167"/>
      <c r="FVB28" s="167"/>
      <c r="FVC28" s="167"/>
      <c r="FVD28" s="167"/>
      <c r="FVE28" s="167"/>
      <c r="FVF28" s="167"/>
      <c r="FVG28" s="167"/>
      <c r="FVH28" s="167"/>
      <c r="FVI28" s="167"/>
      <c r="FVJ28" s="167"/>
      <c r="FVK28" s="167"/>
      <c r="FVL28" s="167"/>
      <c r="FVM28" s="167"/>
      <c r="FVN28" s="167"/>
      <c r="FVO28" s="167"/>
      <c r="FVP28" s="167"/>
      <c r="FVQ28" s="167"/>
      <c r="FVR28" s="167"/>
      <c r="FVS28" s="167"/>
      <c r="FVT28" s="167"/>
      <c r="FVU28" s="167"/>
      <c r="FVV28" s="167"/>
      <c r="FVW28" s="167"/>
      <c r="FVX28" s="167"/>
      <c r="FVY28" s="167"/>
      <c r="FVZ28" s="167"/>
      <c r="FWA28" s="167"/>
      <c r="FWB28" s="167"/>
      <c r="FWC28" s="167"/>
      <c r="FWD28" s="167"/>
      <c r="FWE28" s="167"/>
      <c r="FWF28" s="167"/>
      <c r="FWG28" s="167"/>
      <c r="FWH28" s="167"/>
      <c r="FWI28" s="167"/>
      <c r="FWJ28" s="167"/>
      <c r="FWK28" s="167"/>
      <c r="FWL28" s="167"/>
      <c r="FWM28" s="167"/>
      <c r="FWN28" s="167"/>
      <c r="FWO28" s="167"/>
      <c r="FWP28" s="167"/>
      <c r="FWQ28" s="167"/>
      <c r="FWR28" s="167"/>
      <c r="FWS28" s="167"/>
      <c r="FWT28" s="167"/>
      <c r="FWU28" s="167"/>
      <c r="FWV28" s="167"/>
      <c r="FWW28" s="167"/>
      <c r="FWX28" s="167"/>
      <c r="FWY28" s="167"/>
      <c r="FWZ28" s="167"/>
      <c r="FXA28" s="167"/>
      <c r="FXB28" s="167"/>
      <c r="FXC28" s="167"/>
      <c r="FXD28" s="167"/>
      <c r="FXE28" s="167"/>
      <c r="FXF28" s="167"/>
      <c r="FXG28" s="167"/>
      <c r="FXH28" s="167"/>
      <c r="FXI28" s="167"/>
      <c r="FXJ28" s="167"/>
      <c r="FXK28" s="167"/>
      <c r="FXL28" s="167"/>
      <c r="FXM28" s="167"/>
      <c r="FXN28" s="167"/>
      <c r="FXO28" s="167"/>
      <c r="FXP28" s="167"/>
      <c r="FXQ28" s="167"/>
      <c r="FXR28" s="167"/>
      <c r="FXS28" s="167"/>
      <c r="FXT28" s="167"/>
      <c r="FXU28" s="167"/>
      <c r="FXV28" s="167"/>
      <c r="FXW28" s="167"/>
      <c r="FXX28" s="167"/>
      <c r="FXY28" s="167"/>
      <c r="FXZ28" s="167"/>
      <c r="FYA28" s="167"/>
      <c r="FYB28" s="167"/>
      <c r="FYC28" s="167"/>
      <c r="FYD28" s="167"/>
      <c r="FYE28" s="167"/>
      <c r="FYF28" s="167"/>
      <c r="FYG28" s="167"/>
      <c r="FYH28" s="167"/>
      <c r="FYI28" s="167"/>
      <c r="FYJ28" s="167"/>
      <c r="FYK28" s="167"/>
      <c r="FYL28" s="167"/>
      <c r="FYM28" s="167"/>
      <c r="FYN28" s="167"/>
      <c r="FYO28" s="167"/>
      <c r="FYP28" s="167"/>
      <c r="FYQ28" s="167"/>
      <c r="FYR28" s="167"/>
      <c r="FYS28" s="167"/>
      <c r="FYT28" s="167"/>
      <c r="FYU28" s="167"/>
      <c r="FYV28" s="167"/>
      <c r="FYW28" s="167"/>
      <c r="FYX28" s="167"/>
      <c r="FYY28" s="167"/>
      <c r="FYZ28" s="167"/>
      <c r="FZA28" s="167"/>
      <c r="FZB28" s="167"/>
      <c r="FZC28" s="167"/>
      <c r="FZD28" s="167"/>
      <c r="FZE28" s="167"/>
      <c r="FZF28" s="167"/>
      <c r="FZG28" s="167"/>
      <c r="FZH28" s="167"/>
      <c r="FZI28" s="167"/>
      <c r="FZJ28" s="167"/>
      <c r="FZK28" s="167"/>
      <c r="FZL28" s="167"/>
      <c r="FZM28" s="167"/>
      <c r="FZN28" s="167"/>
      <c r="FZO28" s="167"/>
      <c r="FZP28" s="167"/>
      <c r="FZQ28" s="167"/>
      <c r="FZR28" s="167"/>
      <c r="FZS28" s="167"/>
      <c r="FZT28" s="167"/>
      <c r="FZU28" s="167"/>
      <c r="FZV28" s="167"/>
      <c r="FZW28" s="167"/>
      <c r="FZX28" s="167"/>
      <c r="FZY28" s="167"/>
      <c r="FZZ28" s="167"/>
      <c r="GAA28" s="167"/>
      <c r="GAB28" s="167"/>
      <c r="GAC28" s="167"/>
      <c r="GAD28" s="167"/>
      <c r="GAE28" s="167"/>
      <c r="GAF28" s="167"/>
      <c r="GAG28" s="167"/>
      <c r="GAH28" s="167"/>
      <c r="GAI28" s="167"/>
      <c r="GAJ28" s="167"/>
      <c r="GAK28" s="167"/>
      <c r="GAL28" s="167"/>
      <c r="GAM28" s="167"/>
      <c r="GAN28" s="167"/>
      <c r="GAO28" s="167"/>
      <c r="GAP28" s="167"/>
      <c r="GAQ28" s="167"/>
      <c r="GAR28" s="167"/>
      <c r="GAS28" s="167"/>
      <c r="GAT28" s="167"/>
      <c r="GAU28" s="167"/>
      <c r="GAV28" s="167"/>
      <c r="GAW28" s="167"/>
      <c r="GAX28" s="167"/>
      <c r="GAY28" s="167"/>
      <c r="GAZ28" s="167"/>
      <c r="GBA28" s="167"/>
      <c r="GBB28" s="167"/>
      <c r="GBC28" s="167"/>
      <c r="GBD28" s="167"/>
      <c r="GBE28" s="167"/>
      <c r="GBF28" s="167"/>
      <c r="GBG28" s="167"/>
      <c r="GBH28" s="167"/>
      <c r="GBI28" s="167"/>
      <c r="GBJ28" s="167"/>
      <c r="GBK28" s="167"/>
      <c r="GBL28" s="167"/>
      <c r="GBM28" s="167"/>
      <c r="GBN28" s="167"/>
      <c r="GBO28" s="167"/>
      <c r="GBP28" s="167"/>
      <c r="GBQ28" s="167"/>
      <c r="GBR28" s="167"/>
      <c r="GBS28" s="167"/>
      <c r="GBT28" s="167"/>
      <c r="GBU28" s="167"/>
      <c r="GBV28" s="167"/>
      <c r="GBW28" s="167"/>
      <c r="GBX28" s="167"/>
      <c r="GBY28" s="167"/>
      <c r="GBZ28" s="167"/>
      <c r="GCA28" s="167"/>
      <c r="GCB28" s="167"/>
      <c r="GCC28" s="167"/>
      <c r="GCD28" s="167"/>
      <c r="GCE28" s="167"/>
      <c r="GCF28" s="167"/>
      <c r="GCG28" s="167"/>
      <c r="GCH28" s="167"/>
      <c r="GCI28" s="167"/>
      <c r="GCJ28" s="167"/>
      <c r="GCK28" s="167"/>
      <c r="GCL28" s="167"/>
      <c r="GCM28" s="167"/>
      <c r="GCN28" s="167"/>
      <c r="GCO28" s="167"/>
      <c r="GCP28" s="167"/>
      <c r="GCQ28" s="167"/>
      <c r="GCR28" s="167"/>
      <c r="GCS28" s="167"/>
      <c r="GCT28" s="167"/>
      <c r="GCU28" s="167"/>
      <c r="GCV28" s="167"/>
      <c r="GCW28" s="167"/>
      <c r="GCX28" s="167"/>
      <c r="GCY28" s="167"/>
      <c r="GCZ28" s="167"/>
      <c r="GDA28" s="167"/>
      <c r="GDB28" s="167"/>
      <c r="GDC28" s="167"/>
      <c r="GDD28" s="167"/>
      <c r="GDE28" s="167"/>
      <c r="GDF28" s="167"/>
      <c r="GDG28" s="167"/>
      <c r="GDH28" s="167"/>
      <c r="GDI28" s="167"/>
      <c r="GDJ28" s="167"/>
      <c r="GDK28" s="167"/>
      <c r="GDL28" s="167"/>
      <c r="GDM28" s="167"/>
      <c r="GDN28" s="167"/>
      <c r="GDO28" s="167"/>
      <c r="GDP28" s="167"/>
      <c r="GDQ28" s="167"/>
      <c r="GDR28" s="167"/>
      <c r="GDS28" s="167"/>
      <c r="GDT28" s="167"/>
      <c r="GDU28" s="167"/>
      <c r="GDV28" s="167"/>
      <c r="GDW28" s="167"/>
      <c r="GDX28" s="167"/>
      <c r="GDY28" s="167"/>
      <c r="GDZ28" s="167"/>
      <c r="GEA28" s="167"/>
      <c r="GEB28" s="167"/>
      <c r="GEC28" s="167"/>
      <c r="GED28" s="167"/>
      <c r="GEE28" s="167"/>
      <c r="GEF28" s="167"/>
      <c r="GEG28" s="167"/>
      <c r="GEH28" s="167"/>
      <c r="GEI28" s="167"/>
      <c r="GEJ28" s="167"/>
      <c r="GEK28" s="167"/>
      <c r="GEL28" s="167"/>
      <c r="GEM28" s="167"/>
      <c r="GEN28" s="167"/>
      <c r="GEO28" s="167"/>
      <c r="GEP28" s="167"/>
      <c r="GEQ28" s="167"/>
      <c r="GER28" s="167"/>
      <c r="GES28" s="167"/>
      <c r="GET28" s="167"/>
      <c r="GEU28" s="167"/>
      <c r="GEV28" s="167"/>
      <c r="GEW28" s="167"/>
      <c r="GEX28" s="167"/>
      <c r="GEY28" s="167"/>
      <c r="GEZ28" s="167"/>
      <c r="GFA28" s="167"/>
      <c r="GFB28" s="167"/>
      <c r="GFC28" s="167"/>
      <c r="GFD28" s="167"/>
      <c r="GFE28" s="167"/>
      <c r="GFF28" s="167"/>
      <c r="GFG28" s="167"/>
      <c r="GFH28" s="167"/>
      <c r="GFI28" s="167"/>
      <c r="GFJ28" s="167"/>
      <c r="GFK28" s="167"/>
      <c r="GFL28" s="167"/>
      <c r="GFM28" s="167"/>
      <c r="GFN28" s="167"/>
      <c r="GFO28" s="167"/>
      <c r="GFP28" s="167"/>
      <c r="GFQ28" s="167"/>
      <c r="GFR28" s="167"/>
      <c r="GFS28" s="167"/>
      <c r="GFT28" s="167"/>
      <c r="GFU28" s="167"/>
      <c r="GFV28" s="167"/>
      <c r="GFW28" s="167"/>
      <c r="GFX28" s="167"/>
      <c r="GFY28" s="167"/>
      <c r="GFZ28" s="167"/>
      <c r="GGA28" s="167"/>
      <c r="GGB28" s="167"/>
      <c r="GGC28" s="167"/>
      <c r="GGD28" s="167"/>
      <c r="GGE28" s="167"/>
      <c r="GGF28" s="167"/>
      <c r="GGG28" s="167"/>
      <c r="GGH28" s="167"/>
      <c r="GGI28" s="167"/>
      <c r="GGJ28" s="167"/>
      <c r="GGK28" s="167"/>
      <c r="GGL28" s="167"/>
      <c r="GGM28" s="167"/>
      <c r="GGN28" s="167"/>
      <c r="GGO28" s="167"/>
      <c r="GGP28" s="167"/>
      <c r="GGQ28" s="167"/>
      <c r="GGR28" s="167"/>
      <c r="GGS28" s="167"/>
      <c r="GGT28" s="167"/>
      <c r="GGU28" s="167"/>
      <c r="GGV28" s="167"/>
      <c r="GGW28" s="167"/>
      <c r="GGX28" s="167"/>
      <c r="GGY28" s="167"/>
      <c r="GGZ28" s="167"/>
      <c r="GHA28" s="167"/>
      <c r="GHB28" s="167"/>
      <c r="GHC28" s="167"/>
      <c r="GHD28" s="167"/>
      <c r="GHE28" s="167"/>
      <c r="GHF28" s="167"/>
      <c r="GHG28" s="167"/>
      <c r="GHH28" s="167"/>
      <c r="GHI28" s="167"/>
      <c r="GHJ28" s="167"/>
      <c r="GHK28" s="167"/>
      <c r="GHL28" s="167"/>
      <c r="GHM28" s="167"/>
      <c r="GHN28" s="167"/>
      <c r="GHO28" s="167"/>
      <c r="GHP28" s="167"/>
      <c r="GHQ28" s="167"/>
      <c r="GHR28" s="167"/>
      <c r="GHS28" s="167"/>
      <c r="GHT28" s="167"/>
      <c r="GHU28" s="167"/>
      <c r="GHV28" s="167"/>
      <c r="GHW28" s="167"/>
      <c r="GHX28" s="167"/>
      <c r="GHY28" s="167"/>
      <c r="GHZ28" s="167"/>
      <c r="GIA28" s="167"/>
      <c r="GIB28" s="167"/>
      <c r="GIC28" s="167"/>
      <c r="GID28" s="167"/>
      <c r="GIE28" s="167"/>
      <c r="GIF28" s="167"/>
      <c r="GIG28" s="167"/>
      <c r="GIH28" s="167"/>
      <c r="GII28" s="167"/>
      <c r="GIJ28" s="167"/>
      <c r="GIK28" s="167"/>
      <c r="GIL28" s="167"/>
      <c r="GIM28" s="167"/>
      <c r="GIN28" s="167"/>
      <c r="GIO28" s="167"/>
      <c r="GIP28" s="167"/>
      <c r="GIQ28" s="167"/>
      <c r="GIR28" s="167"/>
      <c r="GIS28" s="167"/>
      <c r="GIT28" s="167"/>
      <c r="GIU28" s="167"/>
      <c r="GIV28" s="167"/>
      <c r="GIW28" s="167"/>
      <c r="GIX28" s="167"/>
      <c r="GIY28" s="167"/>
      <c r="GIZ28" s="167"/>
      <c r="GJA28" s="167"/>
      <c r="GJB28" s="167"/>
      <c r="GJC28" s="167"/>
      <c r="GJD28" s="167"/>
      <c r="GJE28" s="167"/>
      <c r="GJF28" s="167"/>
      <c r="GJG28" s="167"/>
      <c r="GJH28" s="167"/>
      <c r="GJI28" s="167"/>
      <c r="GJJ28" s="167"/>
      <c r="GJK28" s="167"/>
      <c r="GJL28" s="167"/>
      <c r="GJM28" s="167"/>
      <c r="GJN28" s="167"/>
      <c r="GJO28" s="167"/>
      <c r="GJP28" s="167"/>
      <c r="GJQ28" s="167"/>
      <c r="GJR28" s="167"/>
      <c r="GJS28" s="167"/>
      <c r="GJT28" s="167"/>
      <c r="GJU28" s="167"/>
      <c r="GJV28" s="167"/>
      <c r="GJW28" s="167"/>
      <c r="GJX28" s="167"/>
      <c r="GJY28" s="167"/>
      <c r="GJZ28" s="167"/>
      <c r="GKA28" s="167"/>
      <c r="GKB28" s="167"/>
      <c r="GKC28" s="167"/>
      <c r="GKD28" s="167"/>
      <c r="GKE28" s="167"/>
      <c r="GKF28" s="167"/>
      <c r="GKG28" s="167"/>
      <c r="GKH28" s="167"/>
      <c r="GKI28" s="167"/>
      <c r="GKJ28" s="167"/>
      <c r="GKK28" s="167"/>
      <c r="GKL28" s="167"/>
      <c r="GKM28" s="167"/>
      <c r="GKN28" s="167"/>
      <c r="GKO28" s="167"/>
      <c r="GKP28" s="167"/>
      <c r="GKQ28" s="167"/>
      <c r="GKR28" s="167"/>
      <c r="GKS28" s="167"/>
      <c r="GKT28" s="167"/>
      <c r="GKU28" s="167"/>
      <c r="GKV28" s="167"/>
      <c r="GKW28" s="167"/>
      <c r="GKX28" s="167"/>
      <c r="GKY28" s="167"/>
      <c r="GKZ28" s="167"/>
      <c r="GLA28" s="167"/>
      <c r="GLB28" s="167"/>
      <c r="GLC28" s="167"/>
      <c r="GLD28" s="167"/>
      <c r="GLE28" s="167"/>
      <c r="GLF28" s="167"/>
      <c r="GLG28" s="167"/>
      <c r="GLH28" s="167"/>
      <c r="GLI28" s="167"/>
      <c r="GLJ28" s="167"/>
      <c r="GLK28" s="167"/>
      <c r="GLL28" s="167"/>
      <c r="GLM28" s="167"/>
      <c r="GLN28" s="167"/>
      <c r="GLO28" s="167"/>
      <c r="GLP28" s="167"/>
      <c r="GLQ28" s="167"/>
      <c r="GLR28" s="167"/>
      <c r="GLS28" s="167"/>
      <c r="GLT28" s="167"/>
      <c r="GLU28" s="167"/>
      <c r="GLV28" s="167"/>
      <c r="GLW28" s="167"/>
      <c r="GLX28" s="167"/>
      <c r="GLY28" s="167"/>
      <c r="GLZ28" s="167"/>
      <c r="GMA28" s="167"/>
      <c r="GMB28" s="167"/>
      <c r="GMC28" s="167"/>
      <c r="GMD28" s="167"/>
      <c r="GME28" s="167"/>
      <c r="GMF28" s="167"/>
      <c r="GMG28" s="167"/>
      <c r="GMH28" s="167"/>
      <c r="GMI28" s="167"/>
      <c r="GMJ28" s="167"/>
      <c r="GMK28" s="167"/>
      <c r="GML28" s="167"/>
      <c r="GMM28" s="167"/>
      <c r="GMN28" s="167"/>
      <c r="GMO28" s="167"/>
      <c r="GMP28" s="167"/>
      <c r="GMQ28" s="167"/>
      <c r="GMR28" s="167"/>
      <c r="GMS28" s="167"/>
      <c r="GMT28" s="167"/>
      <c r="GMU28" s="167"/>
      <c r="GMV28" s="167"/>
      <c r="GMW28" s="167"/>
      <c r="GMX28" s="167"/>
      <c r="GMY28" s="167"/>
      <c r="GMZ28" s="167"/>
      <c r="GNA28" s="167"/>
      <c r="GNB28" s="167"/>
      <c r="GNC28" s="167"/>
      <c r="GND28" s="167"/>
      <c r="GNE28" s="167"/>
      <c r="GNF28" s="167"/>
      <c r="GNG28" s="167"/>
      <c r="GNH28" s="167"/>
      <c r="GNI28" s="167"/>
      <c r="GNJ28" s="167"/>
      <c r="GNK28" s="167"/>
      <c r="GNL28" s="167"/>
      <c r="GNM28" s="167"/>
      <c r="GNN28" s="167"/>
      <c r="GNO28" s="167"/>
      <c r="GNP28" s="167"/>
      <c r="GNQ28" s="167"/>
      <c r="GNR28" s="167"/>
      <c r="GNS28" s="167"/>
      <c r="GNT28" s="167"/>
      <c r="GNU28" s="167"/>
      <c r="GNV28" s="167"/>
      <c r="GNW28" s="167"/>
      <c r="GNX28" s="167"/>
      <c r="GNY28" s="167"/>
      <c r="GNZ28" s="167"/>
      <c r="GOA28" s="167"/>
      <c r="GOB28" s="167"/>
      <c r="GOC28" s="167"/>
      <c r="GOD28" s="167"/>
      <c r="GOE28" s="167"/>
      <c r="GOF28" s="167"/>
      <c r="GOG28" s="167"/>
      <c r="GOH28" s="167"/>
      <c r="GOI28" s="167"/>
      <c r="GOJ28" s="167"/>
      <c r="GOK28" s="167"/>
      <c r="GOL28" s="167"/>
      <c r="GOM28" s="167"/>
      <c r="GON28" s="167"/>
      <c r="GOO28" s="167"/>
      <c r="GOP28" s="167"/>
      <c r="GOQ28" s="167"/>
      <c r="GOR28" s="167"/>
      <c r="GOS28" s="167"/>
      <c r="GOT28" s="167"/>
      <c r="GOU28" s="167"/>
      <c r="GOV28" s="167"/>
      <c r="GOW28" s="167"/>
      <c r="GOX28" s="167"/>
      <c r="GOY28" s="167"/>
      <c r="GOZ28" s="167"/>
      <c r="GPA28" s="167"/>
      <c r="GPB28" s="167"/>
      <c r="GPC28" s="167"/>
      <c r="GPD28" s="167"/>
      <c r="GPE28" s="167"/>
      <c r="GPF28" s="167"/>
      <c r="GPG28" s="167"/>
      <c r="GPH28" s="167"/>
      <c r="GPI28" s="167"/>
      <c r="GPJ28" s="167"/>
      <c r="GPK28" s="167"/>
      <c r="GPL28" s="167"/>
      <c r="GPM28" s="167"/>
      <c r="GPN28" s="167"/>
      <c r="GPO28" s="167"/>
      <c r="GPP28" s="167"/>
      <c r="GPQ28" s="167"/>
      <c r="GPR28" s="167"/>
      <c r="GPS28" s="167"/>
      <c r="GPT28" s="167"/>
      <c r="GPU28" s="167"/>
      <c r="GPV28" s="167"/>
      <c r="GPW28" s="167"/>
      <c r="GPX28" s="167"/>
      <c r="GPY28" s="167"/>
      <c r="GPZ28" s="167"/>
      <c r="GQA28" s="167"/>
      <c r="GQB28" s="167"/>
      <c r="GQC28" s="167"/>
      <c r="GQD28" s="167"/>
      <c r="GQE28" s="167"/>
      <c r="GQF28" s="167"/>
      <c r="GQG28" s="167"/>
      <c r="GQH28" s="167"/>
      <c r="GQI28" s="167"/>
      <c r="GQJ28" s="167"/>
      <c r="GQK28" s="167"/>
      <c r="GQL28" s="167"/>
      <c r="GQM28" s="167"/>
      <c r="GQN28" s="167"/>
      <c r="GQO28" s="167"/>
      <c r="GQP28" s="167"/>
      <c r="GQQ28" s="167"/>
      <c r="GQR28" s="167"/>
      <c r="GQS28" s="167"/>
      <c r="GQT28" s="167"/>
      <c r="GQU28" s="167"/>
      <c r="GQV28" s="167"/>
      <c r="GQW28" s="167"/>
      <c r="GQX28" s="167"/>
      <c r="GQY28" s="167"/>
      <c r="GQZ28" s="167"/>
      <c r="GRA28" s="167"/>
      <c r="GRB28" s="167"/>
      <c r="GRC28" s="167"/>
      <c r="GRD28" s="167"/>
      <c r="GRE28" s="167"/>
      <c r="GRF28" s="167"/>
      <c r="GRG28" s="167"/>
      <c r="GRH28" s="167"/>
      <c r="GRI28" s="167"/>
      <c r="GRJ28" s="167"/>
      <c r="GRK28" s="167"/>
      <c r="GRL28" s="167"/>
      <c r="GRM28" s="167"/>
      <c r="GRN28" s="167"/>
      <c r="GRO28" s="167"/>
      <c r="GRP28" s="167"/>
      <c r="GRQ28" s="167"/>
      <c r="GRR28" s="167"/>
      <c r="GRS28" s="167"/>
      <c r="GRT28" s="167"/>
      <c r="GRU28" s="167"/>
      <c r="GRV28" s="167"/>
      <c r="GRW28" s="167"/>
      <c r="GRX28" s="167"/>
      <c r="GRY28" s="167"/>
      <c r="GRZ28" s="167"/>
      <c r="GSA28" s="167"/>
      <c r="GSB28" s="167"/>
      <c r="GSC28" s="167"/>
      <c r="GSD28" s="167"/>
      <c r="GSE28" s="167"/>
      <c r="GSF28" s="167"/>
      <c r="GSG28" s="167"/>
      <c r="GSH28" s="167"/>
      <c r="GSI28" s="167"/>
      <c r="GSJ28" s="167"/>
      <c r="GSK28" s="167"/>
      <c r="GSL28" s="167"/>
      <c r="GSM28" s="167"/>
      <c r="GSN28" s="167"/>
      <c r="GSO28" s="167"/>
      <c r="GSP28" s="167"/>
      <c r="GSQ28" s="167"/>
      <c r="GSR28" s="167"/>
      <c r="GSS28" s="167"/>
      <c r="GST28" s="167"/>
      <c r="GSU28" s="167"/>
      <c r="GSV28" s="167"/>
      <c r="GSW28" s="167"/>
      <c r="GSX28" s="167"/>
      <c r="GSY28" s="167"/>
      <c r="GSZ28" s="167"/>
      <c r="GTA28" s="167"/>
      <c r="GTB28" s="167"/>
      <c r="GTC28" s="167"/>
      <c r="GTD28" s="167"/>
      <c r="GTE28" s="167"/>
      <c r="GTF28" s="167"/>
      <c r="GTG28" s="167"/>
      <c r="GTH28" s="167"/>
      <c r="GTI28" s="167"/>
      <c r="GTJ28" s="167"/>
      <c r="GTK28" s="167"/>
      <c r="GTL28" s="167"/>
      <c r="GTM28" s="167"/>
      <c r="GTN28" s="167"/>
      <c r="GTO28" s="167"/>
      <c r="GTP28" s="167"/>
      <c r="GTQ28" s="167"/>
      <c r="GTR28" s="167"/>
      <c r="GTS28" s="167"/>
      <c r="GTT28" s="167"/>
      <c r="GTU28" s="167"/>
      <c r="GTV28" s="167"/>
      <c r="GTW28" s="167"/>
      <c r="GTX28" s="167"/>
      <c r="GTY28" s="167"/>
      <c r="GTZ28" s="167"/>
      <c r="GUA28" s="167"/>
      <c r="GUB28" s="167"/>
      <c r="GUC28" s="167"/>
      <c r="GUD28" s="167"/>
      <c r="GUE28" s="167"/>
      <c r="GUF28" s="167"/>
      <c r="GUG28" s="167"/>
      <c r="GUH28" s="167"/>
      <c r="GUI28" s="167"/>
      <c r="GUJ28" s="167"/>
      <c r="GUK28" s="167"/>
      <c r="GUL28" s="167"/>
      <c r="GUM28" s="167"/>
      <c r="GUN28" s="167"/>
      <c r="GUO28" s="167"/>
      <c r="GUP28" s="167"/>
      <c r="GUQ28" s="167"/>
      <c r="GUR28" s="167"/>
      <c r="GUS28" s="167"/>
      <c r="GUT28" s="167"/>
      <c r="GUU28" s="167"/>
      <c r="GUV28" s="167"/>
      <c r="GUW28" s="167"/>
      <c r="GUX28" s="167"/>
      <c r="GUY28" s="167"/>
      <c r="GUZ28" s="167"/>
      <c r="GVA28" s="167"/>
      <c r="GVB28" s="167"/>
      <c r="GVC28" s="167"/>
      <c r="GVD28" s="167"/>
      <c r="GVE28" s="167"/>
      <c r="GVF28" s="167"/>
      <c r="GVG28" s="167"/>
      <c r="GVH28" s="167"/>
      <c r="GVI28" s="167"/>
      <c r="GVJ28" s="167"/>
      <c r="GVK28" s="167"/>
      <c r="GVL28" s="167"/>
      <c r="GVM28" s="167"/>
      <c r="GVN28" s="167"/>
      <c r="GVO28" s="167"/>
      <c r="GVP28" s="167"/>
      <c r="GVQ28" s="167"/>
      <c r="GVR28" s="167"/>
      <c r="GVS28" s="167"/>
      <c r="GVT28" s="167"/>
      <c r="GVU28" s="167"/>
      <c r="GVV28" s="167"/>
      <c r="GVW28" s="167"/>
      <c r="GVX28" s="167"/>
      <c r="GVY28" s="167"/>
      <c r="GVZ28" s="167"/>
      <c r="GWA28" s="167"/>
      <c r="GWB28" s="167"/>
      <c r="GWC28" s="167"/>
      <c r="GWD28" s="167"/>
      <c r="GWE28" s="167"/>
      <c r="GWF28" s="167"/>
      <c r="GWG28" s="167"/>
      <c r="GWH28" s="167"/>
      <c r="GWI28" s="167"/>
      <c r="GWJ28" s="167"/>
      <c r="GWK28" s="167"/>
      <c r="GWL28" s="167"/>
      <c r="GWM28" s="167"/>
      <c r="GWN28" s="167"/>
      <c r="GWO28" s="167"/>
      <c r="GWP28" s="167"/>
      <c r="GWQ28" s="167"/>
      <c r="GWR28" s="167"/>
      <c r="GWS28" s="167"/>
      <c r="GWT28" s="167"/>
      <c r="GWU28" s="167"/>
      <c r="GWV28" s="167"/>
      <c r="GWW28" s="167"/>
      <c r="GWX28" s="167"/>
      <c r="GWY28" s="167"/>
      <c r="GWZ28" s="167"/>
      <c r="GXA28" s="167"/>
      <c r="GXB28" s="167"/>
      <c r="GXC28" s="167"/>
      <c r="GXD28" s="167"/>
      <c r="GXE28" s="167"/>
      <c r="GXF28" s="167"/>
      <c r="GXG28" s="167"/>
      <c r="GXH28" s="167"/>
      <c r="GXI28" s="167"/>
      <c r="GXJ28" s="167"/>
      <c r="GXK28" s="167"/>
      <c r="GXL28" s="167"/>
      <c r="GXM28" s="167"/>
      <c r="GXN28" s="167"/>
      <c r="GXO28" s="167"/>
      <c r="GXP28" s="167"/>
      <c r="GXQ28" s="167"/>
      <c r="GXR28" s="167"/>
      <c r="GXS28" s="167"/>
      <c r="GXT28" s="167"/>
      <c r="GXU28" s="167"/>
      <c r="GXV28" s="167"/>
      <c r="GXW28" s="167"/>
      <c r="GXX28" s="167"/>
      <c r="GXY28" s="167"/>
      <c r="GXZ28" s="167"/>
      <c r="GYA28" s="167"/>
      <c r="GYB28" s="167"/>
      <c r="GYC28" s="167"/>
      <c r="GYD28" s="167"/>
      <c r="GYE28" s="167"/>
      <c r="GYF28" s="167"/>
      <c r="GYG28" s="167"/>
      <c r="GYH28" s="167"/>
      <c r="GYI28" s="167"/>
      <c r="GYJ28" s="167"/>
      <c r="GYK28" s="167"/>
      <c r="GYL28" s="167"/>
      <c r="GYM28" s="167"/>
      <c r="GYN28" s="167"/>
      <c r="GYO28" s="167"/>
      <c r="GYP28" s="167"/>
      <c r="GYQ28" s="167"/>
      <c r="GYR28" s="167"/>
      <c r="GYS28" s="167"/>
      <c r="GYT28" s="167"/>
      <c r="GYU28" s="167"/>
      <c r="GYV28" s="167"/>
      <c r="GYW28" s="167"/>
      <c r="GYX28" s="167"/>
      <c r="GYY28" s="167"/>
      <c r="GYZ28" s="167"/>
      <c r="GZA28" s="167"/>
      <c r="GZB28" s="167"/>
      <c r="GZC28" s="167"/>
      <c r="GZD28" s="167"/>
      <c r="GZE28" s="167"/>
      <c r="GZF28" s="167"/>
      <c r="GZG28" s="167"/>
      <c r="GZH28" s="167"/>
      <c r="GZI28" s="167"/>
      <c r="GZJ28" s="167"/>
      <c r="GZK28" s="167"/>
      <c r="GZL28" s="167"/>
      <c r="GZM28" s="167"/>
      <c r="GZN28" s="167"/>
      <c r="GZO28" s="167"/>
      <c r="GZP28" s="167"/>
      <c r="GZQ28" s="167"/>
      <c r="GZR28" s="167"/>
      <c r="GZS28" s="167"/>
      <c r="GZT28" s="167"/>
      <c r="GZU28" s="167"/>
      <c r="GZV28" s="167"/>
      <c r="GZW28" s="167"/>
      <c r="GZX28" s="167"/>
      <c r="GZY28" s="167"/>
      <c r="GZZ28" s="167"/>
      <c r="HAA28" s="167"/>
      <c r="HAB28" s="167"/>
      <c r="HAC28" s="167"/>
      <c r="HAD28" s="167"/>
      <c r="HAE28" s="167"/>
      <c r="HAF28" s="167"/>
      <c r="HAG28" s="167"/>
      <c r="HAH28" s="167"/>
      <c r="HAI28" s="167"/>
      <c r="HAJ28" s="167"/>
      <c r="HAK28" s="167"/>
      <c r="HAL28" s="167"/>
      <c r="HAM28" s="167"/>
      <c r="HAN28" s="167"/>
      <c r="HAO28" s="167"/>
      <c r="HAP28" s="167"/>
      <c r="HAQ28" s="167"/>
      <c r="HAR28" s="167"/>
      <c r="HAS28" s="167"/>
      <c r="HAT28" s="167"/>
      <c r="HAU28" s="167"/>
      <c r="HAV28" s="167"/>
      <c r="HAW28" s="167"/>
      <c r="HAX28" s="167"/>
      <c r="HAY28" s="167"/>
      <c r="HAZ28" s="167"/>
      <c r="HBA28" s="167"/>
      <c r="HBB28" s="167"/>
      <c r="HBC28" s="167"/>
      <c r="HBD28" s="167"/>
      <c r="HBE28" s="167"/>
      <c r="HBF28" s="167"/>
      <c r="HBG28" s="167"/>
      <c r="HBH28" s="167"/>
      <c r="HBI28" s="167"/>
      <c r="HBJ28" s="167"/>
      <c r="HBK28" s="167"/>
      <c r="HBL28" s="167"/>
      <c r="HBM28" s="167"/>
      <c r="HBN28" s="167"/>
      <c r="HBO28" s="167"/>
      <c r="HBP28" s="167"/>
      <c r="HBQ28" s="167"/>
      <c r="HBR28" s="167"/>
      <c r="HBS28" s="167"/>
      <c r="HBT28" s="167"/>
      <c r="HBU28" s="167"/>
      <c r="HBV28" s="167"/>
      <c r="HBW28" s="167"/>
      <c r="HBX28" s="167"/>
      <c r="HBY28" s="167"/>
      <c r="HBZ28" s="167"/>
      <c r="HCA28" s="167"/>
      <c r="HCB28" s="167"/>
      <c r="HCC28" s="167"/>
      <c r="HCD28" s="167"/>
      <c r="HCE28" s="167"/>
      <c r="HCF28" s="167"/>
      <c r="HCG28" s="167"/>
      <c r="HCH28" s="167"/>
      <c r="HCI28" s="167"/>
      <c r="HCJ28" s="167"/>
      <c r="HCK28" s="167"/>
      <c r="HCL28" s="167"/>
      <c r="HCM28" s="167"/>
      <c r="HCN28" s="167"/>
      <c r="HCO28" s="167"/>
      <c r="HCP28" s="167"/>
      <c r="HCQ28" s="167"/>
      <c r="HCR28" s="167"/>
      <c r="HCS28" s="167"/>
      <c r="HCT28" s="167"/>
      <c r="HCU28" s="167"/>
      <c r="HCV28" s="167"/>
      <c r="HCW28" s="167"/>
      <c r="HCX28" s="167"/>
      <c r="HCY28" s="167"/>
      <c r="HCZ28" s="167"/>
      <c r="HDA28" s="167"/>
      <c r="HDB28" s="167"/>
      <c r="HDC28" s="167"/>
      <c r="HDD28" s="167"/>
      <c r="HDE28" s="167"/>
      <c r="HDF28" s="167"/>
      <c r="HDG28" s="167"/>
      <c r="HDH28" s="167"/>
      <c r="HDI28" s="167"/>
      <c r="HDJ28" s="167"/>
      <c r="HDK28" s="167"/>
      <c r="HDL28" s="167"/>
      <c r="HDM28" s="167"/>
      <c r="HDN28" s="167"/>
      <c r="HDO28" s="167"/>
      <c r="HDP28" s="167"/>
      <c r="HDQ28" s="167"/>
      <c r="HDR28" s="167"/>
      <c r="HDS28" s="167"/>
      <c r="HDT28" s="167"/>
      <c r="HDU28" s="167"/>
      <c r="HDV28" s="167"/>
      <c r="HDW28" s="167"/>
      <c r="HDX28" s="167"/>
      <c r="HDY28" s="167"/>
      <c r="HDZ28" s="167"/>
      <c r="HEA28" s="167"/>
      <c r="HEB28" s="167"/>
      <c r="HEC28" s="167"/>
      <c r="HED28" s="167"/>
      <c r="HEE28" s="167"/>
      <c r="HEF28" s="167"/>
      <c r="HEG28" s="167"/>
      <c r="HEH28" s="167"/>
      <c r="HEI28" s="167"/>
      <c r="HEJ28" s="167"/>
      <c r="HEK28" s="167"/>
      <c r="HEL28" s="167"/>
      <c r="HEM28" s="167"/>
      <c r="HEN28" s="167"/>
      <c r="HEO28" s="167"/>
      <c r="HEP28" s="167"/>
      <c r="HEQ28" s="167"/>
      <c r="HER28" s="167"/>
      <c r="HES28" s="167"/>
      <c r="HET28" s="167"/>
      <c r="HEU28" s="167"/>
      <c r="HEV28" s="167"/>
      <c r="HEW28" s="167"/>
      <c r="HEX28" s="167"/>
      <c r="HEY28" s="167"/>
      <c r="HEZ28" s="167"/>
      <c r="HFA28" s="167"/>
      <c r="HFB28" s="167"/>
      <c r="HFC28" s="167"/>
      <c r="HFD28" s="167"/>
      <c r="HFE28" s="167"/>
      <c r="HFF28" s="167"/>
      <c r="HFG28" s="167"/>
      <c r="HFH28" s="167"/>
      <c r="HFI28" s="167"/>
      <c r="HFJ28" s="167"/>
      <c r="HFK28" s="167"/>
      <c r="HFL28" s="167"/>
      <c r="HFM28" s="167"/>
      <c r="HFN28" s="167"/>
      <c r="HFO28" s="167"/>
      <c r="HFP28" s="167"/>
      <c r="HFQ28" s="167"/>
      <c r="HFR28" s="167"/>
      <c r="HFS28" s="167"/>
      <c r="HFT28" s="167"/>
      <c r="HFU28" s="167"/>
      <c r="HFV28" s="167"/>
      <c r="HFW28" s="167"/>
      <c r="HFX28" s="167"/>
      <c r="HFY28" s="167"/>
      <c r="HFZ28" s="167"/>
      <c r="HGA28" s="167"/>
      <c r="HGB28" s="167"/>
      <c r="HGC28" s="167"/>
      <c r="HGD28" s="167"/>
      <c r="HGE28" s="167"/>
      <c r="HGF28" s="167"/>
      <c r="HGG28" s="167"/>
      <c r="HGH28" s="167"/>
      <c r="HGI28" s="167"/>
      <c r="HGJ28" s="167"/>
      <c r="HGK28" s="167"/>
      <c r="HGL28" s="167"/>
      <c r="HGM28" s="167"/>
      <c r="HGN28" s="167"/>
      <c r="HGO28" s="167"/>
      <c r="HGP28" s="167"/>
      <c r="HGQ28" s="167"/>
      <c r="HGR28" s="167"/>
      <c r="HGS28" s="167"/>
      <c r="HGT28" s="167"/>
      <c r="HGU28" s="167"/>
      <c r="HGV28" s="167"/>
      <c r="HGW28" s="167"/>
      <c r="HGX28" s="167"/>
      <c r="HGY28" s="167"/>
      <c r="HGZ28" s="167"/>
      <c r="HHA28" s="167"/>
      <c r="HHB28" s="167"/>
      <c r="HHC28" s="167"/>
      <c r="HHD28" s="167"/>
      <c r="HHE28" s="167"/>
      <c r="HHF28" s="167"/>
      <c r="HHG28" s="167"/>
      <c r="HHH28" s="167"/>
      <c r="HHI28" s="167"/>
      <c r="HHJ28" s="167"/>
      <c r="HHK28" s="167"/>
      <c r="HHL28" s="167"/>
      <c r="HHM28" s="167"/>
      <c r="HHN28" s="167"/>
      <c r="HHO28" s="167"/>
      <c r="HHP28" s="167"/>
      <c r="HHQ28" s="167"/>
      <c r="HHR28" s="167"/>
      <c r="HHS28" s="167"/>
      <c r="HHT28" s="167"/>
      <c r="HHU28" s="167"/>
      <c r="HHV28" s="167"/>
      <c r="HHW28" s="167"/>
      <c r="HHX28" s="167"/>
      <c r="HHY28" s="167"/>
      <c r="HHZ28" s="167"/>
      <c r="HIA28" s="167"/>
      <c r="HIB28" s="167"/>
      <c r="HIC28" s="167"/>
      <c r="HID28" s="167"/>
      <c r="HIE28" s="167"/>
      <c r="HIF28" s="167"/>
      <c r="HIG28" s="167"/>
      <c r="HIH28" s="167"/>
      <c r="HII28" s="167"/>
      <c r="HIJ28" s="167"/>
      <c r="HIK28" s="167"/>
      <c r="HIL28" s="167"/>
      <c r="HIM28" s="167"/>
      <c r="HIN28" s="167"/>
      <c r="HIO28" s="167"/>
      <c r="HIP28" s="167"/>
      <c r="HIQ28" s="167"/>
      <c r="HIR28" s="167"/>
      <c r="HIS28" s="167"/>
      <c r="HIT28" s="167"/>
      <c r="HIU28" s="167"/>
      <c r="HIV28" s="167"/>
      <c r="HIW28" s="167"/>
      <c r="HIX28" s="167"/>
      <c r="HIY28" s="167"/>
      <c r="HIZ28" s="167"/>
      <c r="HJA28" s="167"/>
      <c r="HJB28" s="167"/>
      <c r="HJC28" s="167"/>
      <c r="HJD28" s="167"/>
      <c r="HJE28" s="167"/>
      <c r="HJF28" s="167"/>
      <c r="HJG28" s="167"/>
      <c r="HJH28" s="167"/>
      <c r="HJI28" s="167"/>
      <c r="HJJ28" s="167"/>
      <c r="HJK28" s="167"/>
      <c r="HJL28" s="167"/>
      <c r="HJM28" s="167"/>
      <c r="HJN28" s="167"/>
      <c r="HJO28" s="167"/>
      <c r="HJP28" s="167"/>
      <c r="HJQ28" s="167"/>
      <c r="HJR28" s="167"/>
      <c r="HJS28" s="167"/>
      <c r="HJT28" s="167"/>
      <c r="HJU28" s="167"/>
      <c r="HJV28" s="167"/>
      <c r="HJW28" s="167"/>
      <c r="HJX28" s="167"/>
      <c r="HJY28" s="167"/>
      <c r="HJZ28" s="167"/>
      <c r="HKA28" s="167"/>
      <c r="HKB28" s="167"/>
      <c r="HKC28" s="167"/>
      <c r="HKD28" s="167"/>
      <c r="HKE28" s="167"/>
      <c r="HKF28" s="167"/>
      <c r="HKG28" s="167"/>
      <c r="HKH28" s="167"/>
      <c r="HKI28" s="167"/>
      <c r="HKJ28" s="167"/>
      <c r="HKK28" s="167"/>
      <c r="HKL28" s="167"/>
      <c r="HKM28" s="167"/>
      <c r="HKN28" s="167"/>
      <c r="HKO28" s="167"/>
      <c r="HKP28" s="167"/>
      <c r="HKQ28" s="167"/>
      <c r="HKR28" s="167"/>
      <c r="HKS28" s="167"/>
      <c r="HKT28" s="167"/>
      <c r="HKU28" s="167"/>
      <c r="HKV28" s="167"/>
      <c r="HKW28" s="167"/>
      <c r="HKX28" s="167"/>
      <c r="HKY28" s="167"/>
      <c r="HKZ28" s="167"/>
      <c r="HLA28" s="167"/>
      <c r="HLB28" s="167"/>
      <c r="HLC28" s="167"/>
      <c r="HLD28" s="167"/>
      <c r="HLE28" s="167"/>
      <c r="HLF28" s="167"/>
      <c r="HLG28" s="167"/>
      <c r="HLH28" s="167"/>
      <c r="HLI28" s="167"/>
      <c r="HLJ28" s="167"/>
      <c r="HLK28" s="167"/>
      <c r="HLL28" s="167"/>
      <c r="HLM28" s="167"/>
      <c r="HLN28" s="167"/>
      <c r="HLO28" s="167"/>
      <c r="HLP28" s="167"/>
      <c r="HLQ28" s="167"/>
      <c r="HLR28" s="167"/>
      <c r="HLS28" s="167"/>
      <c r="HLT28" s="167"/>
      <c r="HLU28" s="167"/>
      <c r="HLV28" s="167"/>
      <c r="HLW28" s="167"/>
      <c r="HLX28" s="167"/>
      <c r="HLY28" s="167"/>
      <c r="HLZ28" s="167"/>
      <c r="HMA28" s="167"/>
      <c r="HMB28" s="167"/>
      <c r="HMC28" s="167"/>
      <c r="HMD28" s="167"/>
      <c r="HME28" s="167"/>
      <c r="HMF28" s="167"/>
      <c r="HMG28" s="167"/>
      <c r="HMH28" s="167"/>
      <c r="HMI28" s="167"/>
      <c r="HMJ28" s="167"/>
      <c r="HMK28" s="167"/>
      <c r="HML28" s="167"/>
      <c r="HMM28" s="167"/>
      <c r="HMN28" s="167"/>
      <c r="HMO28" s="167"/>
      <c r="HMP28" s="167"/>
      <c r="HMQ28" s="167"/>
      <c r="HMR28" s="167"/>
      <c r="HMS28" s="167"/>
      <c r="HMT28" s="167"/>
      <c r="HMU28" s="167"/>
      <c r="HMV28" s="167"/>
      <c r="HMW28" s="167"/>
      <c r="HMX28" s="167"/>
      <c r="HMY28" s="167"/>
      <c r="HMZ28" s="167"/>
      <c r="HNA28" s="167"/>
      <c r="HNB28" s="167"/>
      <c r="HNC28" s="167"/>
      <c r="HND28" s="167"/>
      <c r="HNE28" s="167"/>
      <c r="HNF28" s="167"/>
      <c r="HNG28" s="167"/>
      <c r="HNH28" s="167"/>
      <c r="HNI28" s="167"/>
      <c r="HNJ28" s="167"/>
      <c r="HNK28" s="167"/>
      <c r="HNL28" s="167"/>
      <c r="HNM28" s="167"/>
      <c r="HNN28" s="167"/>
      <c r="HNO28" s="167"/>
      <c r="HNP28" s="167"/>
      <c r="HNQ28" s="167"/>
      <c r="HNR28" s="167"/>
      <c r="HNS28" s="167"/>
      <c r="HNT28" s="167"/>
      <c r="HNU28" s="167"/>
      <c r="HNV28" s="167"/>
      <c r="HNW28" s="167"/>
      <c r="HNX28" s="167"/>
      <c r="HNY28" s="167"/>
      <c r="HNZ28" s="167"/>
      <c r="HOA28" s="167"/>
      <c r="HOB28" s="167"/>
      <c r="HOC28" s="167"/>
      <c r="HOD28" s="167"/>
      <c r="HOE28" s="167"/>
      <c r="HOF28" s="167"/>
      <c r="HOG28" s="167"/>
      <c r="HOH28" s="167"/>
      <c r="HOI28" s="167"/>
      <c r="HOJ28" s="167"/>
      <c r="HOK28" s="167"/>
      <c r="HOL28" s="167"/>
      <c r="HOM28" s="167"/>
      <c r="HON28" s="167"/>
      <c r="HOO28" s="167"/>
      <c r="HOP28" s="167"/>
      <c r="HOQ28" s="167"/>
      <c r="HOR28" s="167"/>
      <c r="HOS28" s="167"/>
      <c r="HOT28" s="167"/>
      <c r="HOU28" s="167"/>
      <c r="HOV28" s="167"/>
      <c r="HOW28" s="167"/>
      <c r="HOX28" s="167"/>
      <c r="HOY28" s="167"/>
      <c r="HOZ28" s="167"/>
      <c r="HPA28" s="167"/>
      <c r="HPB28" s="167"/>
      <c r="HPC28" s="167"/>
      <c r="HPD28" s="167"/>
      <c r="HPE28" s="167"/>
      <c r="HPF28" s="167"/>
      <c r="HPG28" s="167"/>
      <c r="HPH28" s="167"/>
      <c r="HPI28" s="167"/>
      <c r="HPJ28" s="167"/>
      <c r="HPK28" s="167"/>
      <c r="HPL28" s="167"/>
      <c r="HPM28" s="167"/>
      <c r="HPN28" s="167"/>
      <c r="HPO28" s="167"/>
      <c r="HPP28" s="167"/>
      <c r="HPQ28" s="167"/>
      <c r="HPR28" s="167"/>
      <c r="HPS28" s="167"/>
      <c r="HPT28" s="167"/>
      <c r="HPU28" s="167"/>
      <c r="HPV28" s="167"/>
      <c r="HPW28" s="167"/>
      <c r="HPX28" s="167"/>
      <c r="HPY28" s="167"/>
      <c r="HPZ28" s="167"/>
      <c r="HQA28" s="167"/>
      <c r="HQB28" s="167"/>
      <c r="HQC28" s="167"/>
      <c r="HQD28" s="167"/>
      <c r="HQE28" s="167"/>
      <c r="HQF28" s="167"/>
      <c r="HQG28" s="167"/>
      <c r="HQH28" s="167"/>
      <c r="HQI28" s="167"/>
      <c r="HQJ28" s="167"/>
      <c r="HQK28" s="167"/>
      <c r="HQL28" s="167"/>
      <c r="HQM28" s="167"/>
      <c r="HQN28" s="167"/>
      <c r="HQO28" s="167"/>
      <c r="HQP28" s="167"/>
      <c r="HQQ28" s="167"/>
      <c r="HQR28" s="167"/>
      <c r="HQS28" s="167"/>
      <c r="HQT28" s="167"/>
      <c r="HQU28" s="167"/>
      <c r="HQV28" s="167"/>
      <c r="HQW28" s="167"/>
      <c r="HQX28" s="167"/>
      <c r="HQY28" s="167"/>
      <c r="HQZ28" s="167"/>
      <c r="HRA28" s="167"/>
      <c r="HRB28" s="167"/>
      <c r="HRC28" s="167"/>
      <c r="HRD28" s="167"/>
      <c r="HRE28" s="167"/>
      <c r="HRF28" s="167"/>
      <c r="HRG28" s="167"/>
      <c r="HRH28" s="167"/>
      <c r="HRI28" s="167"/>
      <c r="HRJ28" s="167"/>
      <c r="HRK28" s="167"/>
      <c r="HRL28" s="167"/>
      <c r="HRM28" s="167"/>
      <c r="HRN28" s="167"/>
      <c r="HRO28" s="167"/>
      <c r="HRP28" s="167"/>
      <c r="HRQ28" s="167"/>
      <c r="HRR28" s="167"/>
      <c r="HRS28" s="167"/>
      <c r="HRT28" s="167"/>
      <c r="HRU28" s="167"/>
      <c r="HRV28" s="167"/>
      <c r="HRW28" s="167"/>
      <c r="HRX28" s="167"/>
      <c r="HRY28" s="167"/>
      <c r="HRZ28" s="167"/>
      <c r="HSA28" s="167"/>
      <c r="HSB28" s="167"/>
      <c r="HSC28" s="167"/>
      <c r="HSD28" s="167"/>
      <c r="HSE28" s="167"/>
      <c r="HSF28" s="167"/>
      <c r="HSG28" s="167"/>
      <c r="HSH28" s="167"/>
      <c r="HSI28" s="167"/>
      <c r="HSJ28" s="167"/>
      <c r="HSK28" s="167"/>
      <c r="HSL28" s="167"/>
      <c r="HSM28" s="167"/>
      <c r="HSN28" s="167"/>
      <c r="HSO28" s="167"/>
      <c r="HSP28" s="167"/>
      <c r="HSQ28" s="167"/>
      <c r="HSR28" s="167"/>
      <c r="HSS28" s="167"/>
      <c r="HST28" s="167"/>
      <c r="HSU28" s="167"/>
      <c r="HSV28" s="167"/>
      <c r="HSW28" s="167"/>
      <c r="HSX28" s="167"/>
      <c r="HSY28" s="167"/>
      <c r="HSZ28" s="167"/>
      <c r="HTA28" s="167"/>
      <c r="HTB28" s="167"/>
      <c r="HTC28" s="167"/>
      <c r="HTD28" s="167"/>
      <c r="HTE28" s="167"/>
      <c r="HTF28" s="167"/>
      <c r="HTG28" s="167"/>
      <c r="HTH28" s="167"/>
      <c r="HTI28" s="167"/>
      <c r="HTJ28" s="167"/>
      <c r="HTK28" s="167"/>
      <c r="HTL28" s="167"/>
      <c r="HTM28" s="167"/>
      <c r="HTN28" s="167"/>
      <c r="HTO28" s="167"/>
      <c r="HTP28" s="167"/>
      <c r="HTQ28" s="167"/>
      <c r="HTR28" s="167"/>
      <c r="HTS28" s="167"/>
      <c r="HTT28" s="167"/>
      <c r="HTU28" s="167"/>
      <c r="HTV28" s="167"/>
      <c r="HTW28" s="167"/>
      <c r="HTX28" s="167"/>
      <c r="HTY28" s="167"/>
      <c r="HTZ28" s="167"/>
      <c r="HUA28" s="167"/>
      <c r="HUB28" s="167"/>
      <c r="HUC28" s="167"/>
      <c r="HUD28" s="167"/>
      <c r="HUE28" s="167"/>
      <c r="HUF28" s="167"/>
      <c r="HUG28" s="167"/>
      <c r="HUH28" s="167"/>
      <c r="HUI28" s="167"/>
      <c r="HUJ28" s="167"/>
      <c r="HUK28" s="167"/>
      <c r="HUL28" s="167"/>
      <c r="HUM28" s="167"/>
      <c r="HUN28" s="167"/>
      <c r="HUO28" s="167"/>
      <c r="HUP28" s="167"/>
      <c r="HUQ28" s="167"/>
      <c r="HUR28" s="167"/>
      <c r="HUS28" s="167"/>
      <c r="HUT28" s="167"/>
      <c r="HUU28" s="167"/>
      <c r="HUV28" s="167"/>
      <c r="HUW28" s="167"/>
      <c r="HUX28" s="167"/>
      <c r="HUY28" s="167"/>
      <c r="HUZ28" s="167"/>
      <c r="HVA28" s="167"/>
      <c r="HVB28" s="167"/>
      <c r="HVC28" s="167"/>
      <c r="HVD28" s="167"/>
      <c r="HVE28" s="167"/>
      <c r="HVF28" s="167"/>
      <c r="HVG28" s="167"/>
      <c r="HVH28" s="167"/>
      <c r="HVI28" s="167"/>
      <c r="HVJ28" s="167"/>
      <c r="HVK28" s="167"/>
      <c r="HVL28" s="167"/>
      <c r="HVM28" s="167"/>
      <c r="HVN28" s="167"/>
      <c r="HVO28" s="167"/>
      <c r="HVP28" s="167"/>
      <c r="HVQ28" s="167"/>
      <c r="HVR28" s="167"/>
      <c r="HVS28" s="167"/>
      <c r="HVT28" s="167"/>
      <c r="HVU28" s="167"/>
      <c r="HVV28" s="167"/>
      <c r="HVW28" s="167"/>
      <c r="HVX28" s="167"/>
      <c r="HVY28" s="167"/>
      <c r="HVZ28" s="167"/>
      <c r="HWA28" s="167"/>
      <c r="HWB28" s="167"/>
      <c r="HWC28" s="167"/>
      <c r="HWD28" s="167"/>
      <c r="HWE28" s="167"/>
      <c r="HWF28" s="167"/>
      <c r="HWG28" s="167"/>
      <c r="HWH28" s="167"/>
      <c r="HWI28" s="167"/>
      <c r="HWJ28" s="167"/>
      <c r="HWK28" s="167"/>
      <c r="HWL28" s="167"/>
      <c r="HWM28" s="167"/>
      <c r="HWN28" s="167"/>
      <c r="HWO28" s="167"/>
      <c r="HWP28" s="167"/>
      <c r="HWQ28" s="167"/>
      <c r="HWR28" s="167"/>
      <c r="HWS28" s="167"/>
      <c r="HWT28" s="167"/>
      <c r="HWU28" s="167"/>
      <c r="HWV28" s="167"/>
      <c r="HWW28" s="167"/>
      <c r="HWX28" s="167"/>
      <c r="HWY28" s="167"/>
      <c r="HWZ28" s="167"/>
      <c r="HXA28" s="167"/>
      <c r="HXB28" s="167"/>
      <c r="HXC28" s="167"/>
      <c r="HXD28" s="167"/>
      <c r="HXE28" s="167"/>
      <c r="HXF28" s="167"/>
      <c r="HXG28" s="167"/>
      <c r="HXH28" s="167"/>
      <c r="HXI28" s="167"/>
      <c r="HXJ28" s="167"/>
      <c r="HXK28" s="167"/>
      <c r="HXL28" s="167"/>
      <c r="HXM28" s="167"/>
      <c r="HXN28" s="167"/>
      <c r="HXO28" s="167"/>
      <c r="HXP28" s="167"/>
      <c r="HXQ28" s="167"/>
      <c r="HXR28" s="167"/>
      <c r="HXS28" s="167"/>
      <c r="HXT28" s="167"/>
      <c r="HXU28" s="167"/>
      <c r="HXV28" s="167"/>
      <c r="HXW28" s="167"/>
      <c r="HXX28" s="167"/>
      <c r="HXY28" s="167"/>
      <c r="HXZ28" s="167"/>
      <c r="HYA28" s="167"/>
      <c r="HYB28" s="167"/>
      <c r="HYC28" s="167"/>
      <c r="HYD28" s="167"/>
      <c r="HYE28" s="167"/>
      <c r="HYF28" s="167"/>
      <c r="HYG28" s="167"/>
      <c r="HYH28" s="167"/>
      <c r="HYI28" s="167"/>
      <c r="HYJ28" s="167"/>
      <c r="HYK28" s="167"/>
      <c r="HYL28" s="167"/>
      <c r="HYM28" s="167"/>
      <c r="HYN28" s="167"/>
      <c r="HYO28" s="167"/>
      <c r="HYP28" s="167"/>
      <c r="HYQ28" s="167"/>
      <c r="HYR28" s="167"/>
      <c r="HYS28" s="167"/>
      <c r="HYT28" s="167"/>
      <c r="HYU28" s="167"/>
      <c r="HYV28" s="167"/>
      <c r="HYW28" s="167"/>
      <c r="HYX28" s="167"/>
      <c r="HYY28" s="167"/>
      <c r="HYZ28" s="167"/>
      <c r="HZA28" s="167"/>
      <c r="HZB28" s="167"/>
      <c r="HZC28" s="167"/>
      <c r="HZD28" s="167"/>
      <c r="HZE28" s="167"/>
      <c r="HZF28" s="167"/>
      <c r="HZG28" s="167"/>
      <c r="HZH28" s="167"/>
      <c r="HZI28" s="167"/>
      <c r="HZJ28" s="167"/>
      <c r="HZK28" s="167"/>
      <c r="HZL28" s="167"/>
      <c r="HZM28" s="167"/>
      <c r="HZN28" s="167"/>
      <c r="HZO28" s="167"/>
      <c r="HZP28" s="167"/>
      <c r="HZQ28" s="167"/>
      <c r="HZR28" s="167"/>
      <c r="HZS28" s="167"/>
      <c r="HZT28" s="167"/>
      <c r="HZU28" s="167"/>
      <c r="HZV28" s="167"/>
      <c r="HZW28" s="167"/>
      <c r="HZX28" s="167"/>
      <c r="HZY28" s="167"/>
      <c r="HZZ28" s="167"/>
      <c r="IAA28" s="167"/>
      <c r="IAB28" s="167"/>
      <c r="IAC28" s="167"/>
      <c r="IAD28" s="167"/>
      <c r="IAE28" s="167"/>
      <c r="IAF28" s="167"/>
      <c r="IAG28" s="167"/>
      <c r="IAH28" s="167"/>
      <c r="IAI28" s="167"/>
      <c r="IAJ28" s="167"/>
      <c r="IAK28" s="167"/>
      <c r="IAL28" s="167"/>
      <c r="IAM28" s="167"/>
      <c r="IAN28" s="167"/>
      <c r="IAO28" s="167"/>
      <c r="IAP28" s="167"/>
      <c r="IAQ28" s="167"/>
      <c r="IAR28" s="167"/>
      <c r="IAS28" s="167"/>
      <c r="IAT28" s="167"/>
      <c r="IAU28" s="167"/>
      <c r="IAV28" s="167"/>
      <c r="IAW28" s="167"/>
      <c r="IAX28" s="167"/>
      <c r="IAY28" s="167"/>
      <c r="IAZ28" s="167"/>
      <c r="IBA28" s="167"/>
      <c r="IBB28" s="167"/>
      <c r="IBC28" s="167"/>
      <c r="IBD28" s="167"/>
      <c r="IBE28" s="167"/>
      <c r="IBF28" s="167"/>
      <c r="IBG28" s="167"/>
      <c r="IBH28" s="167"/>
      <c r="IBI28" s="167"/>
      <c r="IBJ28" s="167"/>
      <c r="IBK28" s="167"/>
      <c r="IBL28" s="167"/>
      <c r="IBM28" s="167"/>
      <c r="IBN28" s="167"/>
      <c r="IBO28" s="167"/>
      <c r="IBP28" s="167"/>
      <c r="IBQ28" s="167"/>
      <c r="IBR28" s="167"/>
      <c r="IBS28" s="167"/>
      <c r="IBT28" s="167"/>
      <c r="IBU28" s="167"/>
      <c r="IBV28" s="167"/>
      <c r="IBW28" s="167"/>
      <c r="IBX28" s="167"/>
      <c r="IBY28" s="167"/>
      <c r="IBZ28" s="167"/>
      <c r="ICA28" s="167"/>
      <c r="ICB28" s="167"/>
      <c r="ICC28" s="167"/>
      <c r="ICD28" s="167"/>
      <c r="ICE28" s="167"/>
      <c r="ICF28" s="167"/>
      <c r="ICG28" s="167"/>
      <c r="ICH28" s="167"/>
      <c r="ICI28" s="167"/>
      <c r="ICJ28" s="167"/>
      <c r="ICK28" s="167"/>
      <c r="ICL28" s="167"/>
      <c r="ICM28" s="167"/>
      <c r="ICN28" s="167"/>
      <c r="ICO28" s="167"/>
      <c r="ICP28" s="167"/>
      <c r="ICQ28" s="167"/>
      <c r="ICR28" s="167"/>
      <c r="ICS28" s="167"/>
      <c r="ICT28" s="167"/>
      <c r="ICU28" s="167"/>
      <c r="ICV28" s="167"/>
      <c r="ICW28" s="167"/>
      <c r="ICX28" s="167"/>
      <c r="ICY28" s="167"/>
      <c r="ICZ28" s="167"/>
      <c r="IDA28" s="167"/>
      <c r="IDB28" s="167"/>
      <c r="IDC28" s="167"/>
      <c r="IDD28" s="167"/>
      <c r="IDE28" s="167"/>
      <c r="IDF28" s="167"/>
      <c r="IDG28" s="167"/>
      <c r="IDH28" s="167"/>
      <c r="IDI28" s="167"/>
      <c r="IDJ28" s="167"/>
      <c r="IDK28" s="167"/>
      <c r="IDL28" s="167"/>
      <c r="IDM28" s="167"/>
      <c r="IDN28" s="167"/>
      <c r="IDO28" s="167"/>
      <c r="IDP28" s="167"/>
      <c r="IDQ28" s="167"/>
      <c r="IDR28" s="167"/>
      <c r="IDS28" s="167"/>
      <c r="IDT28" s="167"/>
      <c r="IDU28" s="167"/>
      <c r="IDV28" s="167"/>
      <c r="IDW28" s="167"/>
      <c r="IDX28" s="167"/>
      <c r="IDY28" s="167"/>
      <c r="IDZ28" s="167"/>
      <c r="IEA28" s="167"/>
      <c r="IEB28" s="167"/>
      <c r="IEC28" s="167"/>
      <c r="IED28" s="167"/>
      <c r="IEE28" s="167"/>
      <c r="IEF28" s="167"/>
      <c r="IEG28" s="167"/>
      <c r="IEH28" s="167"/>
      <c r="IEI28" s="167"/>
      <c r="IEJ28" s="167"/>
      <c r="IEK28" s="167"/>
      <c r="IEL28" s="167"/>
      <c r="IEM28" s="167"/>
      <c r="IEN28" s="167"/>
      <c r="IEO28" s="167"/>
      <c r="IEP28" s="167"/>
      <c r="IEQ28" s="167"/>
      <c r="IER28" s="167"/>
      <c r="IES28" s="167"/>
      <c r="IET28" s="167"/>
      <c r="IEU28" s="167"/>
      <c r="IEV28" s="167"/>
      <c r="IEW28" s="167"/>
      <c r="IEX28" s="167"/>
      <c r="IEY28" s="167"/>
      <c r="IEZ28" s="167"/>
      <c r="IFA28" s="167"/>
      <c r="IFB28" s="167"/>
      <c r="IFC28" s="167"/>
      <c r="IFD28" s="167"/>
      <c r="IFE28" s="167"/>
      <c r="IFF28" s="167"/>
      <c r="IFG28" s="167"/>
      <c r="IFH28" s="167"/>
      <c r="IFI28" s="167"/>
      <c r="IFJ28" s="167"/>
      <c r="IFK28" s="167"/>
      <c r="IFL28" s="167"/>
      <c r="IFM28" s="167"/>
      <c r="IFN28" s="167"/>
      <c r="IFO28" s="167"/>
      <c r="IFP28" s="167"/>
      <c r="IFQ28" s="167"/>
      <c r="IFR28" s="167"/>
      <c r="IFS28" s="167"/>
      <c r="IFT28" s="167"/>
      <c r="IFU28" s="167"/>
      <c r="IFV28" s="167"/>
      <c r="IFW28" s="167"/>
      <c r="IFX28" s="167"/>
      <c r="IFY28" s="167"/>
      <c r="IFZ28" s="167"/>
      <c r="IGA28" s="167"/>
      <c r="IGB28" s="167"/>
      <c r="IGC28" s="167"/>
      <c r="IGD28" s="167"/>
      <c r="IGE28" s="167"/>
      <c r="IGF28" s="167"/>
      <c r="IGG28" s="167"/>
      <c r="IGH28" s="167"/>
      <c r="IGI28" s="167"/>
      <c r="IGJ28" s="167"/>
      <c r="IGK28" s="167"/>
      <c r="IGL28" s="167"/>
      <c r="IGM28" s="167"/>
      <c r="IGN28" s="167"/>
      <c r="IGO28" s="167"/>
      <c r="IGP28" s="167"/>
      <c r="IGQ28" s="167"/>
      <c r="IGR28" s="167"/>
      <c r="IGS28" s="167"/>
      <c r="IGT28" s="167"/>
      <c r="IGU28" s="167"/>
      <c r="IGV28" s="167"/>
      <c r="IGW28" s="167"/>
      <c r="IGX28" s="167"/>
      <c r="IGY28" s="167"/>
      <c r="IGZ28" s="167"/>
      <c r="IHA28" s="167"/>
      <c r="IHB28" s="167"/>
      <c r="IHC28" s="167"/>
      <c r="IHD28" s="167"/>
      <c r="IHE28" s="167"/>
      <c r="IHF28" s="167"/>
      <c r="IHG28" s="167"/>
      <c r="IHH28" s="167"/>
      <c r="IHI28" s="167"/>
      <c r="IHJ28" s="167"/>
      <c r="IHK28" s="167"/>
      <c r="IHL28" s="167"/>
      <c r="IHM28" s="167"/>
      <c r="IHN28" s="167"/>
      <c r="IHO28" s="167"/>
      <c r="IHP28" s="167"/>
      <c r="IHQ28" s="167"/>
      <c r="IHR28" s="167"/>
      <c r="IHS28" s="167"/>
      <c r="IHT28" s="167"/>
      <c r="IHU28" s="167"/>
      <c r="IHV28" s="167"/>
      <c r="IHW28" s="167"/>
      <c r="IHX28" s="167"/>
      <c r="IHY28" s="167"/>
      <c r="IHZ28" s="167"/>
      <c r="IIA28" s="167"/>
      <c r="IIB28" s="167"/>
      <c r="IIC28" s="167"/>
      <c r="IID28" s="167"/>
      <c r="IIE28" s="167"/>
      <c r="IIF28" s="167"/>
      <c r="IIG28" s="167"/>
      <c r="IIH28" s="167"/>
      <c r="III28" s="167"/>
      <c r="IIJ28" s="167"/>
      <c r="IIK28" s="167"/>
      <c r="IIL28" s="167"/>
      <c r="IIM28" s="167"/>
      <c r="IIN28" s="167"/>
      <c r="IIO28" s="167"/>
      <c r="IIP28" s="167"/>
      <c r="IIQ28" s="167"/>
      <c r="IIR28" s="167"/>
      <c r="IIS28" s="167"/>
      <c r="IIT28" s="167"/>
      <c r="IIU28" s="167"/>
      <c r="IIV28" s="167"/>
      <c r="IIW28" s="167"/>
      <c r="IIX28" s="167"/>
      <c r="IIY28" s="167"/>
      <c r="IIZ28" s="167"/>
      <c r="IJA28" s="167"/>
      <c r="IJB28" s="167"/>
      <c r="IJC28" s="167"/>
      <c r="IJD28" s="167"/>
      <c r="IJE28" s="167"/>
      <c r="IJF28" s="167"/>
      <c r="IJG28" s="167"/>
      <c r="IJH28" s="167"/>
      <c r="IJI28" s="167"/>
      <c r="IJJ28" s="167"/>
      <c r="IJK28" s="167"/>
      <c r="IJL28" s="167"/>
      <c r="IJM28" s="167"/>
      <c r="IJN28" s="167"/>
      <c r="IJO28" s="167"/>
      <c r="IJP28" s="167"/>
      <c r="IJQ28" s="167"/>
      <c r="IJR28" s="167"/>
      <c r="IJS28" s="167"/>
      <c r="IJT28" s="167"/>
      <c r="IJU28" s="167"/>
      <c r="IJV28" s="167"/>
      <c r="IJW28" s="167"/>
      <c r="IJX28" s="167"/>
      <c r="IJY28" s="167"/>
      <c r="IJZ28" s="167"/>
      <c r="IKA28" s="167"/>
      <c r="IKB28" s="167"/>
      <c r="IKC28" s="167"/>
      <c r="IKD28" s="167"/>
      <c r="IKE28" s="167"/>
      <c r="IKF28" s="167"/>
      <c r="IKG28" s="167"/>
      <c r="IKH28" s="167"/>
      <c r="IKI28" s="167"/>
      <c r="IKJ28" s="167"/>
      <c r="IKK28" s="167"/>
      <c r="IKL28" s="167"/>
      <c r="IKM28" s="167"/>
      <c r="IKN28" s="167"/>
      <c r="IKO28" s="167"/>
      <c r="IKP28" s="167"/>
      <c r="IKQ28" s="167"/>
      <c r="IKR28" s="167"/>
      <c r="IKS28" s="167"/>
      <c r="IKT28" s="167"/>
      <c r="IKU28" s="167"/>
      <c r="IKV28" s="167"/>
      <c r="IKW28" s="167"/>
      <c r="IKX28" s="167"/>
      <c r="IKY28" s="167"/>
      <c r="IKZ28" s="167"/>
      <c r="ILA28" s="167"/>
      <c r="ILB28" s="167"/>
      <c r="ILC28" s="167"/>
      <c r="ILD28" s="167"/>
      <c r="ILE28" s="167"/>
      <c r="ILF28" s="167"/>
      <c r="ILG28" s="167"/>
      <c r="ILH28" s="167"/>
      <c r="ILI28" s="167"/>
      <c r="ILJ28" s="167"/>
      <c r="ILK28" s="167"/>
      <c r="ILL28" s="167"/>
      <c r="ILM28" s="167"/>
      <c r="ILN28" s="167"/>
      <c r="ILO28" s="167"/>
      <c r="ILP28" s="167"/>
      <c r="ILQ28" s="167"/>
      <c r="ILR28" s="167"/>
      <c r="ILS28" s="167"/>
      <c r="ILT28" s="167"/>
      <c r="ILU28" s="167"/>
      <c r="ILV28" s="167"/>
      <c r="ILW28" s="167"/>
      <c r="ILX28" s="167"/>
      <c r="ILY28" s="167"/>
      <c r="ILZ28" s="167"/>
      <c r="IMA28" s="167"/>
      <c r="IMB28" s="167"/>
      <c r="IMC28" s="167"/>
      <c r="IMD28" s="167"/>
      <c r="IME28" s="167"/>
      <c r="IMF28" s="167"/>
      <c r="IMG28" s="167"/>
      <c r="IMH28" s="167"/>
      <c r="IMI28" s="167"/>
      <c r="IMJ28" s="167"/>
      <c r="IMK28" s="167"/>
      <c r="IML28" s="167"/>
      <c r="IMM28" s="167"/>
      <c r="IMN28" s="167"/>
      <c r="IMO28" s="167"/>
      <c r="IMP28" s="167"/>
      <c r="IMQ28" s="167"/>
      <c r="IMR28" s="167"/>
      <c r="IMS28" s="167"/>
      <c r="IMT28" s="167"/>
      <c r="IMU28" s="167"/>
      <c r="IMV28" s="167"/>
      <c r="IMW28" s="167"/>
      <c r="IMX28" s="167"/>
      <c r="IMY28" s="167"/>
      <c r="IMZ28" s="167"/>
      <c r="INA28" s="167"/>
      <c r="INB28" s="167"/>
      <c r="INC28" s="167"/>
      <c r="IND28" s="167"/>
      <c r="INE28" s="167"/>
      <c r="INF28" s="167"/>
      <c r="ING28" s="167"/>
      <c r="INH28" s="167"/>
      <c r="INI28" s="167"/>
      <c r="INJ28" s="167"/>
      <c r="INK28" s="167"/>
      <c r="INL28" s="167"/>
      <c r="INM28" s="167"/>
      <c r="INN28" s="167"/>
      <c r="INO28" s="167"/>
      <c r="INP28" s="167"/>
      <c r="INQ28" s="167"/>
      <c r="INR28" s="167"/>
      <c r="INS28" s="167"/>
      <c r="INT28" s="167"/>
      <c r="INU28" s="167"/>
      <c r="INV28" s="167"/>
      <c r="INW28" s="167"/>
      <c r="INX28" s="167"/>
      <c r="INY28" s="167"/>
      <c r="INZ28" s="167"/>
      <c r="IOA28" s="167"/>
      <c r="IOB28" s="167"/>
      <c r="IOC28" s="167"/>
      <c r="IOD28" s="167"/>
      <c r="IOE28" s="167"/>
      <c r="IOF28" s="167"/>
      <c r="IOG28" s="167"/>
      <c r="IOH28" s="167"/>
      <c r="IOI28" s="167"/>
      <c r="IOJ28" s="167"/>
      <c r="IOK28" s="167"/>
      <c r="IOL28" s="167"/>
      <c r="IOM28" s="167"/>
      <c r="ION28" s="167"/>
      <c r="IOO28" s="167"/>
      <c r="IOP28" s="167"/>
      <c r="IOQ28" s="167"/>
      <c r="IOR28" s="167"/>
      <c r="IOS28" s="167"/>
      <c r="IOT28" s="167"/>
      <c r="IOU28" s="167"/>
      <c r="IOV28" s="167"/>
      <c r="IOW28" s="167"/>
      <c r="IOX28" s="167"/>
      <c r="IOY28" s="167"/>
      <c r="IOZ28" s="167"/>
      <c r="IPA28" s="167"/>
      <c r="IPB28" s="167"/>
      <c r="IPC28" s="167"/>
      <c r="IPD28" s="167"/>
      <c r="IPE28" s="167"/>
      <c r="IPF28" s="167"/>
      <c r="IPG28" s="167"/>
      <c r="IPH28" s="167"/>
      <c r="IPI28" s="167"/>
      <c r="IPJ28" s="167"/>
      <c r="IPK28" s="167"/>
      <c r="IPL28" s="167"/>
      <c r="IPM28" s="167"/>
      <c r="IPN28" s="167"/>
      <c r="IPO28" s="167"/>
      <c r="IPP28" s="167"/>
      <c r="IPQ28" s="167"/>
      <c r="IPR28" s="167"/>
      <c r="IPS28" s="167"/>
      <c r="IPT28" s="167"/>
      <c r="IPU28" s="167"/>
      <c r="IPV28" s="167"/>
      <c r="IPW28" s="167"/>
      <c r="IPX28" s="167"/>
      <c r="IPY28" s="167"/>
      <c r="IPZ28" s="167"/>
      <c r="IQA28" s="167"/>
      <c r="IQB28" s="167"/>
      <c r="IQC28" s="167"/>
      <c r="IQD28" s="167"/>
      <c r="IQE28" s="167"/>
      <c r="IQF28" s="167"/>
      <c r="IQG28" s="167"/>
      <c r="IQH28" s="167"/>
      <c r="IQI28" s="167"/>
      <c r="IQJ28" s="167"/>
      <c r="IQK28" s="167"/>
      <c r="IQL28" s="167"/>
      <c r="IQM28" s="167"/>
      <c r="IQN28" s="167"/>
      <c r="IQO28" s="167"/>
      <c r="IQP28" s="167"/>
      <c r="IQQ28" s="167"/>
      <c r="IQR28" s="167"/>
      <c r="IQS28" s="167"/>
      <c r="IQT28" s="167"/>
      <c r="IQU28" s="167"/>
      <c r="IQV28" s="167"/>
      <c r="IQW28" s="167"/>
      <c r="IQX28" s="167"/>
      <c r="IQY28" s="167"/>
      <c r="IQZ28" s="167"/>
      <c r="IRA28" s="167"/>
      <c r="IRB28" s="167"/>
      <c r="IRC28" s="167"/>
      <c r="IRD28" s="167"/>
      <c r="IRE28" s="167"/>
      <c r="IRF28" s="167"/>
      <c r="IRG28" s="167"/>
      <c r="IRH28" s="167"/>
      <c r="IRI28" s="167"/>
      <c r="IRJ28" s="167"/>
      <c r="IRK28" s="167"/>
      <c r="IRL28" s="167"/>
      <c r="IRM28" s="167"/>
      <c r="IRN28" s="167"/>
      <c r="IRO28" s="167"/>
      <c r="IRP28" s="167"/>
      <c r="IRQ28" s="167"/>
      <c r="IRR28" s="167"/>
      <c r="IRS28" s="167"/>
      <c r="IRT28" s="167"/>
      <c r="IRU28" s="167"/>
      <c r="IRV28" s="167"/>
      <c r="IRW28" s="167"/>
      <c r="IRX28" s="167"/>
      <c r="IRY28" s="167"/>
      <c r="IRZ28" s="167"/>
      <c r="ISA28" s="167"/>
      <c r="ISB28" s="167"/>
      <c r="ISC28" s="167"/>
      <c r="ISD28" s="167"/>
      <c r="ISE28" s="167"/>
      <c r="ISF28" s="167"/>
      <c r="ISG28" s="167"/>
      <c r="ISH28" s="167"/>
      <c r="ISI28" s="167"/>
      <c r="ISJ28" s="167"/>
      <c r="ISK28" s="167"/>
      <c r="ISL28" s="167"/>
      <c r="ISM28" s="167"/>
      <c r="ISN28" s="167"/>
      <c r="ISO28" s="167"/>
      <c r="ISP28" s="167"/>
      <c r="ISQ28" s="167"/>
      <c r="ISR28" s="167"/>
      <c r="ISS28" s="167"/>
      <c r="IST28" s="167"/>
      <c r="ISU28" s="167"/>
      <c r="ISV28" s="167"/>
      <c r="ISW28" s="167"/>
      <c r="ISX28" s="167"/>
      <c r="ISY28" s="167"/>
      <c r="ISZ28" s="167"/>
      <c r="ITA28" s="167"/>
      <c r="ITB28" s="167"/>
      <c r="ITC28" s="167"/>
      <c r="ITD28" s="167"/>
      <c r="ITE28" s="167"/>
      <c r="ITF28" s="167"/>
      <c r="ITG28" s="167"/>
      <c r="ITH28" s="167"/>
      <c r="ITI28" s="167"/>
      <c r="ITJ28" s="167"/>
      <c r="ITK28" s="167"/>
      <c r="ITL28" s="167"/>
      <c r="ITM28" s="167"/>
      <c r="ITN28" s="167"/>
      <c r="ITO28" s="167"/>
      <c r="ITP28" s="167"/>
      <c r="ITQ28" s="167"/>
      <c r="ITR28" s="167"/>
      <c r="ITS28" s="167"/>
      <c r="ITT28" s="167"/>
      <c r="ITU28" s="167"/>
      <c r="ITV28" s="167"/>
      <c r="ITW28" s="167"/>
      <c r="ITX28" s="167"/>
      <c r="ITY28" s="167"/>
      <c r="ITZ28" s="167"/>
      <c r="IUA28" s="167"/>
      <c r="IUB28" s="167"/>
      <c r="IUC28" s="167"/>
      <c r="IUD28" s="167"/>
      <c r="IUE28" s="167"/>
      <c r="IUF28" s="167"/>
      <c r="IUG28" s="167"/>
      <c r="IUH28" s="167"/>
      <c r="IUI28" s="167"/>
      <c r="IUJ28" s="167"/>
      <c r="IUK28" s="167"/>
      <c r="IUL28" s="167"/>
      <c r="IUM28" s="167"/>
      <c r="IUN28" s="167"/>
      <c r="IUO28" s="167"/>
      <c r="IUP28" s="167"/>
      <c r="IUQ28" s="167"/>
      <c r="IUR28" s="167"/>
      <c r="IUS28" s="167"/>
      <c r="IUT28" s="167"/>
      <c r="IUU28" s="167"/>
      <c r="IUV28" s="167"/>
      <c r="IUW28" s="167"/>
      <c r="IUX28" s="167"/>
      <c r="IUY28" s="167"/>
      <c r="IUZ28" s="167"/>
      <c r="IVA28" s="167"/>
      <c r="IVB28" s="167"/>
      <c r="IVC28" s="167"/>
      <c r="IVD28" s="167"/>
      <c r="IVE28" s="167"/>
      <c r="IVF28" s="167"/>
      <c r="IVG28" s="167"/>
      <c r="IVH28" s="167"/>
      <c r="IVI28" s="167"/>
      <c r="IVJ28" s="167"/>
      <c r="IVK28" s="167"/>
      <c r="IVL28" s="167"/>
      <c r="IVM28" s="167"/>
      <c r="IVN28" s="167"/>
      <c r="IVO28" s="167"/>
      <c r="IVP28" s="167"/>
      <c r="IVQ28" s="167"/>
      <c r="IVR28" s="167"/>
      <c r="IVS28" s="167"/>
      <c r="IVT28" s="167"/>
      <c r="IVU28" s="167"/>
      <c r="IVV28" s="167"/>
      <c r="IVW28" s="167"/>
      <c r="IVX28" s="167"/>
      <c r="IVY28" s="167"/>
      <c r="IVZ28" s="167"/>
      <c r="IWA28" s="167"/>
      <c r="IWB28" s="167"/>
      <c r="IWC28" s="167"/>
      <c r="IWD28" s="167"/>
      <c r="IWE28" s="167"/>
      <c r="IWF28" s="167"/>
      <c r="IWG28" s="167"/>
      <c r="IWH28" s="167"/>
      <c r="IWI28" s="167"/>
      <c r="IWJ28" s="167"/>
      <c r="IWK28" s="167"/>
      <c r="IWL28" s="167"/>
      <c r="IWM28" s="167"/>
      <c r="IWN28" s="167"/>
      <c r="IWO28" s="167"/>
      <c r="IWP28" s="167"/>
      <c r="IWQ28" s="167"/>
      <c r="IWR28" s="167"/>
      <c r="IWS28" s="167"/>
      <c r="IWT28" s="167"/>
      <c r="IWU28" s="167"/>
      <c r="IWV28" s="167"/>
      <c r="IWW28" s="167"/>
      <c r="IWX28" s="167"/>
      <c r="IWY28" s="167"/>
      <c r="IWZ28" s="167"/>
      <c r="IXA28" s="167"/>
      <c r="IXB28" s="167"/>
      <c r="IXC28" s="167"/>
      <c r="IXD28" s="167"/>
      <c r="IXE28" s="167"/>
      <c r="IXF28" s="167"/>
      <c r="IXG28" s="167"/>
      <c r="IXH28" s="167"/>
      <c r="IXI28" s="167"/>
      <c r="IXJ28" s="167"/>
      <c r="IXK28" s="167"/>
      <c r="IXL28" s="167"/>
      <c r="IXM28" s="167"/>
      <c r="IXN28" s="167"/>
      <c r="IXO28" s="167"/>
      <c r="IXP28" s="167"/>
      <c r="IXQ28" s="167"/>
      <c r="IXR28" s="167"/>
      <c r="IXS28" s="167"/>
      <c r="IXT28" s="167"/>
      <c r="IXU28" s="167"/>
      <c r="IXV28" s="167"/>
      <c r="IXW28" s="167"/>
      <c r="IXX28" s="167"/>
      <c r="IXY28" s="167"/>
      <c r="IXZ28" s="167"/>
      <c r="IYA28" s="167"/>
      <c r="IYB28" s="167"/>
      <c r="IYC28" s="167"/>
      <c r="IYD28" s="167"/>
      <c r="IYE28" s="167"/>
      <c r="IYF28" s="167"/>
      <c r="IYG28" s="167"/>
      <c r="IYH28" s="167"/>
      <c r="IYI28" s="167"/>
      <c r="IYJ28" s="167"/>
      <c r="IYK28" s="167"/>
      <c r="IYL28" s="167"/>
      <c r="IYM28" s="167"/>
      <c r="IYN28" s="167"/>
      <c r="IYO28" s="167"/>
      <c r="IYP28" s="167"/>
      <c r="IYQ28" s="167"/>
      <c r="IYR28" s="167"/>
      <c r="IYS28" s="167"/>
      <c r="IYT28" s="167"/>
      <c r="IYU28" s="167"/>
      <c r="IYV28" s="167"/>
      <c r="IYW28" s="167"/>
      <c r="IYX28" s="167"/>
      <c r="IYY28" s="167"/>
      <c r="IYZ28" s="167"/>
      <c r="IZA28" s="167"/>
      <c r="IZB28" s="167"/>
      <c r="IZC28" s="167"/>
      <c r="IZD28" s="167"/>
      <c r="IZE28" s="167"/>
      <c r="IZF28" s="167"/>
      <c r="IZG28" s="167"/>
      <c r="IZH28" s="167"/>
      <c r="IZI28" s="167"/>
      <c r="IZJ28" s="167"/>
      <c r="IZK28" s="167"/>
      <c r="IZL28" s="167"/>
      <c r="IZM28" s="167"/>
      <c r="IZN28" s="167"/>
      <c r="IZO28" s="167"/>
      <c r="IZP28" s="167"/>
      <c r="IZQ28" s="167"/>
      <c r="IZR28" s="167"/>
      <c r="IZS28" s="167"/>
      <c r="IZT28" s="167"/>
      <c r="IZU28" s="167"/>
      <c r="IZV28" s="167"/>
      <c r="IZW28" s="167"/>
      <c r="IZX28" s="167"/>
      <c r="IZY28" s="167"/>
      <c r="IZZ28" s="167"/>
      <c r="JAA28" s="167"/>
      <c r="JAB28" s="167"/>
      <c r="JAC28" s="167"/>
      <c r="JAD28" s="167"/>
      <c r="JAE28" s="167"/>
      <c r="JAF28" s="167"/>
      <c r="JAG28" s="167"/>
      <c r="JAH28" s="167"/>
      <c r="JAI28" s="167"/>
      <c r="JAJ28" s="167"/>
      <c r="JAK28" s="167"/>
      <c r="JAL28" s="167"/>
      <c r="JAM28" s="167"/>
      <c r="JAN28" s="167"/>
      <c r="JAO28" s="167"/>
      <c r="JAP28" s="167"/>
      <c r="JAQ28" s="167"/>
      <c r="JAR28" s="167"/>
      <c r="JAS28" s="167"/>
      <c r="JAT28" s="167"/>
      <c r="JAU28" s="167"/>
      <c r="JAV28" s="167"/>
      <c r="JAW28" s="167"/>
      <c r="JAX28" s="167"/>
      <c r="JAY28" s="167"/>
      <c r="JAZ28" s="167"/>
      <c r="JBA28" s="167"/>
      <c r="JBB28" s="167"/>
      <c r="JBC28" s="167"/>
      <c r="JBD28" s="167"/>
      <c r="JBE28" s="167"/>
      <c r="JBF28" s="167"/>
      <c r="JBG28" s="167"/>
      <c r="JBH28" s="167"/>
      <c r="JBI28" s="167"/>
      <c r="JBJ28" s="167"/>
      <c r="JBK28" s="167"/>
      <c r="JBL28" s="167"/>
      <c r="JBM28" s="167"/>
      <c r="JBN28" s="167"/>
      <c r="JBO28" s="167"/>
      <c r="JBP28" s="167"/>
      <c r="JBQ28" s="167"/>
      <c r="JBR28" s="167"/>
      <c r="JBS28" s="167"/>
      <c r="JBT28" s="167"/>
      <c r="JBU28" s="167"/>
      <c r="JBV28" s="167"/>
      <c r="JBW28" s="167"/>
      <c r="JBX28" s="167"/>
      <c r="JBY28" s="167"/>
      <c r="JBZ28" s="167"/>
      <c r="JCA28" s="167"/>
      <c r="JCB28" s="167"/>
      <c r="JCC28" s="167"/>
      <c r="JCD28" s="167"/>
      <c r="JCE28" s="167"/>
      <c r="JCF28" s="167"/>
      <c r="JCG28" s="167"/>
      <c r="JCH28" s="167"/>
      <c r="JCI28" s="167"/>
      <c r="JCJ28" s="167"/>
      <c r="JCK28" s="167"/>
      <c r="JCL28" s="167"/>
      <c r="JCM28" s="167"/>
      <c r="JCN28" s="167"/>
      <c r="JCO28" s="167"/>
      <c r="JCP28" s="167"/>
      <c r="JCQ28" s="167"/>
      <c r="JCR28" s="167"/>
      <c r="JCS28" s="167"/>
      <c r="JCT28" s="167"/>
      <c r="JCU28" s="167"/>
      <c r="JCV28" s="167"/>
      <c r="JCW28" s="167"/>
      <c r="JCX28" s="167"/>
      <c r="JCY28" s="167"/>
      <c r="JCZ28" s="167"/>
      <c r="JDA28" s="167"/>
      <c r="JDB28" s="167"/>
      <c r="JDC28" s="167"/>
      <c r="JDD28" s="167"/>
      <c r="JDE28" s="167"/>
      <c r="JDF28" s="167"/>
      <c r="JDG28" s="167"/>
      <c r="JDH28" s="167"/>
      <c r="JDI28" s="167"/>
      <c r="JDJ28" s="167"/>
      <c r="JDK28" s="167"/>
      <c r="JDL28" s="167"/>
      <c r="JDM28" s="167"/>
      <c r="JDN28" s="167"/>
      <c r="JDO28" s="167"/>
      <c r="JDP28" s="167"/>
      <c r="JDQ28" s="167"/>
      <c r="JDR28" s="167"/>
      <c r="JDS28" s="167"/>
      <c r="JDT28" s="167"/>
      <c r="JDU28" s="167"/>
      <c r="JDV28" s="167"/>
      <c r="JDW28" s="167"/>
      <c r="JDX28" s="167"/>
      <c r="JDY28" s="167"/>
      <c r="JDZ28" s="167"/>
      <c r="JEA28" s="167"/>
      <c r="JEB28" s="167"/>
      <c r="JEC28" s="167"/>
      <c r="JED28" s="167"/>
      <c r="JEE28" s="167"/>
      <c r="JEF28" s="167"/>
      <c r="JEG28" s="167"/>
      <c r="JEH28" s="167"/>
      <c r="JEI28" s="167"/>
      <c r="JEJ28" s="167"/>
      <c r="JEK28" s="167"/>
      <c r="JEL28" s="167"/>
      <c r="JEM28" s="167"/>
      <c r="JEN28" s="167"/>
      <c r="JEO28" s="167"/>
      <c r="JEP28" s="167"/>
      <c r="JEQ28" s="167"/>
      <c r="JER28" s="167"/>
      <c r="JES28" s="167"/>
      <c r="JET28" s="167"/>
      <c r="JEU28" s="167"/>
      <c r="JEV28" s="167"/>
      <c r="JEW28" s="167"/>
      <c r="JEX28" s="167"/>
      <c r="JEY28" s="167"/>
      <c r="JEZ28" s="167"/>
      <c r="JFA28" s="167"/>
      <c r="JFB28" s="167"/>
      <c r="JFC28" s="167"/>
      <c r="JFD28" s="167"/>
      <c r="JFE28" s="167"/>
      <c r="JFF28" s="167"/>
      <c r="JFG28" s="167"/>
      <c r="JFH28" s="167"/>
      <c r="JFI28" s="167"/>
      <c r="JFJ28" s="167"/>
      <c r="JFK28" s="167"/>
      <c r="JFL28" s="167"/>
      <c r="JFM28" s="167"/>
      <c r="JFN28" s="167"/>
      <c r="JFO28" s="167"/>
      <c r="JFP28" s="167"/>
      <c r="JFQ28" s="167"/>
      <c r="JFR28" s="167"/>
      <c r="JFS28" s="167"/>
      <c r="JFT28" s="167"/>
      <c r="JFU28" s="167"/>
      <c r="JFV28" s="167"/>
      <c r="JFW28" s="167"/>
      <c r="JFX28" s="167"/>
      <c r="JFY28" s="167"/>
      <c r="JFZ28" s="167"/>
      <c r="JGA28" s="167"/>
      <c r="JGB28" s="167"/>
      <c r="JGC28" s="167"/>
      <c r="JGD28" s="167"/>
      <c r="JGE28" s="167"/>
      <c r="JGF28" s="167"/>
      <c r="JGG28" s="167"/>
      <c r="JGH28" s="167"/>
      <c r="JGI28" s="167"/>
      <c r="JGJ28" s="167"/>
      <c r="JGK28" s="167"/>
      <c r="JGL28" s="167"/>
      <c r="JGM28" s="167"/>
      <c r="JGN28" s="167"/>
      <c r="JGO28" s="167"/>
      <c r="JGP28" s="167"/>
      <c r="JGQ28" s="167"/>
      <c r="JGR28" s="167"/>
      <c r="JGS28" s="167"/>
      <c r="JGT28" s="167"/>
      <c r="JGU28" s="167"/>
      <c r="JGV28" s="167"/>
      <c r="JGW28" s="167"/>
      <c r="JGX28" s="167"/>
      <c r="JGY28" s="167"/>
      <c r="JGZ28" s="167"/>
      <c r="JHA28" s="167"/>
      <c r="JHB28" s="167"/>
      <c r="JHC28" s="167"/>
      <c r="JHD28" s="167"/>
      <c r="JHE28" s="167"/>
      <c r="JHF28" s="167"/>
      <c r="JHG28" s="167"/>
      <c r="JHH28" s="167"/>
      <c r="JHI28" s="167"/>
      <c r="JHJ28" s="167"/>
      <c r="JHK28" s="167"/>
      <c r="JHL28" s="167"/>
      <c r="JHM28" s="167"/>
      <c r="JHN28" s="167"/>
      <c r="JHO28" s="167"/>
      <c r="JHP28" s="167"/>
      <c r="JHQ28" s="167"/>
      <c r="JHR28" s="167"/>
      <c r="JHS28" s="167"/>
      <c r="JHT28" s="167"/>
      <c r="JHU28" s="167"/>
      <c r="JHV28" s="167"/>
      <c r="JHW28" s="167"/>
      <c r="JHX28" s="167"/>
      <c r="JHY28" s="167"/>
      <c r="JHZ28" s="167"/>
      <c r="JIA28" s="167"/>
      <c r="JIB28" s="167"/>
      <c r="JIC28" s="167"/>
      <c r="JID28" s="167"/>
      <c r="JIE28" s="167"/>
      <c r="JIF28" s="167"/>
      <c r="JIG28" s="167"/>
      <c r="JIH28" s="167"/>
      <c r="JII28" s="167"/>
      <c r="JIJ28" s="167"/>
      <c r="JIK28" s="167"/>
      <c r="JIL28" s="167"/>
      <c r="JIM28" s="167"/>
      <c r="JIN28" s="167"/>
      <c r="JIO28" s="167"/>
      <c r="JIP28" s="167"/>
      <c r="JIQ28" s="167"/>
      <c r="JIR28" s="167"/>
      <c r="JIS28" s="167"/>
      <c r="JIT28" s="167"/>
      <c r="JIU28" s="167"/>
      <c r="JIV28" s="167"/>
      <c r="JIW28" s="167"/>
      <c r="JIX28" s="167"/>
      <c r="JIY28" s="167"/>
      <c r="JIZ28" s="167"/>
      <c r="JJA28" s="167"/>
      <c r="JJB28" s="167"/>
      <c r="JJC28" s="167"/>
      <c r="JJD28" s="167"/>
      <c r="JJE28" s="167"/>
      <c r="JJF28" s="167"/>
      <c r="JJG28" s="167"/>
      <c r="JJH28" s="167"/>
      <c r="JJI28" s="167"/>
      <c r="JJJ28" s="167"/>
      <c r="JJK28" s="167"/>
      <c r="JJL28" s="167"/>
      <c r="JJM28" s="167"/>
      <c r="JJN28" s="167"/>
      <c r="JJO28" s="167"/>
      <c r="JJP28" s="167"/>
      <c r="JJQ28" s="167"/>
      <c r="JJR28" s="167"/>
      <c r="JJS28" s="167"/>
      <c r="JJT28" s="167"/>
      <c r="JJU28" s="167"/>
      <c r="JJV28" s="167"/>
      <c r="JJW28" s="167"/>
      <c r="JJX28" s="167"/>
      <c r="JJY28" s="167"/>
      <c r="JJZ28" s="167"/>
      <c r="JKA28" s="167"/>
      <c r="JKB28" s="167"/>
      <c r="JKC28" s="167"/>
      <c r="JKD28" s="167"/>
      <c r="JKE28" s="167"/>
      <c r="JKF28" s="167"/>
      <c r="JKG28" s="167"/>
      <c r="JKH28" s="167"/>
      <c r="JKI28" s="167"/>
      <c r="JKJ28" s="167"/>
      <c r="JKK28" s="167"/>
      <c r="JKL28" s="167"/>
      <c r="JKM28" s="167"/>
      <c r="JKN28" s="167"/>
      <c r="JKO28" s="167"/>
      <c r="JKP28" s="167"/>
      <c r="JKQ28" s="167"/>
      <c r="JKR28" s="167"/>
      <c r="JKS28" s="167"/>
      <c r="JKT28" s="167"/>
      <c r="JKU28" s="167"/>
      <c r="JKV28" s="167"/>
      <c r="JKW28" s="167"/>
      <c r="JKX28" s="167"/>
      <c r="JKY28" s="167"/>
      <c r="JKZ28" s="167"/>
      <c r="JLA28" s="167"/>
      <c r="JLB28" s="167"/>
      <c r="JLC28" s="167"/>
      <c r="JLD28" s="167"/>
      <c r="JLE28" s="167"/>
      <c r="JLF28" s="167"/>
      <c r="JLG28" s="167"/>
      <c r="JLH28" s="167"/>
      <c r="JLI28" s="167"/>
      <c r="JLJ28" s="167"/>
      <c r="JLK28" s="167"/>
      <c r="JLL28" s="167"/>
      <c r="JLM28" s="167"/>
      <c r="JLN28" s="167"/>
      <c r="JLO28" s="167"/>
      <c r="JLP28" s="167"/>
      <c r="JLQ28" s="167"/>
      <c r="JLR28" s="167"/>
      <c r="JLS28" s="167"/>
      <c r="JLT28" s="167"/>
      <c r="JLU28" s="167"/>
      <c r="JLV28" s="167"/>
      <c r="JLW28" s="167"/>
      <c r="JLX28" s="167"/>
      <c r="JLY28" s="167"/>
      <c r="JLZ28" s="167"/>
      <c r="JMA28" s="167"/>
      <c r="JMB28" s="167"/>
      <c r="JMC28" s="167"/>
      <c r="JMD28" s="167"/>
      <c r="JME28" s="167"/>
      <c r="JMF28" s="167"/>
      <c r="JMG28" s="167"/>
      <c r="JMH28" s="167"/>
      <c r="JMI28" s="167"/>
      <c r="JMJ28" s="167"/>
      <c r="JMK28" s="167"/>
      <c r="JML28" s="167"/>
      <c r="JMM28" s="167"/>
      <c r="JMN28" s="167"/>
      <c r="JMO28" s="167"/>
      <c r="JMP28" s="167"/>
      <c r="JMQ28" s="167"/>
      <c r="JMR28" s="167"/>
      <c r="JMS28" s="167"/>
      <c r="JMT28" s="167"/>
      <c r="JMU28" s="167"/>
      <c r="JMV28" s="167"/>
      <c r="JMW28" s="167"/>
      <c r="JMX28" s="167"/>
      <c r="JMY28" s="167"/>
      <c r="JMZ28" s="167"/>
      <c r="JNA28" s="167"/>
      <c r="JNB28" s="167"/>
      <c r="JNC28" s="167"/>
      <c r="JND28" s="167"/>
      <c r="JNE28" s="167"/>
      <c r="JNF28" s="167"/>
      <c r="JNG28" s="167"/>
      <c r="JNH28" s="167"/>
      <c r="JNI28" s="167"/>
      <c r="JNJ28" s="167"/>
      <c r="JNK28" s="167"/>
      <c r="JNL28" s="167"/>
      <c r="JNM28" s="167"/>
      <c r="JNN28" s="167"/>
      <c r="JNO28" s="167"/>
      <c r="JNP28" s="167"/>
      <c r="JNQ28" s="167"/>
      <c r="JNR28" s="167"/>
      <c r="JNS28" s="167"/>
      <c r="JNT28" s="167"/>
      <c r="JNU28" s="167"/>
      <c r="JNV28" s="167"/>
      <c r="JNW28" s="167"/>
      <c r="JNX28" s="167"/>
      <c r="JNY28" s="167"/>
      <c r="JNZ28" s="167"/>
      <c r="JOA28" s="167"/>
      <c r="JOB28" s="167"/>
      <c r="JOC28" s="167"/>
      <c r="JOD28" s="167"/>
      <c r="JOE28" s="167"/>
      <c r="JOF28" s="167"/>
      <c r="JOG28" s="167"/>
      <c r="JOH28" s="167"/>
      <c r="JOI28" s="167"/>
      <c r="JOJ28" s="167"/>
      <c r="JOK28" s="167"/>
      <c r="JOL28" s="167"/>
      <c r="JOM28" s="167"/>
      <c r="JON28" s="167"/>
      <c r="JOO28" s="167"/>
      <c r="JOP28" s="167"/>
      <c r="JOQ28" s="167"/>
      <c r="JOR28" s="167"/>
      <c r="JOS28" s="167"/>
      <c r="JOT28" s="167"/>
      <c r="JOU28" s="167"/>
      <c r="JOV28" s="167"/>
      <c r="JOW28" s="167"/>
      <c r="JOX28" s="167"/>
      <c r="JOY28" s="167"/>
      <c r="JOZ28" s="167"/>
      <c r="JPA28" s="167"/>
      <c r="JPB28" s="167"/>
      <c r="JPC28" s="167"/>
      <c r="JPD28" s="167"/>
      <c r="JPE28" s="167"/>
      <c r="JPF28" s="167"/>
      <c r="JPG28" s="167"/>
      <c r="JPH28" s="167"/>
      <c r="JPI28" s="167"/>
      <c r="JPJ28" s="167"/>
      <c r="JPK28" s="167"/>
      <c r="JPL28" s="167"/>
      <c r="JPM28" s="167"/>
      <c r="JPN28" s="167"/>
      <c r="JPO28" s="167"/>
      <c r="JPP28" s="167"/>
      <c r="JPQ28" s="167"/>
      <c r="JPR28" s="167"/>
      <c r="JPS28" s="167"/>
      <c r="JPT28" s="167"/>
      <c r="JPU28" s="167"/>
      <c r="JPV28" s="167"/>
      <c r="JPW28" s="167"/>
      <c r="JPX28" s="167"/>
      <c r="JPY28" s="167"/>
      <c r="JPZ28" s="167"/>
      <c r="JQA28" s="167"/>
      <c r="JQB28" s="167"/>
      <c r="JQC28" s="167"/>
      <c r="JQD28" s="167"/>
      <c r="JQE28" s="167"/>
      <c r="JQF28" s="167"/>
      <c r="JQG28" s="167"/>
      <c r="JQH28" s="167"/>
      <c r="JQI28" s="167"/>
      <c r="JQJ28" s="167"/>
      <c r="JQK28" s="167"/>
      <c r="JQL28" s="167"/>
      <c r="JQM28" s="167"/>
      <c r="JQN28" s="167"/>
      <c r="JQO28" s="167"/>
      <c r="JQP28" s="167"/>
      <c r="JQQ28" s="167"/>
      <c r="JQR28" s="167"/>
      <c r="JQS28" s="167"/>
      <c r="JQT28" s="167"/>
      <c r="JQU28" s="167"/>
      <c r="JQV28" s="167"/>
      <c r="JQW28" s="167"/>
      <c r="JQX28" s="167"/>
      <c r="JQY28" s="167"/>
      <c r="JQZ28" s="167"/>
      <c r="JRA28" s="167"/>
      <c r="JRB28" s="167"/>
      <c r="JRC28" s="167"/>
      <c r="JRD28" s="167"/>
      <c r="JRE28" s="167"/>
      <c r="JRF28" s="167"/>
      <c r="JRG28" s="167"/>
      <c r="JRH28" s="167"/>
      <c r="JRI28" s="167"/>
      <c r="JRJ28" s="167"/>
      <c r="JRK28" s="167"/>
      <c r="JRL28" s="167"/>
      <c r="JRM28" s="167"/>
      <c r="JRN28" s="167"/>
      <c r="JRO28" s="167"/>
      <c r="JRP28" s="167"/>
      <c r="JRQ28" s="167"/>
      <c r="JRR28" s="167"/>
      <c r="JRS28" s="167"/>
      <c r="JRT28" s="167"/>
      <c r="JRU28" s="167"/>
      <c r="JRV28" s="167"/>
      <c r="JRW28" s="167"/>
      <c r="JRX28" s="167"/>
      <c r="JRY28" s="167"/>
      <c r="JRZ28" s="167"/>
      <c r="JSA28" s="167"/>
      <c r="JSB28" s="167"/>
      <c r="JSC28" s="167"/>
      <c r="JSD28" s="167"/>
      <c r="JSE28" s="167"/>
      <c r="JSF28" s="167"/>
      <c r="JSG28" s="167"/>
      <c r="JSH28" s="167"/>
      <c r="JSI28" s="167"/>
      <c r="JSJ28" s="167"/>
      <c r="JSK28" s="167"/>
      <c r="JSL28" s="167"/>
      <c r="JSM28" s="167"/>
      <c r="JSN28" s="167"/>
      <c r="JSO28" s="167"/>
      <c r="JSP28" s="167"/>
      <c r="JSQ28" s="167"/>
      <c r="JSR28" s="167"/>
      <c r="JSS28" s="167"/>
      <c r="JST28" s="167"/>
      <c r="JSU28" s="167"/>
      <c r="JSV28" s="167"/>
      <c r="JSW28" s="167"/>
      <c r="JSX28" s="167"/>
      <c r="JSY28" s="167"/>
      <c r="JSZ28" s="167"/>
      <c r="JTA28" s="167"/>
      <c r="JTB28" s="167"/>
      <c r="JTC28" s="167"/>
      <c r="JTD28" s="167"/>
      <c r="JTE28" s="167"/>
      <c r="JTF28" s="167"/>
      <c r="JTG28" s="167"/>
      <c r="JTH28" s="167"/>
      <c r="JTI28" s="167"/>
      <c r="JTJ28" s="167"/>
      <c r="JTK28" s="167"/>
      <c r="JTL28" s="167"/>
      <c r="JTM28" s="167"/>
      <c r="JTN28" s="167"/>
      <c r="JTO28" s="167"/>
      <c r="JTP28" s="167"/>
      <c r="JTQ28" s="167"/>
      <c r="JTR28" s="167"/>
      <c r="JTS28" s="167"/>
      <c r="JTT28" s="167"/>
      <c r="JTU28" s="167"/>
      <c r="JTV28" s="167"/>
      <c r="JTW28" s="167"/>
      <c r="JTX28" s="167"/>
      <c r="JTY28" s="167"/>
      <c r="JTZ28" s="167"/>
      <c r="JUA28" s="167"/>
      <c r="JUB28" s="167"/>
      <c r="JUC28" s="167"/>
      <c r="JUD28" s="167"/>
      <c r="JUE28" s="167"/>
      <c r="JUF28" s="167"/>
      <c r="JUG28" s="167"/>
      <c r="JUH28" s="167"/>
      <c r="JUI28" s="167"/>
      <c r="JUJ28" s="167"/>
      <c r="JUK28" s="167"/>
      <c r="JUL28" s="167"/>
      <c r="JUM28" s="167"/>
      <c r="JUN28" s="167"/>
      <c r="JUO28" s="167"/>
      <c r="JUP28" s="167"/>
      <c r="JUQ28" s="167"/>
      <c r="JUR28" s="167"/>
      <c r="JUS28" s="167"/>
      <c r="JUT28" s="167"/>
      <c r="JUU28" s="167"/>
      <c r="JUV28" s="167"/>
      <c r="JUW28" s="167"/>
      <c r="JUX28" s="167"/>
      <c r="JUY28" s="167"/>
      <c r="JUZ28" s="167"/>
      <c r="JVA28" s="167"/>
      <c r="JVB28" s="167"/>
      <c r="JVC28" s="167"/>
      <c r="JVD28" s="167"/>
      <c r="JVE28" s="167"/>
      <c r="JVF28" s="167"/>
      <c r="JVG28" s="167"/>
      <c r="JVH28" s="167"/>
      <c r="JVI28" s="167"/>
      <c r="JVJ28" s="167"/>
      <c r="JVK28" s="167"/>
      <c r="JVL28" s="167"/>
      <c r="JVM28" s="167"/>
      <c r="JVN28" s="167"/>
      <c r="JVO28" s="167"/>
      <c r="JVP28" s="167"/>
      <c r="JVQ28" s="167"/>
      <c r="JVR28" s="167"/>
      <c r="JVS28" s="167"/>
      <c r="JVT28" s="167"/>
      <c r="JVU28" s="167"/>
      <c r="JVV28" s="167"/>
      <c r="JVW28" s="167"/>
      <c r="JVX28" s="167"/>
      <c r="JVY28" s="167"/>
      <c r="JVZ28" s="167"/>
      <c r="JWA28" s="167"/>
      <c r="JWB28" s="167"/>
      <c r="JWC28" s="167"/>
      <c r="JWD28" s="167"/>
      <c r="JWE28" s="167"/>
      <c r="JWF28" s="167"/>
      <c r="JWG28" s="167"/>
      <c r="JWH28" s="167"/>
      <c r="JWI28" s="167"/>
      <c r="JWJ28" s="167"/>
      <c r="JWK28" s="167"/>
      <c r="JWL28" s="167"/>
      <c r="JWM28" s="167"/>
      <c r="JWN28" s="167"/>
      <c r="JWO28" s="167"/>
      <c r="JWP28" s="167"/>
      <c r="JWQ28" s="167"/>
      <c r="JWR28" s="167"/>
      <c r="JWS28" s="167"/>
      <c r="JWT28" s="167"/>
      <c r="JWU28" s="167"/>
      <c r="JWV28" s="167"/>
      <c r="JWW28" s="167"/>
      <c r="JWX28" s="167"/>
      <c r="JWY28" s="167"/>
      <c r="JWZ28" s="167"/>
      <c r="JXA28" s="167"/>
      <c r="JXB28" s="167"/>
      <c r="JXC28" s="167"/>
      <c r="JXD28" s="167"/>
      <c r="JXE28" s="167"/>
      <c r="JXF28" s="167"/>
      <c r="JXG28" s="167"/>
      <c r="JXH28" s="167"/>
      <c r="JXI28" s="167"/>
      <c r="JXJ28" s="167"/>
      <c r="JXK28" s="167"/>
      <c r="JXL28" s="167"/>
      <c r="JXM28" s="167"/>
      <c r="JXN28" s="167"/>
      <c r="JXO28" s="167"/>
      <c r="JXP28" s="167"/>
      <c r="JXQ28" s="167"/>
      <c r="JXR28" s="167"/>
      <c r="JXS28" s="167"/>
      <c r="JXT28" s="167"/>
      <c r="JXU28" s="167"/>
      <c r="JXV28" s="167"/>
      <c r="JXW28" s="167"/>
      <c r="JXX28" s="167"/>
      <c r="JXY28" s="167"/>
      <c r="JXZ28" s="167"/>
      <c r="JYA28" s="167"/>
      <c r="JYB28" s="167"/>
      <c r="JYC28" s="167"/>
      <c r="JYD28" s="167"/>
      <c r="JYE28" s="167"/>
      <c r="JYF28" s="167"/>
      <c r="JYG28" s="167"/>
      <c r="JYH28" s="167"/>
      <c r="JYI28" s="167"/>
      <c r="JYJ28" s="167"/>
      <c r="JYK28" s="167"/>
      <c r="JYL28" s="167"/>
      <c r="JYM28" s="167"/>
      <c r="JYN28" s="167"/>
      <c r="JYO28" s="167"/>
      <c r="JYP28" s="167"/>
      <c r="JYQ28" s="167"/>
      <c r="JYR28" s="167"/>
      <c r="JYS28" s="167"/>
      <c r="JYT28" s="167"/>
      <c r="JYU28" s="167"/>
      <c r="JYV28" s="167"/>
      <c r="JYW28" s="167"/>
      <c r="JYX28" s="167"/>
      <c r="JYY28" s="167"/>
      <c r="JYZ28" s="167"/>
      <c r="JZA28" s="167"/>
      <c r="JZB28" s="167"/>
      <c r="JZC28" s="167"/>
      <c r="JZD28" s="167"/>
      <c r="JZE28" s="167"/>
      <c r="JZF28" s="167"/>
      <c r="JZG28" s="167"/>
      <c r="JZH28" s="167"/>
      <c r="JZI28" s="167"/>
      <c r="JZJ28" s="167"/>
      <c r="JZK28" s="167"/>
      <c r="JZL28" s="167"/>
      <c r="JZM28" s="167"/>
      <c r="JZN28" s="167"/>
      <c r="JZO28" s="167"/>
      <c r="JZP28" s="167"/>
      <c r="JZQ28" s="167"/>
      <c r="JZR28" s="167"/>
      <c r="JZS28" s="167"/>
      <c r="JZT28" s="167"/>
      <c r="JZU28" s="167"/>
      <c r="JZV28" s="167"/>
      <c r="JZW28" s="167"/>
      <c r="JZX28" s="167"/>
      <c r="JZY28" s="167"/>
      <c r="JZZ28" s="167"/>
      <c r="KAA28" s="167"/>
      <c r="KAB28" s="167"/>
      <c r="KAC28" s="167"/>
      <c r="KAD28" s="167"/>
      <c r="KAE28" s="167"/>
      <c r="KAF28" s="167"/>
      <c r="KAG28" s="167"/>
      <c r="KAH28" s="167"/>
      <c r="KAI28" s="167"/>
      <c r="KAJ28" s="167"/>
      <c r="KAK28" s="167"/>
      <c r="KAL28" s="167"/>
      <c r="KAM28" s="167"/>
      <c r="KAN28" s="167"/>
      <c r="KAO28" s="167"/>
      <c r="KAP28" s="167"/>
      <c r="KAQ28" s="167"/>
      <c r="KAR28" s="167"/>
      <c r="KAS28" s="167"/>
      <c r="KAT28" s="167"/>
      <c r="KAU28" s="167"/>
      <c r="KAV28" s="167"/>
      <c r="KAW28" s="167"/>
      <c r="KAX28" s="167"/>
      <c r="KAY28" s="167"/>
      <c r="KAZ28" s="167"/>
      <c r="KBA28" s="167"/>
      <c r="KBB28" s="167"/>
      <c r="KBC28" s="167"/>
      <c r="KBD28" s="167"/>
      <c r="KBE28" s="167"/>
      <c r="KBF28" s="167"/>
      <c r="KBG28" s="167"/>
      <c r="KBH28" s="167"/>
      <c r="KBI28" s="167"/>
      <c r="KBJ28" s="167"/>
      <c r="KBK28" s="167"/>
      <c r="KBL28" s="167"/>
      <c r="KBM28" s="167"/>
      <c r="KBN28" s="167"/>
      <c r="KBO28" s="167"/>
      <c r="KBP28" s="167"/>
      <c r="KBQ28" s="167"/>
      <c r="KBR28" s="167"/>
      <c r="KBS28" s="167"/>
      <c r="KBT28" s="167"/>
      <c r="KBU28" s="167"/>
      <c r="KBV28" s="167"/>
      <c r="KBW28" s="167"/>
      <c r="KBX28" s="167"/>
      <c r="KBY28" s="167"/>
      <c r="KBZ28" s="167"/>
      <c r="KCA28" s="167"/>
      <c r="KCB28" s="167"/>
      <c r="KCC28" s="167"/>
      <c r="KCD28" s="167"/>
      <c r="KCE28" s="167"/>
      <c r="KCF28" s="167"/>
      <c r="KCG28" s="167"/>
      <c r="KCH28" s="167"/>
      <c r="KCI28" s="167"/>
      <c r="KCJ28" s="167"/>
      <c r="KCK28" s="167"/>
      <c r="KCL28" s="167"/>
      <c r="KCM28" s="167"/>
      <c r="KCN28" s="167"/>
      <c r="KCO28" s="167"/>
      <c r="KCP28" s="167"/>
      <c r="KCQ28" s="167"/>
      <c r="KCR28" s="167"/>
      <c r="KCS28" s="167"/>
      <c r="KCT28" s="167"/>
      <c r="KCU28" s="167"/>
      <c r="KCV28" s="167"/>
      <c r="KCW28" s="167"/>
      <c r="KCX28" s="167"/>
      <c r="KCY28" s="167"/>
      <c r="KCZ28" s="167"/>
      <c r="KDA28" s="167"/>
      <c r="KDB28" s="167"/>
      <c r="KDC28" s="167"/>
      <c r="KDD28" s="167"/>
      <c r="KDE28" s="167"/>
      <c r="KDF28" s="167"/>
      <c r="KDG28" s="167"/>
      <c r="KDH28" s="167"/>
      <c r="KDI28" s="167"/>
      <c r="KDJ28" s="167"/>
      <c r="KDK28" s="167"/>
      <c r="KDL28" s="167"/>
      <c r="KDM28" s="167"/>
      <c r="KDN28" s="167"/>
      <c r="KDO28" s="167"/>
      <c r="KDP28" s="167"/>
      <c r="KDQ28" s="167"/>
      <c r="KDR28" s="167"/>
      <c r="KDS28" s="167"/>
      <c r="KDT28" s="167"/>
      <c r="KDU28" s="167"/>
      <c r="KDV28" s="167"/>
      <c r="KDW28" s="167"/>
      <c r="KDX28" s="167"/>
      <c r="KDY28" s="167"/>
      <c r="KDZ28" s="167"/>
      <c r="KEA28" s="167"/>
      <c r="KEB28" s="167"/>
      <c r="KEC28" s="167"/>
      <c r="KED28" s="167"/>
      <c r="KEE28" s="167"/>
      <c r="KEF28" s="167"/>
      <c r="KEG28" s="167"/>
      <c r="KEH28" s="167"/>
      <c r="KEI28" s="167"/>
      <c r="KEJ28" s="167"/>
      <c r="KEK28" s="167"/>
      <c r="KEL28" s="167"/>
      <c r="KEM28" s="167"/>
      <c r="KEN28" s="167"/>
      <c r="KEO28" s="167"/>
      <c r="KEP28" s="167"/>
      <c r="KEQ28" s="167"/>
      <c r="KER28" s="167"/>
      <c r="KES28" s="167"/>
      <c r="KET28" s="167"/>
      <c r="KEU28" s="167"/>
      <c r="KEV28" s="167"/>
      <c r="KEW28" s="167"/>
      <c r="KEX28" s="167"/>
      <c r="KEY28" s="167"/>
      <c r="KEZ28" s="167"/>
      <c r="KFA28" s="167"/>
      <c r="KFB28" s="167"/>
      <c r="KFC28" s="167"/>
      <c r="KFD28" s="167"/>
      <c r="KFE28" s="167"/>
      <c r="KFF28" s="167"/>
      <c r="KFG28" s="167"/>
      <c r="KFH28" s="167"/>
      <c r="KFI28" s="167"/>
      <c r="KFJ28" s="167"/>
      <c r="KFK28" s="167"/>
      <c r="KFL28" s="167"/>
      <c r="KFM28" s="167"/>
      <c r="KFN28" s="167"/>
      <c r="KFO28" s="167"/>
      <c r="KFP28" s="167"/>
      <c r="KFQ28" s="167"/>
      <c r="KFR28" s="167"/>
      <c r="KFS28" s="167"/>
      <c r="KFT28" s="167"/>
      <c r="KFU28" s="167"/>
      <c r="KFV28" s="167"/>
      <c r="KFW28" s="167"/>
      <c r="KFX28" s="167"/>
      <c r="KFY28" s="167"/>
      <c r="KFZ28" s="167"/>
      <c r="KGA28" s="167"/>
      <c r="KGB28" s="167"/>
      <c r="KGC28" s="167"/>
      <c r="KGD28" s="167"/>
      <c r="KGE28" s="167"/>
      <c r="KGF28" s="167"/>
      <c r="KGG28" s="167"/>
      <c r="KGH28" s="167"/>
      <c r="KGI28" s="167"/>
      <c r="KGJ28" s="167"/>
      <c r="KGK28" s="167"/>
      <c r="KGL28" s="167"/>
      <c r="KGM28" s="167"/>
      <c r="KGN28" s="167"/>
      <c r="KGO28" s="167"/>
      <c r="KGP28" s="167"/>
      <c r="KGQ28" s="167"/>
      <c r="KGR28" s="167"/>
      <c r="KGS28" s="167"/>
      <c r="KGT28" s="167"/>
      <c r="KGU28" s="167"/>
      <c r="KGV28" s="167"/>
      <c r="KGW28" s="167"/>
      <c r="KGX28" s="167"/>
      <c r="KGY28" s="167"/>
      <c r="KGZ28" s="167"/>
      <c r="KHA28" s="167"/>
      <c r="KHB28" s="167"/>
      <c r="KHC28" s="167"/>
      <c r="KHD28" s="167"/>
      <c r="KHE28" s="167"/>
      <c r="KHF28" s="167"/>
      <c r="KHG28" s="167"/>
      <c r="KHH28" s="167"/>
      <c r="KHI28" s="167"/>
      <c r="KHJ28" s="167"/>
      <c r="KHK28" s="167"/>
      <c r="KHL28" s="167"/>
      <c r="KHM28" s="167"/>
      <c r="KHN28" s="167"/>
      <c r="KHO28" s="167"/>
      <c r="KHP28" s="167"/>
      <c r="KHQ28" s="167"/>
      <c r="KHR28" s="167"/>
      <c r="KHS28" s="167"/>
      <c r="KHT28" s="167"/>
      <c r="KHU28" s="167"/>
      <c r="KHV28" s="167"/>
      <c r="KHW28" s="167"/>
      <c r="KHX28" s="167"/>
      <c r="KHY28" s="167"/>
      <c r="KHZ28" s="167"/>
      <c r="KIA28" s="167"/>
      <c r="KIB28" s="167"/>
      <c r="KIC28" s="167"/>
      <c r="KID28" s="167"/>
      <c r="KIE28" s="167"/>
      <c r="KIF28" s="167"/>
      <c r="KIG28" s="167"/>
      <c r="KIH28" s="167"/>
      <c r="KII28" s="167"/>
      <c r="KIJ28" s="167"/>
      <c r="KIK28" s="167"/>
      <c r="KIL28" s="167"/>
      <c r="KIM28" s="167"/>
      <c r="KIN28" s="167"/>
      <c r="KIO28" s="167"/>
      <c r="KIP28" s="167"/>
      <c r="KIQ28" s="167"/>
      <c r="KIR28" s="167"/>
      <c r="KIS28" s="167"/>
      <c r="KIT28" s="167"/>
      <c r="KIU28" s="167"/>
      <c r="KIV28" s="167"/>
      <c r="KIW28" s="167"/>
      <c r="KIX28" s="167"/>
      <c r="KIY28" s="167"/>
      <c r="KIZ28" s="167"/>
      <c r="KJA28" s="167"/>
      <c r="KJB28" s="167"/>
      <c r="KJC28" s="167"/>
      <c r="KJD28" s="167"/>
      <c r="KJE28" s="167"/>
      <c r="KJF28" s="167"/>
      <c r="KJG28" s="167"/>
      <c r="KJH28" s="167"/>
      <c r="KJI28" s="167"/>
      <c r="KJJ28" s="167"/>
      <c r="KJK28" s="167"/>
      <c r="KJL28" s="167"/>
      <c r="KJM28" s="167"/>
      <c r="KJN28" s="167"/>
      <c r="KJO28" s="167"/>
      <c r="KJP28" s="167"/>
      <c r="KJQ28" s="167"/>
      <c r="KJR28" s="167"/>
      <c r="KJS28" s="167"/>
      <c r="KJT28" s="167"/>
      <c r="KJU28" s="167"/>
      <c r="KJV28" s="167"/>
      <c r="KJW28" s="167"/>
      <c r="KJX28" s="167"/>
      <c r="KJY28" s="167"/>
      <c r="KJZ28" s="167"/>
      <c r="KKA28" s="167"/>
      <c r="KKB28" s="167"/>
      <c r="KKC28" s="167"/>
      <c r="KKD28" s="167"/>
      <c r="KKE28" s="167"/>
      <c r="KKF28" s="167"/>
      <c r="KKG28" s="167"/>
      <c r="KKH28" s="167"/>
      <c r="KKI28" s="167"/>
      <c r="KKJ28" s="167"/>
      <c r="KKK28" s="167"/>
      <c r="KKL28" s="167"/>
      <c r="KKM28" s="167"/>
      <c r="KKN28" s="167"/>
      <c r="KKO28" s="167"/>
      <c r="KKP28" s="167"/>
      <c r="KKQ28" s="167"/>
      <c r="KKR28" s="167"/>
      <c r="KKS28" s="167"/>
      <c r="KKT28" s="167"/>
      <c r="KKU28" s="167"/>
      <c r="KKV28" s="167"/>
      <c r="KKW28" s="167"/>
      <c r="KKX28" s="167"/>
      <c r="KKY28" s="167"/>
      <c r="KKZ28" s="167"/>
      <c r="KLA28" s="167"/>
      <c r="KLB28" s="167"/>
      <c r="KLC28" s="167"/>
      <c r="KLD28" s="167"/>
      <c r="KLE28" s="167"/>
      <c r="KLF28" s="167"/>
      <c r="KLG28" s="167"/>
      <c r="KLH28" s="167"/>
      <c r="KLI28" s="167"/>
      <c r="KLJ28" s="167"/>
      <c r="KLK28" s="167"/>
      <c r="KLL28" s="167"/>
      <c r="KLM28" s="167"/>
      <c r="KLN28" s="167"/>
      <c r="KLO28" s="167"/>
      <c r="KLP28" s="167"/>
      <c r="KLQ28" s="167"/>
      <c r="KLR28" s="167"/>
      <c r="KLS28" s="167"/>
      <c r="KLT28" s="167"/>
      <c r="KLU28" s="167"/>
      <c r="KLV28" s="167"/>
      <c r="KLW28" s="167"/>
      <c r="KLX28" s="167"/>
      <c r="KLY28" s="167"/>
      <c r="KLZ28" s="167"/>
      <c r="KMA28" s="167"/>
      <c r="KMB28" s="167"/>
      <c r="KMC28" s="167"/>
      <c r="KMD28" s="167"/>
      <c r="KME28" s="167"/>
      <c r="KMF28" s="167"/>
      <c r="KMG28" s="167"/>
      <c r="KMH28" s="167"/>
      <c r="KMI28" s="167"/>
      <c r="KMJ28" s="167"/>
      <c r="KMK28" s="167"/>
      <c r="KML28" s="167"/>
      <c r="KMM28" s="167"/>
      <c r="KMN28" s="167"/>
      <c r="KMO28" s="167"/>
      <c r="KMP28" s="167"/>
      <c r="KMQ28" s="167"/>
      <c r="KMR28" s="167"/>
      <c r="KMS28" s="167"/>
      <c r="KMT28" s="167"/>
      <c r="KMU28" s="167"/>
      <c r="KMV28" s="167"/>
      <c r="KMW28" s="167"/>
      <c r="KMX28" s="167"/>
      <c r="KMY28" s="167"/>
      <c r="KMZ28" s="167"/>
      <c r="KNA28" s="167"/>
      <c r="KNB28" s="167"/>
      <c r="KNC28" s="167"/>
      <c r="KND28" s="167"/>
      <c r="KNE28" s="167"/>
      <c r="KNF28" s="167"/>
      <c r="KNG28" s="167"/>
      <c r="KNH28" s="167"/>
      <c r="KNI28" s="167"/>
      <c r="KNJ28" s="167"/>
      <c r="KNK28" s="167"/>
      <c r="KNL28" s="167"/>
      <c r="KNM28" s="167"/>
      <c r="KNN28" s="167"/>
      <c r="KNO28" s="167"/>
      <c r="KNP28" s="167"/>
      <c r="KNQ28" s="167"/>
      <c r="KNR28" s="167"/>
      <c r="KNS28" s="167"/>
      <c r="KNT28" s="167"/>
      <c r="KNU28" s="167"/>
      <c r="KNV28" s="167"/>
      <c r="KNW28" s="167"/>
      <c r="KNX28" s="167"/>
      <c r="KNY28" s="167"/>
      <c r="KNZ28" s="167"/>
      <c r="KOA28" s="167"/>
      <c r="KOB28" s="167"/>
      <c r="KOC28" s="167"/>
      <c r="KOD28" s="167"/>
      <c r="KOE28" s="167"/>
      <c r="KOF28" s="167"/>
      <c r="KOG28" s="167"/>
      <c r="KOH28" s="167"/>
      <c r="KOI28" s="167"/>
      <c r="KOJ28" s="167"/>
      <c r="KOK28" s="167"/>
      <c r="KOL28" s="167"/>
      <c r="KOM28" s="167"/>
      <c r="KON28" s="167"/>
      <c r="KOO28" s="167"/>
      <c r="KOP28" s="167"/>
      <c r="KOQ28" s="167"/>
      <c r="KOR28" s="167"/>
      <c r="KOS28" s="167"/>
      <c r="KOT28" s="167"/>
      <c r="KOU28" s="167"/>
      <c r="KOV28" s="167"/>
      <c r="KOW28" s="167"/>
      <c r="KOX28" s="167"/>
      <c r="KOY28" s="167"/>
      <c r="KOZ28" s="167"/>
      <c r="KPA28" s="167"/>
      <c r="KPB28" s="167"/>
      <c r="KPC28" s="167"/>
      <c r="KPD28" s="167"/>
      <c r="KPE28" s="167"/>
      <c r="KPF28" s="167"/>
      <c r="KPG28" s="167"/>
      <c r="KPH28" s="167"/>
      <c r="KPI28" s="167"/>
      <c r="KPJ28" s="167"/>
      <c r="KPK28" s="167"/>
      <c r="KPL28" s="167"/>
      <c r="KPM28" s="167"/>
      <c r="KPN28" s="167"/>
      <c r="KPO28" s="167"/>
      <c r="KPP28" s="167"/>
      <c r="KPQ28" s="167"/>
      <c r="KPR28" s="167"/>
      <c r="KPS28" s="167"/>
      <c r="KPT28" s="167"/>
      <c r="KPU28" s="167"/>
      <c r="KPV28" s="167"/>
      <c r="KPW28" s="167"/>
      <c r="KPX28" s="167"/>
      <c r="KPY28" s="167"/>
      <c r="KPZ28" s="167"/>
      <c r="KQA28" s="167"/>
      <c r="KQB28" s="167"/>
      <c r="KQC28" s="167"/>
      <c r="KQD28" s="167"/>
      <c r="KQE28" s="167"/>
      <c r="KQF28" s="167"/>
      <c r="KQG28" s="167"/>
      <c r="KQH28" s="167"/>
      <c r="KQI28" s="167"/>
      <c r="KQJ28" s="167"/>
      <c r="KQK28" s="167"/>
      <c r="KQL28" s="167"/>
      <c r="KQM28" s="167"/>
      <c r="KQN28" s="167"/>
      <c r="KQO28" s="167"/>
      <c r="KQP28" s="167"/>
      <c r="KQQ28" s="167"/>
      <c r="KQR28" s="167"/>
      <c r="KQS28" s="167"/>
      <c r="KQT28" s="167"/>
      <c r="KQU28" s="167"/>
      <c r="KQV28" s="167"/>
      <c r="KQW28" s="167"/>
      <c r="KQX28" s="167"/>
      <c r="KQY28" s="167"/>
      <c r="KQZ28" s="167"/>
      <c r="KRA28" s="167"/>
      <c r="KRB28" s="167"/>
      <c r="KRC28" s="167"/>
      <c r="KRD28" s="167"/>
      <c r="KRE28" s="167"/>
      <c r="KRF28" s="167"/>
      <c r="KRG28" s="167"/>
      <c r="KRH28" s="167"/>
      <c r="KRI28" s="167"/>
      <c r="KRJ28" s="167"/>
      <c r="KRK28" s="167"/>
      <c r="KRL28" s="167"/>
      <c r="KRM28" s="167"/>
      <c r="KRN28" s="167"/>
      <c r="KRO28" s="167"/>
      <c r="KRP28" s="167"/>
      <c r="KRQ28" s="167"/>
      <c r="KRR28" s="167"/>
      <c r="KRS28" s="167"/>
      <c r="KRT28" s="167"/>
      <c r="KRU28" s="167"/>
      <c r="KRV28" s="167"/>
      <c r="KRW28" s="167"/>
      <c r="KRX28" s="167"/>
      <c r="KRY28" s="167"/>
      <c r="KRZ28" s="167"/>
      <c r="KSA28" s="167"/>
      <c r="KSB28" s="167"/>
      <c r="KSC28" s="167"/>
      <c r="KSD28" s="167"/>
      <c r="KSE28" s="167"/>
      <c r="KSF28" s="167"/>
      <c r="KSG28" s="167"/>
      <c r="KSH28" s="167"/>
      <c r="KSI28" s="167"/>
      <c r="KSJ28" s="167"/>
      <c r="KSK28" s="167"/>
      <c r="KSL28" s="167"/>
      <c r="KSM28" s="167"/>
      <c r="KSN28" s="167"/>
      <c r="KSO28" s="167"/>
      <c r="KSP28" s="167"/>
      <c r="KSQ28" s="167"/>
      <c r="KSR28" s="167"/>
      <c r="KSS28" s="167"/>
      <c r="KST28" s="167"/>
      <c r="KSU28" s="167"/>
      <c r="KSV28" s="167"/>
      <c r="KSW28" s="167"/>
      <c r="KSX28" s="167"/>
      <c r="KSY28" s="167"/>
      <c r="KSZ28" s="167"/>
      <c r="KTA28" s="167"/>
      <c r="KTB28" s="167"/>
      <c r="KTC28" s="167"/>
      <c r="KTD28" s="167"/>
      <c r="KTE28" s="167"/>
      <c r="KTF28" s="167"/>
      <c r="KTG28" s="167"/>
      <c r="KTH28" s="167"/>
      <c r="KTI28" s="167"/>
      <c r="KTJ28" s="167"/>
      <c r="KTK28" s="167"/>
      <c r="KTL28" s="167"/>
      <c r="KTM28" s="167"/>
      <c r="KTN28" s="167"/>
      <c r="KTO28" s="167"/>
      <c r="KTP28" s="167"/>
      <c r="KTQ28" s="167"/>
      <c r="KTR28" s="167"/>
      <c r="KTS28" s="167"/>
      <c r="KTT28" s="167"/>
      <c r="KTU28" s="167"/>
      <c r="KTV28" s="167"/>
      <c r="KTW28" s="167"/>
      <c r="KTX28" s="167"/>
      <c r="KTY28" s="167"/>
      <c r="KTZ28" s="167"/>
      <c r="KUA28" s="167"/>
      <c r="KUB28" s="167"/>
      <c r="KUC28" s="167"/>
      <c r="KUD28" s="167"/>
      <c r="KUE28" s="167"/>
      <c r="KUF28" s="167"/>
      <c r="KUG28" s="167"/>
      <c r="KUH28" s="167"/>
      <c r="KUI28" s="167"/>
      <c r="KUJ28" s="167"/>
      <c r="KUK28" s="167"/>
      <c r="KUL28" s="167"/>
      <c r="KUM28" s="167"/>
      <c r="KUN28" s="167"/>
      <c r="KUO28" s="167"/>
      <c r="KUP28" s="167"/>
      <c r="KUQ28" s="167"/>
      <c r="KUR28" s="167"/>
      <c r="KUS28" s="167"/>
      <c r="KUT28" s="167"/>
      <c r="KUU28" s="167"/>
      <c r="KUV28" s="167"/>
      <c r="KUW28" s="167"/>
      <c r="KUX28" s="167"/>
      <c r="KUY28" s="167"/>
      <c r="KUZ28" s="167"/>
      <c r="KVA28" s="167"/>
      <c r="KVB28" s="167"/>
      <c r="KVC28" s="167"/>
      <c r="KVD28" s="167"/>
      <c r="KVE28" s="167"/>
      <c r="KVF28" s="167"/>
      <c r="KVG28" s="167"/>
      <c r="KVH28" s="167"/>
      <c r="KVI28" s="167"/>
      <c r="KVJ28" s="167"/>
      <c r="KVK28" s="167"/>
      <c r="KVL28" s="167"/>
      <c r="KVM28" s="167"/>
      <c r="KVN28" s="167"/>
      <c r="KVO28" s="167"/>
      <c r="KVP28" s="167"/>
      <c r="KVQ28" s="167"/>
      <c r="KVR28" s="167"/>
      <c r="KVS28" s="167"/>
      <c r="KVT28" s="167"/>
      <c r="KVU28" s="167"/>
      <c r="KVV28" s="167"/>
      <c r="KVW28" s="167"/>
      <c r="KVX28" s="167"/>
      <c r="KVY28" s="167"/>
      <c r="KVZ28" s="167"/>
      <c r="KWA28" s="167"/>
      <c r="KWB28" s="167"/>
      <c r="KWC28" s="167"/>
      <c r="KWD28" s="167"/>
      <c r="KWE28" s="167"/>
      <c r="KWF28" s="167"/>
      <c r="KWG28" s="167"/>
      <c r="KWH28" s="167"/>
      <c r="KWI28" s="167"/>
      <c r="KWJ28" s="167"/>
      <c r="KWK28" s="167"/>
      <c r="KWL28" s="167"/>
      <c r="KWM28" s="167"/>
      <c r="KWN28" s="167"/>
      <c r="KWO28" s="167"/>
      <c r="KWP28" s="167"/>
      <c r="KWQ28" s="167"/>
      <c r="KWR28" s="167"/>
      <c r="KWS28" s="167"/>
      <c r="KWT28" s="167"/>
      <c r="KWU28" s="167"/>
      <c r="KWV28" s="167"/>
      <c r="KWW28" s="167"/>
      <c r="KWX28" s="167"/>
      <c r="KWY28" s="167"/>
      <c r="KWZ28" s="167"/>
      <c r="KXA28" s="167"/>
      <c r="KXB28" s="167"/>
      <c r="KXC28" s="167"/>
      <c r="KXD28" s="167"/>
      <c r="KXE28" s="167"/>
      <c r="KXF28" s="167"/>
      <c r="KXG28" s="167"/>
      <c r="KXH28" s="167"/>
      <c r="KXI28" s="167"/>
      <c r="KXJ28" s="167"/>
      <c r="KXK28" s="167"/>
      <c r="KXL28" s="167"/>
      <c r="KXM28" s="167"/>
      <c r="KXN28" s="167"/>
      <c r="KXO28" s="167"/>
      <c r="KXP28" s="167"/>
      <c r="KXQ28" s="167"/>
      <c r="KXR28" s="167"/>
      <c r="KXS28" s="167"/>
      <c r="KXT28" s="167"/>
      <c r="KXU28" s="167"/>
      <c r="KXV28" s="167"/>
      <c r="KXW28" s="167"/>
      <c r="KXX28" s="167"/>
      <c r="KXY28" s="167"/>
      <c r="KXZ28" s="167"/>
      <c r="KYA28" s="167"/>
      <c r="KYB28" s="167"/>
      <c r="KYC28" s="167"/>
      <c r="KYD28" s="167"/>
      <c r="KYE28" s="167"/>
      <c r="KYF28" s="167"/>
      <c r="KYG28" s="167"/>
      <c r="KYH28" s="167"/>
      <c r="KYI28" s="167"/>
      <c r="KYJ28" s="167"/>
      <c r="KYK28" s="167"/>
      <c r="KYL28" s="167"/>
      <c r="KYM28" s="167"/>
      <c r="KYN28" s="167"/>
      <c r="KYO28" s="167"/>
      <c r="KYP28" s="167"/>
      <c r="KYQ28" s="167"/>
      <c r="KYR28" s="167"/>
      <c r="KYS28" s="167"/>
      <c r="KYT28" s="167"/>
      <c r="KYU28" s="167"/>
      <c r="KYV28" s="167"/>
      <c r="KYW28" s="167"/>
      <c r="KYX28" s="167"/>
      <c r="KYY28" s="167"/>
      <c r="KYZ28" s="167"/>
      <c r="KZA28" s="167"/>
      <c r="KZB28" s="167"/>
      <c r="KZC28" s="167"/>
      <c r="KZD28" s="167"/>
      <c r="KZE28" s="167"/>
      <c r="KZF28" s="167"/>
      <c r="KZG28" s="167"/>
      <c r="KZH28" s="167"/>
      <c r="KZI28" s="167"/>
      <c r="KZJ28" s="167"/>
      <c r="KZK28" s="167"/>
      <c r="KZL28" s="167"/>
      <c r="KZM28" s="167"/>
      <c r="KZN28" s="167"/>
      <c r="KZO28" s="167"/>
      <c r="KZP28" s="167"/>
      <c r="KZQ28" s="167"/>
      <c r="KZR28" s="167"/>
      <c r="KZS28" s="167"/>
      <c r="KZT28" s="167"/>
      <c r="KZU28" s="167"/>
      <c r="KZV28" s="167"/>
      <c r="KZW28" s="167"/>
      <c r="KZX28" s="167"/>
      <c r="KZY28" s="167"/>
      <c r="KZZ28" s="167"/>
      <c r="LAA28" s="167"/>
      <c r="LAB28" s="167"/>
      <c r="LAC28" s="167"/>
      <c r="LAD28" s="167"/>
      <c r="LAE28" s="167"/>
      <c r="LAF28" s="167"/>
      <c r="LAG28" s="167"/>
      <c r="LAH28" s="167"/>
      <c r="LAI28" s="167"/>
      <c r="LAJ28" s="167"/>
      <c r="LAK28" s="167"/>
      <c r="LAL28" s="167"/>
      <c r="LAM28" s="167"/>
      <c r="LAN28" s="167"/>
      <c r="LAO28" s="167"/>
      <c r="LAP28" s="167"/>
      <c r="LAQ28" s="167"/>
      <c r="LAR28" s="167"/>
      <c r="LAS28" s="167"/>
      <c r="LAT28" s="167"/>
      <c r="LAU28" s="167"/>
      <c r="LAV28" s="167"/>
      <c r="LAW28" s="167"/>
      <c r="LAX28" s="167"/>
      <c r="LAY28" s="167"/>
      <c r="LAZ28" s="167"/>
      <c r="LBA28" s="167"/>
      <c r="LBB28" s="167"/>
      <c r="LBC28" s="167"/>
      <c r="LBD28" s="167"/>
      <c r="LBE28" s="167"/>
      <c r="LBF28" s="167"/>
      <c r="LBG28" s="167"/>
      <c r="LBH28" s="167"/>
      <c r="LBI28" s="167"/>
      <c r="LBJ28" s="167"/>
      <c r="LBK28" s="167"/>
      <c r="LBL28" s="167"/>
      <c r="LBM28" s="167"/>
      <c r="LBN28" s="167"/>
      <c r="LBO28" s="167"/>
      <c r="LBP28" s="167"/>
      <c r="LBQ28" s="167"/>
      <c r="LBR28" s="167"/>
      <c r="LBS28" s="167"/>
      <c r="LBT28" s="167"/>
      <c r="LBU28" s="167"/>
      <c r="LBV28" s="167"/>
      <c r="LBW28" s="167"/>
      <c r="LBX28" s="167"/>
      <c r="LBY28" s="167"/>
      <c r="LBZ28" s="167"/>
      <c r="LCA28" s="167"/>
      <c r="LCB28" s="167"/>
      <c r="LCC28" s="167"/>
      <c r="LCD28" s="167"/>
      <c r="LCE28" s="167"/>
      <c r="LCF28" s="167"/>
      <c r="LCG28" s="167"/>
      <c r="LCH28" s="167"/>
      <c r="LCI28" s="167"/>
      <c r="LCJ28" s="167"/>
      <c r="LCK28" s="167"/>
      <c r="LCL28" s="167"/>
      <c r="LCM28" s="167"/>
      <c r="LCN28" s="167"/>
      <c r="LCO28" s="167"/>
      <c r="LCP28" s="167"/>
      <c r="LCQ28" s="167"/>
      <c r="LCR28" s="167"/>
      <c r="LCS28" s="167"/>
      <c r="LCT28" s="167"/>
      <c r="LCU28" s="167"/>
      <c r="LCV28" s="167"/>
      <c r="LCW28" s="167"/>
      <c r="LCX28" s="167"/>
      <c r="LCY28" s="167"/>
      <c r="LCZ28" s="167"/>
      <c r="LDA28" s="167"/>
      <c r="LDB28" s="167"/>
      <c r="LDC28" s="167"/>
      <c r="LDD28" s="167"/>
      <c r="LDE28" s="167"/>
      <c r="LDF28" s="167"/>
      <c r="LDG28" s="167"/>
      <c r="LDH28" s="167"/>
      <c r="LDI28" s="167"/>
      <c r="LDJ28" s="167"/>
      <c r="LDK28" s="167"/>
      <c r="LDL28" s="167"/>
      <c r="LDM28" s="167"/>
      <c r="LDN28" s="167"/>
      <c r="LDO28" s="167"/>
      <c r="LDP28" s="167"/>
      <c r="LDQ28" s="167"/>
      <c r="LDR28" s="167"/>
      <c r="LDS28" s="167"/>
      <c r="LDT28" s="167"/>
      <c r="LDU28" s="167"/>
      <c r="LDV28" s="167"/>
      <c r="LDW28" s="167"/>
      <c r="LDX28" s="167"/>
      <c r="LDY28" s="167"/>
      <c r="LDZ28" s="167"/>
      <c r="LEA28" s="167"/>
      <c r="LEB28" s="167"/>
      <c r="LEC28" s="167"/>
      <c r="LED28" s="167"/>
      <c r="LEE28" s="167"/>
      <c r="LEF28" s="167"/>
      <c r="LEG28" s="167"/>
      <c r="LEH28" s="167"/>
      <c r="LEI28" s="167"/>
      <c r="LEJ28" s="167"/>
      <c r="LEK28" s="167"/>
      <c r="LEL28" s="167"/>
      <c r="LEM28" s="167"/>
      <c r="LEN28" s="167"/>
      <c r="LEO28" s="167"/>
      <c r="LEP28" s="167"/>
      <c r="LEQ28" s="167"/>
      <c r="LER28" s="167"/>
      <c r="LES28" s="167"/>
      <c r="LET28" s="167"/>
      <c r="LEU28" s="167"/>
      <c r="LEV28" s="167"/>
      <c r="LEW28" s="167"/>
      <c r="LEX28" s="167"/>
      <c r="LEY28" s="167"/>
      <c r="LEZ28" s="167"/>
      <c r="LFA28" s="167"/>
      <c r="LFB28" s="167"/>
      <c r="LFC28" s="167"/>
      <c r="LFD28" s="167"/>
      <c r="LFE28" s="167"/>
      <c r="LFF28" s="167"/>
      <c r="LFG28" s="167"/>
      <c r="LFH28" s="167"/>
      <c r="LFI28" s="167"/>
      <c r="LFJ28" s="167"/>
      <c r="LFK28" s="167"/>
      <c r="LFL28" s="167"/>
      <c r="LFM28" s="167"/>
      <c r="LFN28" s="167"/>
      <c r="LFO28" s="167"/>
      <c r="LFP28" s="167"/>
      <c r="LFQ28" s="167"/>
      <c r="LFR28" s="167"/>
      <c r="LFS28" s="167"/>
      <c r="LFT28" s="167"/>
      <c r="LFU28" s="167"/>
      <c r="LFV28" s="167"/>
      <c r="LFW28" s="167"/>
      <c r="LFX28" s="167"/>
      <c r="LFY28" s="167"/>
      <c r="LFZ28" s="167"/>
      <c r="LGA28" s="167"/>
      <c r="LGB28" s="167"/>
      <c r="LGC28" s="167"/>
      <c r="LGD28" s="167"/>
      <c r="LGE28" s="167"/>
      <c r="LGF28" s="167"/>
      <c r="LGG28" s="167"/>
      <c r="LGH28" s="167"/>
      <c r="LGI28" s="167"/>
      <c r="LGJ28" s="167"/>
      <c r="LGK28" s="167"/>
      <c r="LGL28" s="167"/>
      <c r="LGM28" s="167"/>
      <c r="LGN28" s="167"/>
      <c r="LGO28" s="167"/>
      <c r="LGP28" s="167"/>
      <c r="LGQ28" s="167"/>
      <c r="LGR28" s="167"/>
      <c r="LGS28" s="167"/>
      <c r="LGT28" s="167"/>
      <c r="LGU28" s="167"/>
      <c r="LGV28" s="167"/>
      <c r="LGW28" s="167"/>
      <c r="LGX28" s="167"/>
      <c r="LGY28" s="167"/>
      <c r="LGZ28" s="167"/>
      <c r="LHA28" s="167"/>
      <c r="LHB28" s="167"/>
      <c r="LHC28" s="167"/>
      <c r="LHD28" s="167"/>
      <c r="LHE28" s="167"/>
      <c r="LHF28" s="167"/>
      <c r="LHG28" s="167"/>
      <c r="LHH28" s="167"/>
      <c r="LHI28" s="167"/>
      <c r="LHJ28" s="167"/>
      <c r="LHK28" s="167"/>
      <c r="LHL28" s="167"/>
      <c r="LHM28" s="167"/>
      <c r="LHN28" s="167"/>
      <c r="LHO28" s="167"/>
      <c r="LHP28" s="167"/>
      <c r="LHQ28" s="167"/>
      <c r="LHR28" s="167"/>
      <c r="LHS28" s="167"/>
      <c r="LHT28" s="167"/>
      <c r="LHU28" s="167"/>
      <c r="LHV28" s="167"/>
      <c r="LHW28" s="167"/>
      <c r="LHX28" s="167"/>
      <c r="LHY28" s="167"/>
      <c r="LHZ28" s="167"/>
      <c r="LIA28" s="167"/>
      <c r="LIB28" s="167"/>
      <c r="LIC28" s="167"/>
      <c r="LID28" s="167"/>
      <c r="LIE28" s="167"/>
      <c r="LIF28" s="167"/>
      <c r="LIG28" s="167"/>
      <c r="LIH28" s="167"/>
      <c r="LII28" s="167"/>
      <c r="LIJ28" s="167"/>
      <c r="LIK28" s="167"/>
      <c r="LIL28" s="167"/>
      <c r="LIM28" s="167"/>
      <c r="LIN28" s="167"/>
      <c r="LIO28" s="167"/>
      <c r="LIP28" s="167"/>
      <c r="LIQ28" s="167"/>
      <c r="LIR28" s="167"/>
      <c r="LIS28" s="167"/>
      <c r="LIT28" s="167"/>
      <c r="LIU28" s="167"/>
      <c r="LIV28" s="167"/>
      <c r="LIW28" s="167"/>
      <c r="LIX28" s="167"/>
      <c r="LIY28" s="167"/>
      <c r="LIZ28" s="167"/>
      <c r="LJA28" s="167"/>
      <c r="LJB28" s="167"/>
      <c r="LJC28" s="167"/>
      <c r="LJD28" s="167"/>
      <c r="LJE28" s="167"/>
      <c r="LJF28" s="167"/>
      <c r="LJG28" s="167"/>
      <c r="LJH28" s="167"/>
      <c r="LJI28" s="167"/>
      <c r="LJJ28" s="167"/>
      <c r="LJK28" s="167"/>
      <c r="LJL28" s="167"/>
      <c r="LJM28" s="167"/>
      <c r="LJN28" s="167"/>
      <c r="LJO28" s="167"/>
      <c r="LJP28" s="167"/>
      <c r="LJQ28" s="167"/>
      <c r="LJR28" s="167"/>
      <c r="LJS28" s="167"/>
      <c r="LJT28" s="167"/>
      <c r="LJU28" s="167"/>
      <c r="LJV28" s="167"/>
      <c r="LJW28" s="167"/>
      <c r="LJX28" s="167"/>
      <c r="LJY28" s="167"/>
      <c r="LJZ28" s="167"/>
      <c r="LKA28" s="167"/>
      <c r="LKB28" s="167"/>
      <c r="LKC28" s="167"/>
      <c r="LKD28" s="167"/>
      <c r="LKE28" s="167"/>
      <c r="LKF28" s="167"/>
      <c r="LKG28" s="167"/>
      <c r="LKH28" s="167"/>
      <c r="LKI28" s="167"/>
      <c r="LKJ28" s="167"/>
      <c r="LKK28" s="167"/>
      <c r="LKL28" s="167"/>
      <c r="LKM28" s="167"/>
      <c r="LKN28" s="167"/>
      <c r="LKO28" s="167"/>
      <c r="LKP28" s="167"/>
      <c r="LKQ28" s="167"/>
      <c r="LKR28" s="167"/>
      <c r="LKS28" s="167"/>
      <c r="LKT28" s="167"/>
      <c r="LKU28" s="167"/>
      <c r="LKV28" s="167"/>
      <c r="LKW28" s="167"/>
      <c r="LKX28" s="167"/>
      <c r="LKY28" s="167"/>
      <c r="LKZ28" s="167"/>
      <c r="LLA28" s="167"/>
      <c r="LLB28" s="167"/>
      <c r="LLC28" s="167"/>
      <c r="LLD28" s="167"/>
      <c r="LLE28" s="167"/>
      <c r="LLF28" s="167"/>
      <c r="LLG28" s="167"/>
      <c r="LLH28" s="167"/>
      <c r="LLI28" s="167"/>
      <c r="LLJ28" s="167"/>
      <c r="LLK28" s="167"/>
      <c r="LLL28" s="167"/>
      <c r="LLM28" s="167"/>
      <c r="LLN28" s="167"/>
      <c r="LLO28" s="167"/>
      <c r="LLP28" s="167"/>
      <c r="LLQ28" s="167"/>
      <c r="LLR28" s="167"/>
      <c r="LLS28" s="167"/>
      <c r="LLT28" s="167"/>
      <c r="LLU28" s="167"/>
      <c r="LLV28" s="167"/>
      <c r="LLW28" s="167"/>
      <c r="LLX28" s="167"/>
      <c r="LLY28" s="167"/>
      <c r="LLZ28" s="167"/>
      <c r="LMA28" s="167"/>
      <c r="LMB28" s="167"/>
      <c r="LMC28" s="167"/>
      <c r="LMD28" s="167"/>
      <c r="LME28" s="167"/>
      <c r="LMF28" s="167"/>
      <c r="LMG28" s="167"/>
      <c r="LMH28" s="167"/>
      <c r="LMI28" s="167"/>
      <c r="LMJ28" s="167"/>
      <c r="LMK28" s="167"/>
      <c r="LML28" s="167"/>
      <c r="LMM28" s="167"/>
      <c r="LMN28" s="167"/>
      <c r="LMO28" s="167"/>
      <c r="LMP28" s="167"/>
      <c r="LMQ28" s="167"/>
      <c r="LMR28" s="167"/>
      <c r="LMS28" s="167"/>
      <c r="LMT28" s="167"/>
      <c r="LMU28" s="167"/>
      <c r="LMV28" s="167"/>
      <c r="LMW28" s="167"/>
      <c r="LMX28" s="167"/>
      <c r="LMY28" s="167"/>
      <c r="LMZ28" s="167"/>
      <c r="LNA28" s="167"/>
      <c r="LNB28" s="167"/>
      <c r="LNC28" s="167"/>
      <c r="LND28" s="167"/>
      <c r="LNE28" s="167"/>
      <c r="LNF28" s="167"/>
      <c r="LNG28" s="167"/>
      <c r="LNH28" s="167"/>
      <c r="LNI28" s="167"/>
      <c r="LNJ28" s="167"/>
      <c r="LNK28" s="167"/>
      <c r="LNL28" s="167"/>
      <c r="LNM28" s="167"/>
      <c r="LNN28" s="167"/>
      <c r="LNO28" s="167"/>
      <c r="LNP28" s="167"/>
      <c r="LNQ28" s="167"/>
      <c r="LNR28" s="167"/>
      <c r="LNS28" s="167"/>
      <c r="LNT28" s="167"/>
      <c r="LNU28" s="167"/>
      <c r="LNV28" s="167"/>
      <c r="LNW28" s="167"/>
      <c r="LNX28" s="167"/>
      <c r="LNY28" s="167"/>
      <c r="LNZ28" s="167"/>
      <c r="LOA28" s="167"/>
      <c r="LOB28" s="167"/>
      <c r="LOC28" s="167"/>
      <c r="LOD28" s="167"/>
      <c r="LOE28" s="167"/>
      <c r="LOF28" s="167"/>
      <c r="LOG28" s="167"/>
      <c r="LOH28" s="167"/>
      <c r="LOI28" s="167"/>
      <c r="LOJ28" s="167"/>
      <c r="LOK28" s="167"/>
      <c r="LOL28" s="167"/>
      <c r="LOM28" s="167"/>
      <c r="LON28" s="167"/>
      <c r="LOO28" s="167"/>
      <c r="LOP28" s="167"/>
      <c r="LOQ28" s="167"/>
      <c r="LOR28" s="167"/>
      <c r="LOS28" s="167"/>
      <c r="LOT28" s="167"/>
      <c r="LOU28" s="167"/>
      <c r="LOV28" s="167"/>
      <c r="LOW28" s="167"/>
      <c r="LOX28" s="167"/>
      <c r="LOY28" s="167"/>
      <c r="LOZ28" s="167"/>
      <c r="LPA28" s="167"/>
      <c r="LPB28" s="167"/>
      <c r="LPC28" s="167"/>
      <c r="LPD28" s="167"/>
      <c r="LPE28" s="167"/>
      <c r="LPF28" s="167"/>
      <c r="LPG28" s="167"/>
      <c r="LPH28" s="167"/>
      <c r="LPI28" s="167"/>
      <c r="LPJ28" s="167"/>
      <c r="LPK28" s="167"/>
      <c r="LPL28" s="167"/>
      <c r="LPM28" s="167"/>
      <c r="LPN28" s="167"/>
      <c r="LPO28" s="167"/>
      <c r="LPP28" s="167"/>
      <c r="LPQ28" s="167"/>
      <c r="LPR28" s="167"/>
      <c r="LPS28" s="167"/>
      <c r="LPT28" s="167"/>
      <c r="LPU28" s="167"/>
      <c r="LPV28" s="167"/>
      <c r="LPW28" s="167"/>
      <c r="LPX28" s="167"/>
      <c r="LPY28" s="167"/>
      <c r="LPZ28" s="167"/>
      <c r="LQA28" s="167"/>
      <c r="LQB28" s="167"/>
      <c r="LQC28" s="167"/>
      <c r="LQD28" s="167"/>
      <c r="LQE28" s="167"/>
      <c r="LQF28" s="167"/>
      <c r="LQG28" s="167"/>
      <c r="LQH28" s="167"/>
      <c r="LQI28" s="167"/>
      <c r="LQJ28" s="167"/>
      <c r="LQK28" s="167"/>
      <c r="LQL28" s="167"/>
      <c r="LQM28" s="167"/>
      <c r="LQN28" s="167"/>
      <c r="LQO28" s="167"/>
      <c r="LQP28" s="167"/>
      <c r="LQQ28" s="167"/>
      <c r="LQR28" s="167"/>
      <c r="LQS28" s="167"/>
      <c r="LQT28" s="167"/>
      <c r="LQU28" s="167"/>
      <c r="LQV28" s="167"/>
      <c r="LQW28" s="167"/>
      <c r="LQX28" s="167"/>
      <c r="LQY28" s="167"/>
      <c r="LQZ28" s="167"/>
      <c r="LRA28" s="167"/>
      <c r="LRB28" s="167"/>
      <c r="LRC28" s="167"/>
      <c r="LRD28" s="167"/>
      <c r="LRE28" s="167"/>
      <c r="LRF28" s="167"/>
      <c r="LRG28" s="167"/>
      <c r="LRH28" s="167"/>
      <c r="LRI28" s="167"/>
      <c r="LRJ28" s="167"/>
      <c r="LRK28" s="167"/>
      <c r="LRL28" s="167"/>
      <c r="LRM28" s="167"/>
      <c r="LRN28" s="167"/>
      <c r="LRO28" s="167"/>
      <c r="LRP28" s="167"/>
      <c r="LRQ28" s="167"/>
      <c r="LRR28" s="167"/>
      <c r="LRS28" s="167"/>
      <c r="LRT28" s="167"/>
      <c r="LRU28" s="167"/>
      <c r="LRV28" s="167"/>
      <c r="LRW28" s="167"/>
      <c r="LRX28" s="167"/>
      <c r="LRY28" s="167"/>
      <c r="LRZ28" s="167"/>
      <c r="LSA28" s="167"/>
      <c r="LSB28" s="167"/>
      <c r="LSC28" s="167"/>
      <c r="LSD28" s="167"/>
      <c r="LSE28" s="167"/>
      <c r="LSF28" s="167"/>
      <c r="LSG28" s="167"/>
      <c r="LSH28" s="167"/>
      <c r="LSI28" s="167"/>
      <c r="LSJ28" s="167"/>
      <c r="LSK28" s="167"/>
      <c r="LSL28" s="167"/>
      <c r="LSM28" s="167"/>
      <c r="LSN28" s="167"/>
      <c r="LSO28" s="167"/>
      <c r="LSP28" s="167"/>
      <c r="LSQ28" s="167"/>
      <c r="LSR28" s="167"/>
      <c r="LSS28" s="167"/>
      <c r="LST28" s="167"/>
      <c r="LSU28" s="167"/>
      <c r="LSV28" s="167"/>
      <c r="LSW28" s="167"/>
      <c r="LSX28" s="167"/>
      <c r="LSY28" s="167"/>
      <c r="LSZ28" s="167"/>
      <c r="LTA28" s="167"/>
      <c r="LTB28" s="167"/>
      <c r="LTC28" s="167"/>
      <c r="LTD28" s="167"/>
      <c r="LTE28" s="167"/>
      <c r="LTF28" s="167"/>
      <c r="LTG28" s="167"/>
      <c r="LTH28" s="167"/>
      <c r="LTI28" s="167"/>
      <c r="LTJ28" s="167"/>
      <c r="LTK28" s="167"/>
      <c r="LTL28" s="167"/>
      <c r="LTM28" s="167"/>
      <c r="LTN28" s="167"/>
      <c r="LTO28" s="167"/>
      <c r="LTP28" s="167"/>
      <c r="LTQ28" s="167"/>
      <c r="LTR28" s="167"/>
      <c r="LTS28" s="167"/>
      <c r="LTT28" s="167"/>
      <c r="LTU28" s="167"/>
      <c r="LTV28" s="167"/>
      <c r="LTW28" s="167"/>
      <c r="LTX28" s="167"/>
      <c r="LTY28" s="167"/>
      <c r="LTZ28" s="167"/>
      <c r="LUA28" s="167"/>
      <c r="LUB28" s="167"/>
      <c r="LUC28" s="167"/>
      <c r="LUD28" s="167"/>
      <c r="LUE28" s="167"/>
      <c r="LUF28" s="167"/>
      <c r="LUG28" s="167"/>
      <c r="LUH28" s="167"/>
      <c r="LUI28" s="167"/>
      <c r="LUJ28" s="167"/>
      <c r="LUK28" s="167"/>
      <c r="LUL28" s="167"/>
      <c r="LUM28" s="167"/>
      <c r="LUN28" s="167"/>
      <c r="LUO28" s="167"/>
      <c r="LUP28" s="167"/>
      <c r="LUQ28" s="167"/>
      <c r="LUR28" s="167"/>
      <c r="LUS28" s="167"/>
      <c r="LUT28" s="167"/>
      <c r="LUU28" s="167"/>
      <c r="LUV28" s="167"/>
      <c r="LUW28" s="167"/>
      <c r="LUX28" s="167"/>
      <c r="LUY28" s="167"/>
      <c r="LUZ28" s="167"/>
      <c r="LVA28" s="167"/>
      <c r="LVB28" s="167"/>
      <c r="LVC28" s="167"/>
      <c r="LVD28" s="167"/>
      <c r="LVE28" s="167"/>
      <c r="LVF28" s="167"/>
      <c r="LVG28" s="167"/>
      <c r="LVH28" s="167"/>
      <c r="LVI28" s="167"/>
      <c r="LVJ28" s="167"/>
      <c r="LVK28" s="167"/>
      <c r="LVL28" s="167"/>
      <c r="LVM28" s="167"/>
      <c r="LVN28" s="167"/>
      <c r="LVO28" s="167"/>
      <c r="LVP28" s="167"/>
      <c r="LVQ28" s="167"/>
      <c r="LVR28" s="167"/>
      <c r="LVS28" s="167"/>
      <c r="LVT28" s="167"/>
      <c r="LVU28" s="167"/>
      <c r="LVV28" s="167"/>
      <c r="LVW28" s="167"/>
      <c r="LVX28" s="167"/>
      <c r="LVY28" s="167"/>
      <c r="LVZ28" s="167"/>
      <c r="LWA28" s="167"/>
      <c r="LWB28" s="167"/>
      <c r="LWC28" s="167"/>
      <c r="LWD28" s="167"/>
      <c r="LWE28" s="167"/>
      <c r="LWF28" s="167"/>
      <c r="LWG28" s="167"/>
      <c r="LWH28" s="167"/>
      <c r="LWI28" s="167"/>
      <c r="LWJ28" s="167"/>
      <c r="LWK28" s="167"/>
      <c r="LWL28" s="167"/>
      <c r="LWM28" s="167"/>
      <c r="LWN28" s="167"/>
      <c r="LWO28" s="167"/>
      <c r="LWP28" s="167"/>
      <c r="LWQ28" s="167"/>
      <c r="LWR28" s="167"/>
      <c r="LWS28" s="167"/>
      <c r="LWT28" s="167"/>
      <c r="LWU28" s="167"/>
      <c r="LWV28" s="167"/>
      <c r="LWW28" s="167"/>
      <c r="LWX28" s="167"/>
      <c r="LWY28" s="167"/>
      <c r="LWZ28" s="167"/>
      <c r="LXA28" s="167"/>
      <c r="LXB28" s="167"/>
      <c r="LXC28" s="167"/>
      <c r="LXD28" s="167"/>
      <c r="LXE28" s="167"/>
      <c r="LXF28" s="167"/>
      <c r="LXG28" s="167"/>
      <c r="LXH28" s="167"/>
      <c r="LXI28" s="167"/>
      <c r="LXJ28" s="167"/>
      <c r="LXK28" s="167"/>
      <c r="LXL28" s="167"/>
      <c r="LXM28" s="167"/>
      <c r="LXN28" s="167"/>
      <c r="LXO28" s="167"/>
      <c r="LXP28" s="167"/>
      <c r="LXQ28" s="167"/>
      <c r="LXR28" s="167"/>
      <c r="LXS28" s="167"/>
      <c r="LXT28" s="167"/>
      <c r="LXU28" s="167"/>
      <c r="LXV28" s="167"/>
      <c r="LXW28" s="167"/>
      <c r="LXX28" s="167"/>
      <c r="LXY28" s="167"/>
      <c r="LXZ28" s="167"/>
      <c r="LYA28" s="167"/>
      <c r="LYB28" s="167"/>
      <c r="LYC28" s="167"/>
      <c r="LYD28" s="167"/>
      <c r="LYE28" s="167"/>
      <c r="LYF28" s="167"/>
      <c r="LYG28" s="167"/>
      <c r="LYH28" s="167"/>
      <c r="LYI28" s="167"/>
      <c r="LYJ28" s="167"/>
      <c r="LYK28" s="167"/>
      <c r="LYL28" s="167"/>
      <c r="LYM28" s="167"/>
      <c r="LYN28" s="167"/>
      <c r="LYO28" s="167"/>
      <c r="LYP28" s="167"/>
      <c r="LYQ28" s="167"/>
      <c r="LYR28" s="167"/>
      <c r="LYS28" s="167"/>
      <c r="LYT28" s="167"/>
      <c r="LYU28" s="167"/>
      <c r="LYV28" s="167"/>
      <c r="LYW28" s="167"/>
      <c r="LYX28" s="167"/>
      <c r="LYY28" s="167"/>
      <c r="LYZ28" s="167"/>
      <c r="LZA28" s="167"/>
      <c r="LZB28" s="167"/>
      <c r="LZC28" s="167"/>
      <c r="LZD28" s="167"/>
      <c r="LZE28" s="167"/>
      <c r="LZF28" s="167"/>
      <c r="LZG28" s="167"/>
      <c r="LZH28" s="167"/>
      <c r="LZI28" s="167"/>
      <c r="LZJ28" s="167"/>
      <c r="LZK28" s="167"/>
      <c r="LZL28" s="167"/>
      <c r="LZM28" s="167"/>
      <c r="LZN28" s="167"/>
      <c r="LZO28" s="167"/>
      <c r="LZP28" s="167"/>
      <c r="LZQ28" s="167"/>
      <c r="LZR28" s="167"/>
      <c r="LZS28" s="167"/>
      <c r="LZT28" s="167"/>
      <c r="LZU28" s="167"/>
      <c r="LZV28" s="167"/>
      <c r="LZW28" s="167"/>
      <c r="LZX28" s="167"/>
      <c r="LZY28" s="167"/>
      <c r="LZZ28" s="167"/>
      <c r="MAA28" s="167"/>
      <c r="MAB28" s="167"/>
      <c r="MAC28" s="167"/>
      <c r="MAD28" s="167"/>
      <c r="MAE28" s="167"/>
      <c r="MAF28" s="167"/>
      <c r="MAG28" s="167"/>
      <c r="MAH28" s="167"/>
      <c r="MAI28" s="167"/>
      <c r="MAJ28" s="167"/>
      <c r="MAK28" s="167"/>
      <c r="MAL28" s="167"/>
      <c r="MAM28" s="167"/>
      <c r="MAN28" s="167"/>
      <c r="MAO28" s="167"/>
      <c r="MAP28" s="167"/>
      <c r="MAQ28" s="167"/>
      <c r="MAR28" s="167"/>
      <c r="MAS28" s="167"/>
      <c r="MAT28" s="167"/>
      <c r="MAU28" s="167"/>
      <c r="MAV28" s="167"/>
      <c r="MAW28" s="167"/>
      <c r="MAX28" s="167"/>
      <c r="MAY28" s="167"/>
      <c r="MAZ28" s="167"/>
      <c r="MBA28" s="167"/>
      <c r="MBB28" s="167"/>
      <c r="MBC28" s="167"/>
      <c r="MBD28" s="167"/>
      <c r="MBE28" s="167"/>
      <c r="MBF28" s="167"/>
      <c r="MBG28" s="167"/>
      <c r="MBH28" s="167"/>
      <c r="MBI28" s="167"/>
      <c r="MBJ28" s="167"/>
      <c r="MBK28" s="167"/>
      <c r="MBL28" s="167"/>
      <c r="MBM28" s="167"/>
      <c r="MBN28" s="167"/>
      <c r="MBO28" s="167"/>
      <c r="MBP28" s="167"/>
      <c r="MBQ28" s="167"/>
      <c r="MBR28" s="167"/>
      <c r="MBS28" s="167"/>
      <c r="MBT28" s="167"/>
      <c r="MBU28" s="167"/>
      <c r="MBV28" s="167"/>
      <c r="MBW28" s="167"/>
      <c r="MBX28" s="167"/>
      <c r="MBY28" s="167"/>
      <c r="MBZ28" s="167"/>
      <c r="MCA28" s="167"/>
      <c r="MCB28" s="167"/>
      <c r="MCC28" s="167"/>
      <c r="MCD28" s="167"/>
      <c r="MCE28" s="167"/>
      <c r="MCF28" s="167"/>
      <c r="MCG28" s="167"/>
      <c r="MCH28" s="167"/>
      <c r="MCI28" s="167"/>
      <c r="MCJ28" s="167"/>
      <c r="MCK28" s="167"/>
      <c r="MCL28" s="167"/>
      <c r="MCM28" s="167"/>
      <c r="MCN28" s="167"/>
      <c r="MCO28" s="167"/>
      <c r="MCP28" s="167"/>
      <c r="MCQ28" s="167"/>
      <c r="MCR28" s="167"/>
      <c r="MCS28" s="167"/>
      <c r="MCT28" s="167"/>
      <c r="MCU28" s="167"/>
      <c r="MCV28" s="167"/>
      <c r="MCW28" s="167"/>
      <c r="MCX28" s="167"/>
      <c r="MCY28" s="167"/>
      <c r="MCZ28" s="167"/>
      <c r="MDA28" s="167"/>
      <c r="MDB28" s="167"/>
      <c r="MDC28" s="167"/>
      <c r="MDD28" s="167"/>
      <c r="MDE28" s="167"/>
      <c r="MDF28" s="167"/>
      <c r="MDG28" s="167"/>
      <c r="MDH28" s="167"/>
      <c r="MDI28" s="167"/>
      <c r="MDJ28" s="167"/>
      <c r="MDK28" s="167"/>
      <c r="MDL28" s="167"/>
      <c r="MDM28" s="167"/>
      <c r="MDN28" s="167"/>
      <c r="MDO28" s="167"/>
      <c r="MDP28" s="167"/>
      <c r="MDQ28" s="167"/>
      <c r="MDR28" s="167"/>
      <c r="MDS28" s="167"/>
      <c r="MDT28" s="167"/>
      <c r="MDU28" s="167"/>
      <c r="MDV28" s="167"/>
      <c r="MDW28" s="167"/>
      <c r="MDX28" s="167"/>
      <c r="MDY28" s="167"/>
      <c r="MDZ28" s="167"/>
      <c r="MEA28" s="167"/>
      <c r="MEB28" s="167"/>
      <c r="MEC28" s="167"/>
      <c r="MED28" s="167"/>
      <c r="MEE28" s="167"/>
      <c r="MEF28" s="167"/>
      <c r="MEG28" s="167"/>
      <c r="MEH28" s="167"/>
      <c r="MEI28" s="167"/>
      <c r="MEJ28" s="167"/>
      <c r="MEK28" s="167"/>
      <c r="MEL28" s="167"/>
      <c r="MEM28" s="167"/>
      <c r="MEN28" s="167"/>
      <c r="MEO28" s="167"/>
      <c r="MEP28" s="167"/>
      <c r="MEQ28" s="167"/>
      <c r="MER28" s="167"/>
      <c r="MES28" s="167"/>
      <c r="MET28" s="167"/>
      <c r="MEU28" s="167"/>
      <c r="MEV28" s="167"/>
      <c r="MEW28" s="167"/>
      <c r="MEX28" s="167"/>
      <c r="MEY28" s="167"/>
      <c r="MEZ28" s="167"/>
      <c r="MFA28" s="167"/>
      <c r="MFB28" s="167"/>
      <c r="MFC28" s="167"/>
      <c r="MFD28" s="167"/>
      <c r="MFE28" s="167"/>
      <c r="MFF28" s="167"/>
      <c r="MFG28" s="167"/>
      <c r="MFH28" s="167"/>
      <c r="MFI28" s="167"/>
      <c r="MFJ28" s="167"/>
      <c r="MFK28" s="167"/>
      <c r="MFL28" s="167"/>
      <c r="MFM28" s="167"/>
      <c r="MFN28" s="167"/>
      <c r="MFO28" s="167"/>
      <c r="MFP28" s="167"/>
      <c r="MFQ28" s="167"/>
      <c r="MFR28" s="167"/>
      <c r="MFS28" s="167"/>
      <c r="MFT28" s="167"/>
      <c r="MFU28" s="167"/>
      <c r="MFV28" s="167"/>
      <c r="MFW28" s="167"/>
      <c r="MFX28" s="167"/>
      <c r="MFY28" s="167"/>
      <c r="MFZ28" s="167"/>
      <c r="MGA28" s="167"/>
      <c r="MGB28" s="167"/>
      <c r="MGC28" s="167"/>
      <c r="MGD28" s="167"/>
      <c r="MGE28" s="167"/>
      <c r="MGF28" s="167"/>
      <c r="MGG28" s="167"/>
      <c r="MGH28" s="167"/>
      <c r="MGI28" s="167"/>
      <c r="MGJ28" s="167"/>
      <c r="MGK28" s="167"/>
      <c r="MGL28" s="167"/>
      <c r="MGM28" s="167"/>
      <c r="MGN28" s="167"/>
      <c r="MGO28" s="167"/>
      <c r="MGP28" s="167"/>
      <c r="MGQ28" s="167"/>
      <c r="MGR28" s="167"/>
      <c r="MGS28" s="167"/>
      <c r="MGT28" s="167"/>
      <c r="MGU28" s="167"/>
      <c r="MGV28" s="167"/>
      <c r="MGW28" s="167"/>
      <c r="MGX28" s="167"/>
      <c r="MGY28" s="167"/>
      <c r="MGZ28" s="167"/>
      <c r="MHA28" s="167"/>
      <c r="MHB28" s="167"/>
      <c r="MHC28" s="167"/>
      <c r="MHD28" s="167"/>
      <c r="MHE28" s="167"/>
      <c r="MHF28" s="167"/>
      <c r="MHG28" s="167"/>
      <c r="MHH28" s="167"/>
      <c r="MHI28" s="167"/>
      <c r="MHJ28" s="167"/>
      <c r="MHK28" s="167"/>
      <c r="MHL28" s="167"/>
      <c r="MHM28" s="167"/>
      <c r="MHN28" s="167"/>
      <c r="MHO28" s="167"/>
      <c r="MHP28" s="167"/>
      <c r="MHQ28" s="167"/>
      <c r="MHR28" s="167"/>
      <c r="MHS28" s="167"/>
      <c r="MHT28" s="167"/>
      <c r="MHU28" s="167"/>
      <c r="MHV28" s="167"/>
      <c r="MHW28" s="167"/>
      <c r="MHX28" s="167"/>
      <c r="MHY28" s="167"/>
      <c r="MHZ28" s="167"/>
      <c r="MIA28" s="167"/>
      <c r="MIB28" s="167"/>
      <c r="MIC28" s="167"/>
      <c r="MID28" s="167"/>
      <c r="MIE28" s="167"/>
      <c r="MIF28" s="167"/>
      <c r="MIG28" s="167"/>
      <c r="MIH28" s="167"/>
      <c r="MII28" s="167"/>
      <c r="MIJ28" s="167"/>
      <c r="MIK28" s="167"/>
      <c r="MIL28" s="167"/>
      <c r="MIM28" s="167"/>
      <c r="MIN28" s="167"/>
      <c r="MIO28" s="167"/>
      <c r="MIP28" s="167"/>
      <c r="MIQ28" s="167"/>
      <c r="MIR28" s="167"/>
      <c r="MIS28" s="167"/>
      <c r="MIT28" s="167"/>
      <c r="MIU28" s="167"/>
      <c r="MIV28" s="167"/>
      <c r="MIW28" s="167"/>
      <c r="MIX28" s="167"/>
      <c r="MIY28" s="167"/>
      <c r="MIZ28" s="167"/>
      <c r="MJA28" s="167"/>
      <c r="MJB28" s="167"/>
      <c r="MJC28" s="167"/>
      <c r="MJD28" s="167"/>
      <c r="MJE28" s="167"/>
      <c r="MJF28" s="167"/>
      <c r="MJG28" s="167"/>
      <c r="MJH28" s="167"/>
      <c r="MJI28" s="167"/>
      <c r="MJJ28" s="167"/>
      <c r="MJK28" s="167"/>
      <c r="MJL28" s="167"/>
      <c r="MJM28" s="167"/>
      <c r="MJN28" s="167"/>
      <c r="MJO28" s="167"/>
      <c r="MJP28" s="167"/>
      <c r="MJQ28" s="167"/>
      <c r="MJR28" s="167"/>
      <c r="MJS28" s="167"/>
      <c r="MJT28" s="167"/>
      <c r="MJU28" s="167"/>
      <c r="MJV28" s="167"/>
      <c r="MJW28" s="167"/>
      <c r="MJX28" s="167"/>
      <c r="MJY28" s="167"/>
      <c r="MJZ28" s="167"/>
      <c r="MKA28" s="167"/>
      <c r="MKB28" s="167"/>
      <c r="MKC28" s="167"/>
      <c r="MKD28" s="167"/>
      <c r="MKE28" s="167"/>
      <c r="MKF28" s="167"/>
      <c r="MKG28" s="167"/>
      <c r="MKH28" s="167"/>
      <c r="MKI28" s="167"/>
      <c r="MKJ28" s="167"/>
      <c r="MKK28" s="167"/>
      <c r="MKL28" s="167"/>
      <c r="MKM28" s="167"/>
      <c r="MKN28" s="167"/>
      <c r="MKO28" s="167"/>
      <c r="MKP28" s="167"/>
      <c r="MKQ28" s="167"/>
      <c r="MKR28" s="167"/>
      <c r="MKS28" s="167"/>
      <c r="MKT28" s="167"/>
      <c r="MKU28" s="167"/>
      <c r="MKV28" s="167"/>
      <c r="MKW28" s="167"/>
      <c r="MKX28" s="167"/>
      <c r="MKY28" s="167"/>
      <c r="MKZ28" s="167"/>
      <c r="MLA28" s="167"/>
      <c r="MLB28" s="167"/>
      <c r="MLC28" s="167"/>
      <c r="MLD28" s="167"/>
      <c r="MLE28" s="167"/>
      <c r="MLF28" s="167"/>
      <c r="MLG28" s="167"/>
      <c r="MLH28" s="167"/>
      <c r="MLI28" s="167"/>
      <c r="MLJ28" s="167"/>
      <c r="MLK28" s="167"/>
      <c r="MLL28" s="167"/>
      <c r="MLM28" s="167"/>
      <c r="MLN28" s="167"/>
      <c r="MLO28" s="167"/>
      <c r="MLP28" s="167"/>
      <c r="MLQ28" s="167"/>
      <c r="MLR28" s="167"/>
      <c r="MLS28" s="167"/>
      <c r="MLT28" s="167"/>
      <c r="MLU28" s="167"/>
      <c r="MLV28" s="167"/>
      <c r="MLW28" s="167"/>
      <c r="MLX28" s="167"/>
      <c r="MLY28" s="167"/>
      <c r="MLZ28" s="167"/>
      <c r="MMA28" s="167"/>
      <c r="MMB28" s="167"/>
      <c r="MMC28" s="167"/>
      <c r="MMD28" s="167"/>
      <c r="MME28" s="167"/>
      <c r="MMF28" s="167"/>
      <c r="MMG28" s="167"/>
      <c r="MMH28" s="167"/>
      <c r="MMI28" s="167"/>
      <c r="MMJ28" s="167"/>
      <c r="MMK28" s="167"/>
      <c r="MML28" s="167"/>
      <c r="MMM28" s="167"/>
      <c r="MMN28" s="167"/>
      <c r="MMO28" s="167"/>
      <c r="MMP28" s="167"/>
      <c r="MMQ28" s="167"/>
      <c r="MMR28" s="167"/>
      <c r="MMS28" s="167"/>
      <c r="MMT28" s="167"/>
      <c r="MMU28" s="167"/>
      <c r="MMV28" s="167"/>
      <c r="MMW28" s="167"/>
      <c r="MMX28" s="167"/>
      <c r="MMY28" s="167"/>
      <c r="MMZ28" s="167"/>
      <c r="MNA28" s="167"/>
      <c r="MNB28" s="167"/>
      <c r="MNC28" s="167"/>
      <c r="MND28" s="167"/>
      <c r="MNE28" s="167"/>
      <c r="MNF28" s="167"/>
      <c r="MNG28" s="167"/>
      <c r="MNH28" s="167"/>
      <c r="MNI28" s="167"/>
      <c r="MNJ28" s="167"/>
      <c r="MNK28" s="167"/>
      <c r="MNL28" s="167"/>
      <c r="MNM28" s="167"/>
      <c r="MNN28" s="167"/>
      <c r="MNO28" s="167"/>
      <c r="MNP28" s="167"/>
      <c r="MNQ28" s="167"/>
      <c r="MNR28" s="167"/>
      <c r="MNS28" s="167"/>
      <c r="MNT28" s="167"/>
      <c r="MNU28" s="167"/>
      <c r="MNV28" s="167"/>
      <c r="MNW28" s="167"/>
      <c r="MNX28" s="167"/>
      <c r="MNY28" s="167"/>
      <c r="MNZ28" s="167"/>
      <c r="MOA28" s="167"/>
      <c r="MOB28" s="167"/>
      <c r="MOC28" s="167"/>
      <c r="MOD28" s="167"/>
      <c r="MOE28" s="167"/>
      <c r="MOF28" s="167"/>
      <c r="MOG28" s="167"/>
      <c r="MOH28" s="167"/>
      <c r="MOI28" s="167"/>
      <c r="MOJ28" s="167"/>
      <c r="MOK28" s="167"/>
      <c r="MOL28" s="167"/>
      <c r="MOM28" s="167"/>
      <c r="MON28" s="167"/>
      <c r="MOO28" s="167"/>
      <c r="MOP28" s="167"/>
      <c r="MOQ28" s="167"/>
      <c r="MOR28" s="167"/>
      <c r="MOS28" s="167"/>
      <c r="MOT28" s="167"/>
      <c r="MOU28" s="167"/>
      <c r="MOV28" s="167"/>
      <c r="MOW28" s="167"/>
      <c r="MOX28" s="167"/>
      <c r="MOY28" s="167"/>
      <c r="MOZ28" s="167"/>
      <c r="MPA28" s="167"/>
      <c r="MPB28" s="167"/>
      <c r="MPC28" s="167"/>
      <c r="MPD28" s="167"/>
      <c r="MPE28" s="167"/>
      <c r="MPF28" s="167"/>
      <c r="MPG28" s="167"/>
      <c r="MPH28" s="167"/>
      <c r="MPI28" s="167"/>
      <c r="MPJ28" s="167"/>
      <c r="MPK28" s="167"/>
      <c r="MPL28" s="167"/>
      <c r="MPM28" s="167"/>
      <c r="MPN28" s="167"/>
      <c r="MPO28" s="167"/>
      <c r="MPP28" s="167"/>
      <c r="MPQ28" s="167"/>
      <c r="MPR28" s="167"/>
      <c r="MPS28" s="167"/>
      <c r="MPT28" s="167"/>
      <c r="MPU28" s="167"/>
      <c r="MPV28" s="167"/>
      <c r="MPW28" s="167"/>
      <c r="MPX28" s="167"/>
      <c r="MPY28" s="167"/>
      <c r="MPZ28" s="167"/>
      <c r="MQA28" s="167"/>
      <c r="MQB28" s="167"/>
      <c r="MQC28" s="167"/>
      <c r="MQD28" s="167"/>
      <c r="MQE28" s="167"/>
      <c r="MQF28" s="167"/>
      <c r="MQG28" s="167"/>
      <c r="MQH28" s="167"/>
      <c r="MQI28" s="167"/>
      <c r="MQJ28" s="167"/>
      <c r="MQK28" s="167"/>
      <c r="MQL28" s="167"/>
      <c r="MQM28" s="167"/>
      <c r="MQN28" s="167"/>
      <c r="MQO28" s="167"/>
      <c r="MQP28" s="167"/>
      <c r="MQQ28" s="167"/>
      <c r="MQR28" s="167"/>
      <c r="MQS28" s="167"/>
      <c r="MQT28" s="167"/>
      <c r="MQU28" s="167"/>
      <c r="MQV28" s="167"/>
      <c r="MQW28" s="167"/>
      <c r="MQX28" s="167"/>
      <c r="MQY28" s="167"/>
      <c r="MQZ28" s="167"/>
      <c r="MRA28" s="167"/>
      <c r="MRB28" s="167"/>
      <c r="MRC28" s="167"/>
      <c r="MRD28" s="167"/>
      <c r="MRE28" s="167"/>
      <c r="MRF28" s="167"/>
      <c r="MRG28" s="167"/>
      <c r="MRH28" s="167"/>
      <c r="MRI28" s="167"/>
      <c r="MRJ28" s="167"/>
      <c r="MRK28" s="167"/>
      <c r="MRL28" s="167"/>
      <c r="MRM28" s="167"/>
      <c r="MRN28" s="167"/>
      <c r="MRO28" s="167"/>
      <c r="MRP28" s="167"/>
      <c r="MRQ28" s="167"/>
      <c r="MRR28" s="167"/>
      <c r="MRS28" s="167"/>
      <c r="MRT28" s="167"/>
      <c r="MRU28" s="167"/>
      <c r="MRV28" s="167"/>
      <c r="MRW28" s="167"/>
      <c r="MRX28" s="167"/>
      <c r="MRY28" s="167"/>
      <c r="MRZ28" s="167"/>
      <c r="MSA28" s="167"/>
      <c r="MSB28" s="167"/>
      <c r="MSC28" s="167"/>
      <c r="MSD28" s="167"/>
      <c r="MSE28" s="167"/>
      <c r="MSF28" s="167"/>
      <c r="MSG28" s="167"/>
      <c r="MSH28" s="167"/>
      <c r="MSI28" s="167"/>
      <c r="MSJ28" s="167"/>
      <c r="MSK28" s="167"/>
      <c r="MSL28" s="167"/>
      <c r="MSM28" s="167"/>
      <c r="MSN28" s="167"/>
      <c r="MSO28" s="167"/>
      <c r="MSP28" s="167"/>
      <c r="MSQ28" s="167"/>
      <c r="MSR28" s="167"/>
      <c r="MSS28" s="167"/>
      <c r="MST28" s="167"/>
      <c r="MSU28" s="167"/>
      <c r="MSV28" s="167"/>
      <c r="MSW28" s="167"/>
      <c r="MSX28" s="167"/>
      <c r="MSY28" s="167"/>
      <c r="MSZ28" s="167"/>
      <c r="MTA28" s="167"/>
      <c r="MTB28" s="167"/>
      <c r="MTC28" s="167"/>
      <c r="MTD28" s="167"/>
      <c r="MTE28" s="167"/>
      <c r="MTF28" s="167"/>
      <c r="MTG28" s="167"/>
      <c r="MTH28" s="167"/>
      <c r="MTI28" s="167"/>
      <c r="MTJ28" s="167"/>
      <c r="MTK28" s="167"/>
      <c r="MTL28" s="167"/>
      <c r="MTM28" s="167"/>
      <c r="MTN28" s="167"/>
      <c r="MTO28" s="167"/>
      <c r="MTP28" s="167"/>
      <c r="MTQ28" s="167"/>
      <c r="MTR28" s="167"/>
      <c r="MTS28" s="167"/>
      <c r="MTT28" s="167"/>
      <c r="MTU28" s="167"/>
      <c r="MTV28" s="167"/>
      <c r="MTW28" s="167"/>
      <c r="MTX28" s="167"/>
      <c r="MTY28" s="167"/>
      <c r="MTZ28" s="167"/>
      <c r="MUA28" s="167"/>
      <c r="MUB28" s="167"/>
      <c r="MUC28" s="167"/>
      <c r="MUD28" s="167"/>
      <c r="MUE28" s="167"/>
      <c r="MUF28" s="167"/>
      <c r="MUG28" s="167"/>
      <c r="MUH28" s="167"/>
      <c r="MUI28" s="167"/>
      <c r="MUJ28" s="167"/>
      <c r="MUK28" s="167"/>
      <c r="MUL28" s="167"/>
      <c r="MUM28" s="167"/>
      <c r="MUN28" s="167"/>
      <c r="MUO28" s="167"/>
      <c r="MUP28" s="167"/>
      <c r="MUQ28" s="167"/>
      <c r="MUR28" s="167"/>
      <c r="MUS28" s="167"/>
      <c r="MUT28" s="167"/>
      <c r="MUU28" s="167"/>
      <c r="MUV28" s="167"/>
      <c r="MUW28" s="167"/>
      <c r="MUX28" s="167"/>
      <c r="MUY28" s="167"/>
      <c r="MUZ28" s="167"/>
      <c r="MVA28" s="167"/>
      <c r="MVB28" s="167"/>
      <c r="MVC28" s="167"/>
      <c r="MVD28" s="167"/>
      <c r="MVE28" s="167"/>
      <c r="MVF28" s="167"/>
      <c r="MVG28" s="167"/>
      <c r="MVH28" s="167"/>
      <c r="MVI28" s="167"/>
      <c r="MVJ28" s="167"/>
      <c r="MVK28" s="167"/>
      <c r="MVL28" s="167"/>
      <c r="MVM28" s="167"/>
      <c r="MVN28" s="167"/>
      <c r="MVO28" s="167"/>
      <c r="MVP28" s="167"/>
      <c r="MVQ28" s="167"/>
      <c r="MVR28" s="167"/>
      <c r="MVS28" s="167"/>
      <c r="MVT28" s="167"/>
      <c r="MVU28" s="167"/>
      <c r="MVV28" s="167"/>
      <c r="MVW28" s="167"/>
      <c r="MVX28" s="167"/>
      <c r="MVY28" s="167"/>
      <c r="MVZ28" s="167"/>
      <c r="MWA28" s="167"/>
      <c r="MWB28" s="167"/>
      <c r="MWC28" s="167"/>
      <c r="MWD28" s="167"/>
      <c r="MWE28" s="167"/>
      <c r="MWF28" s="167"/>
      <c r="MWG28" s="167"/>
      <c r="MWH28" s="167"/>
      <c r="MWI28" s="167"/>
      <c r="MWJ28" s="167"/>
      <c r="MWK28" s="167"/>
      <c r="MWL28" s="167"/>
      <c r="MWM28" s="167"/>
      <c r="MWN28" s="167"/>
      <c r="MWO28" s="167"/>
      <c r="MWP28" s="167"/>
      <c r="MWQ28" s="167"/>
      <c r="MWR28" s="167"/>
      <c r="MWS28" s="167"/>
      <c r="MWT28" s="167"/>
      <c r="MWU28" s="167"/>
      <c r="MWV28" s="167"/>
      <c r="MWW28" s="167"/>
      <c r="MWX28" s="167"/>
      <c r="MWY28" s="167"/>
      <c r="MWZ28" s="167"/>
      <c r="MXA28" s="167"/>
      <c r="MXB28" s="167"/>
      <c r="MXC28" s="167"/>
      <c r="MXD28" s="167"/>
      <c r="MXE28" s="167"/>
      <c r="MXF28" s="167"/>
      <c r="MXG28" s="167"/>
      <c r="MXH28" s="167"/>
      <c r="MXI28" s="167"/>
      <c r="MXJ28" s="167"/>
      <c r="MXK28" s="167"/>
      <c r="MXL28" s="167"/>
      <c r="MXM28" s="167"/>
      <c r="MXN28" s="167"/>
      <c r="MXO28" s="167"/>
      <c r="MXP28" s="167"/>
      <c r="MXQ28" s="167"/>
      <c r="MXR28" s="167"/>
      <c r="MXS28" s="167"/>
      <c r="MXT28" s="167"/>
      <c r="MXU28" s="167"/>
      <c r="MXV28" s="167"/>
      <c r="MXW28" s="167"/>
      <c r="MXX28" s="167"/>
      <c r="MXY28" s="167"/>
      <c r="MXZ28" s="167"/>
      <c r="MYA28" s="167"/>
      <c r="MYB28" s="167"/>
      <c r="MYC28" s="167"/>
      <c r="MYD28" s="167"/>
      <c r="MYE28" s="167"/>
      <c r="MYF28" s="167"/>
      <c r="MYG28" s="167"/>
      <c r="MYH28" s="167"/>
      <c r="MYI28" s="167"/>
      <c r="MYJ28" s="167"/>
      <c r="MYK28" s="167"/>
      <c r="MYL28" s="167"/>
      <c r="MYM28" s="167"/>
      <c r="MYN28" s="167"/>
      <c r="MYO28" s="167"/>
      <c r="MYP28" s="167"/>
      <c r="MYQ28" s="167"/>
      <c r="MYR28" s="167"/>
      <c r="MYS28" s="167"/>
      <c r="MYT28" s="167"/>
      <c r="MYU28" s="167"/>
      <c r="MYV28" s="167"/>
      <c r="MYW28" s="167"/>
      <c r="MYX28" s="167"/>
      <c r="MYY28" s="167"/>
      <c r="MYZ28" s="167"/>
      <c r="MZA28" s="167"/>
      <c r="MZB28" s="167"/>
      <c r="MZC28" s="167"/>
      <c r="MZD28" s="167"/>
      <c r="MZE28" s="167"/>
      <c r="MZF28" s="167"/>
      <c r="MZG28" s="167"/>
      <c r="MZH28" s="167"/>
      <c r="MZI28" s="167"/>
      <c r="MZJ28" s="167"/>
      <c r="MZK28" s="167"/>
      <c r="MZL28" s="167"/>
      <c r="MZM28" s="167"/>
      <c r="MZN28" s="167"/>
      <c r="MZO28" s="167"/>
      <c r="MZP28" s="167"/>
      <c r="MZQ28" s="167"/>
      <c r="MZR28" s="167"/>
      <c r="MZS28" s="167"/>
      <c r="MZT28" s="167"/>
      <c r="MZU28" s="167"/>
      <c r="MZV28" s="167"/>
      <c r="MZW28" s="167"/>
      <c r="MZX28" s="167"/>
      <c r="MZY28" s="167"/>
      <c r="MZZ28" s="167"/>
      <c r="NAA28" s="167"/>
      <c r="NAB28" s="167"/>
      <c r="NAC28" s="167"/>
      <c r="NAD28" s="167"/>
      <c r="NAE28" s="167"/>
      <c r="NAF28" s="167"/>
      <c r="NAG28" s="167"/>
      <c r="NAH28" s="167"/>
      <c r="NAI28" s="167"/>
      <c r="NAJ28" s="167"/>
      <c r="NAK28" s="167"/>
      <c r="NAL28" s="167"/>
      <c r="NAM28" s="167"/>
      <c r="NAN28" s="167"/>
      <c r="NAO28" s="167"/>
      <c r="NAP28" s="167"/>
      <c r="NAQ28" s="167"/>
      <c r="NAR28" s="167"/>
      <c r="NAS28" s="167"/>
      <c r="NAT28" s="167"/>
      <c r="NAU28" s="167"/>
      <c r="NAV28" s="167"/>
      <c r="NAW28" s="167"/>
      <c r="NAX28" s="167"/>
      <c r="NAY28" s="167"/>
      <c r="NAZ28" s="167"/>
      <c r="NBA28" s="167"/>
      <c r="NBB28" s="167"/>
      <c r="NBC28" s="167"/>
      <c r="NBD28" s="167"/>
      <c r="NBE28" s="167"/>
      <c r="NBF28" s="167"/>
      <c r="NBG28" s="167"/>
      <c r="NBH28" s="167"/>
      <c r="NBI28" s="167"/>
      <c r="NBJ28" s="167"/>
      <c r="NBK28" s="167"/>
      <c r="NBL28" s="167"/>
      <c r="NBM28" s="167"/>
      <c r="NBN28" s="167"/>
      <c r="NBO28" s="167"/>
      <c r="NBP28" s="167"/>
      <c r="NBQ28" s="167"/>
      <c r="NBR28" s="167"/>
      <c r="NBS28" s="167"/>
      <c r="NBT28" s="167"/>
      <c r="NBU28" s="167"/>
      <c r="NBV28" s="167"/>
      <c r="NBW28" s="167"/>
      <c r="NBX28" s="167"/>
      <c r="NBY28" s="167"/>
      <c r="NBZ28" s="167"/>
      <c r="NCA28" s="167"/>
      <c r="NCB28" s="167"/>
      <c r="NCC28" s="167"/>
      <c r="NCD28" s="167"/>
      <c r="NCE28" s="167"/>
      <c r="NCF28" s="167"/>
      <c r="NCG28" s="167"/>
      <c r="NCH28" s="167"/>
      <c r="NCI28" s="167"/>
      <c r="NCJ28" s="167"/>
      <c r="NCK28" s="167"/>
      <c r="NCL28" s="167"/>
      <c r="NCM28" s="167"/>
      <c r="NCN28" s="167"/>
      <c r="NCO28" s="167"/>
      <c r="NCP28" s="167"/>
      <c r="NCQ28" s="167"/>
      <c r="NCR28" s="167"/>
      <c r="NCS28" s="167"/>
      <c r="NCT28" s="167"/>
      <c r="NCU28" s="167"/>
      <c r="NCV28" s="167"/>
      <c r="NCW28" s="167"/>
      <c r="NCX28" s="167"/>
      <c r="NCY28" s="167"/>
      <c r="NCZ28" s="167"/>
      <c r="NDA28" s="167"/>
      <c r="NDB28" s="167"/>
      <c r="NDC28" s="167"/>
      <c r="NDD28" s="167"/>
      <c r="NDE28" s="167"/>
      <c r="NDF28" s="167"/>
      <c r="NDG28" s="167"/>
      <c r="NDH28" s="167"/>
      <c r="NDI28" s="167"/>
      <c r="NDJ28" s="167"/>
      <c r="NDK28" s="167"/>
      <c r="NDL28" s="167"/>
      <c r="NDM28" s="167"/>
      <c r="NDN28" s="167"/>
      <c r="NDO28" s="167"/>
      <c r="NDP28" s="167"/>
      <c r="NDQ28" s="167"/>
      <c r="NDR28" s="167"/>
      <c r="NDS28" s="167"/>
      <c r="NDT28" s="167"/>
      <c r="NDU28" s="167"/>
      <c r="NDV28" s="167"/>
      <c r="NDW28" s="167"/>
      <c r="NDX28" s="167"/>
      <c r="NDY28" s="167"/>
      <c r="NDZ28" s="167"/>
      <c r="NEA28" s="167"/>
      <c r="NEB28" s="167"/>
      <c r="NEC28" s="167"/>
      <c r="NED28" s="167"/>
      <c r="NEE28" s="167"/>
      <c r="NEF28" s="167"/>
      <c r="NEG28" s="167"/>
      <c r="NEH28" s="167"/>
      <c r="NEI28" s="167"/>
      <c r="NEJ28" s="167"/>
      <c r="NEK28" s="167"/>
      <c r="NEL28" s="167"/>
      <c r="NEM28" s="167"/>
      <c r="NEN28" s="167"/>
      <c r="NEO28" s="167"/>
      <c r="NEP28" s="167"/>
      <c r="NEQ28" s="167"/>
      <c r="NER28" s="167"/>
      <c r="NES28" s="167"/>
      <c r="NET28" s="167"/>
      <c r="NEU28" s="167"/>
      <c r="NEV28" s="167"/>
      <c r="NEW28" s="167"/>
      <c r="NEX28" s="167"/>
      <c r="NEY28" s="167"/>
      <c r="NEZ28" s="167"/>
      <c r="NFA28" s="167"/>
      <c r="NFB28" s="167"/>
      <c r="NFC28" s="167"/>
      <c r="NFD28" s="167"/>
      <c r="NFE28" s="167"/>
      <c r="NFF28" s="167"/>
      <c r="NFG28" s="167"/>
      <c r="NFH28" s="167"/>
      <c r="NFI28" s="167"/>
      <c r="NFJ28" s="167"/>
      <c r="NFK28" s="167"/>
      <c r="NFL28" s="167"/>
      <c r="NFM28" s="167"/>
      <c r="NFN28" s="167"/>
      <c r="NFO28" s="167"/>
      <c r="NFP28" s="167"/>
      <c r="NFQ28" s="167"/>
      <c r="NFR28" s="167"/>
      <c r="NFS28" s="167"/>
      <c r="NFT28" s="167"/>
      <c r="NFU28" s="167"/>
      <c r="NFV28" s="167"/>
      <c r="NFW28" s="167"/>
      <c r="NFX28" s="167"/>
      <c r="NFY28" s="167"/>
      <c r="NFZ28" s="167"/>
      <c r="NGA28" s="167"/>
      <c r="NGB28" s="167"/>
      <c r="NGC28" s="167"/>
      <c r="NGD28" s="167"/>
      <c r="NGE28" s="167"/>
      <c r="NGF28" s="167"/>
      <c r="NGG28" s="167"/>
      <c r="NGH28" s="167"/>
      <c r="NGI28" s="167"/>
      <c r="NGJ28" s="167"/>
      <c r="NGK28" s="167"/>
      <c r="NGL28" s="167"/>
      <c r="NGM28" s="167"/>
      <c r="NGN28" s="167"/>
      <c r="NGO28" s="167"/>
      <c r="NGP28" s="167"/>
      <c r="NGQ28" s="167"/>
      <c r="NGR28" s="167"/>
      <c r="NGS28" s="167"/>
      <c r="NGT28" s="167"/>
      <c r="NGU28" s="167"/>
      <c r="NGV28" s="167"/>
      <c r="NGW28" s="167"/>
      <c r="NGX28" s="167"/>
      <c r="NGY28" s="167"/>
      <c r="NGZ28" s="167"/>
      <c r="NHA28" s="167"/>
      <c r="NHB28" s="167"/>
      <c r="NHC28" s="167"/>
      <c r="NHD28" s="167"/>
      <c r="NHE28" s="167"/>
      <c r="NHF28" s="167"/>
      <c r="NHG28" s="167"/>
      <c r="NHH28" s="167"/>
      <c r="NHI28" s="167"/>
      <c r="NHJ28" s="167"/>
      <c r="NHK28" s="167"/>
      <c r="NHL28" s="167"/>
      <c r="NHM28" s="167"/>
      <c r="NHN28" s="167"/>
      <c r="NHO28" s="167"/>
      <c r="NHP28" s="167"/>
      <c r="NHQ28" s="167"/>
      <c r="NHR28" s="167"/>
      <c r="NHS28" s="167"/>
      <c r="NHT28" s="167"/>
      <c r="NHU28" s="167"/>
      <c r="NHV28" s="167"/>
      <c r="NHW28" s="167"/>
      <c r="NHX28" s="167"/>
      <c r="NHY28" s="167"/>
      <c r="NHZ28" s="167"/>
      <c r="NIA28" s="167"/>
      <c r="NIB28" s="167"/>
      <c r="NIC28" s="167"/>
      <c r="NID28" s="167"/>
      <c r="NIE28" s="167"/>
      <c r="NIF28" s="167"/>
      <c r="NIG28" s="167"/>
      <c r="NIH28" s="167"/>
      <c r="NII28" s="167"/>
      <c r="NIJ28" s="167"/>
      <c r="NIK28" s="167"/>
      <c r="NIL28" s="167"/>
      <c r="NIM28" s="167"/>
      <c r="NIN28" s="167"/>
      <c r="NIO28" s="167"/>
      <c r="NIP28" s="167"/>
      <c r="NIQ28" s="167"/>
      <c r="NIR28" s="167"/>
      <c r="NIS28" s="167"/>
      <c r="NIT28" s="167"/>
      <c r="NIU28" s="167"/>
      <c r="NIV28" s="167"/>
      <c r="NIW28" s="167"/>
      <c r="NIX28" s="167"/>
      <c r="NIY28" s="167"/>
      <c r="NIZ28" s="167"/>
      <c r="NJA28" s="167"/>
      <c r="NJB28" s="167"/>
      <c r="NJC28" s="167"/>
      <c r="NJD28" s="167"/>
      <c r="NJE28" s="167"/>
      <c r="NJF28" s="167"/>
      <c r="NJG28" s="167"/>
      <c r="NJH28" s="167"/>
      <c r="NJI28" s="167"/>
      <c r="NJJ28" s="167"/>
      <c r="NJK28" s="167"/>
      <c r="NJL28" s="167"/>
      <c r="NJM28" s="167"/>
      <c r="NJN28" s="167"/>
      <c r="NJO28" s="167"/>
      <c r="NJP28" s="167"/>
      <c r="NJQ28" s="167"/>
      <c r="NJR28" s="167"/>
      <c r="NJS28" s="167"/>
      <c r="NJT28" s="167"/>
      <c r="NJU28" s="167"/>
      <c r="NJV28" s="167"/>
      <c r="NJW28" s="167"/>
      <c r="NJX28" s="167"/>
      <c r="NJY28" s="167"/>
      <c r="NJZ28" s="167"/>
      <c r="NKA28" s="167"/>
      <c r="NKB28" s="167"/>
      <c r="NKC28" s="167"/>
      <c r="NKD28" s="167"/>
      <c r="NKE28" s="167"/>
      <c r="NKF28" s="167"/>
      <c r="NKG28" s="167"/>
      <c r="NKH28" s="167"/>
      <c r="NKI28" s="167"/>
      <c r="NKJ28" s="167"/>
      <c r="NKK28" s="167"/>
      <c r="NKL28" s="167"/>
      <c r="NKM28" s="167"/>
      <c r="NKN28" s="167"/>
      <c r="NKO28" s="167"/>
      <c r="NKP28" s="167"/>
      <c r="NKQ28" s="167"/>
      <c r="NKR28" s="167"/>
      <c r="NKS28" s="167"/>
      <c r="NKT28" s="167"/>
      <c r="NKU28" s="167"/>
      <c r="NKV28" s="167"/>
      <c r="NKW28" s="167"/>
      <c r="NKX28" s="167"/>
      <c r="NKY28" s="167"/>
      <c r="NKZ28" s="167"/>
      <c r="NLA28" s="167"/>
      <c r="NLB28" s="167"/>
      <c r="NLC28" s="167"/>
      <c r="NLD28" s="167"/>
      <c r="NLE28" s="167"/>
      <c r="NLF28" s="167"/>
      <c r="NLG28" s="167"/>
      <c r="NLH28" s="167"/>
      <c r="NLI28" s="167"/>
      <c r="NLJ28" s="167"/>
      <c r="NLK28" s="167"/>
      <c r="NLL28" s="167"/>
      <c r="NLM28" s="167"/>
      <c r="NLN28" s="167"/>
      <c r="NLO28" s="167"/>
      <c r="NLP28" s="167"/>
      <c r="NLQ28" s="167"/>
      <c r="NLR28" s="167"/>
      <c r="NLS28" s="167"/>
      <c r="NLT28" s="167"/>
      <c r="NLU28" s="167"/>
      <c r="NLV28" s="167"/>
      <c r="NLW28" s="167"/>
      <c r="NLX28" s="167"/>
      <c r="NLY28" s="167"/>
      <c r="NLZ28" s="167"/>
      <c r="NMA28" s="167"/>
      <c r="NMB28" s="167"/>
      <c r="NMC28" s="167"/>
      <c r="NMD28" s="167"/>
      <c r="NME28" s="167"/>
      <c r="NMF28" s="167"/>
      <c r="NMG28" s="167"/>
      <c r="NMH28" s="167"/>
      <c r="NMI28" s="167"/>
      <c r="NMJ28" s="167"/>
      <c r="NMK28" s="167"/>
      <c r="NML28" s="167"/>
      <c r="NMM28" s="167"/>
      <c r="NMN28" s="167"/>
      <c r="NMO28" s="167"/>
      <c r="NMP28" s="167"/>
      <c r="NMQ28" s="167"/>
      <c r="NMR28" s="167"/>
      <c r="NMS28" s="167"/>
      <c r="NMT28" s="167"/>
      <c r="NMU28" s="167"/>
      <c r="NMV28" s="167"/>
      <c r="NMW28" s="167"/>
      <c r="NMX28" s="167"/>
      <c r="NMY28" s="167"/>
      <c r="NMZ28" s="167"/>
      <c r="NNA28" s="167"/>
      <c r="NNB28" s="167"/>
      <c r="NNC28" s="167"/>
      <c r="NND28" s="167"/>
      <c r="NNE28" s="167"/>
      <c r="NNF28" s="167"/>
      <c r="NNG28" s="167"/>
      <c r="NNH28" s="167"/>
      <c r="NNI28" s="167"/>
      <c r="NNJ28" s="167"/>
      <c r="NNK28" s="167"/>
      <c r="NNL28" s="167"/>
      <c r="NNM28" s="167"/>
      <c r="NNN28" s="167"/>
      <c r="NNO28" s="167"/>
      <c r="NNP28" s="167"/>
      <c r="NNQ28" s="167"/>
      <c r="NNR28" s="167"/>
      <c r="NNS28" s="167"/>
      <c r="NNT28" s="167"/>
      <c r="NNU28" s="167"/>
      <c r="NNV28" s="167"/>
      <c r="NNW28" s="167"/>
      <c r="NNX28" s="167"/>
      <c r="NNY28" s="167"/>
      <c r="NNZ28" s="167"/>
      <c r="NOA28" s="167"/>
      <c r="NOB28" s="167"/>
      <c r="NOC28" s="167"/>
      <c r="NOD28" s="167"/>
      <c r="NOE28" s="167"/>
      <c r="NOF28" s="167"/>
      <c r="NOG28" s="167"/>
      <c r="NOH28" s="167"/>
      <c r="NOI28" s="167"/>
      <c r="NOJ28" s="167"/>
      <c r="NOK28" s="167"/>
      <c r="NOL28" s="167"/>
      <c r="NOM28" s="167"/>
      <c r="NON28" s="167"/>
      <c r="NOO28" s="167"/>
      <c r="NOP28" s="167"/>
      <c r="NOQ28" s="167"/>
      <c r="NOR28" s="167"/>
      <c r="NOS28" s="167"/>
      <c r="NOT28" s="167"/>
      <c r="NOU28" s="167"/>
      <c r="NOV28" s="167"/>
      <c r="NOW28" s="167"/>
      <c r="NOX28" s="167"/>
      <c r="NOY28" s="167"/>
      <c r="NOZ28" s="167"/>
      <c r="NPA28" s="167"/>
      <c r="NPB28" s="167"/>
      <c r="NPC28" s="167"/>
      <c r="NPD28" s="167"/>
      <c r="NPE28" s="167"/>
      <c r="NPF28" s="167"/>
      <c r="NPG28" s="167"/>
      <c r="NPH28" s="167"/>
      <c r="NPI28" s="167"/>
      <c r="NPJ28" s="167"/>
      <c r="NPK28" s="167"/>
      <c r="NPL28" s="167"/>
      <c r="NPM28" s="167"/>
      <c r="NPN28" s="167"/>
      <c r="NPO28" s="167"/>
      <c r="NPP28" s="167"/>
      <c r="NPQ28" s="167"/>
      <c r="NPR28" s="167"/>
      <c r="NPS28" s="167"/>
      <c r="NPT28" s="167"/>
      <c r="NPU28" s="167"/>
      <c r="NPV28" s="167"/>
      <c r="NPW28" s="167"/>
      <c r="NPX28" s="167"/>
      <c r="NPY28" s="167"/>
      <c r="NPZ28" s="167"/>
      <c r="NQA28" s="167"/>
      <c r="NQB28" s="167"/>
      <c r="NQC28" s="167"/>
      <c r="NQD28" s="167"/>
      <c r="NQE28" s="167"/>
      <c r="NQF28" s="167"/>
      <c r="NQG28" s="167"/>
      <c r="NQH28" s="167"/>
      <c r="NQI28" s="167"/>
      <c r="NQJ28" s="167"/>
      <c r="NQK28" s="167"/>
      <c r="NQL28" s="167"/>
      <c r="NQM28" s="167"/>
      <c r="NQN28" s="167"/>
      <c r="NQO28" s="167"/>
      <c r="NQP28" s="167"/>
      <c r="NQQ28" s="167"/>
      <c r="NQR28" s="167"/>
      <c r="NQS28" s="167"/>
      <c r="NQT28" s="167"/>
      <c r="NQU28" s="167"/>
      <c r="NQV28" s="167"/>
      <c r="NQW28" s="167"/>
      <c r="NQX28" s="167"/>
      <c r="NQY28" s="167"/>
      <c r="NQZ28" s="167"/>
      <c r="NRA28" s="167"/>
      <c r="NRB28" s="167"/>
      <c r="NRC28" s="167"/>
      <c r="NRD28" s="167"/>
      <c r="NRE28" s="167"/>
      <c r="NRF28" s="167"/>
      <c r="NRG28" s="167"/>
      <c r="NRH28" s="167"/>
      <c r="NRI28" s="167"/>
      <c r="NRJ28" s="167"/>
      <c r="NRK28" s="167"/>
      <c r="NRL28" s="167"/>
      <c r="NRM28" s="167"/>
      <c r="NRN28" s="167"/>
      <c r="NRO28" s="167"/>
      <c r="NRP28" s="167"/>
      <c r="NRQ28" s="167"/>
      <c r="NRR28" s="167"/>
      <c r="NRS28" s="167"/>
      <c r="NRT28" s="167"/>
      <c r="NRU28" s="167"/>
      <c r="NRV28" s="167"/>
      <c r="NRW28" s="167"/>
      <c r="NRX28" s="167"/>
      <c r="NRY28" s="167"/>
      <c r="NRZ28" s="167"/>
      <c r="NSA28" s="167"/>
      <c r="NSB28" s="167"/>
      <c r="NSC28" s="167"/>
      <c r="NSD28" s="167"/>
      <c r="NSE28" s="167"/>
      <c r="NSF28" s="167"/>
      <c r="NSG28" s="167"/>
      <c r="NSH28" s="167"/>
      <c r="NSI28" s="167"/>
      <c r="NSJ28" s="167"/>
      <c r="NSK28" s="167"/>
      <c r="NSL28" s="167"/>
      <c r="NSM28" s="167"/>
      <c r="NSN28" s="167"/>
      <c r="NSO28" s="167"/>
      <c r="NSP28" s="167"/>
      <c r="NSQ28" s="167"/>
      <c r="NSR28" s="167"/>
      <c r="NSS28" s="167"/>
      <c r="NST28" s="167"/>
      <c r="NSU28" s="167"/>
      <c r="NSV28" s="167"/>
      <c r="NSW28" s="167"/>
      <c r="NSX28" s="167"/>
      <c r="NSY28" s="167"/>
      <c r="NSZ28" s="167"/>
      <c r="NTA28" s="167"/>
      <c r="NTB28" s="167"/>
      <c r="NTC28" s="167"/>
      <c r="NTD28" s="167"/>
      <c r="NTE28" s="167"/>
      <c r="NTF28" s="167"/>
      <c r="NTG28" s="167"/>
      <c r="NTH28" s="167"/>
      <c r="NTI28" s="167"/>
      <c r="NTJ28" s="167"/>
      <c r="NTK28" s="167"/>
      <c r="NTL28" s="167"/>
      <c r="NTM28" s="167"/>
      <c r="NTN28" s="167"/>
      <c r="NTO28" s="167"/>
      <c r="NTP28" s="167"/>
      <c r="NTQ28" s="167"/>
      <c r="NTR28" s="167"/>
      <c r="NTS28" s="167"/>
      <c r="NTT28" s="167"/>
      <c r="NTU28" s="167"/>
      <c r="NTV28" s="167"/>
      <c r="NTW28" s="167"/>
      <c r="NTX28" s="167"/>
      <c r="NTY28" s="167"/>
      <c r="NTZ28" s="167"/>
      <c r="NUA28" s="167"/>
      <c r="NUB28" s="167"/>
      <c r="NUC28" s="167"/>
      <c r="NUD28" s="167"/>
      <c r="NUE28" s="167"/>
      <c r="NUF28" s="167"/>
      <c r="NUG28" s="167"/>
      <c r="NUH28" s="167"/>
      <c r="NUI28" s="167"/>
      <c r="NUJ28" s="167"/>
      <c r="NUK28" s="167"/>
      <c r="NUL28" s="167"/>
      <c r="NUM28" s="167"/>
      <c r="NUN28" s="167"/>
      <c r="NUO28" s="167"/>
      <c r="NUP28" s="167"/>
      <c r="NUQ28" s="167"/>
      <c r="NUR28" s="167"/>
      <c r="NUS28" s="167"/>
      <c r="NUT28" s="167"/>
      <c r="NUU28" s="167"/>
      <c r="NUV28" s="167"/>
      <c r="NUW28" s="167"/>
      <c r="NUX28" s="167"/>
      <c r="NUY28" s="167"/>
      <c r="NUZ28" s="167"/>
      <c r="NVA28" s="167"/>
      <c r="NVB28" s="167"/>
      <c r="NVC28" s="167"/>
      <c r="NVD28" s="167"/>
      <c r="NVE28" s="167"/>
      <c r="NVF28" s="167"/>
      <c r="NVG28" s="167"/>
      <c r="NVH28" s="167"/>
      <c r="NVI28" s="167"/>
      <c r="NVJ28" s="167"/>
      <c r="NVK28" s="167"/>
      <c r="NVL28" s="167"/>
      <c r="NVM28" s="167"/>
      <c r="NVN28" s="167"/>
      <c r="NVO28" s="167"/>
      <c r="NVP28" s="167"/>
      <c r="NVQ28" s="167"/>
      <c r="NVR28" s="167"/>
      <c r="NVS28" s="167"/>
      <c r="NVT28" s="167"/>
      <c r="NVU28" s="167"/>
      <c r="NVV28" s="167"/>
      <c r="NVW28" s="167"/>
      <c r="NVX28" s="167"/>
      <c r="NVY28" s="167"/>
      <c r="NVZ28" s="167"/>
      <c r="NWA28" s="167"/>
      <c r="NWB28" s="167"/>
      <c r="NWC28" s="167"/>
      <c r="NWD28" s="167"/>
      <c r="NWE28" s="167"/>
      <c r="NWF28" s="167"/>
      <c r="NWG28" s="167"/>
      <c r="NWH28" s="167"/>
      <c r="NWI28" s="167"/>
      <c r="NWJ28" s="167"/>
      <c r="NWK28" s="167"/>
      <c r="NWL28" s="167"/>
      <c r="NWM28" s="167"/>
      <c r="NWN28" s="167"/>
      <c r="NWO28" s="167"/>
      <c r="NWP28" s="167"/>
      <c r="NWQ28" s="167"/>
      <c r="NWR28" s="167"/>
      <c r="NWS28" s="167"/>
      <c r="NWT28" s="167"/>
      <c r="NWU28" s="167"/>
      <c r="NWV28" s="167"/>
      <c r="NWW28" s="167"/>
      <c r="NWX28" s="167"/>
      <c r="NWY28" s="167"/>
      <c r="NWZ28" s="167"/>
      <c r="NXA28" s="167"/>
      <c r="NXB28" s="167"/>
      <c r="NXC28" s="167"/>
      <c r="NXD28" s="167"/>
      <c r="NXE28" s="167"/>
      <c r="NXF28" s="167"/>
      <c r="NXG28" s="167"/>
      <c r="NXH28" s="167"/>
      <c r="NXI28" s="167"/>
      <c r="NXJ28" s="167"/>
      <c r="NXK28" s="167"/>
      <c r="NXL28" s="167"/>
      <c r="NXM28" s="167"/>
      <c r="NXN28" s="167"/>
      <c r="NXO28" s="167"/>
      <c r="NXP28" s="167"/>
      <c r="NXQ28" s="167"/>
      <c r="NXR28" s="167"/>
      <c r="NXS28" s="167"/>
      <c r="NXT28" s="167"/>
      <c r="NXU28" s="167"/>
      <c r="NXV28" s="167"/>
      <c r="NXW28" s="167"/>
      <c r="NXX28" s="167"/>
      <c r="NXY28" s="167"/>
      <c r="NXZ28" s="167"/>
      <c r="NYA28" s="167"/>
      <c r="NYB28" s="167"/>
      <c r="NYC28" s="167"/>
      <c r="NYD28" s="167"/>
      <c r="NYE28" s="167"/>
      <c r="NYF28" s="167"/>
      <c r="NYG28" s="167"/>
      <c r="NYH28" s="167"/>
      <c r="NYI28" s="167"/>
      <c r="NYJ28" s="167"/>
      <c r="NYK28" s="167"/>
      <c r="NYL28" s="167"/>
      <c r="NYM28" s="167"/>
      <c r="NYN28" s="167"/>
      <c r="NYO28" s="167"/>
      <c r="NYP28" s="167"/>
      <c r="NYQ28" s="167"/>
      <c r="NYR28" s="167"/>
      <c r="NYS28" s="167"/>
      <c r="NYT28" s="167"/>
      <c r="NYU28" s="167"/>
      <c r="NYV28" s="167"/>
      <c r="NYW28" s="167"/>
      <c r="NYX28" s="167"/>
      <c r="NYY28" s="167"/>
      <c r="NYZ28" s="167"/>
      <c r="NZA28" s="167"/>
      <c r="NZB28" s="167"/>
      <c r="NZC28" s="167"/>
      <c r="NZD28" s="167"/>
      <c r="NZE28" s="167"/>
      <c r="NZF28" s="167"/>
      <c r="NZG28" s="167"/>
      <c r="NZH28" s="167"/>
      <c r="NZI28" s="167"/>
      <c r="NZJ28" s="167"/>
      <c r="NZK28" s="167"/>
      <c r="NZL28" s="167"/>
      <c r="NZM28" s="167"/>
      <c r="NZN28" s="167"/>
      <c r="NZO28" s="167"/>
      <c r="NZP28" s="167"/>
      <c r="NZQ28" s="167"/>
      <c r="NZR28" s="167"/>
      <c r="NZS28" s="167"/>
      <c r="NZT28" s="167"/>
      <c r="NZU28" s="167"/>
      <c r="NZV28" s="167"/>
      <c r="NZW28" s="167"/>
      <c r="NZX28" s="167"/>
      <c r="NZY28" s="167"/>
      <c r="NZZ28" s="167"/>
      <c r="OAA28" s="167"/>
      <c r="OAB28" s="167"/>
      <c r="OAC28" s="167"/>
      <c r="OAD28" s="167"/>
      <c r="OAE28" s="167"/>
      <c r="OAF28" s="167"/>
      <c r="OAG28" s="167"/>
      <c r="OAH28" s="167"/>
      <c r="OAI28" s="167"/>
      <c r="OAJ28" s="167"/>
      <c r="OAK28" s="167"/>
      <c r="OAL28" s="167"/>
      <c r="OAM28" s="167"/>
      <c r="OAN28" s="167"/>
      <c r="OAO28" s="167"/>
      <c r="OAP28" s="167"/>
      <c r="OAQ28" s="167"/>
      <c r="OAR28" s="167"/>
      <c r="OAS28" s="167"/>
      <c r="OAT28" s="167"/>
      <c r="OAU28" s="167"/>
      <c r="OAV28" s="167"/>
      <c r="OAW28" s="167"/>
      <c r="OAX28" s="167"/>
      <c r="OAY28" s="167"/>
      <c r="OAZ28" s="167"/>
      <c r="OBA28" s="167"/>
      <c r="OBB28" s="167"/>
      <c r="OBC28" s="167"/>
      <c r="OBD28" s="167"/>
      <c r="OBE28" s="167"/>
      <c r="OBF28" s="167"/>
      <c r="OBG28" s="167"/>
      <c r="OBH28" s="167"/>
      <c r="OBI28" s="167"/>
      <c r="OBJ28" s="167"/>
      <c r="OBK28" s="167"/>
      <c r="OBL28" s="167"/>
      <c r="OBM28" s="167"/>
      <c r="OBN28" s="167"/>
      <c r="OBO28" s="167"/>
      <c r="OBP28" s="167"/>
      <c r="OBQ28" s="167"/>
      <c r="OBR28" s="167"/>
      <c r="OBS28" s="167"/>
      <c r="OBT28" s="167"/>
      <c r="OBU28" s="167"/>
      <c r="OBV28" s="167"/>
      <c r="OBW28" s="167"/>
      <c r="OBX28" s="167"/>
      <c r="OBY28" s="167"/>
      <c r="OBZ28" s="167"/>
      <c r="OCA28" s="167"/>
      <c r="OCB28" s="167"/>
      <c r="OCC28" s="167"/>
      <c r="OCD28" s="167"/>
      <c r="OCE28" s="167"/>
      <c r="OCF28" s="167"/>
      <c r="OCG28" s="167"/>
      <c r="OCH28" s="167"/>
      <c r="OCI28" s="167"/>
      <c r="OCJ28" s="167"/>
      <c r="OCK28" s="167"/>
      <c r="OCL28" s="167"/>
      <c r="OCM28" s="167"/>
      <c r="OCN28" s="167"/>
      <c r="OCO28" s="167"/>
      <c r="OCP28" s="167"/>
      <c r="OCQ28" s="167"/>
      <c r="OCR28" s="167"/>
      <c r="OCS28" s="167"/>
      <c r="OCT28" s="167"/>
      <c r="OCU28" s="167"/>
      <c r="OCV28" s="167"/>
      <c r="OCW28" s="167"/>
      <c r="OCX28" s="167"/>
      <c r="OCY28" s="167"/>
      <c r="OCZ28" s="167"/>
      <c r="ODA28" s="167"/>
      <c r="ODB28" s="167"/>
      <c r="ODC28" s="167"/>
      <c r="ODD28" s="167"/>
      <c r="ODE28" s="167"/>
      <c r="ODF28" s="167"/>
      <c r="ODG28" s="167"/>
      <c r="ODH28" s="167"/>
      <c r="ODI28" s="167"/>
      <c r="ODJ28" s="167"/>
      <c r="ODK28" s="167"/>
      <c r="ODL28" s="167"/>
      <c r="ODM28" s="167"/>
      <c r="ODN28" s="167"/>
      <c r="ODO28" s="167"/>
      <c r="ODP28" s="167"/>
      <c r="ODQ28" s="167"/>
      <c r="ODR28" s="167"/>
      <c r="ODS28" s="167"/>
      <c r="ODT28" s="167"/>
      <c r="ODU28" s="167"/>
      <c r="ODV28" s="167"/>
      <c r="ODW28" s="167"/>
      <c r="ODX28" s="167"/>
      <c r="ODY28" s="167"/>
      <c r="ODZ28" s="167"/>
      <c r="OEA28" s="167"/>
      <c r="OEB28" s="167"/>
      <c r="OEC28" s="167"/>
      <c r="OED28" s="167"/>
      <c r="OEE28" s="167"/>
      <c r="OEF28" s="167"/>
      <c r="OEG28" s="167"/>
      <c r="OEH28" s="167"/>
      <c r="OEI28" s="167"/>
      <c r="OEJ28" s="167"/>
      <c r="OEK28" s="167"/>
      <c r="OEL28" s="167"/>
      <c r="OEM28" s="167"/>
      <c r="OEN28" s="167"/>
      <c r="OEO28" s="167"/>
      <c r="OEP28" s="167"/>
      <c r="OEQ28" s="167"/>
      <c r="OER28" s="167"/>
      <c r="OES28" s="167"/>
      <c r="OET28" s="167"/>
      <c r="OEU28" s="167"/>
      <c r="OEV28" s="167"/>
      <c r="OEW28" s="167"/>
      <c r="OEX28" s="167"/>
      <c r="OEY28" s="167"/>
      <c r="OEZ28" s="167"/>
      <c r="OFA28" s="167"/>
      <c r="OFB28" s="167"/>
      <c r="OFC28" s="167"/>
      <c r="OFD28" s="167"/>
      <c r="OFE28" s="167"/>
      <c r="OFF28" s="167"/>
      <c r="OFG28" s="167"/>
      <c r="OFH28" s="167"/>
      <c r="OFI28" s="167"/>
      <c r="OFJ28" s="167"/>
      <c r="OFK28" s="167"/>
      <c r="OFL28" s="167"/>
      <c r="OFM28" s="167"/>
      <c r="OFN28" s="167"/>
      <c r="OFO28" s="167"/>
      <c r="OFP28" s="167"/>
      <c r="OFQ28" s="167"/>
      <c r="OFR28" s="167"/>
      <c r="OFS28" s="167"/>
      <c r="OFT28" s="167"/>
      <c r="OFU28" s="167"/>
      <c r="OFV28" s="167"/>
      <c r="OFW28" s="167"/>
      <c r="OFX28" s="167"/>
      <c r="OFY28" s="167"/>
      <c r="OFZ28" s="167"/>
      <c r="OGA28" s="167"/>
      <c r="OGB28" s="167"/>
      <c r="OGC28" s="167"/>
      <c r="OGD28" s="167"/>
      <c r="OGE28" s="167"/>
      <c r="OGF28" s="167"/>
      <c r="OGG28" s="167"/>
      <c r="OGH28" s="167"/>
      <c r="OGI28" s="167"/>
      <c r="OGJ28" s="167"/>
      <c r="OGK28" s="167"/>
      <c r="OGL28" s="167"/>
      <c r="OGM28" s="167"/>
      <c r="OGN28" s="167"/>
      <c r="OGO28" s="167"/>
      <c r="OGP28" s="167"/>
      <c r="OGQ28" s="167"/>
      <c r="OGR28" s="167"/>
      <c r="OGS28" s="167"/>
      <c r="OGT28" s="167"/>
      <c r="OGU28" s="167"/>
      <c r="OGV28" s="167"/>
      <c r="OGW28" s="167"/>
      <c r="OGX28" s="167"/>
      <c r="OGY28" s="167"/>
      <c r="OGZ28" s="167"/>
      <c r="OHA28" s="167"/>
      <c r="OHB28" s="167"/>
      <c r="OHC28" s="167"/>
      <c r="OHD28" s="167"/>
      <c r="OHE28" s="167"/>
      <c r="OHF28" s="167"/>
      <c r="OHG28" s="167"/>
      <c r="OHH28" s="167"/>
      <c r="OHI28" s="167"/>
      <c r="OHJ28" s="167"/>
      <c r="OHK28" s="167"/>
      <c r="OHL28" s="167"/>
      <c r="OHM28" s="167"/>
      <c r="OHN28" s="167"/>
      <c r="OHO28" s="167"/>
      <c r="OHP28" s="167"/>
      <c r="OHQ28" s="167"/>
      <c r="OHR28" s="167"/>
      <c r="OHS28" s="167"/>
      <c r="OHT28" s="167"/>
      <c r="OHU28" s="167"/>
      <c r="OHV28" s="167"/>
      <c r="OHW28" s="167"/>
      <c r="OHX28" s="167"/>
      <c r="OHY28" s="167"/>
      <c r="OHZ28" s="167"/>
      <c r="OIA28" s="167"/>
      <c r="OIB28" s="167"/>
      <c r="OIC28" s="167"/>
      <c r="OID28" s="167"/>
      <c r="OIE28" s="167"/>
      <c r="OIF28" s="167"/>
      <c r="OIG28" s="167"/>
      <c r="OIH28" s="167"/>
      <c r="OII28" s="167"/>
      <c r="OIJ28" s="167"/>
      <c r="OIK28" s="167"/>
      <c r="OIL28" s="167"/>
      <c r="OIM28" s="167"/>
      <c r="OIN28" s="167"/>
      <c r="OIO28" s="167"/>
      <c r="OIP28" s="167"/>
      <c r="OIQ28" s="167"/>
      <c r="OIR28" s="167"/>
      <c r="OIS28" s="167"/>
      <c r="OIT28" s="167"/>
      <c r="OIU28" s="167"/>
      <c r="OIV28" s="167"/>
      <c r="OIW28" s="167"/>
      <c r="OIX28" s="167"/>
      <c r="OIY28" s="167"/>
      <c r="OIZ28" s="167"/>
      <c r="OJA28" s="167"/>
      <c r="OJB28" s="167"/>
      <c r="OJC28" s="167"/>
      <c r="OJD28" s="167"/>
      <c r="OJE28" s="167"/>
      <c r="OJF28" s="167"/>
      <c r="OJG28" s="167"/>
      <c r="OJH28" s="167"/>
      <c r="OJI28" s="167"/>
      <c r="OJJ28" s="167"/>
      <c r="OJK28" s="167"/>
      <c r="OJL28" s="167"/>
      <c r="OJM28" s="167"/>
      <c r="OJN28" s="167"/>
      <c r="OJO28" s="167"/>
      <c r="OJP28" s="167"/>
      <c r="OJQ28" s="167"/>
      <c r="OJR28" s="167"/>
      <c r="OJS28" s="167"/>
      <c r="OJT28" s="167"/>
      <c r="OJU28" s="167"/>
      <c r="OJV28" s="167"/>
      <c r="OJW28" s="167"/>
      <c r="OJX28" s="167"/>
      <c r="OJY28" s="167"/>
      <c r="OJZ28" s="167"/>
      <c r="OKA28" s="167"/>
      <c r="OKB28" s="167"/>
      <c r="OKC28" s="167"/>
      <c r="OKD28" s="167"/>
      <c r="OKE28" s="167"/>
      <c r="OKF28" s="167"/>
      <c r="OKG28" s="167"/>
      <c r="OKH28" s="167"/>
      <c r="OKI28" s="167"/>
      <c r="OKJ28" s="167"/>
      <c r="OKK28" s="167"/>
      <c r="OKL28" s="167"/>
      <c r="OKM28" s="167"/>
      <c r="OKN28" s="167"/>
      <c r="OKO28" s="167"/>
      <c r="OKP28" s="167"/>
      <c r="OKQ28" s="167"/>
      <c r="OKR28" s="167"/>
      <c r="OKS28" s="167"/>
      <c r="OKT28" s="167"/>
      <c r="OKU28" s="167"/>
      <c r="OKV28" s="167"/>
      <c r="OKW28" s="167"/>
      <c r="OKX28" s="167"/>
      <c r="OKY28" s="167"/>
      <c r="OKZ28" s="167"/>
      <c r="OLA28" s="167"/>
      <c r="OLB28" s="167"/>
      <c r="OLC28" s="167"/>
      <c r="OLD28" s="167"/>
      <c r="OLE28" s="167"/>
      <c r="OLF28" s="167"/>
      <c r="OLG28" s="167"/>
      <c r="OLH28" s="167"/>
      <c r="OLI28" s="167"/>
      <c r="OLJ28" s="167"/>
      <c r="OLK28" s="167"/>
      <c r="OLL28" s="167"/>
      <c r="OLM28" s="167"/>
      <c r="OLN28" s="167"/>
      <c r="OLO28" s="167"/>
      <c r="OLP28" s="167"/>
      <c r="OLQ28" s="167"/>
      <c r="OLR28" s="167"/>
      <c r="OLS28" s="167"/>
      <c r="OLT28" s="167"/>
      <c r="OLU28" s="167"/>
      <c r="OLV28" s="167"/>
      <c r="OLW28" s="167"/>
      <c r="OLX28" s="167"/>
      <c r="OLY28" s="167"/>
      <c r="OLZ28" s="167"/>
      <c r="OMA28" s="167"/>
      <c r="OMB28" s="167"/>
      <c r="OMC28" s="167"/>
      <c r="OMD28" s="167"/>
      <c r="OME28" s="167"/>
      <c r="OMF28" s="167"/>
      <c r="OMG28" s="167"/>
      <c r="OMH28" s="167"/>
      <c r="OMI28" s="167"/>
      <c r="OMJ28" s="167"/>
      <c r="OMK28" s="167"/>
      <c r="OML28" s="167"/>
      <c r="OMM28" s="167"/>
      <c r="OMN28" s="167"/>
      <c r="OMO28" s="167"/>
      <c r="OMP28" s="167"/>
      <c r="OMQ28" s="167"/>
      <c r="OMR28" s="167"/>
      <c r="OMS28" s="167"/>
      <c r="OMT28" s="167"/>
      <c r="OMU28" s="167"/>
      <c r="OMV28" s="167"/>
      <c r="OMW28" s="167"/>
      <c r="OMX28" s="167"/>
      <c r="OMY28" s="167"/>
      <c r="OMZ28" s="167"/>
      <c r="ONA28" s="167"/>
      <c r="ONB28" s="167"/>
      <c r="ONC28" s="167"/>
      <c r="OND28" s="167"/>
      <c r="ONE28" s="167"/>
      <c r="ONF28" s="167"/>
      <c r="ONG28" s="167"/>
      <c r="ONH28" s="167"/>
      <c r="ONI28" s="167"/>
      <c r="ONJ28" s="167"/>
      <c r="ONK28" s="167"/>
      <c r="ONL28" s="167"/>
      <c r="ONM28" s="167"/>
      <c r="ONN28" s="167"/>
      <c r="ONO28" s="167"/>
      <c r="ONP28" s="167"/>
      <c r="ONQ28" s="167"/>
      <c r="ONR28" s="167"/>
      <c r="ONS28" s="167"/>
      <c r="ONT28" s="167"/>
      <c r="ONU28" s="167"/>
      <c r="ONV28" s="167"/>
      <c r="ONW28" s="167"/>
      <c r="ONX28" s="167"/>
      <c r="ONY28" s="167"/>
      <c r="ONZ28" s="167"/>
      <c r="OOA28" s="167"/>
      <c r="OOB28" s="167"/>
      <c r="OOC28" s="167"/>
      <c r="OOD28" s="167"/>
      <c r="OOE28" s="167"/>
      <c r="OOF28" s="167"/>
      <c r="OOG28" s="167"/>
      <c r="OOH28" s="167"/>
      <c r="OOI28" s="167"/>
      <c r="OOJ28" s="167"/>
      <c r="OOK28" s="167"/>
      <c r="OOL28" s="167"/>
      <c r="OOM28" s="167"/>
      <c r="OON28" s="167"/>
      <c r="OOO28" s="167"/>
      <c r="OOP28" s="167"/>
      <c r="OOQ28" s="167"/>
      <c r="OOR28" s="167"/>
      <c r="OOS28" s="167"/>
      <c r="OOT28" s="167"/>
      <c r="OOU28" s="167"/>
      <c r="OOV28" s="167"/>
      <c r="OOW28" s="167"/>
      <c r="OOX28" s="167"/>
      <c r="OOY28" s="167"/>
      <c r="OOZ28" s="167"/>
      <c r="OPA28" s="167"/>
      <c r="OPB28" s="167"/>
      <c r="OPC28" s="167"/>
      <c r="OPD28" s="167"/>
      <c r="OPE28" s="167"/>
      <c r="OPF28" s="167"/>
      <c r="OPG28" s="167"/>
      <c r="OPH28" s="167"/>
      <c r="OPI28" s="167"/>
      <c r="OPJ28" s="167"/>
      <c r="OPK28" s="167"/>
      <c r="OPL28" s="167"/>
      <c r="OPM28" s="167"/>
      <c r="OPN28" s="167"/>
      <c r="OPO28" s="167"/>
      <c r="OPP28" s="167"/>
      <c r="OPQ28" s="167"/>
      <c r="OPR28" s="167"/>
      <c r="OPS28" s="167"/>
      <c r="OPT28" s="167"/>
      <c r="OPU28" s="167"/>
      <c r="OPV28" s="167"/>
      <c r="OPW28" s="167"/>
      <c r="OPX28" s="167"/>
      <c r="OPY28" s="167"/>
      <c r="OPZ28" s="167"/>
      <c r="OQA28" s="167"/>
      <c r="OQB28" s="167"/>
      <c r="OQC28" s="167"/>
      <c r="OQD28" s="167"/>
      <c r="OQE28" s="167"/>
      <c r="OQF28" s="167"/>
      <c r="OQG28" s="167"/>
      <c r="OQH28" s="167"/>
      <c r="OQI28" s="167"/>
      <c r="OQJ28" s="167"/>
      <c r="OQK28" s="167"/>
      <c r="OQL28" s="167"/>
      <c r="OQM28" s="167"/>
      <c r="OQN28" s="167"/>
      <c r="OQO28" s="167"/>
      <c r="OQP28" s="167"/>
      <c r="OQQ28" s="167"/>
      <c r="OQR28" s="167"/>
      <c r="OQS28" s="167"/>
      <c r="OQT28" s="167"/>
      <c r="OQU28" s="167"/>
      <c r="OQV28" s="167"/>
      <c r="OQW28" s="167"/>
      <c r="OQX28" s="167"/>
      <c r="OQY28" s="167"/>
      <c r="OQZ28" s="167"/>
      <c r="ORA28" s="167"/>
      <c r="ORB28" s="167"/>
      <c r="ORC28" s="167"/>
      <c r="ORD28" s="167"/>
      <c r="ORE28" s="167"/>
      <c r="ORF28" s="167"/>
      <c r="ORG28" s="167"/>
      <c r="ORH28" s="167"/>
      <c r="ORI28" s="167"/>
      <c r="ORJ28" s="167"/>
      <c r="ORK28" s="167"/>
      <c r="ORL28" s="167"/>
      <c r="ORM28" s="167"/>
      <c r="ORN28" s="167"/>
      <c r="ORO28" s="167"/>
      <c r="ORP28" s="167"/>
      <c r="ORQ28" s="167"/>
      <c r="ORR28" s="167"/>
      <c r="ORS28" s="167"/>
      <c r="ORT28" s="167"/>
      <c r="ORU28" s="167"/>
      <c r="ORV28" s="167"/>
      <c r="ORW28" s="167"/>
      <c r="ORX28" s="167"/>
      <c r="ORY28" s="167"/>
      <c r="ORZ28" s="167"/>
      <c r="OSA28" s="167"/>
      <c r="OSB28" s="167"/>
      <c r="OSC28" s="167"/>
      <c r="OSD28" s="167"/>
      <c r="OSE28" s="167"/>
      <c r="OSF28" s="167"/>
      <c r="OSG28" s="167"/>
      <c r="OSH28" s="167"/>
      <c r="OSI28" s="167"/>
      <c r="OSJ28" s="167"/>
      <c r="OSK28" s="167"/>
      <c r="OSL28" s="167"/>
      <c r="OSM28" s="167"/>
      <c r="OSN28" s="167"/>
      <c r="OSO28" s="167"/>
      <c r="OSP28" s="167"/>
      <c r="OSQ28" s="167"/>
      <c r="OSR28" s="167"/>
      <c r="OSS28" s="167"/>
      <c r="OST28" s="167"/>
      <c r="OSU28" s="167"/>
      <c r="OSV28" s="167"/>
      <c r="OSW28" s="167"/>
      <c r="OSX28" s="167"/>
      <c r="OSY28" s="167"/>
      <c r="OSZ28" s="167"/>
      <c r="OTA28" s="167"/>
      <c r="OTB28" s="167"/>
      <c r="OTC28" s="167"/>
      <c r="OTD28" s="167"/>
      <c r="OTE28" s="167"/>
      <c r="OTF28" s="167"/>
      <c r="OTG28" s="167"/>
      <c r="OTH28" s="167"/>
      <c r="OTI28" s="167"/>
      <c r="OTJ28" s="167"/>
      <c r="OTK28" s="167"/>
      <c r="OTL28" s="167"/>
      <c r="OTM28" s="167"/>
      <c r="OTN28" s="167"/>
      <c r="OTO28" s="167"/>
      <c r="OTP28" s="167"/>
      <c r="OTQ28" s="167"/>
      <c r="OTR28" s="167"/>
      <c r="OTS28" s="167"/>
      <c r="OTT28" s="167"/>
      <c r="OTU28" s="167"/>
      <c r="OTV28" s="167"/>
      <c r="OTW28" s="167"/>
      <c r="OTX28" s="167"/>
      <c r="OTY28" s="167"/>
      <c r="OTZ28" s="167"/>
      <c r="OUA28" s="167"/>
      <c r="OUB28" s="167"/>
      <c r="OUC28" s="167"/>
      <c r="OUD28" s="167"/>
      <c r="OUE28" s="167"/>
      <c r="OUF28" s="167"/>
      <c r="OUG28" s="167"/>
      <c r="OUH28" s="167"/>
      <c r="OUI28" s="167"/>
      <c r="OUJ28" s="167"/>
      <c r="OUK28" s="167"/>
      <c r="OUL28" s="167"/>
      <c r="OUM28" s="167"/>
      <c r="OUN28" s="167"/>
      <c r="OUO28" s="167"/>
      <c r="OUP28" s="167"/>
      <c r="OUQ28" s="167"/>
      <c r="OUR28" s="167"/>
      <c r="OUS28" s="167"/>
      <c r="OUT28" s="167"/>
      <c r="OUU28" s="167"/>
      <c r="OUV28" s="167"/>
      <c r="OUW28" s="167"/>
      <c r="OUX28" s="167"/>
      <c r="OUY28" s="167"/>
      <c r="OUZ28" s="167"/>
      <c r="OVA28" s="167"/>
      <c r="OVB28" s="167"/>
      <c r="OVC28" s="167"/>
      <c r="OVD28" s="167"/>
      <c r="OVE28" s="167"/>
      <c r="OVF28" s="167"/>
      <c r="OVG28" s="167"/>
      <c r="OVH28" s="167"/>
      <c r="OVI28" s="167"/>
      <c r="OVJ28" s="167"/>
      <c r="OVK28" s="167"/>
      <c r="OVL28" s="167"/>
      <c r="OVM28" s="167"/>
      <c r="OVN28" s="167"/>
      <c r="OVO28" s="167"/>
      <c r="OVP28" s="167"/>
      <c r="OVQ28" s="167"/>
      <c r="OVR28" s="167"/>
      <c r="OVS28" s="167"/>
      <c r="OVT28" s="167"/>
      <c r="OVU28" s="167"/>
      <c r="OVV28" s="167"/>
      <c r="OVW28" s="167"/>
      <c r="OVX28" s="167"/>
      <c r="OVY28" s="167"/>
      <c r="OVZ28" s="167"/>
      <c r="OWA28" s="167"/>
      <c r="OWB28" s="167"/>
      <c r="OWC28" s="167"/>
      <c r="OWD28" s="167"/>
      <c r="OWE28" s="167"/>
      <c r="OWF28" s="167"/>
      <c r="OWG28" s="167"/>
      <c r="OWH28" s="167"/>
      <c r="OWI28" s="167"/>
      <c r="OWJ28" s="167"/>
      <c r="OWK28" s="167"/>
      <c r="OWL28" s="167"/>
      <c r="OWM28" s="167"/>
      <c r="OWN28" s="167"/>
      <c r="OWO28" s="167"/>
      <c r="OWP28" s="167"/>
      <c r="OWQ28" s="167"/>
      <c r="OWR28" s="167"/>
      <c r="OWS28" s="167"/>
      <c r="OWT28" s="167"/>
      <c r="OWU28" s="167"/>
      <c r="OWV28" s="167"/>
      <c r="OWW28" s="167"/>
      <c r="OWX28" s="167"/>
      <c r="OWY28" s="167"/>
      <c r="OWZ28" s="167"/>
      <c r="OXA28" s="167"/>
      <c r="OXB28" s="167"/>
      <c r="OXC28" s="167"/>
      <c r="OXD28" s="167"/>
      <c r="OXE28" s="167"/>
      <c r="OXF28" s="167"/>
      <c r="OXG28" s="167"/>
      <c r="OXH28" s="167"/>
      <c r="OXI28" s="167"/>
      <c r="OXJ28" s="167"/>
      <c r="OXK28" s="167"/>
      <c r="OXL28" s="167"/>
      <c r="OXM28" s="167"/>
      <c r="OXN28" s="167"/>
      <c r="OXO28" s="167"/>
      <c r="OXP28" s="167"/>
      <c r="OXQ28" s="167"/>
      <c r="OXR28" s="167"/>
      <c r="OXS28" s="167"/>
      <c r="OXT28" s="167"/>
      <c r="OXU28" s="167"/>
      <c r="OXV28" s="167"/>
      <c r="OXW28" s="167"/>
      <c r="OXX28" s="167"/>
      <c r="OXY28" s="167"/>
      <c r="OXZ28" s="167"/>
      <c r="OYA28" s="167"/>
      <c r="OYB28" s="167"/>
      <c r="OYC28" s="167"/>
      <c r="OYD28" s="167"/>
      <c r="OYE28" s="167"/>
      <c r="OYF28" s="167"/>
      <c r="OYG28" s="167"/>
      <c r="OYH28" s="167"/>
      <c r="OYI28" s="167"/>
      <c r="OYJ28" s="167"/>
      <c r="OYK28" s="167"/>
      <c r="OYL28" s="167"/>
      <c r="OYM28" s="167"/>
      <c r="OYN28" s="167"/>
      <c r="OYO28" s="167"/>
      <c r="OYP28" s="167"/>
      <c r="OYQ28" s="167"/>
      <c r="OYR28" s="167"/>
      <c r="OYS28" s="167"/>
      <c r="OYT28" s="167"/>
      <c r="OYU28" s="167"/>
      <c r="OYV28" s="167"/>
      <c r="OYW28" s="167"/>
      <c r="OYX28" s="167"/>
      <c r="OYY28" s="167"/>
      <c r="OYZ28" s="167"/>
      <c r="OZA28" s="167"/>
      <c r="OZB28" s="167"/>
      <c r="OZC28" s="167"/>
      <c r="OZD28" s="167"/>
      <c r="OZE28" s="167"/>
      <c r="OZF28" s="167"/>
      <c r="OZG28" s="167"/>
      <c r="OZH28" s="167"/>
      <c r="OZI28" s="167"/>
      <c r="OZJ28" s="167"/>
      <c r="OZK28" s="167"/>
      <c r="OZL28" s="167"/>
      <c r="OZM28" s="167"/>
      <c r="OZN28" s="167"/>
      <c r="OZO28" s="167"/>
      <c r="OZP28" s="167"/>
      <c r="OZQ28" s="167"/>
      <c r="OZR28" s="167"/>
      <c r="OZS28" s="167"/>
      <c r="OZT28" s="167"/>
      <c r="OZU28" s="167"/>
      <c r="OZV28" s="167"/>
      <c r="OZW28" s="167"/>
      <c r="OZX28" s="167"/>
      <c r="OZY28" s="167"/>
      <c r="OZZ28" s="167"/>
      <c r="PAA28" s="167"/>
      <c r="PAB28" s="167"/>
      <c r="PAC28" s="167"/>
      <c r="PAD28" s="167"/>
      <c r="PAE28" s="167"/>
      <c r="PAF28" s="167"/>
      <c r="PAG28" s="167"/>
      <c r="PAH28" s="167"/>
      <c r="PAI28" s="167"/>
      <c r="PAJ28" s="167"/>
      <c r="PAK28" s="167"/>
      <c r="PAL28" s="167"/>
      <c r="PAM28" s="167"/>
      <c r="PAN28" s="167"/>
      <c r="PAO28" s="167"/>
      <c r="PAP28" s="167"/>
      <c r="PAQ28" s="167"/>
      <c r="PAR28" s="167"/>
      <c r="PAS28" s="167"/>
      <c r="PAT28" s="167"/>
      <c r="PAU28" s="167"/>
      <c r="PAV28" s="167"/>
      <c r="PAW28" s="167"/>
      <c r="PAX28" s="167"/>
      <c r="PAY28" s="167"/>
      <c r="PAZ28" s="167"/>
      <c r="PBA28" s="167"/>
      <c r="PBB28" s="167"/>
      <c r="PBC28" s="167"/>
      <c r="PBD28" s="167"/>
      <c r="PBE28" s="167"/>
      <c r="PBF28" s="167"/>
      <c r="PBG28" s="167"/>
      <c r="PBH28" s="167"/>
      <c r="PBI28" s="167"/>
      <c r="PBJ28" s="167"/>
      <c r="PBK28" s="167"/>
      <c r="PBL28" s="167"/>
      <c r="PBM28" s="167"/>
      <c r="PBN28" s="167"/>
      <c r="PBO28" s="167"/>
      <c r="PBP28" s="167"/>
      <c r="PBQ28" s="167"/>
      <c r="PBR28" s="167"/>
      <c r="PBS28" s="167"/>
      <c r="PBT28" s="167"/>
      <c r="PBU28" s="167"/>
      <c r="PBV28" s="167"/>
      <c r="PBW28" s="167"/>
      <c r="PBX28" s="167"/>
      <c r="PBY28" s="167"/>
      <c r="PBZ28" s="167"/>
      <c r="PCA28" s="167"/>
      <c r="PCB28" s="167"/>
      <c r="PCC28" s="167"/>
      <c r="PCD28" s="167"/>
      <c r="PCE28" s="167"/>
      <c r="PCF28" s="167"/>
      <c r="PCG28" s="167"/>
      <c r="PCH28" s="167"/>
      <c r="PCI28" s="167"/>
      <c r="PCJ28" s="167"/>
      <c r="PCK28" s="167"/>
      <c r="PCL28" s="167"/>
      <c r="PCM28" s="167"/>
      <c r="PCN28" s="167"/>
      <c r="PCO28" s="167"/>
      <c r="PCP28" s="167"/>
      <c r="PCQ28" s="167"/>
      <c r="PCR28" s="167"/>
      <c r="PCS28" s="167"/>
      <c r="PCT28" s="167"/>
      <c r="PCU28" s="167"/>
      <c r="PCV28" s="167"/>
      <c r="PCW28" s="167"/>
      <c r="PCX28" s="167"/>
      <c r="PCY28" s="167"/>
      <c r="PCZ28" s="167"/>
      <c r="PDA28" s="167"/>
      <c r="PDB28" s="167"/>
      <c r="PDC28" s="167"/>
      <c r="PDD28" s="167"/>
      <c r="PDE28" s="167"/>
      <c r="PDF28" s="167"/>
      <c r="PDG28" s="167"/>
      <c r="PDH28" s="167"/>
      <c r="PDI28" s="167"/>
      <c r="PDJ28" s="167"/>
      <c r="PDK28" s="167"/>
      <c r="PDL28" s="167"/>
      <c r="PDM28" s="167"/>
      <c r="PDN28" s="167"/>
      <c r="PDO28" s="167"/>
      <c r="PDP28" s="167"/>
      <c r="PDQ28" s="167"/>
      <c r="PDR28" s="167"/>
      <c r="PDS28" s="167"/>
      <c r="PDT28" s="167"/>
      <c r="PDU28" s="167"/>
      <c r="PDV28" s="167"/>
      <c r="PDW28" s="167"/>
      <c r="PDX28" s="167"/>
      <c r="PDY28" s="167"/>
      <c r="PDZ28" s="167"/>
      <c r="PEA28" s="167"/>
      <c r="PEB28" s="167"/>
      <c r="PEC28" s="167"/>
      <c r="PED28" s="167"/>
      <c r="PEE28" s="167"/>
      <c r="PEF28" s="167"/>
      <c r="PEG28" s="167"/>
      <c r="PEH28" s="167"/>
      <c r="PEI28" s="167"/>
      <c r="PEJ28" s="167"/>
      <c r="PEK28" s="167"/>
      <c r="PEL28" s="167"/>
      <c r="PEM28" s="167"/>
      <c r="PEN28" s="167"/>
      <c r="PEO28" s="167"/>
      <c r="PEP28" s="167"/>
      <c r="PEQ28" s="167"/>
      <c r="PER28" s="167"/>
      <c r="PES28" s="167"/>
      <c r="PET28" s="167"/>
      <c r="PEU28" s="167"/>
      <c r="PEV28" s="167"/>
      <c r="PEW28" s="167"/>
      <c r="PEX28" s="167"/>
      <c r="PEY28" s="167"/>
      <c r="PEZ28" s="167"/>
      <c r="PFA28" s="167"/>
      <c r="PFB28" s="167"/>
      <c r="PFC28" s="167"/>
      <c r="PFD28" s="167"/>
      <c r="PFE28" s="167"/>
      <c r="PFF28" s="167"/>
      <c r="PFG28" s="167"/>
      <c r="PFH28" s="167"/>
      <c r="PFI28" s="167"/>
      <c r="PFJ28" s="167"/>
      <c r="PFK28" s="167"/>
      <c r="PFL28" s="167"/>
      <c r="PFM28" s="167"/>
      <c r="PFN28" s="167"/>
      <c r="PFO28" s="167"/>
      <c r="PFP28" s="167"/>
      <c r="PFQ28" s="167"/>
      <c r="PFR28" s="167"/>
      <c r="PFS28" s="167"/>
      <c r="PFT28" s="167"/>
      <c r="PFU28" s="167"/>
      <c r="PFV28" s="167"/>
      <c r="PFW28" s="167"/>
      <c r="PFX28" s="167"/>
      <c r="PFY28" s="167"/>
      <c r="PFZ28" s="167"/>
      <c r="PGA28" s="167"/>
      <c r="PGB28" s="167"/>
      <c r="PGC28" s="167"/>
      <c r="PGD28" s="167"/>
      <c r="PGE28" s="167"/>
      <c r="PGF28" s="167"/>
      <c r="PGG28" s="167"/>
      <c r="PGH28" s="167"/>
      <c r="PGI28" s="167"/>
      <c r="PGJ28" s="167"/>
      <c r="PGK28" s="167"/>
      <c r="PGL28" s="167"/>
      <c r="PGM28" s="167"/>
      <c r="PGN28" s="167"/>
      <c r="PGO28" s="167"/>
      <c r="PGP28" s="167"/>
      <c r="PGQ28" s="167"/>
      <c r="PGR28" s="167"/>
      <c r="PGS28" s="167"/>
      <c r="PGT28" s="167"/>
      <c r="PGU28" s="167"/>
      <c r="PGV28" s="167"/>
      <c r="PGW28" s="167"/>
      <c r="PGX28" s="167"/>
      <c r="PGY28" s="167"/>
      <c r="PGZ28" s="167"/>
      <c r="PHA28" s="167"/>
      <c r="PHB28" s="167"/>
      <c r="PHC28" s="167"/>
      <c r="PHD28" s="167"/>
      <c r="PHE28" s="167"/>
      <c r="PHF28" s="167"/>
      <c r="PHG28" s="167"/>
      <c r="PHH28" s="167"/>
      <c r="PHI28" s="167"/>
      <c r="PHJ28" s="167"/>
      <c r="PHK28" s="167"/>
      <c r="PHL28" s="167"/>
      <c r="PHM28" s="167"/>
      <c r="PHN28" s="167"/>
      <c r="PHO28" s="167"/>
      <c r="PHP28" s="167"/>
      <c r="PHQ28" s="167"/>
      <c r="PHR28" s="167"/>
      <c r="PHS28" s="167"/>
      <c r="PHT28" s="167"/>
      <c r="PHU28" s="167"/>
      <c r="PHV28" s="167"/>
      <c r="PHW28" s="167"/>
      <c r="PHX28" s="167"/>
      <c r="PHY28" s="167"/>
      <c r="PHZ28" s="167"/>
      <c r="PIA28" s="167"/>
      <c r="PIB28" s="167"/>
      <c r="PIC28" s="167"/>
      <c r="PID28" s="167"/>
      <c r="PIE28" s="167"/>
      <c r="PIF28" s="167"/>
      <c r="PIG28" s="167"/>
      <c r="PIH28" s="167"/>
      <c r="PII28" s="167"/>
      <c r="PIJ28" s="167"/>
      <c r="PIK28" s="167"/>
      <c r="PIL28" s="167"/>
      <c r="PIM28" s="167"/>
      <c r="PIN28" s="167"/>
      <c r="PIO28" s="167"/>
      <c r="PIP28" s="167"/>
      <c r="PIQ28" s="167"/>
      <c r="PIR28" s="167"/>
      <c r="PIS28" s="167"/>
      <c r="PIT28" s="167"/>
      <c r="PIU28" s="167"/>
      <c r="PIV28" s="167"/>
      <c r="PIW28" s="167"/>
      <c r="PIX28" s="167"/>
      <c r="PIY28" s="167"/>
      <c r="PIZ28" s="167"/>
      <c r="PJA28" s="167"/>
      <c r="PJB28" s="167"/>
      <c r="PJC28" s="167"/>
      <c r="PJD28" s="167"/>
      <c r="PJE28" s="167"/>
      <c r="PJF28" s="167"/>
      <c r="PJG28" s="167"/>
      <c r="PJH28" s="167"/>
      <c r="PJI28" s="167"/>
      <c r="PJJ28" s="167"/>
      <c r="PJK28" s="167"/>
      <c r="PJL28" s="167"/>
      <c r="PJM28" s="167"/>
      <c r="PJN28" s="167"/>
      <c r="PJO28" s="167"/>
      <c r="PJP28" s="167"/>
      <c r="PJQ28" s="167"/>
      <c r="PJR28" s="167"/>
      <c r="PJS28" s="167"/>
      <c r="PJT28" s="167"/>
      <c r="PJU28" s="167"/>
      <c r="PJV28" s="167"/>
      <c r="PJW28" s="167"/>
      <c r="PJX28" s="167"/>
      <c r="PJY28" s="167"/>
      <c r="PJZ28" s="167"/>
      <c r="PKA28" s="167"/>
      <c r="PKB28" s="167"/>
      <c r="PKC28" s="167"/>
      <c r="PKD28" s="167"/>
      <c r="PKE28" s="167"/>
      <c r="PKF28" s="167"/>
      <c r="PKG28" s="167"/>
      <c r="PKH28" s="167"/>
      <c r="PKI28" s="167"/>
      <c r="PKJ28" s="167"/>
      <c r="PKK28" s="167"/>
      <c r="PKL28" s="167"/>
      <c r="PKM28" s="167"/>
      <c r="PKN28" s="167"/>
      <c r="PKO28" s="167"/>
      <c r="PKP28" s="167"/>
      <c r="PKQ28" s="167"/>
      <c r="PKR28" s="167"/>
      <c r="PKS28" s="167"/>
      <c r="PKT28" s="167"/>
      <c r="PKU28" s="167"/>
      <c r="PKV28" s="167"/>
      <c r="PKW28" s="167"/>
      <c r="PKX28" s="167"/>
      <c r="PKY28" s="167"/>
      <c r="PKZ28" s="167"/>
      <c r="PLA28" s="167"/>
      <c r="PLB28" s="167"/>
      <c r="PLC28" s="167"/>
      <c r="PLD28" s="167"/>
      <c r="PLE28" s="167"/>
      <c r="PLF28" s="167"/>
      <c r="PLG28" s="167"/>
      <c r="PLH28" s="167"/>
      <c r="PLI28" s="167"/>
      <c r="PLJ28" s="167"/>
      <c r="PLK28" s="167"/>
      <c r="PLL28" s="167"/>
      <c r="PLM28" s="167"/>
      <c r="PLN28" s="167"/>
      <c r="PLO28" s="167"/>
      <c r="PLP28" s="167"/>
      <c r="PLQ28" s="167"/>
      <c r="PLR28" s="167"/>
      <c r="PLS28" s="167"/>
      <c r="PLT28" s="167"/>
      <c r="PLU28" s="167"/>
      <c r="PLV28" s="167"/>
      <c r="PLW28" s="167"/>
      <c r="PLX28" s="167"/>
      <c r="PLY28" s="167"/>
      <c r="PLZ28" s="167"/>
      <c r="PMA28" s="167"/>
      <c r="PMB28" s="167"/>
      <c r="PMC28" s="167"/>
      <c r="PMD28" s="167"/>
      <c r="PME28" s="167"/>
      <c r="PMF28" s="167"/>
      <c r="PMG28" s="167"/>
      <c r="PMH28" s="167"/>
      <c r="PMI28" s="167"/>
      <c r="PMJ28" s="167"/>
      <c r="PMK28" s="167"/>
      <c r="PML28" s="167"/>
      <c r="PMM28" s="167"/>
      <c r="PMN28" s="167"/>
      <c r="PMO28" s="167"/>
      <c r="PMP28" s="167"/>
      <c r="PMQ28" s="167"/>
      <c r="PMR28" s="167"/>
      <c r="PMS28" s="167"/>
      <c r="PMT28" s="167"/>
      <c r="PMU28" s="167"/>
      <c r="PMV28" s="167"/>
      <c r="PMW28" s="167"/>
      <c r="PMX28" s="167"/>
      <c r="PMY28" s="167"/>
      <c r="PMZ28" s="167"/>
      <c r="PNA28" s="167"/>
      <c r="PNB28" s="167"/>
      <c r="PNC28" s="167"/>
      <c r="PND28" s="167"/>
      <c r="PNE28" s="167"/>
      <c r="PNF28" s="167"/>
      <c r="PNG28" s="167"/>
      <c r="PNH28" s="167"/>
      <c r="PNI28" s="167"/>
      <c r="PNJ28" s="167"/>
      <c r="PNK28" s="167"/>
      <c r="PNL28" s="167"/>
      <c r="PNM28" s="167"/>
      <c r="PNN28" s="167"/>
      <c r="PNO28" s="167"/>
      <c r="PNP28" s="167"/>
      <c r="PNQ28" s="167"/>
      <c r="PNR28" s="167"/>
      <c r="PNS28" s="167"/>
      <c r="PNT28" s="167"/>
      <c r="PNU28" s="167"/>
      <c r="PNV28" s="167"/>
      <c r="PNW28" s="167"/>
      <c r="PNX28" s="167"/>
      <c r="PNY28" s="167"/>
      <c r="PNZ28" s="167"/>
      <c r="POA28" s="167"/>
      <c r="POB28" s="167"/>
      <c r="POC28" s="167"/>
      <c r="POD28" s="167"/>
      <c r="POE28" s="167"/>
      <c r="POF28" s="167"/>
      <c r="POG28" s="167"/>
      <c r="POH28" s="167"/>
      <c r="POI28" s="167"/>
      <c r="POJ28" s="167"/>
      <c r="POK28" s="167"/>
      <c r="POL28" s="167"/>
      <c r="POM28" s="167"/>
      <c r="PON28" s="167"/>
      <c r="POO28" s="167"/>
      <c r="POP28" s="167"/>
      <c r="POQ28" s="167"/>
      <c r="POR28" s="167"/>
      <c r="POS28" s="167"/>
      <c r="POT28" s="167"/>
      <c r="POU28" s="167"/>
      <c r="POV28" s="167"/>
      <c r="POW28" s="167"/>
      <c r="POX28" s="167"/>
      <c r="POY28" s="167"/>
      <c r="POZ28" s="167"/>
      <c r="PPA28" s="167"/>
      <c r="PPB28" s="167"/>
      <c r="PPC28" s="167"/>
      <c r="PPD28" s="167"/>
      <c r="PPE28" s="167"/>
      <c r="PPF28" s="167"/>
      <c r="PPG28" s="167"/>
      <c r="PPH28" s="167"/>
      <c r="PPI28" s="167"/>
      <c r="PPJ28" s="167"/>
      <c r="PPK28" s="167"/>
      <c r="PPL28" s="167"/>
      <c r="PPM28" s="167"/>
      <c r="PPN28" s="167"/>
      <c r="PPO28" s="167"/>
      <c r="PPP28" s="167"/>
      <c r="PPQ28" s="167"/>
      <c r="PPR28" s="167"/>
      <c r="PPS28" s="167"/>
      <c r="PPT28" s="167"/>
      <c r="PPU28" s="167"/>
      <c r="PPV28" s="167"/>
      <c r="PPW28" s="167"/>
      <c r="PPX28" s="167"/>
      <c r="PPY28" s="167"/>
      <c r="PPZ28" s="167"/>
      <c r="PQA28" s="167"/>
      <c r="PQB28" s="167"/>
      <c r="PQC28" s="167"/>
      <c r="PQD28" s="167"/>
      <c r="PQE28" s="167"/>
      <c r="PQF28" s="167"/>
      <c r="PQG28" s="167"/>
      <c r="PQH28" s="167"/>
      <c r="PQI28" s="167"/>
      <c r="PQJ28" s="167"/>
      <c r="PQK28" s="167"/>
      <c r="PQL28" s="167"/>
      <c r="PQM28" s="167"/>
      <c r="PQN28" s="167"/>
      <c r="PQO28" s="167"/>
      <c r="PQP28" s="167"/>
      <c r="PQQ28" s="167"/>
      <c r="PQR28" s="167"/>
      <c r="PQS28" s="167"/>
      <c r="PQT28" s="167"/>
      <c r="PQU28" s="167"/>
      <c r="PQV28" s="167"/>
      <c r="PQW28" s="167"/>
      <c r="PQX28" s="167"/>
      <c r="PQY28" s="167"/>
      <c r="PQZ28" s="167"/>
      <c r="PRA28" s="167"/>
      <c r="PRB28" s="167"/>
      <c r="PRC28" s="167"/>
      <c r="PRD28" s="167"/>
      <c r="PRE28" s="167"/>
      <c r="PRF28" s="167"/>
      <c r="PRG28" s="167"/>
      <c r="PRH28" s="167"/>
      <c r="PRI28" s="167"/>
      <c r="PRJ28" s="167"/>
      <c r="PRK28" s="167"/>
      <c r="PRL28" s="167"/>
      <c r="PRM28" s="167"/>
      <c r="PRN28" s="167"/>
      <c r="PRO28" s="167"/>
      <c r="PRP28" s="167"/>
      <c r="PRQ28" s="167"/>
      <c r="PRR28" s="167"/>
      <c r="PRS28" s="167"/>
      <c r="PRT28" s="167"/>
      <c r="PRU28" s="167"/>
      <c r="PRV28" s="167"/>
      <c r="PRW28" s="167"/>
      <c r="PRX28" s="167"/>
      <c r="PRY28" s="167"/>
      <c r="PRZ28" s="167"/>
      <c r="PSA28" s="167"/>
      <c r="PSB28" s="167"/>
      <c r="PSC28" s="167"/>
      <c r="PSD28" s="167"/>
      <c r="PSE28" s="167"/>
      <c r="PSF28" s="167"/>
      <c r="PSG28" s="167"/>
      <c r="PSH28" s="167"/>
      <c r="PSI28" s="167"/>
      <c r="PSJ28" s="167"/>
      <c r="PSK28" s="167"/>
      <c r="PSL28" s="167"/>
      <c r="PSM28" s="167"/>
      <c r="PSN28" s="167"/>
      <c r="PSO28" s="167"/>
      <c r="PSP28" s="167"/>
      <c r="PSQ28" s="167"/>
      <c r="PSR28" s="167"/>
      <c r="PSS28" s="167"/>
      <c r="PST28" s="167"/>
      <c r="PSU28" s="167"/>
      <c r="PSV28" s="167"/>
      <c r="PSW28" s="167"/>
      <c r="PSX28" s="167"/>
      <c r="PSY28" s="167"/>
      <c r="PSZ28" s="167"/>
      <c r="PTA28" s="167"/>
      <c r="PTB28" s="167"/>
      <c r="PTC28" s="167"/>
      <c r="PTD28" s="167"/>
      <c r="PTE28" s="167"/>
      <c r="PTF28" s="167"/>
      <c r="PTG28" s="167"/>
      <c r="PTH28" s="167"/>
      <c r="PTI28" s="167"/>
      <c r="PTJ28" s="167"/>
      <c r="PTK28" s="167"/>
      <c r="PTL28" s="167"/>
      <c r="PTM28" s="167"/>
      <c r="PTN28" s="167"/>
      <c r="PTO28" s="167"/>
      <c r="PTP28" s="167"/>
      <c r="PTQ28" s="167"/>
      <c r="PTR28" s="167"/>
      <c r="PTS28" s="167"/>
      <c r="PTT28" s="167"/>
      <c r="PTU28" s="167"/>
      <c r="PTV28" s="167"/>
      <c r="PTW28" s="167"/>
      <c r="PTX28" s="167"/>
      <c r="PTY28" s="167"/>
      <c r="PTZ28" s="167"/>
      <c r="PUA28" s="167"/>
      <c r="PUB28" s="167"/>
      <c r="PUC28" s="167"/>
      <c r="PUD28" s="167"/>
      <c r="PUE28" s="167"/>
      <c r="PUF28" s="167"/>
      <c r="PUG28" s="167"/>
      <c r="PUH28" s="167"/>
      <c r="PUI28" s="167"/>
      <c r="PUJ28" s="167"/>
      <c r="PUK28" s="167"/>
      <c r="PUL28" s="167"/>
      <c r="PUM28" s="167"/>
      <c r="PUN28" s="167"/>
      <c r="PUO28" s="167"/>
      <c r="PUP28" s="167"/>
      <c r="PUQ28" s="167"/>
      <c r="PUR28" s="167"/>
      <c r="PUS28" s="167"/>
      <c r="PUT28" s="167"/>
      <c r="PUU28" s="167"/>
      <c r="PUV28" s="167"/>
      <c r="PUW28" s="167"/>
      <c r="PUX28" s="167"/>
      <c r="PUY28" s="167"/>
      <c r="PUZ28" s="167"/>
      <c r="PVA28" s="167"/>
      <c r="PVB28" s="167"/>
      <c r="PVC28" s="167"/>
      <c r="PVD28" s="167"/>
      <c r="PVE28" s="167"/>
      <c r="PVF28" s="167"/>
      <c r="PVG28" s="167"/>
      <c r="PVH28" s="167"/>
      <c r="PVI28" s="167"/>
      <c r="PVJ28" s="167"/>
      <c r="PVK28" s="167"/>
      <c r="PVL28" s="167"/>
      <c r="PVM28" s="167"/>
      <c r="PVN28" s="167"/>
      <c r="PVO28" s="167"/>
      <c r="PVP28" s="167"/>
      <c r="PVQ28" s="167"/>
      <c r="PVR28" s="167"/>
      <c r="PVS28" s="167"/>
      <c r="PVT28" s="167"/>
      <c r="PVU28" s="167"/>
      <c r="PVV28" s="167"/>
      <c r="PVW28" s="167"/>
      <c r="PVX28" s="167"/>
      <c r="PVY28" s="167"/>
      <c r="PVZ28" s="167"/>
      <c r="PWA28" s="167"/>
      <c r="PWB28" s="167"/>
      <c r="PWC28" s="167"/>
      <c r="PWD28" s="167"/>
      <c r="PWE28" s="167"/>
      <c r="PWF28" s="167"/>
      <c r="PWG28" s="167"/>
      <c r="PWH28" s="167"/>
      <c r="PWI28" s="167"/>
      <c r="PWJ28" s="167"/>
      <c r="PWK28" s="167"/>
      <c r="PWL28" s="167"/>
      <c r="PWM28" s="167"/>
      <c r="PWN28" s="167"/>
      <c r="PWO28" s="167"/>
      <c r="PWP28" s="167"/>
      <c r="PWQ28" s="167"/>
      <c r="PWR28" s="167"/>
      <c r="PWS28" s="167"/>
      <c r="PWT28" s="167"/>
      <c r="PWU28" s="167"/>
      <c r="PWV28" s="167"/>
      <c r="PWW28" s="167"/>
      <c r="PWX28" s="167"/>
      <c r="PWY28" s="167"/>
      <c r="PWZ28" s="167"/>
      <c r="PXA28" s="167"/>
      <c r="PXB28" s="167"/>
      <c r="PXC28" s="167"/>
      <c r="PXD28" s="167"/>
      <c r="PXE28" s="167"/>
      <c r="PXF28" s="167"/>
      <c r="PXG28" s="167"/>
      <c r="PXH28" s="167"/>
      <c r="PXI28" s="167"/>
      <c r="PXJ28" s="167"/>
      <c r="PXK28" s="167"/>
      <c r="PXL28" s="167"/>
      <c r="PXM28" s="167"/>
      <c r="PXN28" s="167"/>
      <c r="PXO28" s="167"/>
      <c r="PXP28" s="167"/>
      <c r="PXQ28" s="167"/>
      <c r="PXR28" s="167"/>
      <c r="PXS28" s="167"/>
      <c r="PXT28" s="167"/>
      <c r="PXU28" s="167"/>
      <c r="PXV28" s="167"/>
      <c r="PXW28" s="167"/>
      <c r="PXX28" s="167"/>
      <c r="PXY28" s="167"/>
      <c r="PXZ28" s="167"/>
      <c r="PYA28" s="167"/>
      <c r="PYB28" s="167"/>
      <c r="PYC28" s="167"/>
      <c r="PYD28" s="167"/>
      <c r="PYE28" s="167"/>
      <c r="PYF28" s="167"/>
      <c r="PYG28" s="167"/>
      <c r="PYH28" s="167"/>
      <c r="PYI28" s="167"/>
      <c r="PYJ28" s="167"/>
      <c r="PYK28" s="167"/>
      <c r="PYL28" s="167"/>
      <c r="PYM28" s="167"/>
      <c r="PYN28" s="167"/>
      <c r="PYO28" s="167"/>
      <c r="PYP28" s="167"/>
      <c r="PYQ28" s="167"/>
      <c r="PYR28" s="167"/>
      <c r="PYS28" s="167"/>
      <c r="PYT28" s="167"/>
      <c r="PYU28" s="167"/>
      <c r="PYV28" s="167"/>
      <c r="PYW28" s="167"/>
      <c r="PYX28" s="167"/>
      <c r="PYY28" s="167"/>
      <c r="PYZ28" s="167"/>
      <c r="PZA28" s="167"/>
      <c r="PZB28" s="167"/>
      <c r="PZC28" s="167"/>
      <c r="PZD28" s="167"/>
      <c r="PZE28" s="167"/>
      <c r="PZF28" s="167"/>
      <c r="PZG28" s="167"/>
      <c r="PZH28" s="167"/>
      <c r="PZI28" s="167"/>
      <c r="PZJ28" s="167"/>
      <c r="PZK28" s="167"/>
      <c r="PZL28" s="167"/>
      <c r="PZM28" s="167"/>
      <c r="PZN28" s="167"/>
      <c r="PZO28" s="167"/>
      <c r="PZP28" s="167"/>
      <c r="PZQ28" s="167"/>
      <c r="PZR28" s="167"/>
      <c r="PZS28" s="167"/>
      <c r="PZT28" s="167"/>
      <c r="PZU28" s="167"/>
      <c r="PZV28" s="167"/>
      <c r="PZW28" s="167"/>
      <c r="PZX28" s="167"/>
      <c r="PZY28" s="167"/>
      <c r="PZZ28" s="167"/>
      <c r="QAA28" s="167"/>
      <c r="QAB28" s="167"/>
      <c r="QAC28" s="167"/>
      <c r="QAD28" s="167"/>
      <c r="QAE28" s="167"/>
      <c r="QAF28" s="167"/>
      <c r="QAG28" s="167"/>
      <c r="QAH28" s="167"/>
      <c r="QAI28" s="167"/>
      <c r="QAJ28" s="167"/>
      <c r="QAK28" s="167"/>
      <c r="QAL28" s="167"/>
      <c r="QAM28" s="167"/>
      <c r="QAN28" s="167"/>
      <c r="QAO28" s="167"/>
      <c r="QAP28" s="167"/>
      <c r="QAQ28" s="167"/>
      <c r="QAR28" s="167"/>
      <c r="QAS28" s="167"/>
      <c r="QAT28" s="167"/>
      <c r="QAU28" s="167"/>
      <c r="QAV28" s="167"/>
      <c r="QAW28" s="167"/>
      <c r="QAX28" s="167"/>
      <c r="QAY28" s="167"/>
      <c r="QAZ28" s="167"/>
      <c r="QBA28" s="167"/>
      <c r="QBB28" s="167"/>
      <c r="QBC28" s="167"/>
      <c r="QBD28" s="167"/>
      <c r="QBE28" s="167"/>
      <c r="QBF28" s="167"/>
      <c r="QBG28" s="167"/>
      <c r="QBH28" s="167"/>
      <c r="QBI28" s="167"/>
      <c r="QBJ28" s="167"/>
      <c r="QBK28" s="167"/>
      <c r="QBL28" s="167"/>
      <c r="QBM28" s="167"/>
      <c r="QBN28" s="167"/>
      <c r="QBO28" s="167"/>
      <c r="QBP28" s="167"/>
      <c r="QBQ28" s="167"/>
      <c r="QBR28" s="167"/>
      <c r="QBS28" s="167"/>
      <c r="QBT28" s="167"/>
      <c r="QBU28" s="167"/>
      <c r="QBV28" s="167"/>
      <c r="QBW28" s="167"/>
      <c r="QBX28" s="167"/>
      <c r="QBY28" s="167"/>
      <c r="QBZ28" s="167"/>
      <c r="QCA28" s="167"/>
      <c r="QCB28" s="167"/>
      <c r="QCC28" s="167"/>
      <c r="QCD28" s="167"/>
      <c r="QCE28" s="167"/>
      <c r="QCF28" s="167"/>
      <c r="QCG28" s="167"/>
      <c r="QCH28" s="167"/>
      <c r="QCI28" s="167"/>
      <c r="QCJ28" s="167"/>
      <c r="QCK28" s="167"/>
      <c r="QCL28" s="167"/>
      <c r="QCM28" s="167"/>
      <c r="QCN28" s="167"/>
      <c r="QCO28" s="167"/>
      <c r="QCP28" s="167"/>
      <c r="QCQ28" s="167"/>
      <c r="QCR28" s="167"/>
      <c r="QCS28" s="167"/>
      <c r="QCT28" s="167"/>
      <c r="QCU28" s="167"/>
      <c r="QCV28" s="167"/>
      <c r="QCW28" s="167"/>
      <c r="QCX28" s="167"/>
      <c r="QCY28" s="167"/>
      <c r="QCZ28" s="167"/>
      <c r="QDA28" s="167"/>
      <c r="QDB28" s="167"/>
      <c r="QDC28" s="167"/>
      <c r="QDD28" s="167"/>
      <c r="QDE28" s="167"/>
      <c r="QDF28" s="167"/>
      <c r="QDG28" s="167"/>
      <c r="QDH28" s="167"/>
      <c r="QDI28" s="167"/>
      <c r="QDJ28" s="167"/>
      <c r="QDK28" s="167"/>
      <c r="QDL28" s="167"/>
      <c r="QDM28" s="167"/>
      <c r="QDN28" s="167"/>
      <c r="QDO28" s="167"/>
      <c r="QDP28" s="167"/>
      <c r="QDQ28" s="167"/>
      <c r="QDR28" s="167"/>
      <c r="QDS28" s="167"/>
      <c r="QDT28" s="167"/>
      <c r="QDU28" s="167"/>
      <c r="QDV28" s="167"/>
      <c r="QDW28" s="167"/>
      <c r="QDX28" s="167"/>
      <c r="QDY28" s="167"/>
      <c r="QDZ28" s="167"/>
      <c r="QEA28" s="167"/>
      <c r="QEB28" s="167"/>
      <c r="QEC28" s="167"/>
      <c r="QED28" s="167"/>
      <c r="QEE28" s="167"/>
      <c r="QEF28" s="167"/>
      <c r="QEG28" s="167"/>
      <c r="QEH28" s="167"/>
      <c r="QEI28" s="167"/>
      <c r="QEJ28" s="167"/>
      <c r="QEK28" s="167"/>
      <c r="QEL28" s="167"/>
      <c r="QEM28" s="167"/>
      <c r="QEN28" s="167"/>
      <c r="QEO28" s="167"/>
      <c r="QEP28" s="167"/>
      <c r="QEQ28" s="167"/>
      <c r="QER28" s="167"/>
      <c r="QES28" s="167"/>
      <c r="QET28" s="167"/>
      <c r="QEU28" s="167"/>
      <c r="QEV28" s="167"/>
      <c r="QEW28" s="167"/>
      <c r="QEX28" s="167"/>
      <c r="QEY28" s="167"/>
      <c r="QEZ28" s="167"/>
      <c r="QFA28" s="167"/>
      <c r="QFB28" s="167"/>
      <c r="QFC28" s="167"/>
      <c r="QFD28" s="167"/>
      <c r="QFE28" s="167"/>
      <c r="QFF28" s="167"/>
      <c r="QFG28" s="167"/>
      <c r="QFH28" s="167"/>
      <c r="QFI28" s="167"/>
      <c r="QFJ28" s="167"/>
      <c r="QFK28" s="167"/>
      <c r="QFL28" s="167"/>
      <c r="QFM28" s="167"/>
      <c r="QFN28" s="167"/>
      <c r="QFO28" s="167"/>
      <c r="QFP28" s="167"/>
      <c r="QFQ28" s="167"/>
      <c r="QFR28" s="167"/>
      <c r="QFS28" s="167"/>
      <c r="QFT28" s="167"/>
      <c r="QFU28" s="167"/>
      <c r="QFV28" s="167"/>
      <c r="QFW28" s="167"/>
      <c r="QFX28" s="167"/>
      <c r="QFY28" s="167"/>
      <c r="QFZ28" s="167"/>
      <c r="QGA28" s="167"/>
      <c r="QGB28" s="167"/>
      <c r="QGC28" s="167"/>
      <c r="QGD28" s="167"/>
      <c r="QGE28" s="167"/>
      <c r="QGF28" s="167"/>
      <c r="QGG28" s="167"/>
      <c r="QGH28" s="167"/>
      <c r="QGI28" s="167"/>
      <c r="QGJ28" s="167"/>
      <c r="QGK28" s="167"/>
      <c r="QGL28" s="167"/>
      <c r="QGM28" s="167"/>
      <c r="QGN28" s="167"/>
      <c r="QGO28" s="167"/>
      <c r="QGP28" s="167"/>
      <c r="QGQ28" s="167"/>
      <c r="QGR28" s="167"/>
      <c r="QGS28" s="167"/>
      <c r="QGT28" s="167"/>
      <c r="QGU28" s="167"/>
      <c r="QGV28" s="167"/>
      <c r="QGW28" s="167"/>
      <c r="QGX28" s="167"/>
      <c r="QGY28" s="167"/>
      <c r="QGZ28" s="167"/>
      <c r="QHA28" s="167"/>
      <c r="QHB28" s="167"/>
      <c r="QHC28" s="167"/>
      <c r="QHD28" s="167"/>
      <c r="QHE28" s="167"/>
      <c r="QHF28" s="167"/>
      <c r="QHG28" s="167"/>
      <c r="QHH28" s="167"/>
      <c r="QHI28" s="167"/>
      <c r="QHJ28" s="167"/>
      <c r="QHK28" s="167"/>
      <c r="QHL28" s="167"/>
      <c r="QHM28" s="167"/>
      <c r="QHN28" s="167"/>
      <c r="QHO28" s="167"/>
      <c r="QHP28" s="167"/>
      <c r="QHQ28" s="167"/>
      <c r="QHR28" s="167"/>
      <c r="QHS28" s="167"/>
      <c r="QHT28" s="167"/>
      <c r="QHU28" s="167"/>
      <c r="QHV28" s="167"/>
      <c r="QHW28" s="167"/>
      <c r="QHX28" s="167"/>
      <c r="QHY28" s="167"/>
      <c r="QHZ28" s="167"/>
      <c r="QIA28" s="167"/>
      <c r="QIB28" s="167"/>
      <c r="QIC28" s="167"/>
      <c r="QID28" s="167"/>
      <c r="QIE28" s="167"/>
      <c r="QIF28" s="167"/>
      <c r="QIG28" s="167"/>
      <c r="QIH28" s="167"/>
      <c r="QII28" s="167"/>
      <c r="QIJ28" s="167"/>
      <c r="QIK28" s="167"/>
      <c r="QIL28" s="167"/>
      <c r="QIM28" s="167"/>
      <c r="QIN28" s="167"/>
      <c r="QIO28" s="167"/>
      <c r="QIP28" s="167"/>
      <c r="QIQ28" s="167"/>
      <c r="QIR28" s="167"/>
      <c r="QIS28" s="167"/>
      <c r="QIT28" s="167"/>
      <c r="QIU28" s="167"/>
      <c r="QIV28" s="167"/>
      <c r="QIW28" s="167"/>
      <c r="QIX28" s="167"/>
      <c r="QIY28" s="167"/>
      <c r="QIZ28" s="167"/>
      <c r="QJA28" s="167"/>
      <c r="QJB28" s="167"/>
      <c r="QJC28" s="167"/>
      <c r="QJD28" s="167"/>
      <c r="QJE28" s="167"/>
      <c r="QJF28" s="167"/>
      <c r="QJG28" s="167"/>
      <c r="QJH28" s="167"/>
      <c r="QJI28" s="167"/>
      <c r="QJJ28" s="167"/>
      <c r="QJK28" s="167"/>
      <c r="QJL28" s="167"/>
      <c r="QJM28" s="167"/>
      <c r="QJN28" s="167"/>
      <c r="QJO28" s="167"/>
      <c r="QJP28" s="167"/>
      <c r="QJQ28" s="167"/>
      <c r="QJR28" s="167"/>
      <c r="QJS28" s="167"/>
      <c r="QJT28" s="167"/>
      <c r="QJU28" s="167"/>
      <c r="QJV28" s="167"/>
      <c r="QJW28" s="167"/>
      <c r="QJX28" s="167"/>
      <c r="QJY28" s="167"/>
      <c r="QJZ28" s="167"/>
      <c r="QKA28" s="167"/>
      <c r="QKB28" s="167"/>
      <c r="QKC28" s="167"/>
      <c r="QKD28" s="167"/>
      <c r="QKE28" s="167"/>
      <c r="QKF28" s="167"/>
      <c r="QKG28" s="167"/>
      <c r="QKH28" s="167"/>
      <c r="QKI28" s="167"/>
      <c r="QKJ28" s="167"/>
      <c r="QKK28" s="167"/>
      <c r="QKL28" s="167"/>
      <c r="QKM28" s="167"/>
      <c r="QKN28" s="167"/>
      <c r="QKO28" s="167"/>
      <c r="QKP28" s="167"/>
      <c r="QKQ28" s="167"/>
      <c r="QKR28" s="167"/>
      <c r="QKS28" s="167"/>
      <c r="QKT28" s="167"/>
      <c r="QKU28" s="167"/>
      <c r="QKV28" s="167"/>
      <c r="QKW28" s="167"/>
      <c r="QKX28" s="167"/>
      <c r="QKY28" s="167"/>
      <c r="QKZ28" s="167"/>
      <c r="QLA28" s="167"/>
      <c r="QLB28" s="167"/>
      <c r="QLC28" s="167"/>
      <c r="QLD28" s="167"/>
      <c r="QLE28" s="167"/>
      <c r="QLF28" s="167"/>
      <c r="QLG28" s="167"/>
      <c r="QLH28" s="167"/>
      <c r="QLI28" s="167"/>
      <c r="QLJ28" s="167"/>
      <c r="QLK28" s="167"/>
      <c r="QLL28" s="167"/>
      <c r="QLM28" s="167"/>
      <c r="QLN28" s="167"/>
      <c r="QLO28" s="167"/>
      <c r="QLP28" s="167"/>
      <c r="QLQ28" s="167"/>
      <c r="QLR28" s="167"/>
      <c r="QLS28" s="167"/>
      <c r="QLT28" s="167"/>
      <c r="QLU28" s="167"/>
      <c r="QLV28" s="167"/>
      <c r="QLW28" s="167"/>
      <c r="QLX28" s="167"/>
      <c r="QLY28" s="167"/>
      <c r="QLZ28" s="167"/>
      <c r="QMA28" s="167"/>
      <c r="QMB28" s="167"/>
      <c r="QMC28" s="167"/>
      <c r="QMD28" s="167"/>
      <c r="QME28" s="167"/>
      <c r="QMF28" s="167"/>
      <c r="QMG28" s="167"/>
      <c r="QMH28" s="167"/>
      <c r="QMI28" s="167"/>
      <c r="QMJ28" s="167"/>
      <c r="QMK28" s="167"/>
      <c r="QML28" s="167"/>
      <c r="QMM28" s="167"/>
      <c r="QMN28" s="167"/>
      <c r="QMO28" s="167"/>
      <c r="QMP28" s="167"/>
      <c r="QMQ28" s="167"/>
      <c r="QMR28" s="167"/>
      <c r="QMS28" s="167"/>
      <c r="QMT28" s="167"/>
      <c r="QMU28" s="167"/>
      <c r="QMV28" s="167"/>
      <c r="QMW28" s="167"/>
      <c r="QMX28" s="167"/>
      <c r="QMY28" s="167"/>
      <c r="QMZ28" s="167"/>
      <c r="QNA28" s="167"/>
      <c r="QNB28" s="167"/>
      <c r="QNC28" s="167"/>
      <c r="QND28" s="167"/>
      <c r="QNE28" s="167"/>
      <c r="QNF28" s="167"/>
      <c r="QNG28" s="167"/>
      <c r="QNH28" s="167"/>
      <c r="QNI28" s="167"/>
      <c r="QNJ28" s="167"/>
      <c r="QNK28" s="167"/>
      <c r="QNL28" s="167"/>
      <c r="QNM28" s="167"/>
      <c r="QNN28" s="167"/>
      <c r="QNO28" s="167"/>
      <c r="QNP28" s="167"/>
      <c r="QNQ28" s="167"/>
      <c r="QNR28" s="167"/>
      <c r="QNS28" s="167"/>
      <c r="QNT28" s="167"/>
      <c r="QNU28" s="167"/>
      <c r="QNV28" s="167"/>
      <c r="QNW28" s="167"/>
      <c r="QNX28" s="167"/>
      <c r="QNY28" s="167"/>
      <c r="QNZ28" s="167"/>
      <c r="QOA28" s="167"/>
      <c r="QOB28" s="167"/>
      <c r="QOC28" s="167"/>
      <c r="QOD28" s="167"/>
      <c r="QOE28" s="167"/>
      <c r="QOF28" s="167"/>
      <c r="QOG28" s="167"/>
      <c r="QOH28" s="167"/>
      <c r="QOI28" s="167"/>
      <c r="QOJ28" s="167"/>
      <c r="QOK28" s="167"/>
      <c r="QOL28" s="167"/>
      <c r="QOM28" s="167"/>
      <c r="QON28" s="167"/>
      <c r="QOO28" s="167"/>
      <c r="QOP28" s="167"/>
      <c r="QOQ28" s="167"/>
      <c r="QOR28" s="167"/>
      <c r="QOS28" s="167"/>
      <c r="QOT28" s="167"/>
      <c r="QOU28" s="167"/>
      <c r="QOV28" s="167"/>
      <c r="QOW28" s="167"/>
      <c r="QOX28" s="167"/>
      <c r="QOY28" s="167"/>
      <c r="QOZ28" s="167"/>
      <c r="QPA28" s="167"/>
      <c r="QPB28" s="167"/>
      <c r="QPC28" s="167"/>
      <c r="QPD28" s="167"/>
      <c r="QPE28" s="167"/>
      <c r="QPF28" s="167"/>
      <c r="QPG28" s="167"/>
      <c r="QPH28" s="167"/>
      <c r="QPI28" s="167"/>
      <c r="QPJ28" s="167"/>
      <c r="QPK28" s="167"/>
      <c r="QPL28" s="167"/>
      <c r="QPM28" s="167"/>
      <c r="QPN28" s="167"/>
      <c r="QPO28" s="167"/>
      <c r="QPP28" s="167"/>
      <c r="QPQ28" s="167"/>
      <c r="QPR28" s="167"/>
      <c r="QPS28" s="167"/>
      <c r="QPT28" s="167"/>
      <c r="QPU28" s="167"/>
      <c r="QPV28" s="167"/>
      <c r="QPW28" s="167"/>
      <c r="QPX28" s="167"/>
      <c r="QPY28" s="167"/>
      <c r="QPZ28" s="167"/>
      <c r="QQA28" s="167"/>
      <c r="QQB28" s="167"/>
      <c r="QQC28" s="167"/>
      <c r="QQD28" s="167"/>
      <c r="QQE28" s="167"/>
      <c r="QQF28" s="167"/>
      <c r="QQG28" s="167"/>
      <c r="QQH28" s="167"/>
      <c r="QQI28" s="167"/>
      <c r="QQJ28" s="167"/>
      <c r="QQK28" s="167"/>
      <c r="QQL28" s="167"/>
      <c r="QQM28" s="167"/>
      <c r="QQN28" s="167"/>
      <c r="QQO28" s="167"/>
      <c r="QQP28" s="167"/>
      <c r="QQQ28" s="167"/>
      <c r="QQR28" s="167"/>
      <c r="QQS28" s="167"/>
      <c r="QQT28" s="167"/>
      <c r="QQU28" s="167"/>
      <c r="QQV28" s="167"/>
      <c r="QQW28" s="167"/>
      <c r="QQX28" s="167"/>
      <c r="QQY28" s="167"/>
      <c r="QQZ28" s="167"/>
      <c r="QRA28" s="167"/>
      <c r="QRB28" s="167"/>
      <c r="QRC28" s="167"/>
      <c r="QRD28" s="167"/>
      <c r="QRE28" s="167"/>
      <c r="QRF28" s="167"/>
      <c r="QRG28" s="167"/>
      <c r="QRH28" s="167"/>
      <c r="QRI28" s="167"/>
      <c r="QRJ28" s="167"/>
      <c r="QRK28" s="167"/>
      <c r="QRL28" s="167"/>
      <c r="QRM28" s="167"/>
      <c r="QRN28" s="167"/>
      <c r="QRO28" s="167"/>
      <c r="QRP28" s="167"/>
      <c r="QRQ28" s="167"/>
      <c r="QRR28" s="167"/>
      <c r="QRS28" s="167"/>
      <c r="QRT28" s="167"/>
      <c r="QRU28" s="167"/>
      <c r="QRV28" s="167"/>
      <c r="QRW28" s="167"/>
      <c r="QRX28" s="167"/>
      <c r="QRY28" s="167"/>
      <c r="QRZ28" s="167"/>
      <c r="QSA28" s="167"/>
      <c r="QSB28" s="167"/>
      <c r="QSC28" s="167"/>
      <c r="QSD28" s="167"/>
      <c r="QSE28" s="167"/>
      <c r="QSF28" s="167"/>
      <c r="QSG28" s="167"/>
      <c r="QSH28" s="167"/>
      <c r="QSI28" s="167"/>
      <c r="QSJ28" s="167"/>
      <c r="QSK28" s="167"/>
      <c r="QSL28" s="167"/>
      <c r="QSM28" s="167"/>
      <c r="QSN28" s="167"/>
      <c r="QSO28" s="167"/>
      <c r="QSP28" s="167"/>
      <c r="QSQ28" s="167"/>
      <c r="QSR28" s="167"/>
      <c r="QSS28" s="167"/>
      <c r="QST28" s="167"/>
      <c r="QSU28" s="167"/>
      <c r="QSV28" s="167"/>
      <c r="QSW28" s="167"/>
      <c r="QSX28" s="167"/>
      <c r="QSY28" s="167"/>
      <c r="QSZ28" s="167"/>
      <c r="QTA28" s="167"/>
      <c r="QTB28" s="167"/>
      <c r="QTC28" s="167"/>
      <c r="QTD28" s="167"/>
      <c r="QTE28" s="167"/>
      <c r="QTF28" s="167"/>
      <c r="QTG28" s="167"/>
      <c r="QTH28" s="167"/>
      <c r="QTI28" s="167"/>
      <c r="QTJ28" s="167"/>
      <c r="QTK28" s="167"/>
      <c r="QTL28" s="167"/>
      <c r="QTM28" s="167"/>
      <c r="QTN28" s="167"/>
      <c r="QTO28" s="167"/>
      <c r="QTP28" s="167"/>
      <c r="QTQ28" s="167"/>
      <c r="QTR28" s="167"/>
      <c r="QTS28" s="167"/>
      <c r="QTT28" s="167"/>
      <c r="QTU28" s="167"/>
      <c r="QTV28" s="167"/>
      <c r="QTW28" s="167"/>
      <c r="QTX28" s="167"/>
      <c r="QTY28" s="167"/>
      <c r="QTZ28" s="167"/>
      <c r="QUA28" s="167"/>
      <c r="QUB28" s="167"/>
      <c r="QUC28" s="167"/>
      <c r="QUD28" s="167"/>
      <c r="QUE28" s="167"/>
      <c r="QUF28" s="167"/>
      <c r="QUG28" s="167"/>
      <c r="QUH28" s="167"/>
      <c r="QUI28" s="167"/>
      <c r="QUJ28" s="167"/>
      <c r="QUK28" s="167"/>
      <c r="QUL28" s="167"/>
      <c r="QUM28" s="167"/>
      <c r="QUN28" s="167"/>
      <c r="QUO28" s="167"/>
      <c r="QUP28" s="167"/>
      <c r="QUQ28" s="167"/>
      <c r="QUR28" s="167"/>
      <c r="QUS28" s="167"/>
      <c r="QUT28" s="167"/>
      <c r="QUU28" s="167"/>
      <c r="QUV28" s="167"/>
      <c r="QUW28" s="167"/>
      <c r="QUX28" s="167"/>
      <c r="QUY28" s="167"/>
      <c r="QUZ28" s="167"/>
      <c r="QVA28" s="167"/>
      <c r="QVB28" s="167"/>
      <c r="QVC28" s="167"/>
      <c r="QVD28" s="167"/>
      <c r="QVE28" s="167"/>
      <c r="QVF28" s="167"/>
      <c r="QVG28" s="167"/>
      <c r="QVH28" s="167"/>
      <c r="QVI28" s="167"/>
      <c r="QVJ28" s="167"/>
      <c r="QVK28" s="167"/>
      <c r="QVL28" s="167"/>
      <c r="QVM28" s="167"/>
      <c r="QVN28" s="167"/>
      <c r="QVO28" s="167"/>
      <c r="QVP28" s="167"/>
      <c r="QVQ28" s="167"/>
      <c r="QVR28" s="167"/>
      <c r="QVS28" s="167"/>
      <c r="QVT28" s="167"/>
      <c r="QVU28" s="167"/>
      <c r="QVV28" s="167"/>
      <c r="QVW28" s="167"/>
      <c r="QVX28" s="167"/>
      <c r="QVY28" s="167"/>
      <c r="QVZ28" s="167"/>
      <c r="QWA28" s="167"/>
      <c r="QWB28" s="167"/>
      <c r="QWC28" s="167"/>
      <c r="QWD28" s="167"/>
      <c r="QWE28" s="167"/>
      <c r="QWF28" s="167"/>
      <c r="QWG28" s="167"/>
      <c r="QWH28" s="167"/>
      <c r="QWI28" s="167"/>
      <c r="QWJ28" s="167"/>
      <c r="QWK28" s="167"/>
      <c r="QWL28" s="167"/>
      <c r="QWM28" s="167"/>
      <c r="QWN28" s="167"/>
      <c r="QWO28" s="167"/>
      <c r="QWP28" s="167"/>
      <c r="QWQ28" s="167"/>
      <c r="QWR28" s="167"/>
      <c r="QWS28" s="167"/>
      <c r="QWT28" s="167"/>
      <c r="QWU28" s="167"/>
      <c r="QWV28" s="167"/>
      <c r="QWW28" s="167"/>
      <c r="QWX28" s="167"/>
      <c r="QWY28" s="167"/>
      <c r="QWZ28" s="167"/>
      <c r="QXA28" s="167"/>
      <c r="QXB28" s="167"/>
      <c r="QXC28" s="167"/>
      <c r="QXD28" s="167"/>
      <c r="QXE28" s="167"/>
      <c r="QXF28" s="167"/>
      <c r="QXG28" s="167"/>
      <c r="QXH28" s="167"/>
      <c r="QXI28" s="167"/>
      <c r="QXJ28" s="167"/>
      <c r="QXK28" s="167"/>
      <c r="QXL28" s="167"/>
      <c r="QXM28" s="167"/>
      <c r="QXN28" s="167"/>
      <c r="QXO28" s="167"/>
      <c r="QXP28" s="167"/>
      <c r="QXQ28" s="167"/>
      <c r="QXR28" s="167"/>
      <c r="QXS28" s="167"/>
      <c r="QXT28" s="167"/>
      <c r="QXU28" s="167"/>
      <c r="QXV28" s="167"/>
      <c r="QXW28" s="167"/>
      <c r="QXX28" s="167"/>
      <c r="QXY28" s="167"/>
      <c r="QXZ28" s="167"/>
      <c r="QYA28" s="167"/>
      <c r="QYB28" s="167"/>
      <c r="QYC28" s="167"/>
      <c r="QYD28" s="167"/>
      <c r="QYE28" s="167"/>
      <c r="QYF28" s="167"/>
      <c r="QYG28" s="167"/>
      <c r="QYH28" s="167"/>
      <c r="QYI28" s="167"/>
      <c r="QYJ28" s="167"/>
      <c r="QYK28" s="167"/>
      <c r="QYL28" s="167"/>
      <c r="QYM28" s="167"/>
      <c r="QYN28" s="167"/>
      <c r="QYO28" s="167"/>
      <c r="QYP28" s="167"/>
      <c r="QYQ28" s="167"/>
      <c r="QYR28" s="167"/>
      <c r="QYS28" s="167"/>
      <c r="QYT28" s="167"/>
      <c r="QYU28" s="167"/>
      <c r="QYV28" s="167"/>
      <c r="QYW28" s="167"/>
      <c r="QYX28" s="167"/>
      <c r="QYY28" s="167"/>
      <c r="QYZ28" s="167"/>
      <c r="QZA28" s="167"/>
      <c r="QZB28" s="167"/>
      <c r="QZC28" s="167"/>
      <c r="QZD28" s="167"/>
      <c r="QZE28" s="167"/>
      <c r="QZF28" s="167"/>
      <c r="QZG28" s="167"/>
      <c r="QZH28" s="167"/>
      <c r="QZI28" s="167"/>
      <c r="QZJ28" s="167"/>
      <c r="QZK28" s="167"/>
      <c r="QZL28" s="167"/>
      <c r="QZM28" s="167"/>
      <c r="QZN28" s="167"/>
      <c r="QZO28" s="167"/>
      <c r="QZP28" s="167"/>
      <c r="QZQ28" s="167"/>
      <c r="QZR28" s="167"/>
      <c r="QZS28" s="167"/>
      <c r="QZT28" s="167"/>
      <c r="QZU28" s="167"/>
      <c r="QZV28" s="167"/>
      <c r="QZW28" s="167"/>
      <c r="QZX28" s="167"/>
      <c r="QZY28" s="167"/>
      <c r="QZZ28" s="167"/>
      <c r="RAA28" s="167"/>
      <c r="RAB28" s="167"/>
      <c r="RAC28" s="167"/>
      <c r="RAD28" s="167"/>
      <c r="RAE28" s="167"/>
      <c r="RAF28" s="167"/>
      <c r="RAG28" s="167"/>
      <c r="RAH28" s="167"/>
      <c r="RAI28" s="167"/>
      <c r="RAJ28" s="167"/>
      <c r="RAK28" s="167"/>
      <c r="RAL28" s="167"/>
      <c r="RAM28" s="167"/>
      <c r="RAN28" s="167"/>
      <c r="RAO28" s="167"/>
      <c r="RAP28" s="167"/>
      <c r="RAQ28" s="167"/>
      <c r="RAR28" s="167"/>
      <c r="RAS28" s="167"/>
      <c r="RAT28" s="167"/>
      <c r="RAU28" s="167"/>
      <c r="RAV28" s="167"/>
      <c r="RAW28" s="167"/>
      <c r="RAX28" s="167"/>
      <c r="RAY28" s="167"/>
      <c r="RAZ28" s="167"/>
      <c r="RBA28" s="167"/>
      <c r="RBB28" s="167"/>
      <c r="RBC28" s="167"/>
      <c r="RBD28" s="167"/>
      <c r="RBE28" s="167"/>
      <c r="RBF28" s="167"/>
      <c r="RBG28" s="167"/>
      <c r="RBH28" s="167"/>
      <c r="RBI28" s="167"/>
      <c r="RBJ28" s="167"/>
      <c r="RBK28" s="167"/>
      <c r="RBL28" s="167"/>
      <c r="RBM28" s="167"/>
      <c r="RBN28" s="167"/>
      <c r="RBO28" s="167"/>
      <c r="RBP28" s="167"/>
      <c r="RBQ28" s="167"/>
      <c r="RBR28" s="167"/>
      <c r="RBS28" s="167"/>
      <c r="RBT28" s="167"/>
      <c r="RBU28" s="167"/>
      <c r="RBV28" s="167"/>
      <c r="RBW28" s="167"/>
      <c r="RBX28" s="167"/>
      <c r="RBY28" s="167"/>
      <c r="RBZ28" s="167"/>
      <c r="RCA28" s="167"/>
      <c r="RCB28" s="167"/>
      <c r="RCC28" s="167"/>
      <c r="RCD28" s="167"/>
      <c r="RCE28" s="167"/>
      <c r="RCF28" s="167"/>
      <c r="RCG28" s="167"/>
      <c r="RCH28" s="167"/>
      <c r="RCI28" s="167"/>
      <c r="RCJ28" s="167"/>
      <c r="RCK28" s="167"/>
      <c r="RCL28" s="167"/>
      <c r="RCM28" s="167"/>
      <c r="RCN28" s="167"/>
      <c r="RCO28" s="167"/>
      <c r="RCP28" s="167"/>
      <c r="RCQ28" s="167"/>
      <c r="RCR28" s="167"/>
      <c r="RCS28" s="167"/>
      <c r="RCT28" s="167"/>
      <c r="RCU28" s="167"/>
      <c r="RCV28" s="167"/>
      <c r="RCW28" s="167"/>
      <c r="RCX28" s="167"/>
      <c r="RCY28" s="167"/>
      <c r="RCZ28" s="167"/>
      <c r="RDA28" s="167"/>
      <c r="RDB28" s="167"/>
      <c r="RDC28" s="167"/>
      <c r="RDD28" s="167"/>
      <c r="RDE28" s="167"/>
      <c r="RDF28" s="167"/>
      <c r="RDG28" s="167"/>
      <c r="RDH28" s="167"/>
      <c r="RDI28" s="167"/>
      <c r="RDJ28" s="167"/>
      <c r="RDK28" s="167"/>
      <c r="RDL28" s="167"/>
      <c r="RDM28" s="167"/>
      <c r="RDN28" s="167"/>
      <c r="RDO28" s="167"/>
      <c r="RDP28" s="167"/>
      <c r="RDQ28" s="167"/>
      <c r="RDR28" s="167"/>
      <c r="RDS28" s="167"/>
      <c r="RDT28" s="167"/>
      <c r="RDU28" s="167"/>
      <c r="RDV28" s="167"/>
      <c r="RDW28" s="167"/>
      <c r="RDX28" s="167"/>
      <c r="RDY28" s="167"/>
      <c r="RDZ28" s="167"/>
      <c r="REA28" s="167"/>
      <c r="REB28" s="167"/>
      <c r="REC28" s="167"/>
      <c r="RED28" s="167"/>
      <c r="REE28" s="167"/>
      <c r="REF28" s="167"/>
      <c r="REG28" s="167"/>
      <c r="REH28" s="167"/>
      <c r="REI28" s="167"/>
      <c r="REJ28" s="167"/>
      <c r="REK28" s="167"/>
      <c r="REL28" s="167"/>
      <c r="REM28" s="167"/>
      <c r="REN28" s="167"/>
      <c r="REO28" s="167"/>
      <c r="REP28" s="167"/>
      <c r="REQ28" s="167"/>
      <c r="RER28" s="167"/>
      <c r="RES28" s="167"/>
      <c r="RET28" s="167"/>
      <c r="REU28" s="167"/>
      <c r="REV28" s="167"/>
      <c r="REW28" s="167"/>
      <c r="REX28" s="167"/>
      <c r="REY28" s="167"/>
      <c r="REZ28" s="167"/>
      <c r="RFA28" s="167"/>
      <c r="RFB28" s="167"/>
      <c r="RFC28" s="167"/>
      <c r="RFD28" s="167"/>
      <c r="RFE28" s="167"/>
      <c r="RFF28" s="167"/>
      <c r="RFG28" s="167"/>
      <c r="RFH28" s="167"/>
      <c r="RFI28" s="167"/>
      <c r="RFJ28" s="167"/>
      <c r="RFK28" s="167"/>
      <c r="RFL28" s="167"/>
      <c r="RFM28" s="167"/>
      <c r="RFN28" s="167"/>
      <c r="RFO28" s="167"/>
      <c r="RFP28" s="167"/>
      <c r="RFQ28" s="167"/>
      <c r="RFR28" s="167"/>
      <c r="RFS28" s="167"/>
      <c r="RFT28" s="167"/>
      <c r="RFU28" s="167"/>
      <c r="RFV28" s="167"/>
      <c r="RFW28" s="167"/>
      <c r="RFX28" s="167"/>
      <c r="RFY28" s="167"/>
      <c r="RFZ28" s="167"/>
      <c r="RGA28" s="167"/>
      <c r="RGB28" s="167"/>
      <c r="RGC28" s="167"/>
      <c r="RGD28" s="167"/>
      <c r="RGE28" s="167"/>
      <c r="RGF28" s="167"/>
      <c r="RGG28" s="167"/>
      <c r="RGH28" s="167"/>
      <c r="RGI28" s="167"/>
      <c r="RGJ28" s="167"/>
      <c r="RGK28" s="167"/>
      <c r="RGL28" s="167"/>
      <c r="RGM28" s="167"/>
      <c r="RGN28" s="167"/>
      <c r="RGO28" s="167"/>
      <c r="RGP28" s="167"/>
      <c r="RGQ28" s="167"/>
      <c r="RGR28" s="167"/>
      <c r="RGS28" s="167"/>
      <c r="RGT28" s="167"/>
      <c r="RGU28" s="167"/>
      <c r="RGV28" s="167"/>
      <c r="RGW28" s="167"/>
      <c r="RGX28" s="167"/>
      <c r="RGY28" s="167"/>
      <c r="RGZ28" s="167"/>
      <c r="RHA28" s="167"/>
      <c r="RHB28" s="167"/>
      <c r="RHC28" s="167"/>
      <c r="RHD28" s="167"/>
      <c r="RHE28" s="167"/>
      <c r="RHF28" s="167"/>
      <c r="RHG28" s="167"/>
      <c r="RHH28" s="167"/>
      <c r="RHI28" s="167"/>
      <c r="RHJ28" s="167"/>
      <c r="RHK28" s="167"/>
      <c r="RHL28" s="167"/>
      <c r="RHM28" s="167"/>
      <c r="RHN28" s="167"/>
      <c r="RHO28" s="167"/>
      <c r="RHP28" s="167"/>
      <c r="RHQ28" s="167"/>
      <c r="RHR28" s="167"/>
      <c r="RHS28" s="167"/>
      <c r="RHT28" s="167"/>
      <c r="RHU28" s="167"/>
      <c r="RHV28" s="167"/>
      <c r="RHW28" s="167"/>
      <c r="RHX28" s="167"/>
      <c r="RHY28" s="167"/>
      <c r="RHZ28" s="167"/>
      <c r="RIA28" s="167"/>
      <c r="RIB28" s="167"/>
      <c r="RIC28" s="167"/>
      <c r="RID28" s="167"/>
      <c r="RIE28" s="167"/>
      <c r="RIF28" s="167"/>
      <c r="RIG28" s="167"/>
      <c r="RIH28" s="167"/>
      <c r="RII28" s="167"/>
      <c r="RIJ28" s="167"/>
      <c r="RIK28" s="167"/>
      <c r="RIL28" s="167"/>
      <c r="RIM28" s="167"/>
      <c r="RIN28" s="167"/>
      <c r="RIO28" s="167"/>
      <c r="RIP28" s="167"/>
      <c r="RIQ28" s="167"/>
      <c r="RIR28" s="167"/>
      <c r="RIS28" s="167"/>
      <c r="RIT28" s="167"/>
      <c r="RIU28" s="167"/>
      <c r="RIV28" s="167"/>
      <c r="RIW28" s="167"/>
      <c r="RIX28" s="167"/>
      <c r="RIY28" s="167"/>
      <c r="RIZ28" s="167"/>
      <c r="RJA28" s="167"/>
      <c r="RJB28" s="167"/>
      <c r="RJC28" s="167"/>
      <c r="RJD28" s="167"/>
      <c r="RJE28" s="167"/>
      <c r="RJF28" s="167"/>
      <c r="RJG28" s="167"/>
      <c r="RJH28" s="167"/>
      <c r="RJI28" s="167"/>
      <c r="RJJ28" s="167"/>
      <c r="RJK28" s="167"/>
      <c r="RJL28" s="167"/>
      <c r="RJM28" s="167"/>
      <c r="RJN28" s="167"/>
      <c r="RJO28" s="167"/>
      <c r="RJP28" s="167"/>
      <c r="RJQ28" s="167"/>
      <c r="RJR28" s="167"/>
      <c r="RJS28" s="167"/>
      <c r="RJT28" s="167"/>
      <c r="RJU28" s="167"/>
      <c r="RJV28" s="167"/>
      <c r="RJW28" s="167"/>
      <c r="RJX28" s="167"/>
      <c r="RJY28" s="167"/>
      <c r="RJZ28" s="167"/>
      <c r="RKA28" s="167"/>
      <c r="RKB28" s="167"/>
      <c r="RKC28" s="167"/>
      <c r="RKD28" s="167"/>
      <c r="RKE28" s="167"/>
      <c r="RKF28" s="167"/>
      <c r="RKG28" s="167"/>
      <c r="RKH28" s="167"/>
      <c r="RKI28" s="167"/>
      <c r="RKJ28" s="167"/>
      <c r="RKK28" s="167"/>
      <c r="RKL28" s="167"/>
      <c r="RKM28" s="167"/>
      <c r="RKN28" s="167"/>
      <c r="RKO28" s="167"/>
      <c r="RKP28" s="167"/>
      <c r="RKQ28" s="167"/>
      <c r="RKR28" s="167"/>
      <c r="RKS28" s="167"/>
      <c r="RKT28" s="167"/>
      <c r="RKU28" s="167"/>
      <c r="RKV28" s="167"/>
      <c r="RKW28" s="167"/>
      <c r="RKX28" s="167"/>
      <c r="RKY28" s="167"/>
      <c r="RKZ28" s="167"/>
      <c r="RLA28" s="167"/>
      <c r="RLB28" s="167"/>
      <c r="RLC28" s="167"/>
      <c r="RLD28" s="167"/>
      <c r="RLE28" s="167"/>
      <c r="RLF28" s="167"/>
      <c r="RLG28" s="167"/>
      <c r="RLH28" s="167"/>
      <c r="RLI28" s="167"/>
      <c r="RLJ28" s="167"/>
      <c r="RLK28" s="167"/>
      <c r="RLL28" s="167"/>
      <c r="RLM28" s="167"/>
      <c r="RLN28" s="167"/>
      <c r="RLO28" s="167"/>
      <c r="RLP28" s="167"/>
      <c r="RLQ28" s="167"/>
      <c r="RLR28" s="167"/>
      <c r="RLS28" s="167"/>
      <c r="RLT28" s="167"/>
      <c r="RLU28" s="167"/>
      <c r="RLV28" s="167"/>
      <c r="RLW28" s="167"/>
      <c r="RLX28" s="167"/>
      <c r="RLY28" s="167"/>
      <c r="RLZ28" s="167"/>
      <c r="RMA28" s="167"/>
      <c r="RMB28" s="167"/>
      <c r="RMC28" s="167"/>
      <c r="RMD28" s="167"/>
      <c r="RME28" s="167"/>
      <c r="RMF28" s="167"/>
      <c r="RMG28" s="167"/>
      <c r="RMH28" s="167"/>
      <c r="RMI28" s="167"/>
      <c r="RMJ28" s="167"/>
      <c r="RMK28" s="167"/>
      <c r="RML28" s="167"/>
      <c r="RMM28" s="167"/>
      <c r="RMN28" s="167"/>
      <c r="RMO28" s="167"/>
      <c r="RMP28" s="167"/>
      <c r="RMQ28" s="167"/>
      <c r="RMR28" s="167"/>
      <c r="RMS28" s="167"/>
      <c r="RMT28" s="167"/>
      <c r="RMU28" s="167"/>
      <c r="RMV28" s="167"/>
      <c r="RMW28" s="167"/>
      <c r="RMX28" s="167"/>
      <c r="RMY28" s="167"/>
      <c r="RMZ28" s="167"/>
      <c r="RNA28" s="167"/>
      <c r="RNB28" s="167"/>
      <c r="RNC28" s="167"/>
      <c r="RND28" s="167"/>
      <c r="RNE28" s="167"/>
      <c r="RNF28" s="167"/>
      <c r="RNG28" s="167"/>
      <c r="RNH28" s="167"/>
      <c r="RNI28" s="167"/>
      <c r="RNJ28" s="167"/>
      <c r="RNK28" s="167"/>
      <c r="RNL28" s="167"/>
      <c r="RNM28" s="167"/>
      <c r="RNN28" s="167"/>
      <c r="RNO28" s="167"/>
      <c r="RNP28" s="167"/>
      <c r="RNQ28" s="167"/>
      <c r="RNR28" s="167"/>
      <c r="RNS28" s="167"/>
      <c r="RNT28" s="167"/>
      <c r="RNU28" s="167"/>
      <c r="RNV28" s="167"/>
      <c r="RNW28" s="167"/>
      <c r="RNX28" s="167"/>
      <c r="RNY28" s="167"/>
      <c r="RNZ28" s="167"/>
      <c r="ROA28" s="167"/>
      <c r="ROB28" s="167"/>
      <c r="ROC28" s="167"/>
      <c r="ROD28" s="167"/>
      <c r="ROE28" s="167"/>
      <c r="ROF28" s="167"/>
      <c r="ROG28" s="167"/>
      <c r="ROH28" s="167"/>
      <c r="ROI28" s="167"/>
      <c r="ROJ28" s="167"/>
      <c r="ROK28" s="167"/>
      <c r="ROL28" s="167"/>
      <c r="ROM28" s="167"/>
      <c r="RON28" s="167"/>
      <c r="ROO28" s="167"/>
      <c r="ROP28" s="167"/>
      <c r="ROQ28" s="167"/>
      <c r="ROR28" s="167"/>
      <c r="ROS28" s="167"/>
      <c r="ROT28" s="167"/>
      <c r="ROU28" s="167"/>
      <c r="ROV28" s="167"/>
      <c r="ROW28" s="167"/>
      <c r="ROX28" s="167"/>
      <c r="ROY28" s="167"/>
      <c r="ROZ28" s="167"/>
      <c r="RPA28" s="167"/>
      <c r="RPB28" s="167"/>
      <c r="RPC28" s="167"/>
      <c r="RPD28" s="167"/>
      <c r="RPE28" s="167"/>
      <c r="RPF28" s="167"/>
      <c r="RPG28" s="167"/>
      <c r="RPH28" s="167"/>
      <c r="RPI28" s="167"/>
      <c r="RPJ28" s="167"/>
      <c r="RPK28" s="167"/>
      <c r="RPL28" s="167"/>
      <c r="RPM28" s="167"/>
      <c r="RPN28" s="167"/>
      <c r="RPO28" s="167"/>
      <c r="RPP28" s="167"/>
      <c r="RPQ28" s="167"/>
      <c r="RPR28" s="167"/>
      <c r="RPS28" s="167"/>
      <c r="RPT28" s="167"/>
      <c r="RPU28" s="167"/>
      <c r="RPV28" s="167"/>
      <c r="RPW28" s="167"/>
      <c r="RPX28" s="167"/>
      <c r="RPY28" s="167"/>
      <c r="RPZ28" s="167"/>
      <c r="RQA28" s="167"/>
      <c r="RQB28" s="167"/>
      <c r="RQC28" s="167"/>
      <c r="RQD28" s="167"/>
      <c r="RQE28" s="167"/>
      <c r="RQF28" s="167"/>
      <c r="RQG28" s="167"/>
      <c r="RQH28" s="167"/>
      <c r="RQI28" s="167"/>
      <c r="RQJ28" s="167"/>
      <c r="RQK28" s="167"/>
      <c r="RQL28" s="167"/>
      <c r="RQM28" s="167"/>
      <c r="RQN28" s="167"/>
      <c r="RQO28" s="167"/>
      <c r="RQP28" s="167"/>
      <c r="RQQ28" s="167"/>
      <c r="RQR28" s="167"/>
      <c r="RQS28" s="167"/>
      <c r="RQT28" s="167"/>
      <c r="RQU28" s="167"/>
      <c r="RQV28" s="167"/>
      <c r="RQW28" s="167"/>
      <c r="RQX28" s="167"/>
      <c r="RQY28" s="167"/>
      <c r="RQZ28" s="167"/>
      <c r="RRA28" s="167"/>
      <c r="RRB28" s="167"/>
      <c r="RRC28" s="167"/>
      <c r="RRD28" s="167"/>
      <c r="RRE28" s="167"/>
      <c r="RRF28" s="167"/>
      <c r="RRG28" s="167"/>
      <c r="RRH28" s="167"/>
      <c r="RRI28" s="167"/>
      <c r="RRJ28" s="167"/>
      <c r="RRK28" s="167"/>
      <c r="RRL28" s="167"/>
      <c r="RRM28" s="167"/>
      <c r="RRN28" s="167"/>
      <c r="RRO28" s="167"/>
      <c r="RRP28" s="167"/>
      <c r="RRQ28" s="167"/>
      <c r="RRR28" s="167"/>
      <c r="RRS28" s="167"/>
      <c r="RRT28" s="167"/>
      <c r="RRU28" s="167"/>
      <c r="RRV28" s="167"/>
      <c r="RRW28" s="167"/>
      <c r="RRX28" s="167"/>
      <c r="RRY28" s="167"/>
      <c r="RRZ28" s="167"/>
      <c r="RSA28" s="167"/>
      <c r="RSB28" s="167"/>
      <c r="RSC28" s="167"/>
      <c r="RSD28" s="167"/>
      <c r="RSE28" s="167"/>
      <c r="RSF28" s="167"/>
      <c r="RSG28" s="167"/>
      <c r="RSH28" s="167"/>
      <c r="RSI28" s="167"/>
      <c r="RSJ28" s="167"/>
      <c r="RSK28" s="167"/>
      <c r="RSL28" s="167"/>
      <c r="RSM28" s="167"/>
      <c r="RSN28" s="167"/>
      <c r="RSO28" s="167"/>
      <c r="RSP28" s="167"/>
      <c r="RSQ28" s="167"/>
      <c r="RSR28" s="167"/>
      <c r="RSS28" s="167"/>
      <c r="RST28" s="167"/>
      <c r="RSU28" s="167"/>
      <c r="RSV28" s="167"/>
      <c r="RSW28" s="167"/>
      <c r="RSX28" s="167"/>
      <c r="RSY28" s="167"/>
      <c r="RSZ28" s="167"/>
      <c r="RTA28" s="167"/>
      <c r="RTB28" s="167"/>
      <c r="RTC28" s="167"/>
      <c r="RTD28" s="167"/>
      <c r="RTE28" s="167"/>
      <c r="RTF28" s="167"/>
      <c r="RTG28" s="167"/>
      <c r="RTH28" s="167"/>
      <c r="RTI28" s="167"/>
      <c r="RTJ28" s="167"/>
      <c r="RTK28" s="167"/>
      <c r="RTL28" s="167"/>
      <c r="RTM28" s="167"/>
      <c r="RTN28" s="167"/>
      <c r="RTO28" s="167"/>
      <c r="RTP28" s="167"/>
      <c r="RTQ28" s="167"/>
      <c r="RTR28" s="167"/>
      <c r="RTS28" s="167"/>
      <c r="RTT28" s="167"/>
      <c r="RTU28" s="167"/>
      <c r="RTV28" s="167"/>
      <c r="RTW28" s="167"/>
      <c r="RTX28" s="167"/>
      <c r="RTY28" s="167"/>
      <c r="RTZ28" s="167"/>
      <c r="RUA28" s="167"/>
      <c r="RUB28" s="167"/>
      <c r="RUC28" s="167"/>
      <c r="RUD28" s="167"/>
      <c r="RUE28" s="167"/>
      <c r="RUF28" s="167"/>
      <c r="RUG28" s="167"/>
      <c r="RUH28" s="167"/>
      <c r="RUI28" s="167"/>
      <c r="RUJ28" s="167"/>
      <c r="RUK28" s="167"/>
      <c r="RUL28" s="167"/>
      <c r="RUM28" s="167"/>
      <c r="RUN28" s="167"/>
      <c r="RUO28" s="167"/>
      <c r="RUP28" s="167"/>
      <c r="RUQ28" s="167"/>
      <c r="RUR28" s="167"/>
      <c r="RUS28" s="167"/>
      <c r="RUT28" s="167"/>
      <c r="RUU28" s="167"/>
      <c r="RUV28" s="167"/>
      <c r="RUW28" s="167"/>
      <c r="RUX28" s="167"/>
      <c r="RUY28" s="167"/>
      <c r="RUZ28" s="167"/>
      <c r="RVA28" s="167"/>
      <c r="RVB28" s="167"/>
      <c r="RVC28" s="167"/>
      <c r="RVD28" s="167"/>
      <c r="RVE28" s="167"/>
      <c r="RVF28" s="167"/>
      <c r="RVG28" s="167"/>
      <c r="RVH28" s="167"/>
      <c r="RVI28" s="167"/>
      <c r="RVJ28" s="167"/>
      <c r="RVK28" s="167"/>
      <c r="RVL28" s="167"/>
      <c r="RVM28" s="167"/>
      <c r="RVN28" s="167"/>
      <c r="RVO28" s="167"/>
      <c r="RVP28" s="167"/>
      <c r="RVQ28" s="167"/>
      <c r="RVR28" s="167"/>
      <c r="RVS28" s="167"/>
      <c r="RVT28" s="167"/>
      <c r="RVU28" s="167"/>
      <c r="RVV28" s="167"/>
      <c r="RVW28" s="167"/>
      <c r="RVX28" s="167"/>
      <c r="RVY28" s="167"/>
      <c r="RVZ28" s="167"/>
      <c r="RWA28" s="167"/>
      <c r="RWB28" s="167"/>
      <c r="RWC28" s="167"/>
      <c r="RWD28" s="167"/>
      <c r="RWE28" s="167"/>
      <c r="RWF28" s="167"/>
      <c r="RWG28" s="167"/>
      <c r="RWH28" s="167"/>
      <c r="RWI28" s="167"/>
      <c r="RWJ28" s="167"/>
      <c r="RWK28" s="167"/>
      <c r="RWL28" s="167"/>
      <c r="RWM28" s="167"/>
      <c r="RWN28" s="167"/>
      <c r="RWO28" s="167"/>
      <c r="RWP28" s="167"/>
      <c r="RWQ28" s="167"/>
      <c r="RWR28" s="167"/>
      <c r="RWS28" s="167"/>
      <c r="RWT28" s="167"/>
      <c r="RWU28" s="167"/>
      <c r="RWV28" s="167"/>
      <c r="RWW28" s="167"/>
      <c r="RWX28" s="167"/>
      <c r="RWY28" s="167"/>
      <c r="RWZ28" s="167"/>
      <c r="RXA28" s="167"/>
      <c r="RXB28" s="167"/>
      <c r="RXC28" s="167"/>
      <c r="RXD28" s="167"/>
      <c r="RXE28" s="167"/>
      <c r="RXF28" s="167"/>
      <c r="RXG28" s="167"/>
      <c r="RXH28" s="167"/>
      <c r="RXI28" s="167"/>
      <c r="RXJ28" s="167"/>
      <c r="RXK28" s="167"/>
      <c r="RXL28" s="167"/>
      <c r="RXM28" s="167"/>
      <c r="RXN28" s="167"/>
      <c r="RXO28" s="167"/>
      <c r="RXP28" s="167"/>
      <c r="RXQ28" s="167"/>
      <c r="RXR28" s="167"/>
      <c r="RXS28" s="167"/>
      <c r="RXT28" s="167"/>
      <c r="RXU28" s="167"/>
      <c r="RXV28" s="167"/>
      <c r="RXW28" s="167"/>
      <c r="RXX28" s="167"/>
      <c r="RXY28" s="167"/>
      <c r="RXZ28" s="167"/>
      <c r="RYA28" s="167"/>
      <c r="RYB28" s="167"/>
      <c r="RYC28" s="167"/>
      <c r="RYD28" s="167"/>
      <c r="RYE28" s="167"/>
      <c r="RYF28" s="167"/>
      <c r="RYG28" s="167"/>
      <c r="RYH28" s="167"/>
      <c r="RYI28" s="167"/>
      <c r="RYJ28" s="167"/>
      <c r="RYK28" s="167"/>
      <c r="RYL28" s="167"/>
      <c r="RYM28" s="167"/>
      <c r="RYN28" s="167"/>
      <c r="RYO28" s="167"/>
      <c r="RYP28" s="167"/>
      <c r="RYQ28" s="167"/>
      <c r="RYR28" s="167"/>
      <c r="RYS28" s="167"/>
      <c r="RYT28" s="167"/>
      <c r="RYU28" s="167"/>
      <c r="RYV28" s="167"/>
      <c r="RYW28" s="167"/>
      <c r="RYX28" s="167"/>
      <c r="RYY28" s="167"/>
      <c r="RYZ28" s="167"/>
      <c r="RZA28" s="167"/>
      <c r="RZB28" s="167"/>
      <c r="RZC28" s="167"/>
      <c r="RZD28" s="167"/>
      <c r="RZE28" s="167"/>
      <c r="RZF28" s="167"/>
      <c r="RZG28" s="167"/>
      <c r="RZH28" s="167"/>
      <c r="RZI28" s="167"/>
      <c r="RZJ28" s="167"/>
      <c r="RZK28" s="167"/>
      <c r="RZL28" s="167"/>
      <c r="RZM28" s="167"/>
      <c r="RZN28" s="167"/>
      <c r="RZO28" s="167"/>
      <c r="RZP28" s="167"/>
      <c r="RZQ28" s="167"/>
      <c r="RZR28" s="167"/>
      <c r="RZS28" s="167"/>
      <c r="RZT28" s="167"/>
      <c r="RZU28" s="167"/>
      <c r="RZV28" s="167"/>
      <c r="RZW28" s="167"/>
      <c r="RZX28" s="167"/>
      <c r="RZY28" s="167"/>
      <c r="RZZ28" s="167"/>
      <c r="SAA28" s="167"/>
      <c r="SAB28" s="167"/>
      <c r="SAC28" s="167"/>
      <c r="SAD28" s="167"/>
      <c r="SAE28" s="167"/>
      <c r="SAF28" s="167"/>
      <c r="SAG28" s="167"/>
      <c r="SAH28" s="167"/>
      <c r="SAI28" s="167"/>
      <c r="SAJ28" s="167"/>
      <c r="SAK28" s="167"/>
      <c r="SAL28" s="167"/>
      <c r="SAM28" s="167"/>
      <c r="SAN28" s="167"/>
      <c r="SAO28" s="167"/>
      <c r="SAP28" s="167"/>
      <c r="SAQ28" s="167"/>
      <c r="SAR28" s="167"/>
      <c r="SAS28" s="167"/>
      <c r="SAT28" s="167"/>
      <c r="SAU28" s="167"/>
      <c r="SAV28" s="167"/>
      <c r="SAW28" s="167"/>
      <c r="SAX28" s="167"/>
      <c r="SAY28" s="167"/>
      <c r="SAZ28" s="167"/>
      <c r="SBA28" s="167"/>
      <c r="SBB28" s="167"/>
      <c r="SBC28" s="167"/>
      <c r="SBD28" s="167"/>
      <c r="SBE28" s="167"/>
      <c r="SBF28" s="167"/>
      <c r="SBG28" s="167"/>
      <c r="SBH28" s="167"/>
      <c r="SBI28" s="167"/>
      <c r="SBJ28" s="167"/>
      <c r="SBK28" s="167"/>
      <c r="SBL28" s="167"/>
      <c r="SBM28" s="167"/>
      <c r="SBN28" s="167"/>
      <c r="SBO28" s="167"/>
      <c r="SBP28" s="167"/>
      <c r="SBQ28" s="167"/>
      <c r="SBR28" s="167"/>
      <c r="SBS28" s="167"/>
      <c r="SBT28" s="167"/>
      <c r="SBU28" s="167"/>
      <c r="SBV28" s="167"/>
      <c r="SBW28" s="167"/>
      <c r="SBX28" s="167"/>
      <c r="SBY28" s="167"/>
      <c r="SBZ28" s="167"/>
      <c r="SCA28" s="167"/>
      <c r="SCB28" s="167"/>
      <c r="SCC28" s="167"/>
      <c r="SCD28" s="167"/>
      <c r="SCE28" s="167"/>
      <c r="SCF28" s="167"/>
      <c r="SCG28" s="167"/>
      <c r="SCH28" s="167"/>
      <c r="SCI28" s="167"/>
      <c r="SCJ28" s="167"/>
      <c r="SCK28" s="167"/>
      <c r="SCL28" s="167"/>
      <c r="SCM28" s="167"/>
      <c r="SCN28" s="167"/>
      <c r="SCO28" s="167"/>
      <c r="SCP28" s="167"/>
      <c r="SCQ28" s="167"/>
      <c r="SCR28" s="167"/>
      <c r="SCS28" s="167"/>
      <c r="SCT28" s="167"/>
      <c r="SCU28" s="167"/>
      <c r="SCV28" s="167"/>
      <c r="SCW28" s="167"/>
      <c r="SCX28" s="167"/>
      <c r="SCY28" s="167"/>
      <c r="SCZ28" s="167"/>
      <c r="SDA28" s="167"/>
      <c r="SDB28" s="167"/>
      <c r="SDC28" s="167"/>
      <c r="SDD28" s="167"/>
      <c r="SDE28" s="167"/>
      <c r="SDF28" s="167"/>
      <c r="SDG28" s="167"/>
      <c r="SDH28" s="167"/>
      <c r="SDI28" s="167"/>
      <c r="SDJ28" s="167"/>
      <c r="SDK28" s="167"/>
      <c r="SDL28" s="167"/>
      <c r="SDM28" s="167"/>
      <c r="SDN28" s="167"/>
      <c r="SDO28" s="167"/>
      <c r="SDP28" s="167"/>
      <c r="SDQ28" s="167"/>
      <c r="SDR28" s="167"/>
      <c r="SDS28" s="167"/>
      <c r="SDT28" s="167"/>
      <c r="SDU28" s="167"/>
      <c r="SDV28" s="167"/>
      <c r="SDW28" s="167"/>
      <c r="SDX28" s="167"/>
      <c r="SDY28" s="167"/>
      <c r="SDZ28" s="167"/>
      <c r="SEA28" s="167"/>
      <c r="SEB28" s="167"/>
      <c r="SEC28" s="167"/>
      <c r="SED28" s="167"/>
      <c r="SEE28" s="167"/>
      <c r="SEF28" s="167"/>
      <c r="SEG28" s="167"/>
      <c r="SEH28" s="167"/>
      <c r="SEI28" s="167"/>
      <c r="SEJ28" s="167"/>
      <c r="SEK28" s="167"/>
      <c r="SEL28" s="167"/>
      <c r="SEM28" s="167"/>
      <c r="SEN28" s="167"/>
      <c r="SEO28" s="167"/>
      <c r="SEP28" s="167"/>
      <c r="SEQ28" s="167"/>
      <c r="SER28" s="167"/>
      <c r="SES28" s="167"/>
      <c r="SET28" s="167"/>
      <c r="SEU28" s="167"/>
      <c r="SEV28" s="167"/>
      <c r="SEW28" s="167"/>
      <c r="SEX28" s="167"/>
      <c r="SEY28" s="167"/>
      <c r="SEZ28" s="167"/>
      <c r="SFA28" s="167"/>
      <c r="SFB28" s="167"/>
      <c r="SFC28" s="167"/>
      <c r="SFD28" s="167"/>
      <c r="SFE28" s="167"/>
      <c r="SFF28" s="167"/>
      <c r="SFG28" s="167"/>
      <c r="SFH28" s="167"/>
      <c r="SFI28" s="167"/>
      <c r="SFJ28" s="167"/>
      <c r="SFK28" s="167"/>
      <c r="SFL28" s="167"/>
      <c r="SFM28" s="167"/>
      <c r="SFN28" s="167"/>
      <c r="SFO28" s="167"/>
      <c r="SFP28" s="167"/>
      <c r="SFQ28" s="167"/>
      <c r="SFR28" s="167"/>
      <c r="SFS28" s="167"/>
      <c r="SFT28" s="167"/>
      <c r="SFU28" s="167"/>
      <c r="SFV28" s="167"/>
      <c r="SFW28" s="167"/>
      <c r="SFX28" s="167"/>
      <c r="SFY28" s="167"/>
      <c r="SFZ28" s="167"/>
      <c r="SGA28" s="167"/>
      <c r="SGB28" s="167"/>
      <c r="SGC28" s="167"/>
      <c r="SGD28" s="167"/>
      <c r="SGE28" s="167"/>
      <c r="SGF28" s="167"/>
      <c r="SGG28" s="167"/>
      <c r="SGH28" s="167"/>
      <c r="SGI28" s="167"/>
      <c r="SGJ28" s="167"/>
      <c r="SGK28" s="167"/>
      <c r="SGL28" s="167"/>
      <c r="SGM28" s="167"/>
      <c r="SGN28" s="167"/>
      <c r="SGO28" s="167"/>
      <c r="SGP28" s="167"/>
      <c r="SGQ28" s="167"/>
      <c r="SGR28" s="167"/>
      <c r="SGS28" s="167"/>
      <c r="SGT28" s="167"/>
      <c r="SGU28" s="167"/>
      <c r="SGV28" s="167"/>
      <c r="SGW28" s="167"/>
      <c r="SGX28" s="167"/>
      <c r="SGY28" s="167"/>
      <c r="SGZ28" s="167"/>
      <c r="SHA28" s="167"/>
      <c r="SHB28" s="167"/>
      <c r="SHC28" s="167"/>
      <c r="SHD28" s="167"/>
      <c r="SHE28" s="167"/>
      <c r="SHF28" s="167"/>
      <c r="SHG28" s="167"/>
      <c r="SHH28" s="167"/>
      <c r="SHI28" s="167"/>
      <c r="SHJ28" s="167"/>
      <c r="SHK28" s="167"/>
      <c r="SHL28" s="167"/>
      <c r="SHM28" s="167"/>
      <c r="SHN28" s="167"/>
      <c r="SHO28" s="167"/>
      <c r="SHP28" s="167"/>
      <c r="SHQ28" s="167"/>
      <c r="SHR28" s="167"/>
      <c r="SHS28" s="167"/>
      <c r="SHT28" s="167"/>
      <c r="SHU28" s="167"/>
      <c r="SHV28" s="167"/>
      <c r="SHW28" s="167"/>
      <c r="SHX28" s="167"/>
      <c r="SHY28" s="167"/>
      <c r="SHZ28" s="167"/>
      <c r="SIA28" s="167"/>
      <c r="SIB28" s="167"/>
      <c r="SIC28" s="167"/>
      <c r="SID28" s="167"/>
      <c r="SIE28" s="167"/>
      <c r="SIF28" s="167"/>
      <c r="SIG28" s="167"/>
      <c r="SIH28" s="167"/>
      <c r="SII28" s="167"/>
      <c r="SIJ28" s="167"/>
      <c r="SIK28" s="167"/>
      <c r="SIL28" s="167"/>
      <c r="SIM28" s="167"/>
      <c r="SIN28" s="167"/>
      <c r="SIO28" s="167"/>
      <c r="SIP28" s="167"/>
      <c r="SIQ28" s="167"/>
      <c r="SIR28" s="167"/>
      <c r="SIS28" s="167"/>
      <c r="SIT28" s="167"/>
      <c r="SIU28" s="167"/>
      <c r="SIV28" s="167"/>
      <c r="SIW28" s="167"/>
      <c r="SIX28" s="167"/>
      <c r="SIY28" s="167"/>
      <c r="SIZ28" s="167"/>
      <c r="SJA28" s="167"/>
      <c r="SJB28" s="167"/>
      <c r="SJC28" s="167"/>
      <c r="SJD28" s="167"/>
      <c r="SJE28" s="167"/>
      <c r="SJF28" s="167"/>
      <c r="SJG28" s="167"/>
      <c r="SJH28" s="167"/>
      <c r="SJI28" s="167"/>
      <c r="SJJ28" s="167"/>
      <c r="SJK28" s="167"/>
      <c r="SJL28" s="167"/>
      <c r="SJM28" s="167"/>
      <c r="SJN28" s="167"/>
      <c r="SJO28" s="167"/>
      <c r="SJP28" s="167"/>
      <c r="SJQ28" s="167"/>
      <c r="SJR28" s="167"/>
      <c r="SJS28" s="167"/>
      <c r="SJT28" s="167"/>
      <c r="SJU28" s="167"/>
      <c r="SJV28" s="167"/>
      <c r="SJW28" s="167"/>
      <c r="SJX28" s="167"/>
      <c r="SJY28" s="167"/>
      <c r="SJZ28" s="167"/>
      <c r="SKA28" s="167"/>
      <c r="SKB28" s="167"/>
      <c r="SKC28" s="167"/>
      <c r="SKD28" s="167"/>
      <c r="SKE28" s="167"/>
      <c r="SKF28" s="167"/>
      <c r="SKG28" s="167"/>
      <c r="SKH28" s="167"/>
      <c r="SKI28" s="167"/>
      <c r="SKJ28" s="167"/>
      <c r="SKK28" s="167"/>
      <c r="SKL28" s="167"/>
      <c r="SKM28" s="167"/>
      <c r="SKN28" s="167"/>
      <c r="SKO28" s="167"/>
      <c r="SKP28" s="167"/>
      <c r="SKQ28" s="167"/>
      <c r="SKR28" s="167"/>
      <c r="SKS28" s="167"/>
      <c r="SKT28" s="167"/>
      <c r="SKU28" s="167"/>
      <c r="SKV28" s="167"/>
      <c r="SKW28" s="167"/>
      <c r="SKX28" s="167"/>
      <c r="SKY28" s="167"/>
      <c r="SKZ28" s="167"/>
      <c r="SLA28" s="167"/>
      <c r="SLB28" s="167"/>
      <c r="SLC28" s="167"/>
      <c r="SLD28" s="167"/>
      <c r="SLE28" s="167"/>
      <c r="SLF28" s="167"/>
      <c r="SLG28" s="167"/>
      <c r="SLH28" s="167"/>
      <c r="SLI28" s="167"/>
      <c r="SLJ28" s="167"/>
      <c r="SLK28" s="167"/>
      <c r="SLL28" s="167"/>
      <c r="SLM28" s="167"/>
      <c r="SLN28" s="167"/>
      <c r="SLO28" s="167"/>
      <c r="SLP28" s="167"/>
      <c r="SLQ28" s="167"/>
      <c r="SLR28" s="167"/>
      <c r="SLS28" s="167"/>
      <c r="SLT28" s="167"/>
      <c r="SLU28" s="167"/>
      <c r="SLV28" s="167"/>
      <c r="SLW28" s="167"/>
      <c r="SLX28" s="167"/>
      <c r="SLY28" s="167"/>
      <c r="SLZ28" s="167"/>
      <c r="SMA28" s="167"/>
      <c r="SMB28" s="167"/>
      <c r="SMC28" s="167"/>
      <c r="SMD28" s="167"/>
      <c r="SME28" s="167"/>
      <c r="SMF28" s="167"/>
      <c r="SMG28" s="167"/>
      <c r="SMH28" s="167"/>
      <c r="SMI28" s="167"/>
      <c r="SMJ28" s="167"/>
      <c r="SMK28" s="167"/>
      <c r="SML28" s="167"/>
      <c r="SMM28" s="167"/>
      <c r="SMN28" s="167"/>
      <c r="SMO28" s="167"/>
      <c r="SMP28" s="167"/>
      <c r="SMQ28" s="167"/>
      <c r="SMR28" s="167"/>
      <c r="SMS28" s="167"/>
      <c r="SMT28" s="167"/>
      <c r="SMU28" s="167"/>
      <c r="SMV28" s="167"/>
      <c r="SMW28" s="167"/>
      <c r="SMX28" s="167"/>
      <c r="SMY28" s="167"/>
      <c r="SMZ28" s="167"/>
      <c r="SNA28" s="167"/>
      <c r="SNB28" s="167"/>
      <c r="SNC28" s="167"/>
      <c r="SND28" s="167"/>
      <c r="SNE28" s="167"/>
      <c r="SNF28" s="167"/>
      <c r="SNG28" s="167"/>
      <c r="SNH28" s="167"/>
      <c r="SNI28" s="167"/>
      <c r="SNJ28" s="167"/>
      <c r="SNK28" s="167"/>
      <c r="SNL28" s="167"/>
      <c r="SNM28" s="167"/>
      <c r="SNN28" s="167"/>
      <c r="SNO28" s="167"/>
      <c r="SNP28" s="167"/>
      <c r="SNQ28" s="167"/>
      <c r="SNR28" s="167"/>
      <c r="SNS28" s="167"/>
      <c r="SNT28" s="167"/>
      <c r="SNU28" s="167"/>
      <c r="SNV28" s="167"/>
      <c r="SNW28" s="167"/>
      <c r="SNX28" s="167"/>
      <c r="SNY28" s="167"/>
      <c r="SNZ28" s="167"/>
      <c r="SOA28" s="167"/>
      <c r="SOB28" s="167"/>
      <c r="SOC28" s="167"/>
      <c r="SOD28" s="167"/>
      <c r="SOE28" s="167"/>
      <c r="SOF28" s="167"/>
      <c r="SOG28" s="167"/>
      <c r="SOH28" s="167"/>
      <c r="SOI28" s="167"/>
      <c r="SOJ28" s="167"/>
      <c r="SOK28" s="167"/>
      <c r="SOL28" s="167"/>
      <c r="SOM28" s="167"/>
      <c r="SON28" s="167"/>
      <c r="SOO28" s="167"/>
      <c r="SOP28" s="167"/>
      <c r="SOQ28" s="167"/>
      <c r="SOR28" s="167"/>
      <c r="SOS28" s="167"/>
      <c r="SOT28" s="167"/>
      <c r="SOU28" s="167"/>
      <c r="SOV28" s="167"/>
      <c r="SOW28" s="167"/>
      <c r="SOX28" s="167"/>
      <c r="SOY28" s="167"/>
      <c r="SOZ28" s="167"/>
      <c r="SPA28" s="167"/>
      <c r="SPB28" s="167"/>
      <c r="SPC28" s="167"/>
      <c r="SPD28" s="167"/>
      <c r="SPE28" s="167"/>
      <c r="SPF28" s="167"/>
      <c r="SPG28" s="167"/>
      <c r="SPH28" s="167"/>
      <c r="SPI28" s="167"/>
      <c r="SPJ28" s="167"/>
      <c r="SPK28" s="167"/>
      <c r="SPL28" s="167"/>
      <c r="SPM28" s="167"/>
      <c r="SPN28" s="167"/>
      <c r="SPO28" s="167"/>
      <c r="SPP28" s="167"/>
      <c r="SPQ28" s="167"/>
      <c r="SPR28" s="167"/>
      <c r="SPS28" s="167"/>
      <c r="SPT28" s="167"/>
      <c r="SPU28" s="167"/>
      <c r="SPV28" s="167"/>
      <c r="SPW28" s="167"/>
      <c r="SPX28" s="167"/>
      <c r="SPY28" s="167"/>
      <c r="SPZ28" s="167"/>
      <c r="SQA28" s="167"/>
      <c r="SQB28" s="167"/>
      <c r="SQC28" s="167"/>
      <c r="SQD28" s="167"/>
      <c r="SQE28" s="167"/>
      <c r="SQF28" s="167"/>
      <c r="SQG28" s="167"/>
      <c r="SQH28" s="167"/>
      <c r="SQI28" s="167"/>
      <c r="SQJ28" s="167"/>
      <c r="SQK28" s="167"/>
      <c r="SQL28" s="167"/>
      <c r="SQM28" s="167"/>
      <c r="SQN28" s="167"/>
      <c r="SQO28" s="167"/>
      <c r="SQP28" s="167"/>
      <c r="SQQ28" s="167"/>
      <c r="SQR28" s="167"/>
      <c r="SQS28" s="167"/>
      <c r="SQT28" s="167"/>
      <c r="SQU28" s="167"/>
      <c r="SQV28" s="167"/>
      <c r="SQW28" s="167"/>
      <c r="SQX28" s="167"/>
      <c r="SQY28" s="167"/>
      <c r="SQZ28" s="167"/>
      <c r="SRA28" s="167"/>
      <c r="SRB28" s="167"/>
      <c r="SRC28" s="167"/>
      <c r="SRD28" s="167"/>
      <c r="SRE28" s="167"/>
      <c r="SRF28" s="167"/>
      <c r="SRG28" s="167"/>
      <c r="SRH28" s="167"/>
      <c r="SRI28" s="167"/>
      <c r="SRJ28" s="167"/>
      <c r="SRK28" s="167"/>
      <c r="SRL28" s="167"/>
      <c r="SRM28" s="167"/>
      <c r="SRN28" s="167"/>
      <c r="SRO28" s="167"/>
      <c r="SRP28" s="167"/>
      <c r="SRQ28" s="167"/>
      <c r="SRR28" s="167"/>
      <c r="SRS28" s="167"/>
      <c r="SRT28" s="167"/>
      <c r="SRU28" s="167"/>
      <c r="SRV28" s="167"/>
      <c r="SRW28" s="167"/>
      <c r="SRX28" s="167"/>
      <c r="SRY28" s="167"/>
      <c r="SRZ28" s="167"/>
      <c r="SSA28" s="167"/>
      <c r="SSB28" s="167"/>
      <c r="SSC28" s="167"/>
      <c r="SSD28" s="167"/>
      <c r="SSE28" s="167"/>
      <c r="SSF28" s="167"/>
      <c r="SSG28" s="167"/>
      <c r="SSH28" s="167"/>
      <c r="SSI28" s="167"/>
      <c r="SSJ28" s="167"/>
      <c r="SSK28" s="167"/>
      <c r="SSL28" s="167"/>
      <c r="SSM28" s="167"/>
      <c r="SSN28" s="167"/>
      <c r="SSO28" s="167"/>
      <c r="SSP28" s="167"/>
      <c r="SSQ28" s="167"/>
      <c r="SSR28" s="167"/>
      <c r="SSS28" s="167"/>
      <c r="SST28" s="167"/>
      <c r="SSU28" s="167"/>
      <c r="SSV28" s="167"/>
      <c r="SSW28" s="167"/>
      <c r="SSX28" s="167"/>
      <c r="SSY28" s="167"/>
      <c r="SSZ28" s="167"/>
      <c r="STA28" s="167"/>
      <c r="STB28" s="167"/>
      <c r="STC28" s="167"/>
      <c r="STD28" s="167"/>
      <c r="STE28" s="167"/>
      <c r="STF28" s="167"/>
      <c r="STG28" s="167"/>
      <c r="STH28" s="167"/>
      <c r="STI28" s="167"/>
      <c r="STJ28" s="167"/>
      <c r="STK28" s="167"/>
      <c r="STL28" s="167"/>
      <c r="STM28" s="167"/>
      <c r="STN28" s="167"/>
      <c r="STO28" s="167"/>
      <c r="STP28" s="167"/>
      <c r="STQ28" s="167"/>
      <c r="STR28" s="167"/>
      <c r="STS28" s="167"/>
      <c r="STT28" s="167"/>
      <c r="STU28" s="167"/>
      <c r="STV28" s="167"/>
      <c r="STW28" s="167"/>
      <c r="STX28" s="167"/>
      <c r="STY28" s="167"/>
      <c r="STZ28" s="167"/>
      <c r="SUA28" s="167"/>
      <c r="SUB28" s="167"/>
      <c r="SUC28" s="167"/>
      <c r="SUD28" s="167"/>
      <c r="SUE28" s="167"/>
      <c r="SUF28" s="167"/>
      <c r="SUG28" s="167"/>
      <c r="SUH28" s="167"/>
      <c r="SUI28" s="167"/>
      <c r="SUJ28" s="167"/>
      <c r="SUK28" s="167"/>
      <c r="SUL28" s="167"/>
      <c r="SUM28" s="167"/>
      <c r="SUN28" s="167"/>
      <c r="SUO28" s="167"/>
      <c r="SUP28" s="167"/>
      <c r="SUQ28" s="167"/>
      <c r="SUR28" s="167"/>
      <c r="SUS28" s="167"/>
      <c r="SUT28" s="167"/>
      <c r="SUU28" s="167"/>
      <c r="SUV28" s="167"/>
      <c r="SUW28" s="167"/>
      <c r="SUX28" s="167"/>
      <c r="SUY28" s="167"/>
      <c r="SUZ28" s="167"/>
      <c r="SVA28" s="167"/>
      <c r="SVB28" s="167"/>
      <c r="SVC28" s="167"/>
      <c r="SVD28" s="167"/>
      <c r="SVE28" s="167"/>
      <c r="SVF28" s="167"/>
      <c r="SVG28" s="167"/>
      <c r="SVH28" s="167"/>
      <c r="SVI28" s="167"/>
      <c r="SVJ28" s="167"/>
      <c r="SVK28" s="167"/>
      <c r="SVL28" s="167"/>
      <c r="SVM28" s="167"/>
      <c r="SVN28" s="167"/>
      <c r="SVO28" s="167"/>
      <c r="SVP28" s="167"/>
      <c r="SVQ28" s="167"/>
      <c r="SVR28" s="167"/>
      <c r="SVS28" s="167"/>
      <c r="SVT28" s="167"/>
      <c r="SVU28" s="167"/>
      <c r="SVV28" s="167"/>
      <c r="SVW28" s="167"/>
      <c r="SVX28" s="167"/>
      <c r="SVY28" s="167"/>
      <c r="SVZ28" s="167"/>
      <c r="SWA28" s="167"/>
      <c r="SWB28" s="167"/>
      <c r="SWC28" s="167"/>
      <c r="SWD28" s="167"/>
      <c r="SWE28" s="167"/>
      <c r="SWF28" s="167"/>
      <c r="SWG28" s="167"/>
      <c r="SWH28" s="167"/>
      <c r="SWI28" s="167"/>
      <c r="SWJ28" s="167"/>
      <c r="SWK28" s="167"/>
      <c r="SWL28" s="167"/>
      <c r="SWM28" s="167"/>
      <c r="SWN28" s="167"/>
      <c r="SWO28" s="167"/>
      <c r="SWP28" s="167"/>
      <c r="SWQ28" s="167"/>
      <c r="SWR28" s="167"/>
      <c r="SWS28" s="167"/>
      <c r="SWT28" s="167"/>
      <c r="SWU28" s="167"/>
      <c r="SWV28" s="167"/>
      <c r="SWW28" s="167"/>
      <c r="SWX28" s="167"/>
      <c r="SWY28" s="167"/>
      <c r="SWZ28" s="167"/>
      <c r="SXA28" s="167"/>
      <c r="SXB28" s="167"/>
      <c r="SXC28" s="167"/>
      <c r="SXD28" s="167"/>
      <c r="SXE28" s="167"/>
      <c r="SXF28" s="167"/>
      <c r="SXG28" s="167"/>
      <c r="SXH28" s="167"/>
      <c r="SXI28" s="167"/>
      <c r="SXJ28" s="167"/>
      <c r="SXK28" s="167"/>
      <c r="SXL28" s="167"/>
      <c r="SXM28" s="167"/>
      <c r="SXN28" s="167"/>
      <c r="SXO28" s="167"/>
      <c r="SXP28" s="167"/>
      <c r="SXQ28" s="167"/>
      <c r="SXR28" s="167"/>
      <c r="SXS28" s="167"/>
      <c r="SXT28" s="167"/>
      <c r="SXU28" s="167"/>
      <c r="SXV28" s="167"/>
      <c r="SXW28" s="167"/>
      <c r="SXX28" s="167"/>
      <c r="SXY28" s="167"/>
      <c r="SXZ28" s="167"/>
      <c r="SYA28" s="167"/>
      <c r="SYB28" s="167"/>
      <c r="SYC28" s="167"/>
      <c r="SYD28" s="167"/>
      <c r="SYE28" s="167"/>
      <c r="SYF28" s="167"/>
      <c r="SYG28" s="167"/>
      <c r="SYH28" s="167"/>
      <c r="SYI28" s="167"/>
      <c r="SYJ28" s="167"/>
      <c r="SYK28" s="167"/>
      <c r="SYL28" s="167"/>
      <c r="SYM28" s="167"/>
      <c r="SYN28" s="167"/>
      <c r="SYO28" s="167"/>
      <c r="SYP28" s="167"/>
      <c r="SYQ28" s="167"/>
      <c r="SYR28" s="167"/>
      <c r="SYS28" s="167"/>
      <c r="SYT28" s="167"/>
      <c r="SYU28" s="167"/>
      <c r="SYV28" s="167"/>
      <c r="SYW28" s="167"/>
      <c r="SYX28" s="167"/>
      <c r="SYY28" s="167"/>
      <c r="SYZ28" s="167"/>
      <c r="SZA28" s="167"/>
      <c r="SZB28" s="167"/>
      <c r="SZC28" s="167"/>
      <c r="SZD28" s="167"/>
      <c r="SZE28" s="167"/>
      <c r="SZF28" s="167"/>
      <c r="SZG28" s="167"/>
      <c r="SZH28" s="167"/>
      <c r="SZI28" s="167"/>
      <c r="SZJ28" s="167"/>
      <c r="SZK28" s="167"/>
      <c r="SZL28" s="167"/>
      <c r="SZM28" s="167"/>
      <c r="SZN28" s="167"/>
      <c r="SZO28" s="167"/>
      <c r="SZP28" s="167"/>
      <c r="SZQ28" s="167"/>
      <c r="SZR28" s="167"/>
      <c r="SZS28" s="167"/>
      <c r="SZT28" s="167"/>
      <c r="SZU28" s="167"/>
      <c r="SZV28" s="167"/>
      <c r="SZW28" s="167"/>
      <c r="SZX28" s="167"/>
      <c r="SZY28" s="167"/>
      <c r="SZZ28" s="167"/>
      <c r="TAA28" s="167"/>
      <c r="TAB28" s="167"/>
      <c r="TAC28" s="167"/>
      <c r="TAD28" s="167"/>
      <c r="TAE28" s="167"/>
      <c r="TAF28" s="167"/>
      <c r="TAG28" s="167"/>
      <c r="TAH28" s="167"/>
      <c r="TAI28" s="167"/>
      <c r="TAJ28" s="167"/>
      <c r="TAK28" s="167"/>
      <c r="TAL28" s="167"/>
      <c r="TAM28" s="167"/>
      <c r="TAN28" s="167"/>
      <c r="TAO28" s="167"/>
      <c r="TAP28" s="167"/>
      <c r="TAQ28" s="167"/>
      <c r="TAR28" s="167"/>
      <c r="TAS28" s="167"/>
      <c r="TAT28" s="167"/>
      <c r="TAU28" s="167"/>
      <c r="TAV28" s="167"/>
      <c r="TAW28" s="167"/>
      <c r="TAX28" s="167"/>
      <c r="TAY28" s="167"/>
      <c r="TAZ28" s="167"/>
      <c r="TBA28" s="167"/>
      <c r="TBB28" s="167"/>
      <c r="TBC28" s="167"/>
      <c r="TBD28" s="167"/>
      <c r="TBE28" s="167"/>
      <c r="TBF28" s="167"/>
      <c r="TBG28" s="167"/>
      <c r="TBH28" s="167"/>
      <c r="TBI28" s="167"/>
      <c r="TBJ28" s="167"/>
      <c r="TBK28" s="167"/>
      <c r="TBL28" s="167"/>
      <c r="TBM28" s="167"/>
      <c r="TBN28" s="167"/>
      <c r="TBO28" s="167"/>
      <c r="TBP28" s="167"/>
      <c r="TBQ28" s="167"/>
      <c r="TBR28" s="167"/>
      <c r="TBS28" s="167"/>
      <c r="TBT28" s="167"/>
      <c r="TBU28" s="167"/>
      <c r="TBV28" s="167"/>
      <c r="TBW28" s="167"/>
      <c r="TBX28" s="167"/>
      <c r="TBY28" s="167"/>
      <c r="TBZ28" s="167"/>
      <c r="TCA28" s="167"/>
      <c r="TCB28" s="167"/>
      <c r="TCC28" s="167"/>
      <c r="TCD28" s="167"/>
      <c r="TCE28" s="167"/>
      <c r="TCF28" s="167"/>
      <c r="TCG28" s="167"/>
      <c r="TCH28" s="167"/>
      <c r="TCI28" s="167"/>
      <c r="TCJ28" s="167"/>
      <c r="TCK28" s="167"/>
      <c r="TCL28" s="167"/>
      <c r="TCM28" s="167"/>
      <c r="TCN28" s="167"/>
      <c r="TCO28" s="167"/>
      <c r="TCP28" s="167"/>
      <c r="TCQ28" s="167"/>
      <c r="TCR28" s="167"/>
      <c r="TCS28" s="167"/>
      <c r="TCT28" s="167"/>
      <c r="TCU28" s="167"/>
      <c r="TCV28" s="167"/>
      <c r="TCW28" s="167"/>
      <c r="TCX28" s="167"/>
      <c r="TCY28" s="167"/>
      <c r="TCZ28" s="167"/>
      <c r="TDA28" s="167"/>
      <c r="TDB28" s="167"/>
      <c r="TDC28" s="167"/>
      <c r="TDD28" s="167"/>
      <c r="TDE28" s="167"/>
      <c r="TDF28" s="167"/>
      <c r="TDG28" s="167"/>
      <c r="TDH28" s="167"/>
      <c r="TDI28" s="167"/>
      <c r="TDJ28" s="167"/>
      <c r="TDK28" s="167"/>
      <c r="TDL28" s="167"/>
      <c r="TDM28" s="167"/>
      <c r="TDN28" s="167"/>
      <c r="TDO28" s="167"/>
      <c r="TDP28" s="167"/>
      <c r="TDQ28" s="167"/>
      <c r="TDR28" s="167"/>
      <c r="TDS28" s="167"/>
      <c r="TDT28" s="167"/>
      <c r="TDU28" s="167"/>
      <c r="TDV28" s="167"/>
      <c r="TDW28" s="167"/>
      <c r="TDX28" s="167"/>
      <c r="TDY28" s="167"/>
      <c r="TDZ28" s="167"/>
      <c r="TEA28" s="167"/>
      <c r="TEB28" s="167"/>
      <c r="TEC28" s="167"/>
      <c r="TED28" s="167"/>
      <c r="TEE28" s="167"/>
      <c r="TEF28" s="167"/>
      <c r="TEG28" s="167"/>
      <c r="TEH28" s="167"/>
      <c r="TEI28" s="167"/>
      <c r="TEJ28" s="167"/>
      <c r="TEK28" s="167"/>
      <c r="TEL28" s="167"/>
      <c r="TEM28" s="167"/>
      <c r="TEN28" s="167"/>
      <c r="TEO28" s="167"/>
      <c r="TEP28" s="167"/>
      <c r="TEQ28" s="167"/>
      <c r="TER28" s="167"/>
      <c r="TES28" s="167"/>
      <c r="TET28" s="167"/>
      <c r="TEU28" s="167"/>
      <c r="TEV28" s="167"/>
      <c r="TEW28" s="167"/>
      <c r="TEX28" s="167"/>
      <c r="TEY28" s="167"/>
      <c r="TEZ28" s="167"/>
      <c r="TFA28" s="167"/>
      <c r="TFB28" s="167"/>
      <c r="TFC28" s="167"/>
      <c r="TFD28" s="167"/>
      <c r="TFE28" s="167"/>
      <c r="TFF28" s="167"/>
      <c r="TFG28" s="167"/>
      <c r="TFH28" s="167"/>
      <c r="TFI28" s="167"/>
      <c r="TFJ28" s="167"/>
      <c r="TFK28" s="167"/>
      <c r="TFL28" s="167"/>
      <c r="TFM28" s="167"/>
      <c r="TFN28" s="167"/>
      <c r="TFO28" s="167"/>
      <c r="TFP28" s="167"/>
      <c r="TFQ28" s="167"/>
      <c r="TFR28" s="167"/>
      <c r="TFS28" s="167"/>
      <c r="TFT28" s="167"/>
      <c r="TFU28" s="167"/>
      <c r="TFV28" s="167"/>
      <c r="TFW28" s="167"/>
      <c r="TFX28" s="167"/>
      <c r="TFY28" s="167"/>
      <c r="TFZ28" s="167"/>
      <c r="TGA28" s="167"/>
      <c r="TGB28" s="167"/>
      <c r="TGC28" s="167"/>
      <c r="TGD28" s="167"/>
      <c r="TGE28" s="167"/>
      <c r="TGF28" s="167"/>
      <c r="TGG28" s="167"/>
      <c r="TGH28" s="167"/>
      <c r="TGI28" s="167"/>
      <c r="TGJ28" s="167"/>
      <c r="TGK28" s="167"/>
      <c r="TGL28" s="167"/>
      <c r="TGM28" s="167"/>
      <c r="TGN28" s="167"/>
      <c r="TGO28" s="167"/>
      <c r="TGP28" s="167"/>
      <c r="TGQ28" s="167"/>
      <c r="TGR28" s="167"/>
      <c r="TGS28" s="167"/>
      <c r="TGT28" s="167"/>
      <c r="TGU28" s="167"/>
      <c r="TGV28" s="167"/>
      <c r="TGW28" s="167"/>
      <c r="TGX28" s="167"/>
      <c r="TGY28" s="167"/>
      <c r="TGZ28" s="167"/>
      <c r="THA28" s="167"/>
      <c r="THB28" s="167"/>
      <c r="THC28" s="167"/>
      <c r="THD28" s="167"/>
      <c r="THE28" s="167"/>
      <c r="THF28" s="167"/>
      <c r="THG28" s="167"/>
      <c r="THH28" s="167"/>
      <c r="THI28" s="167"/>
      <c r="THJ28" s="167"/>
      <c r="THK28" s="167"/>
      <c r="THL28" s="167"/>
      <c r="THM28" s="167"/>
      <c r="THN28" s="167"/>
      <c r="THO28" s="167"/>
      <c r="THP28" s="167"/>
      <c r="THQ28" s="167"/>
      <c r="THR28" s="167"/>
      <c r="THS28" s="167"/>
      <c r="THT28" s="167"/>
      <c r="THU28" s="167"/>
      <c r="THV28" s="167"/>
      <c r="THW28" s="167"/>
      <c r="THX28" s="167"/>
      <c r="THY28" s="167"/>
      <c r="THZ28" s="167"/>
      <c r="TIA28" s="167"/>
      <c r="TIB28" s="167"/>
      <c r="TIC28" s="167"/>
      <c r="TID28" s="167"/>
      <c r="TIE28" s="167"/>
      <c r="TIF28" s="167"/>
      <c r="TIG28" s="167"/>
      <c r="TIH28" s="167"/>
      <c r="TII28" s="167"/>
      <c r="TIJ28" s="167"/>
      <c r="TIK28" s="167"/>
      <c r="TIL28" s="167"/>
      <c r="TIM28" s="167"/>
      <c r="TIN28" s="167"/>
      <c r="TIO28" s="167"/>
      <c r="TIP28" s="167"/>
      <c r="TIQ28" s="167"/>
      <c r="TIR28" s="167"/>
      <c r="TIS28" s="167"/>
      <c r="TIT28" s="167"/>
      <c r="TIU28" s="167"/>
      <c r="TIV28" s="167"/>
      <c r="TIW28" s="167"/>
      <c r="TIX28" s="167"/>
      <c r="TIY28" s="167"/>
      <c r="TIZ28" s="167"/>
      <c r="TJA28" s="167"/>
      <c r="TJB28" s="167"/>
      <c r="TJC28" s="167"/>
      <c r="TJD28" s="167"/>
      <c r="TJE28" s="167"/>
      <c r="TJF28" s="167"/>
      <c r="TJG28" s="167"/>
      <c r="TJH28" s="167"/>
      <c r="TJI28" s="167"/>
      <c r="TJJ28" s="167"/>
      <c r="TJK28" s="167"/>
      <c r="TJL28" s="167"/>
      <c r="TJM28" s="167"/>
      <c r="TJN28" s="167"/>
      <c r="TJO28" s="167"/>
      <c r="TJP28" s="167"/>
      <c r="TJQ28" s="167"/>
      <c r="TJR28" s="167"/>
      <c r="TJS28" s="167"/>
      <c r="TJT28" s="167"/>
      <c r="TJU28" s="167"/>
      <c r="TJV28" s="167"/>
      <c r="TJW28" s="167"/>
      <c r="TJX28" s="167"/>
      <c r="TJY28" s="167"/>
      <c r="TJZ28" s="167"/>
      <c r="TKA28" s="167"/>
      <c r="TKB28" s="167"/>
      <c r="TKC28" s="167"/>
      <c r="TKD28" s="167"/>
      <c r="TKE28" s="167"/>
      <c r="TKF28" s="167"/>
      <c r="TKG28" s="167"/>
      <c r="TKH28" s="167"/>
      <c r="TKI28" s="167"/>
      <c r="TKJ28" s="167"/>
      <c r="TKK28" s="167"/>
      <c r="TKL28" s="167"/>
      <c r="TKM28" s="167"/>
      <c r="TKN28" s="167"/>
      <c r="TKO28" s="167"/>
      <c r="TKP28" s="167"/>
      <c r="TKQ28" s="167"/>
      <c r="TKR28" s="167"/>
      <c r="TKS28" s="167"/>
      <c r="TKT28" s="167"/>
      <c r="TKU28" s="167"/>
      <c r="TKV28" s="167"/>
      <c r="TKW28" s="167"/>
      <c r="TKX28" s="167"/>
      <c r="TKY28" s="167"/>
      <c r="TKZ28" s="167"/>
      <c r="TLA28" s="167"/>
      <c r="TLB28" s="167"/>
      <c r="TLC28" s="167"/>
      <c r="TLD28" s="167"/>
      <c r="TLE28" s="167"/>
      <c r="TLF28" s="167"/>
      <c r="TLG28" s="167"/>
      <c r="TLH28" s="167"/>
      <c r="TLI28" s="167"/>
      <c r="TLJ28" s="167"/>
      <c r="TLK28" s="167"/>
      <c r="TLL28" s="167"/>
      <c r="TLM28" s="167"/>
      <c r="TLN28" s="167"/>
      <c r="TLO28" s="167"/>
      <c r="TLP28" s="167"/>
      <c r="TLQ28" s="167"/>
      <c r="TLR28" s="167"/>
      <c r="TLS28" s="167"/>
      <c r="TLT28" s="167"/>
      <c r="TLU28" s="167"/>
      <c r="TLV28" s="167"/>
      <c r="TLW28" s="167"/>
      <c r="TLX28" s="167"/>
      <c r="TLY28" s="167"/>
      <c r="TLZ28" s="167"/>
      <c r="TMA28" s="167"/>
      <c r="TMB28" s="167"/>
      <c r="TMC28" s="167"/>
      <c r="TMD28" s="167"/>
      <c r="TME28" s="167"/>
      <c r="TMF28" s="167"/>
      <c r="TMG28" s="167"/>
      <c r="TMH28" s="167"/>
      <c r="TMI28" s="167"/>
      <c r="TMJ28" s="167"/>
      <c r="TMK28" s="167"/>
      <c r="TML28" s="167"/>
      <c r="TMM28" s="167"/>
      <c r="TMN28" s="167"/>
      <c r="TMO28" s="167"/>
      <c r="TMP28" s="167"/>
      <c r="TMQ28" s="167"/>
      <c r="TMR28" s="167"/>
      <c r="TMS28" s="167"/>
      <c r="TMT28" s="167"/>
      <c r="TMU28" s="167"/>
      <c r="TMV28" s="167"/>
      <c r="TMW28" s="167"/>
      <c r="TMX28" s="167"/>
      <c r="TMY28" s="167"/>
      <c r="TMZ28" s="167"/>
      <c r="TNA28" s="167"/>
      <c r="TNB28" s="167"/>
      <c r="TNC28" s="167"/>
      <c r="TND28" s="167"/>
      <c r="TNE28" s="167"/>
      <c r="TNF28" s="167"/>
      <c r="TNG28" s="167"/>
      <c r="TNH28" s="167"/>
      <c r="TNI28" s="167"/>
      <c r="TNJ28" s="167"/>
      <c r="TNK28" s="167"/>
      <c r="TNL28" s="167"/>
      <c r="TNM28" s="167"/>
      <c r="TNN28" s="167"/>
      <c r="TNO28" s="167"/>
      <c r="TNP28" s="167"/>
      <c r="TNQ28" s="167"/>
      <c r="TNR28" s="167"/>
      <c r="TNS28" s="167"/>
      <c r="TNT28" s="167"/>
      <c r="TNU28" s="167"/>
      <c r="TNV28" s="167"/>
      <c r="TNW28" s="167"/>
      <c r="TNX28" s="167"/>
      <c r="TNY28" s="167"/>
      <c r="TNZ28" s="167"/>
      <c r="TOA28" s="167"/>
      <c r="TOB28" s="167"/>
      <c r="TOC28" s="167"/>
      <c r="TOD28" s="167"/>
      <c r="TOE28" s="167"/>
      <c r="TOF28" s="167"/>
      <c r="TOG28" s="167"/>
      <c r="TOH28" s="167"/>
      <c r="TOI28" s="167"/>
      <c r="TOJ28" s="167"/>
      <c r="TOK28" s="167"/>
      <c r="TOL28" s="167"/>
      <c r="TOM28" s="167"/>
      <c r="TON28" s="167"/>
      <c r="TOO28" s="167"/>
      <c r="TOP28" s="167"/>
      <c r="TOQ28" s="167"/>
      <c r="TOR28" s="167"/>
      <c r="TOS28" s="167"/>
      <c r="TOT28" s="167"/>
      <c r="TOU28" s="167"/>
      <c r="TOV28" s="167"/>
      <c r="TOW28" s="167"/>
      <c r="TOX28" s="167"/>
      <c r="TOY28" s="167"/>
      <c r="TOZ28" s="167"/>
      <c r="TPA28" s="167"/>
      <c r="TPB28" s="167"/>
      <c r="TPC28" s="167"/>
      <c r="TPD28" s="167"/>
      <c r="TPE28" s="167"/>
      <c r="TPF28" s="167"/>
      <c r="TPG28" s="167"/>
      <c r="TPH28" s="167"/>
      <c r="TPI28" s="167"/>
      <c r="TPJ28" s="167"/>
      <c r="TPK28" s="167"/>
      <c r="TPL28" s="167"/>
      <c r="TPM28" s="167"/>
      <c r="TPN28" s="167"/>
      <c r="TPO28" s="167"/>
      <c r="TPP28" s="167"/>
      <c r="TPQ28" s="167"/>
      <c r="TPR28" s="167"/>
      <c r="TPS28" s="167"/>
      <c r="TPT28" s="167"/>
      <c r="TPU28" s="167"/>
      <c r="TPV28" s="167"/>
      <c r="TPW28" s="167"/>
      <c r="TPX28" s="167"/>
      <c r="TPY28" s="167"/>
      <c r="TPZ28" s="167"/>
      <c r="TQA28" s="167"/>
      <c r="TQB28" s="167"/>
      <c r="TQC28" s="167"/>
      <c r="TQD28" s="167"/>
      <c r="TQE28" s="167"/>
      <c r="TQF28" s="167"/>
      <c r="TQG28" s="167"/>
      <c r="TQH28" s="167"/>
      <c r="TQI28" s="167"/>
      <c r="TQJ28" s="167"/>
      <c r="TQK28" s="167"/>
      <c r="TQL28" s="167"/>
      <c r="TQM28" s="167"/>
      <c r="TQN28" s="167"/>
      <c r="TQO28" s="167"/>
      <c r="TQP28" s="167"/>
      <c r="TQQ28" s="167"/>
      <c r="TQR28" s="167"/>
      <c r="TQS28" s="167"/>
      <c r="TQT28" s="167"/>
      <c r="TQU28" s="167"/>
      <c r="TQV28" s="167"/>
      <c r="TQW28" s="167"/>
      <c r="TQX28" s="167"/>
      <c r="TQY28" s="167"/>
      <c r="TQZ28" s="167"/>
      <c r="TRA28" s="167"/>
      <c r="TRB28" s="167"/>
      <c r="TRC28" s="167"/>
      <c r="TRD28" s="167"/>
      <c r="TRE28" s="167"/>
      <c r="TRF28" s="167"/>
      <c r="TRG28" s="167"/>
      <c r="TRH28" s="167"/>
      <c r="TRI28" s="167"/>
      <c r="TRJ28" s="167"/>
      <c r="TRK28" s="167"/>
      <c r="TRL28" s="167"/>
      <c r="TRM28" s="167"/>
      <c r="TRN28" s="167"/>
      <c r="TRO28" s="167"/>
      <c r="TRP28" s="167"/>
      <c r="TRQ28" s="167"/>
      <c r="TRR28" s="167"/>
      <c r="TRS28" s="167"/>
      <c r="TRT28" s="167"/>
      <c r="TRU28" s="167"/>
      <c r="TRV28" s="167"/>
      <c r="TRW28" s="167"/>
      <c r="TRX28" s="167"/>
      <c r="TRY28" s="167"/>
      <c r="TRZ28" s="167"/>
      <c r="TSA28" s="167"/>
      <c r="TSB28" s="167"/>
      <c r="TSC28" s="167"/>
      <c r="TSD28" s="167"/>
      <c r="TSE28" s="167"/>
      <c r="TSF28" s="167"/>
      <c r="TSG28" s="167"/>
      <c r="TSH28" s="167"/>
      <c r="TSI28" s="167"/>
      <c r="TSJ28" s="167"/>
      <c r="TSK28" s="167"/>
      <c r="TSL28" s="167"/>
      <c r="TSM28" s="167"/>
      <c r="TSN28" s="167"/>
      <c r="TSO28" s="167"/>
      <c r="TSP28" s="167"/>
      <c r="TSQ28" s="167"/>
      <c r="TSR28" s="167"/>
      <c r="TSS28" s="167"/>
      <c r="TST28" s="167"/>
      <c r="TSU28" s="167"/>
      <c r="TSV28" s="167"/>
      <c r="TSW28" s="167"/>
      <c r="TSX28" s="167"/>
      <c r="TSY28" s="167"/>
      <c r="TSZ28" s="167"/>
      <c r="TTA28" s="167"/>
      <c r="TTB28" s="167"/>
      <c r="TTC28" s="167"/>
      <c r="TTD28" s="167"/>
      <c r="TTE28" s="167"/>
      <c r="TTF28" s="167"/>
      <c r="TTG28" s="167"/>
      <c r="TTH28" s="167"/>
      <c r="TTI28" s="167"/>
      <c r="TTJ28" s="167"/>
      <c r="TTK28" s="167"/>
      <c r="TTL28" s="167"/>
      <c r="TTM28" s="167"/>
      <c r="TTN28" s="167"/>
      <c r="TTO28" s="167"/>
      <c r="TTP28" s="167"/>
      <c r="TTQ28" s="167"/>
      <c r="TTR28" s="167"/>
      <c r="TTS28" s="167"/>
      <c r="TTT28" s="167"/>
      <c r="TTU28" s="167"/>
      <c r="TTV28" s="167"/>
      <c r="TTW28" s="167"/>
      <c r="TTX28" s="167"/>
      <c r="TTY28" s="167"/>
      <c r="TTZ28" s="167"/>
      <c r="TUA28" s="167"/>
      <c r="TUB28" s="167"/>
      <c r="TUC28" s="167"/>
      <c r="TUD28" s="167"/>
      <c r="TUE28" s="167"/>
      <c r="TUF28" s="167"/>
      <c r="TUG28" s="167"/>
      <c r="TUH28" s="167"/>
      <c r="TUI28" s="167"/>
      <c r="TUJ28" s="167"/>
      <c r="TUK28" s="167"/>
      <c r="TUL28" s="167"/>
      <c r="TUM28" s="167"/>
      <c r="TUN28" s="167"/>
      <c r="TUO28" s="167"/>
      <c r="TUP28" s="167"/>
      <c r="TUQ28" s="167"/>
      <c r="TUR28" s="167"/>
      <c r="TUS28" s="167"/>
      <c r="TUT28" s="167"/>
      <c r="TUU28" s="167"/>
      <c r="TUV28" s="167"/>
      <c r="TUW28" s="167"/>
      <c r="TUX28" s="167"/>
      <c r="TUY28" s="167"/>
      <c r="TUZ28" s="167"/>
      <c r="TVA28" s="167"/>
      <c r="TVB28" s="167"/>
      <c r="TVC28" s="167"/>
      <c r="TVD28" s="167"/>
      <c r="TVE28" s="167"/>
      <c r="TVF28" s="167"/>
      <c r="TVG28" s="167"/>
      <c r="TVH28" s="167"/>
      <c r="TVI28" s="167"/>
      <c r="TVJ28" s="167"/>
      <c r="TVK28" s="167"/>
      <c r="TVL28" s="167"/>
      <c r="TVM28" s="167"/>
      <c r="TVN28" s="167"/>
      <c r="TVO28" s="167"/>
      <c r="TVP28" s="167"/>
      <c r="TVQ28" s="167"/>
      <c r="TVR28" s="167"/>
      <c r="TVS28" s="167"/>
      <c r="TVT28" s="167"/>
      <c r="TVU28" s="167"/>
      <c r="TVV28" s="167"/>
      <c r="TVW28" s="167"/>
      <c r="TVX28" s="167"/>
      <c r="TVY28" s="167"/>
      <c r="TVZ28" s="167"/>
      <c r="TWA28" s="167"/>
      <c r="TWB28" s="167"/>
      <c r="TWC28" s="167"/>
      <c r="TWD28" s="167"/>
      <c r="TWE28" s="167"/>
      <c r="TWF28" s="167"/>
      <c r="TWG28" s="167"/>
      <c r="TWH28" s="167"/>
      <c r="TWI28" s="167"/>
      <c r="TWJ28" s="167"/>
      <c r="TWK28" s="167"/>
      <c r="TWL28" s="167"/>
      <c r="TWM28" s="167"/>
      <c r="TWN28" s="167"/>
      <c r="TWO28" s="167"/>
      <c r="TWP28" s="167"/>
      <c r="TWQ28" s="167"/>
      <c r="TWR28" s="167"/>
      <c r="TWS28" s="167"/>
      <c r="TWT28" s="167"/>
      <c r="TWU28" s="167"/>
      <c r="TWV28" s="167"/>
      <c r="TWW28" s="167"/>
      <c r="TWX28" s="167"/>
      <c r="TWY28" s="167"/>
      <c r="TWZ28" s="167"/>
      <c r="TXA28" s="167"/>
      <c r="TXB28" s="167"/>
      <c r="TXC28" s="167"/>
      <c r="TXD28" s="167"/>
      <c r="TXE28" s="167"/>
      <c r="TXF28" s="167"/>
      <c r="TXG28" s="167"/>
      <c r="TXH28" s="167"/>
      <c r="TXI28" s="167"/>
      <c r="TXJ28" s="167"/>
      <c r="TXK28" s="167"/>
      <c r="TXL28" s="167"/>
      <c r="TXM28" s="167"/>
      <c r="TXN28" s="167"/>
      <c r="TXO28" s="167"/>
      <c r="TXP28" s="167"/>
      <c r="TXQ28" s="167"/>
      <c r="TXR28" s="167"/>
      <c r="TXS28" s="167"/>
      <c r="TXT28" s="167"/>
      <c r="TXU28" s="167"/>
      <c r="TXV28" s="167"/>
      <c r="TXW28" s="167"/>
      <c r="TXX28" s="167"/>
      <c r="TXY28" s="167"/>
      <c r="TXZ28" s="167"/>
      <c r="TYA28" s="167"/>
      <c r="TYB28" s="167"/>
      <c r="TYC28" s="167"/>
      <c r="TYD28" s="167"/>
      <c r="TYE28" s="167"/>
      <c r="TYF28" s="167"/>
      <c r="TYG28" s="167"/>
      <c r="TYH28" s="167"/>
      <c r="TYI28" s="167"/>
      <c r="TYJ28" s="167"/>
      <c r="TYK28" s="167"/>
      <c r="TYL28" s="167"/>
      <c r="TYM28" s="167"/>
      <c r="TYN28" s="167"/>
      <c r="TYO28" s="167"/>
      <c r="TYP28" s="167"/>
      <c r="TYQ28" s="167"/>
      <c r="TYR28" s="167"/>
      <c r="TYS28" s="167"/>
      <c r="TYT28" s="167"/>
      <c r="TYU28" s="167"/>
      <c r="TYV28" s="167"/>
      <c r="TYW28" s="167"/>
      <c r="TYX28" s="167"/>
      <c r="TYY28" s="167"/>
      <c r="TYZ28" s="167"/>
      <c r="TZA28" s="167"/>
      <c r="TZB28" s="167"/>
      <c r="TZC28" s="167"/>
      <c r="TZD28" s="167"/>
      <c r="TZE28" s="167"/>
      <c r="TZF28" s="167"/>
      <c r="TZG28" s="167"/>
      <c r="TZH28" s="167"/>
      <c r="TZI28" s="167"/>
      <c r="TZJ28" s="167"/>
      <c r="TZK28" s="167"/>
      <c r="TZL28" s="167"/>
      <c r="TZM28" s="167"/>
      <c r="TZN28" s="167"/>
      <c r="TZO28" s="167"/>
      <c r="TZP28" s="167"/>
      <c r="TZQ28" s="167"/>
      <c r="TZR28" s="167"/>
      <c r="TZS28" s="167"/>
      <c r="TZT28" s="167"/>
      <c r="TZU28" s="167"/>
      <c r="TZV28" s="167"/>
      <c r="TZW28" s="167"/>
      <c r="TZX28" s="167"/>
      <c r="TZY28" s="167"/>
      <c r="TZZ28" s="167"/>
      <c r="UAA28" s="167"/>
      <c r="UAB28" s="167"/>
      <c r="UAC28" s="167"/>
      <c r="UAD28" s="167"/>
      <c r="UAE28" s="167"/>
      <c r="UAF28" s="167"/>
      <c r="UAG28" s="167"/>
      <c r="UAH28" s="167"/>
      <c r="UAI28" s="167"/>
      <c r="UAJ28" s="167"/>
      <c r="UAK28" s="167"/>
      <c r="UAL28" s="167"/>
      <c r="UAM28" s="167"/>
      <c r="UAN28" s="167"/>
      <c r="UAO28" s="167"/>
      <c r="UAP28" s="167"/>
      <c r="UAQ28" s="167"/>
      <c r="UAR28" s="167"/>
      <c r="UAS28" s="167"/>
      <c r="UAT28" s="167"/>
      <c r="UAU28" s="167"/>
      <c r="UAV28" s="167"/>
      <c r="UAW28" s="167"/>
      <c r="UAX28" s="167"/>
      <c r="UAY28" s="167"/>
      <c r="UAZ28" s="167"/>
      <c r="UBA28" s="167"/>
      <c r="UBB28" s="167"/>
      <c r="UBC28" s="167"/>
      <c r="UBD28" s="167"/>
      <c r="UBE28" s="167"/>
      <c r="UBF28" s="167"/>
      <c r="UBG28" s="167"/>
      <c r="UBH28" s="167"/>
      <c r="UBI28" s="167"/>
      <c r="UBJ28" s="167"/>
      <c r="UBK28" s="167"/>
      <c r="UBL28" s="167"/>
      <c r="UBM28" s="167"/>
      <c r="UBN28" s="167"/>
      <c r="UBO28" s="167"/>
      <c r="UBP28" s="167"/>
      <c r="UBQ28" s="167"/>
      <c r="UBR28" s="167"/>
      <c r="UBS28" s="167"/>
      <c r="UBT28" s="167"/>
      <c r="UBU28" s="167"/>
      <c r="UBV28" s="167"/>
      <c r="UBW28" s="167"/>
      <c r="UBX28" s="167"/>
      <c r="UBY28" s="167"/>
      <c r="UBZ28" s="167"/>
      <c r="UCA28" s="167"/>
      <c r="UCB28" s="167"/>
      <c r="UCC28" s="167"/>
      <c r="UCD28" s="167"/>
      <c r="UCE28" s="167"/>
      <c r="UCF28" s="167"/>
      <c r="UCG28" s="167"/>
      <c r="UCH28" s="167"/>
      <c r="UCI28" s="167"/>
      <c r="UCJ28" s="167"/>
      <c r="UCK28" s="167"/>
      <c r="UCL28" s="167"/>
      <c r="UCM28" s="167"/>
      <c r="UCN28" s="167"/>
      <c r="UCO28" s="167"/>
      <c r="UCP28" s="167"/>
      <c r="UCQ28" s="167"/>
      <c r="UCR28" s="167"/>
      <c r="UCS28" s="167"/>
      <c r="UCT28" s="167"/>
      <c r="UCU28" s="167"/>
      <c r="UCV28" s="167"/>
      <c r="UCW28" s="167"/>
      <c r="UCX28" s="167"/>
      <c r="UCY28" s="167"/>
      <c r="UCZ28" s="167"/>
      <c r="UDA28" s="167"/>
      <c r="UDB28" s="167"/>
      <c r="UDC28" s="167"/>
      <c r="UDD28" s="167"/>
      <c r="UDE28" s="167"/>
      <c r="UDF28" s="167"/>
      <c r="UDG28" s="167"/>
      <c r="UDH28" s="167"/>
      <c r="UDI28" s="167"/>
      <c r="UDJ28" s="167"/>
      <c r="UDK28" s="167"/>
      <c r="UDL28" s="167"/>
      <c r="UDM28" s="167"/>
      <c r="UDN28" s="167"/>
      <c r="UDO28" s="167"/>
      <c r="UDP28" s="167"/>
      <c r="UDQ28" s="167"/>
      <c r="UDR28" s="167"/>
      <c r="UDS28" s="167"/>
      <c r="UDT28" s="167"/>
      <c r="UDU28" s="167"/>
      <c r="UDV28" s="167"/>
      <c r="UDW28" s="167"/>
      <c r="UDX28" s="167"/>
      <c r="UDY28" s="167"/>
      <c r="UDZ28" s="167"/>
      <c r="UEA28" s="167"/>
      <c r="UEB28" s="167"/>
      <c r="UEC28" s="167"/>
      <c r="UED28" s="167"/>
      <c r="UEE28" s="167"/>
      <c r="UEF28" s="167"/>
      <c r="UEG28" s="167"/>
      <c r="UEH28" s="167"/>
      <c r="UEI28" s="167"/>
      <c r="UEJ28" s="167"/>
      <c r="UEK28" s="167"/>
      <c r="UEL28" s="167"/>
      <c r="UEM28" s="167"/>
      <c r="UEN28" s="167"/>
      <c r="UEO28" s="167"/>
      <c r="UEP28" s="167"/>
      <c r="UEQ28" s="167"/>
      <c r="UER28" s="167"/>
      <c r="UES28" s="167"/>
      <c r="UET28" s="167"/>
      <c r="UEU28" s="167"/>
      <c r="UEV28" s="167"/>
      <c r="UEW28" s="167"/>
      <c r="UEX28" s="167"/>
      <c r="UEY28" s="167"/>
      <c r="UEZ28" s="167"/>
      <c r="UFA28" s="167"/>
      <c r="UFB28" s="167"/>
      <c r="UFC28" s="167"/>
      <c r="UFD28" s="167"/>
      <c r="UFE28" s="167"/>
      <c r="UFF28" s="167"/>
      <c r="UFG28" s="167"/>
      <c r="UFH28" s="167"/>
      <c r="UFI28" s="167"/>
      <c r="UFJ28" s="167"/>
      <c r="UFK28" s="167"/>
      <c r="UFL28" s="167"/>
      <c r="UFM28" s="167"/>
      <c r="UFN28" s="167"/>
      <c r="UFO28" s="167"/>
      <c r="UFP28" s="167"/>
      <c r="UFQ28" s="167"/>
      <c r="UFR28" s="167"/>
      <c r="UFS28" s="167"/>
      <c r="UFT28" s="167"/>
      <c r="UFU28" s="167"/>
      <c r="UFV28" s="167"/>
      <c r="UFW28" s="167"/>
      <c r="UFX28" s="167"/>
      <c r="UFY28" s="167"/>
      <c r="UFZ28" s="167"/>
      <c r="UGA28" s="167"/>
      <c r="UGB28" s="167"/>
      <c r="UGC28" s="167"/>
      <c r="UGD28" s="167"/>
      <c r="UGE28" s="167"/>
      <c r="UGF28" s="167"/>
      <c r="UGG28" s="167"/>
      <c r="UGH28" s="167"/>
      <c r="UGI28" s="167"/>
      <c r="UGJ28" s="167"/>
      <c r="UGK28" s="167"/>
      <c r="UGL28" s="167"/>
      <c r="UGM28" s="167"/>
      <c r="UGN28" s="167"/>
      <c r="UGO28" s="167"/>
      <c r="UGP28" s="167"/>
      <c r="UGQ28" s="167"/>
      <c r="UGR28" s="167"/>
      <c r="UGS28" s="167"/>
      <c r="UGT28" s="167"/>
      <c r="UGU28" s="167"/>
      <c r="UGV28" s="167"/>
      <c r="UGW28" s="167"/>
      <c r="UGX28" s="167"/>
      <c r="UGY28" s="167"/>
      <c r="UGZ28" s="167"/>
      <c r="UHA28" s="167"/>
      <c r="UHB28" s="167"/>
      <c r="UHC28" s="167"/>
      <c r="UHD28" s="167"/>
      <c r="UHE28" s="167"/>
      <c r="UHF28" s="167"/>
      <c r="UHG28" s="167"/>
      <c r="UHH28" s="167"/>
      <c r="UHI28" s="167"/>
      <c r="UHJ28" s="167"/>
      <c r="UHK28" s="167"/>
      <c r="UHL28" s="167"/>
      <c r="UHM28" s="167"/>
      <c r="UHN28" s="167"/>
      <c r="UHO28" s="167"/>
      <c r="UHP28" s="167"/>
      <c r="UHQ28" s="167"/>
      <c r="UHR28" s="167"/>
      <c r="UHS28" s="167"/>
      <c r="UHT28" s="167"/>
      <c r="UHU28" s="167"/>
      <c r="UHV28" s="167"/>
      <c r="UHW28" s="167"/>
      <c r="UHX28" s="167"/>
      <c r="UHY28" s="167"/>
      <c r="UHZ28" s="167"/>
      <c r="UIA28" s="167"/>
      <c r="UIB28" s="167"/>
      <c r="UIC28" s="167"/>
      <c r="UID28" s="167"/>
      <c r="UIE28" s="167"/>
      <c r="UIF28" s="167"/>
      <c r="UIG28" s="167"/>
      <c r="UIH28" s="167"/>
      <c r="UII28" s="167"/>
      <c r="UIJ28" s="167"/>
      <c r="UIK28" s="167"/>
      <c r="UIL28" s="167"/>
      <c r="UIM28" s="167"/>
      <c r="UIN28" s="167"/>
      <c r="UIO28" s="167"/>
      <c r="UIP28" s="167"/>
      <c r="UIQ28" s="167"/>
      <c r="UIR28" s="167"/>
      <c r="UIS28" s="167"/>
      <c r="UIT28" s="167"/>
      <c r="UIU28" s="167"/>
      <c r="UIV28" s="167"/>
      <c r="UIW28" s="167"/>
      <c r="UIX28" s="167"/>
      <c r="UIY28" s="167"/>
      <c r="UIZ28" s="167"/>
      <c r="UJA28" s="167"/>
      <c r="UJB28" s="167"/>
      <c r="UJC28" s="167"/>
      <c r="UJD28" s="167"/>
      <c r="UJE28" s="167"/>
      <c r="UJF28" s="167"/>
      <c r="UJG28" s="167"/>
      <c r="UJH28" s="167"/>
      <c r="UJI28" s="167"/>
      <c r="UJJ28" s="167"/>
      <c r="UJK28" s="167"/>
      <c r="UJL28" s="167"/>
      <c r="UJM28" s="167"/>
      <c r="UJN28" s="167"/>
      <c r="UJO28" s="167"/>
      <c r="UJP28" s="167"/>
      <c r="UJQ28" s="167"/>
      <c r="UJR28" s="167"/>
      <c r="UJS28" s="167"/>
      <c r="UJT28" s="167"/>
      <c r="UJU28" s="167"/>
      <c r="UJV28" s="167"/>
      <c r="UJW28" s="167"/>
      <c r="UJX28" s="167"/>
      <c r="UJY28" s="167"/>
      <c r="UJZ28" s="167"/>
      <c r="UKA28" s="167"/>
      <c r="UKB28" s="167"/>
      <c r="UKC28" s="167"/>
      <c r="UKD28" s="167"/>
      <c r="UKE28" s="167"/>
      <c r="UKF28" s="167"/>
      <c r="UKG28" s="167"/>
      <c r="UKH28" s="167"/>
      <c r="UKI28" s="167"/>
      <c r="UKJ28" s="167"/>
      <c r="UKK28" s="167"/>
      <c r="UKL28" s="167"/>
      <c r="UKM28" s="167"/>
      <c r="UKN28" s="167"/>
      <c r="UKO28" s="167"/>
      <c r="UKP28" s="167"/>
      <c r="UKQ28" s="167"/>
      <c r="UKR28" s="167"/>
      <c r="UKS28" s="167"/>
      <c r="UKT28" s="167"/>
      <c r="UKU28" s="167"/>
      <c r="UKV28" s="167"/>
      <c r="UKW28" s="167"/>
      <c r="UKX28" s="167"/>
      <c r="UKY28" s="167"/>
      <c r="UKZ28" s="167"/>
      <c r="ULA28" s="167"/>
      <c r="ULB28" s="167"/>
      <c r="ULC28" s="167"/>
      <c r="ULD28" s="167"/>
      <c r="ULE28" s="167"/>
      <c r="ULF28" s="167"/>
      <c r="ULG28" s="167"/>
      <c r="ULH28" s="167"/>
      <c r="ULI28" s="167"/>
      <c r="ULJ28" s="167"/>
      <c r="ULK28" s="167"/>
      <c r="ULL28" s="167"/>
      <c r="ULM28" s="167"/>
      <c r="ULN28" s="167"/>
      <c r="ULO28" s="167"/>
      <c r="ULP28" s="167"/>
      <c r="ULQ28" s="167"/>
      <c r="ULR28" s="167"/>
      <c r="ULS28" s="167"/>
      <c r="ULT28" s="167"/>
      <c r="ULU28" s="167"/>
      <c r="ULV28" s="167"/>
      <c r="ULW28" s="167"/>
      <c r="ULX28" s="167"/>
      <c r="ULY28" s="167"/>
      <c r="ULZ28" s="167"/>
      <c r="UMA28" s="167"/>
      <c r="UMB28" s="167"/>
      <c r="UMC28" s="167"/>
      <c r="UMD28" s="167"/>
      <c r="UME28" s="167"/>
      <c r="UMF28" s="167"/>
      <c r="UMG28" s="167"/>
      <c r="UMH28" s="167"/>
      <c r="UMI28" s="167"/>
      <c r="UMJ28" s="167"/>
      <c r="UMK28" s="167"/>
      <c r="UML28" s="167"/>
      <c r="UMM28" s="167"/>
      <c r="UMN28" s="167"/>
      <c r="UMO28" s="167"/>
      <c r="UMP28" s="167"/>
      <c r="UMQ28" s="167"/>
      <c r="UMR28" s="167"/>
      <c r="UMS28" s="167"/>
      <c r="UMT28" s="167"/>
      <c r="UMU28" s="167"/>
      <c r="UMV28" s="167"/>
      <c r="UMW28" s="167"/>
      <c r="UMX28" s="167"/>
      <c r="UMY28" s="167"/>
      <c r="UMZ28" s="167"/>
      <c r="UNA28" s="167"/>
      <c r="UNB28" s="167"/>
      <c r="UNC28" s="167"/>
      <c r="UND28" s="167"/>
      <c r="UNE28" s="167"/>
      <c r="UNF28" s="167"/>
      <c r="UNG28" s="167"/>
      <c r="UNH28" s="167"/>
      <c r="UNI28" s="167"/>
      <c r="UNJ28" s="167"/>
      <c r="UNK28" s="167"/>
      <c r="UNL28" s="167"/>
      <c r="UNM28" s="167"/>
      <c r="UNN28" s="167"/>
      <c r="UNO28" s="167"/>
      <c r="UNP28" s="167"/>
      <c r="UNQ28" s="167"/>
      <c r="UNR28" s="167"/>
      <c r="UNS28" s="167"/>
      <c r="UNT28" s="167"/>
      <c r="UNU28" s="167"/>
      <c r="UNV28" s="167"/>
      <c r="UNW28" s="167"/>
      <c r="UNX28" s="167"/>
      <c r="UNY28" s="167"/>
      <c r="UNZ28" s="167"/>
      <c r="UOA28" s="167"/>
      <c r="UOB28" s="167"/>
      <c r="UOC28" s="167"/>
      <c r="UOD28" s="167"/>
      <c r="UOE28" s="167"/>
      <c r="UOF28" s="167"/>
      <c r="UOG28" s="167"/>
      <c r="UOH28" s="167"/>
      <c r="UOI28" s="167"/>
      <c r="UOJ28" s="167"/>
      <c r="UOK28" s="167"/>
      <c r="UOL28" s="167"/>
      <c r="UOM28" s="167"/>
      <c r="UON28" s="167"/>
      <c r="UOO28" s="167"/>
      <c r="UOP28" s="167"/>
      <c r="UOQ28" s="167"/>
      <c r="UOR28" s="167"/>
      <c r="UOS28" s="167"/>
      <c r="UOT28" s="167"/>
      <c r="UOU28" s="167"/>
      <c r="UOV28" s="167"/>
      <c r="UOW28" s="167"/>
      <c r="UOX28" s="167"/>
      <c r="UOY28" s="167"/>
      <c r="UOZ28" s="167"/>
      <c r="UPA28" s="167"/>
      <c r="UPB28" s="167"/>
      <c r="UPC28" s="167"/>
      <c r="UPD28" s="167"/>
      <c r="UPE28" s="167"/>
      <c r="UPF28" s="167"/>
      <c r="UPG28" s="167"/>
      <c r="UPH28" s="167"/>
      <c r="UPI28" s="167"/>
      <c r="UPJ28" s="167"/>
      <c r="UPK28" s="167"/>
      <c r="UPL28" s="167"/>
      <c r="UPM28" s="167"/>
      <c r="UPN28" s="167"/>
      <c r="UPO28" s="167"/>
      <c r="UPP28" s="167"/>
      <c r="UPQ28" s="167"/>
      <c r="UPR28" s="167"/>
      <c r="UPS28" s="167"/>
      <c r="UPT28" s="167"/>
      <c r="UPU28" s="167"/>
      <c r="UPV28" s="167"/>
      <c r="UPW28" s="167"/>
      <c r="UPX28" s="167"/>
      <c r="UPY28" s="167"/>
      <c r="UPZ28" s="167"/>
      <c r="UQA28" s="167"/>
      <c r="UQB28" s="167"/>
      <c r="UQC28" s="167"/>
      <c r="UQD28" s="167"/>
      <c r="UQE28" s="167"/>
      <c r="UQF28" s="167"/>
      <c r="UQG28" s="167"/>
      <c r="UQH28" s="167"/>
      <c r="UQI28" s="167"/>
      <c r="UQJ28" s="167"/>
      <c r="UQK28" s="167"/>
      <c r="UQL28" s="167"/>
      <c r="UQM28" s="167"/>
      <c r="UQN28" s="167"/>
      <c r="UQO28" s="167"/>
      <c r="UQP28" s="167"/>
      <c r="UQQ28" s="167"/>
      <c r="UQR28" s="167"/>
      <c r="UQS28" s="167"/>
      <c r="UQT28" s="167"/>
      <c r="UQU28" s="167"/>
      <c r="UQV28" s="167"/>
      <c r="UQW28" s="167"/>
      <c r="UQX28" s="167"/>
      <c r="UQY28" s="167"/>
      <c r="UQZ28" s="167"/>
      <c r="URA28" s="167"/>
      <c r="URB28" s="167"/>
      <c r="URC28" s="167"/>
      <c r="URD28" s="167"/>
      <c r="URE28" s="167"/>
      <c r="URF28" s="167"/>
      <c r="URG28" s="167"/>
      <c r="URH28" s="167"/>
      <c r="URI28" s="167"/>
      <c r="URJ28" s="167"/>
      <c r="URK28" s="167"/>
      <c r="URL28" s="167"/>
      <c r="URM28" s="167"/>
      <c r="URN28" s="167"/>
      <c r="URO28" s="167"/>
      <c r="URP28" s="167"/>
      <c r="URQ28" s="167"/>
      <c r="URR28" s="167"/>
      <c r="URS28" s="167"/>
      <c r="URT28" s="167"/>
      <c r="URU28" s="167"/>
      <c r="URV28" s="167"/>
      <c r="URW28" s="167"/>
      <c r="URX28" s="167"/>
      <c r="URY28" s="167"/>
      <c r="URZ28" s="167"/>
      <c r="USA28" s="167"/>
      <c r="USB28" s="167"/>
      <c r="USC28" s="167"/>
      <c r="USD28" s="167"/>
      <c r="USE28" s="167"/>
      <c r="USF28" s="167"/>
      <c r="USG28" s="167"/>
      <c r="USH28" s="167"/>
      <c r="USI28" s="167"/>
      <c r="USJ28" s="167"/>
      <c r="USK28" s="167"/>
      <c r="USL28" s="167"/>
      <c r="USM28" s="167"/>
      <c r="USN28" s="167"/>
      <c r="USO28" s="167"/>
      <c r="USP28" s="167"/>
      <c r="USQ28" s="167"/>
      <c r="USR28" s="167"/>
      <c r="USS28" s="167"/>
      <c r="UST28" s="167"/>
      <c r="USU28" s="167"/>
      <c r="USV28" s="167"/>
      <c r="USW28" s="167"/>
      <c r="USX28" s="167"/>
      <c r="USY28" s="167"/>
      <c r="USZ28" s="167"/>
      <c r="UTA28" s="167"/>
      <c r="UTB28" s="167"/>
      <c r="UTC28" s="167"/>
      <c r="UTD28" s="167"/>
      <c r="UTE28" s="167"/>
      <c r="UTF28" s="167"/>
      <c r="UTG28" s="167"/>
      <c r="UTH28" s="167"/>
      <c r="UTI28" s="167"/>
      <c r="UTJ28" s="167"/>
      <c r="UTK28" s="167"/>
      <c r="UTL28" s="167"/>
      <c r="UTM28" s="167"/>
      <c r="UTN28" s="167"/>
      <c r="UTO28" s="167"/>
      <c r="UTP28" s="167"/>
      <c r="UTQ28" s="167"/>
      <c r="UTR28" s="167"/>
      <c r="UTS28" s="167"/>
      <c r="UTT28" s="167"/>
      <c r="UTU28" s="167"/>
      <c r="UTV28" s="167"/>
      <c r="UTW28" s="167"/>
      <c r="UTX28" s="167"/>
      <c r="UTY28" s="167"/>
      <c r="UTZ28" s="167"/>
      <c r="UUA28" s="167"/>
      <c r="UUB28" s="167"/>
      <c r="UUC28" s="167"/>
      <c r="UUD28" s="167"/>
      <c r="UUE28" s="167"/>
      <c r="UUF28" s="167"/>
      <c r="UUG28" s="167"/>
      <c r="UUH28" s="167"/>
      <c r="UUI28" s="167"/>
      <c r="UUJ28" s="167"/>
      <c r="UUK28" s="167"/>
      <c r="UUL28" s="167"/>
      <c r="UUM28" s="167"/>
      <c r="UUN28" s="167"/>
      <c r="UUO28" s="167"/>
      <c r="UUP28" s="167"/>
      <c r="UUQ28" s="167"/>
      <c r="UUR28" s="167"/>
      <c r="UUS28" s="167"/>
      <c r="UUT28" s="167"/>
      <c r="UUU28" s="167"/>
      <c r="UUV28" s="167"/>
      <c r="UUW28" s="167"/>
      <c r="UUX28" s="167"/>
      <c r="UUY28" s="167"/>
      <c r="UUZ28" s="167"/>
      <c r="UVA28" s="167"/>
      <c r="UVB28" s="167"/>
      <c r="UVC28" s="167"/>
      <c r="UVD28" s="167"/>
      <c r="UVE28" s="167"/>
      <c r="UVF28" s="167"/>
      <c r="UVG28" s="167"/>
      <c r="UVH28" s="167"/>
      <c r="UVI28" s="167"/>
      <c r="UVJ28" s="167"/>
      <c r="UVK28" s="167"/>
      <c r="UVL28" s="167"/>
      <c r="UVM28" s="167"/>
      <c r="UVN28" s="167"/>
      <c r="UVO28" s="167"/>
      <c r="UVP28" s="167"/>
      <c r="UVQ28" s="167"/>
      <c r="UVR28" s="167"/>
      <c r="UVS28" s="167"/>
      <c r="UVT28" s="167"/>
      <c r="UVU28" s="167"/>
      <c r="UVV28" s="167"/>
      <c r="UVW28" s="167"/>
      <c r="UVX28" s="167"/>
      <c r="UVY28" s="167"/>
      <c r="UVZ28" s="167"/>
      <c r="UWA28" s="167"/>
      <c r="UWB28" s="167"/>
      <c r="UWC28" s="167"/>
      <c r="UWD28" s="167"/>
      <c r="UWE28" s="167"/>
      <c r="UWF28" s="167"/>
      <c r="UWG28" s="167"/>
      <c r="UWH28" s="167"/>
      <c r="UWI28" s="167"/>
      <c r="UWJ28" s="167"/>
      <c r="UWK28" s="167"/>
      <c r="UWL28" s="167"/>
      <c r="UWM28" s="167"/>
      <c r="UWN28" s="167"/>
      <c r="UWO28" s="167"/>
      <c r="UWP28" s="167"/>
      <c r="UWQ28" s="167"/>
      <c r="UWR28" s="167"/>
      <c r="UWS28" s="167"/>
      <c r="UWT28" s="167"/>
      <c r="UWU28" s="167"/>
      <c r="UWV28" s="167"/>
      <c r="UWW28" s="167"/>
      <c r="UWX28" s="167"/>
      <c r="UWY28" s="167"/>
      <c r="UWZ28" s="167"/>
      <c r="UXA28" s="167"/>
      <c r="UXB28" s="167"/>
      <c r="UXC28" s="167"/>
      <c r="UXD28" s="167"/>
      <c r="UXE28" s="167"/>
      <c r="UXF28" s="167"/>
      <c r="UXG28" s="167"/>
      <c r="UXH28" s="167"/>
      <c r="UXI28" s="167"/>
      <c r="UXJ28" s="167"/>
      <c r="UXK28" s="167"/>
      <c r="UXL28" s="167"/>
      <c r="UXM28" s="167"/>
      <c r="UXN28" s="167"/>
      <c r="UXO28" s="167"/>
      <c r="UXP28" s="167"/>
      <c r="UXQ28" s="167"/>
      <c r="UXR28" s="167"/>
      <c r="UXS28" s="167"/>
      <c r="UXT28" s="167"/>
      <c r="UXU28" s="167"/>
      <c r="UXV28" s="167"/>
      <c r="UXW28" s="167"/>
      <c r="UXX28" s="167"/>
      <c r="UXY28" s="167"/>
      <c r="UXZ28" s="167"/>
      <c r="UYA28" s="167"/>
      <c r="UYB28" s="167"/>
      <c r="UYC28" s="167"/>
      <c r="UYD28" s="167"/>
      <c r="UYE28" s="167"/>
      <c r="UYF28" s="167"/>
      <c r="UYG28" s="167"/>
      <c r="UYH28" s="167"/>
      <c r="UYI28" s="167"/>
      <c r="UYJ28" s="167"/>
      <c r="UYK28" s="167"/>
      <c r="UYL28" s="167"/>
      <c r="UYM28" s="167"/>
      <c r="UYN28" s="167"/>
      <c r="UYO28" s="167"/>
      <c r="UYP28" s="167"/>
      <c r="UYQ28" s="167"/>
      <c r="UYR28" s="167"/>
      <c r="UYS28" s="167"/>
      <c r="UYT28" s="167"/>
      <c r="UYU28" s="167"/>
      <c r="UYV28" s="167"/>
      <c r="UYW28" s="167"/>
      <c r="UYX28" s="167"/>
      <c r="UYY28" s="167"/>
      <c r="UYZ28" s="167"/>
      <c r="UZA28" s="167"/>
      <c r="UZB28" s="167"/>
      <c r="UZC28" s="167"/>
      <c r="UZD28" s="167"/>
      <c r="UZE28" s="167"/>
      <c r="UZF28" s="167"/>
      <c r="UZG28" s="167"/>
      <c r="UZH28" s="167"/>
      <c r="UZI28" s="167"/>
      <c r="UZJ28" s="167"/>
      <c r="UZK28" s="167"/>
      <c r="UZL28" s="167"/>
      <c r="UZM28" s="167"/>
      <c r="UZN28" s="167"/>
      <c r="UZO28" s="167"/>
      <c r="UZP28" s="167"/>
      <c r="UZQ28" s="167"/>
      <c r="UZR28" s="167"/>
      <c r="UZS28" s="167"/>
      <c r="UZT28" s="167"/>
      <c r="UZU28" s="167"/>
      <c r="UZV28" s="167"/>
      <c r="UZW28" s="167"/>
      <c r="UZX28" s="167"/>
      <c r="UZY28" s="167"/>
      <c r="UZZ28" s="167"/>
      <c r="VAA28" s="167"/>
      <c r="VAB28" s="167"/>
      <c r="VAC28" s="167"/>
      <c r="VAD28" s="167"/>
      <c r="VAE28" s="167"/>
      <c r="VAF28" s="167"/>
      <c r="VAG28" s="167"/>
      <c r="VAH28" s="167"/>
      <c r="VAI28" s="167"/>
      <c r="VAJ28" s="167"/>
      <c r="VAK28" s="167"/>
      <c r="VAL28" s="167"/>
      <c r="VAM28" s="167"/>
      <c r="VAN28" s="167"/>
      <c r="VAO28" s="167"/>
      <c r="VAP28" s="167"/>
      <c r="VAQ28" s="167"/>
      <c r="VAR28" s="167"/>
      <c r="VAS28" s="167"/>
      <c r="VAT28" s="167"/>
      <c r="VAU28" s="167"/>
      <c r="VAV28" s="167"/>
      <c r="VAW28" s="167"/>
      <c r="VAX28" s="167"/>
      <c r="VAY28" s="167"/>
      <c r="VAZ28" s="167"/>
      <c r="VBA28" s="167"/>
      <c r="VBB28" s="167"/>
      <c r="VBC28" s="167"/>
      <c r="VBD28" s="167"/>
      <c r="VBE28" s="167"/>
      <c r="VBF28" s="167"/>
      <c r="VBG28" s="167"/>
      <c r="VBH28" s="167"/>
      <c r="VBI28" s="167"/>
      <c r="VBJ28" s="167"/>
      <c r="VBK28" s="167"/>
      <c r="VBL28" s="167"/>
      <c r="VBM28" s="167"/>
      <c r="VBN28" s="167"/>
      <c r="VBO28" s="167"/>
      <c r="VBP28" s="167"/>
      <c r="VBQ28" s="167"/>
      <c r="VBR28" s="167"/>
      <c r="VBS28" s="167"/>
      <c r="VBT28" s="167"/>
      <c r="VBU28" s="167"/>
      <c r="VBV28" s="167"/>
      <c r="VBW28" s="167"/>
      <c r="VBX28" s="167"/>
      <c r="VBY28" s="167"/>
      <c r="VBZ28" s="167"/>
      <c r="VCA28" s="167"/>
      <c r="VCB28" s="167"/>
      <c r="VCC28" s="167"/>
      <c r="VCD28" s="167"/>
      <c r="VCE28" s="167"/>
      <c r="VCF28" s="167"/>
      <c r="VCG28" s="167"/>
      <c r="VCH28" s="167"/>
      <c r="VCI28" s="167"/>
      <c r="VCJ28" s="167"/>
      <c r="VCK28" s="167"/>
      <c r="VCL28" s="167"/>
      <c r="VCM28" s="167"/>
      <c r="VCN28" s="167"/>
      <c r="VCO28" s="167"/>
      <c r="VCP28" s="167"/>
      <c r="VCQ28" s="167"/>
      <c r="VCR28" s="167"/>
      <c r="VCS28" s="167"/>
      <c r="VCT28" s="167"/>
      <c r="VCU28" s="167"/>
      <c r="VCV28" s="167"/>
      <c r="VCW28" s="167"/>
      <c r="VCX28" s="167"/>
      <c r="VCY28" s="167"/>
      <c r="VCZ28" s="167"/>
      <c r="VDA28" s="167"/>
      <c r="VDB28" s="167"/>
      <c r="VDC28" s="167"/>
      <c r="VDD28" s="167"/>
      <c r="VDE28" s="167"/>
      <c r="VDF28" s="167"/>
      <c r="VDG28" s="167"/>
      <c r="VDH28" s="167"/>
      <c r="VDI28" s="167"/>
      <c r="VDJ28" s="167"/>
      <c r="VDK28" s="167"/>
      <c r="VDL28" s="167"/>
      <c r="VDM28" s="167"/>
      <c r="VDN28" s="167"/>
      <c r="VDO28" s="167"/>
      <c r="VDP28" s="167"/>
      <c r="VDQ28" s="167"/>
      <c r="VDR28" s="167"/>
      <c r="VDS28" s="167"/>
      <c r="VDT28" s="167"/>
      <c r="VDU28" s="167"/>
      <c r="VDV28" s="167"/>
      <c r="VDW28" s="167"/>
      <c r="VDX28" s="167"/>
      <c r="VDY28" s="167"/>
      <c r="VDZ28" s="167"/>
      <c r="VEA28" s="167"/>
      <c r="VEB28" s="167"/>
      <c r="VEC28" s="167"/>
      <c r="VED28" s="167"/>
      <c r="VEE28" s="167"/>
      <c r="VEF28" s="167"/>
      <c r="VEG28" s="167"/>
      <c r="VEH28" s="167"/>
      <c r="VEI28" s="167"/>
      <c r="VEJ28" s="167"/>
      <c r="VEK28" s="167"/>
      <c r="VEL28" s="167"/>
      <c r="VEM28" s="167"/>
      <c r="VEN28" s="167"/>
      <c r="VEO28" s="167"/>
      <c r="VEP28" s="167"/>
      <c r="VEQ28" s="167"/>
      <c r="VER28" s="167"/>
      <c r="VES28" s="167"/>
      <c r="VET28" s="167"/>
      <c r="VEU28" s="167"/>
      <c r="VEV28" s="167"/>
      <c r="VEW28" s="167"/>
      <c r="VEX28" s="167"/>
      <c r="VEY28" s="167"/>
      <c r="VEZ28" s="167"/>
      <c r="VFA28" s="167"/>
      <c r="VFB28" s="167"/>
      <c r="VFC28" s="167"/>
      <c r="VFD28" s="167"/>
      <c r="VFE28" s="167"/>
      <c r="VFF28" s="167"/>
      <c r="VFG28" s="167"/>
      <c r="VFH28" s="167"/>
      <c r="VFI28" s="167"/>
      <c r="VFJ28" s="167"/>
      <c r="VFK28" s="167"/>
      <c r="VFL28" s="167"/>
      <c r="VFM28" s="167"/>
      <c r="VFN28" s="167"/>
      <c r="VFO28" s="167"/>
      <c r="VFP28" s="167"/>
      <c r="VFQ28" s="167"/>
      <c r="VFR28" s="167"/>
      <c r="VFS28" s="167"/>
      <c r="VFT28" s="167"/>
      <c r="VFU28" s="167"/>
      <c r="VFV28" s="167"/>
      <c r="VFW28" s="167"/>
      <c r="VFX28" s="167"/>
      <c r="VFY28" s="167"/>
      <c r="VFZ28" s="167"/>
      <c r="VGA28" s="167"/>
      <c r="VGB28" s="167"/>
      <c r="VGC28" s="167"/>
      <c r="VGD28" s="167"/>
      <c r="VGE28" s="167"/>
      <c r="VGF28" s="167"/>
      <c r="VGG28" s="167"/>
      <c r="VGH28" s="167"/>
      <c r="VGI28" s="167"/>
      <c r="VGJ28" s="167"/>
      <c r="VGK28" s="167"/>
      <c r="VGL28" s="167"/>
      <c r="VGM28" s="167"/>
      <c r="VGN28" s="167"/>
      <c r="VGO28" s="167"/>
      <c r="VGP28" s="167"/>
      <c r="VGQ28" s="167"/>
      <c r="VGR28" s="167"/>
      <c r="VGS28" s="167"/>
      <c r="VGT28" s="167"/>
      <c r="VGU28" s="167"/>
      <c r="VGV28" s="167"/>
      <c r="VGW28" s="167"/>
      <c r="VGX28" s="167"/>
      <c r="VGY28" s="167"/>
      <c r="VGZ28" s="167"/>
      <c r="VHA28" s="167"/>
      <c r="VHB28" s="167"/>
      <c r="VHC28" s="167"/>
      <c r="VHD28" s="167"/>
      <c r="VHE28" s="167"/>
      <c r="VHF28" s="167"/>
      <c r="VHG28" s="167"/>
      <c r="VHH28" s="167"/>
      <c r="VHI28" s="167"/>
      <c r="VHJ28" s="167"/>
      <c r="VHK28" s="167"/>
      <c r="VHL28" s="167"/>
      <c r="VHM28" s="167"/>
      <c r="VHN28" s="167"/>
      <c r="VHO28" s="167"/>
      <c r="VHP28" s="167"/>
      <c r="VHQ28" s="167"/>
      <c r="VHR28" s="167"/>
      <c r="VHS28" s="167"/>
      <c r="VHT28" s="167"/>
      <c r="VHU28" s="167"/>
      <c r="VHV28" s="167"/>
      <c r="VHW28" s="167"/>
      <c r="VHX28" s="167"/>
      <c r="VHY28" s="167"/>
      <c r="VHZ28" s="167"/>
      <c r="VIA28" s="167"/>
      <c r="VIB28" s="167"/>
      <c r="VIC28" s="167"/>
      <c r="VID28" s="167"/>
      <c r="VIE28" s="167"/>
      <c r="VIF28" s="167"/>
      <c r="VIG28" s="167"/>
      <c r="VIH28" s="167"/>
      <c r="VII28" s="167"/>
      <c r="VIJ28" s="167"/>
      <c r="VIK28" s="167"/>
      <c r="VIL28" s="167"/>
      <c r="VIM28" s="167"/>
      <c r="VIN28" s="167"/>
      <c r="VIO28" s="167"/>
      <c r="VIP28" s="167"/>
      <c r="VIQ28" s="167"/>
      <c r="VIR28" s="167"/>
      <c r="VIS28" s="167"/>
      <c r="VIT28" s="167"/>
      <c r="VIU28" s="167"/>
      <c r="VIV28" s="167"/>
      <c r="VIW28" s="167"/>
      <c r="VIX28" s="167"/>
      <c r="VIY28" s="167"/>
      <c r="VIZ28" s="167"/>
      <c r="VJA28" s="167"/>
      <c r="VJB28" s="167"/>
      <c r="VJC28" s="167"/>
      <c r="VJD28" s="167"/>
      <c r="VJE28" s="167"/>
      <c r="VJF28" s="167"/>
      <c r="VJG28" s="167"/>
      <c r="VJH28" s="167"/>
      <c r="VJI28" s="167"/>
      <c r="VJJ28" s="167"/>
      <c r="VJK28" s="167"/>
      <c r="VJL28" s="167"/>
      <c r="VJM28" s="167"/>
      <c r="VJN28" s="167"/>
      <c r="VJO28" s="167"/>
      <c r="VJP28" s="167"/>
      <c r="VJQ28" s="167"/>
      <c r="VJR28" s="167"/>
      <c r="VJS28" s="167"/>
      <c r="VJT28" s="167"/>
      <c r="VJU28" s="167"/>
      <c r="VJV28" s="167"/>
      <c r="VJW28" s="167"/>
      <c r="VJX28" s="167"/>
      <c r="VJY28" s="167"/>
      <c r="VJZ28" s="167"/>
      <c r="VKA28" s="167"/>
      <c r="VKB28" s="167"/>
      <c r="VKC28" s="167"/>
      <c r="VKD28" s="167"/>
      <c r="VKE28" s="167"/>
      <c r="VKF28" s="167"/>
      <c r="VKG28" s="167"/>
      <c r="VKH28" s="167"/>
      <c r="VKI28" s="167"/>
      <c r="VKJ28" s="167"/>
      <c r="VKK28" s="167"/>
      <c r="VKL28" s="167"/>
      <c r="VKM28" s="167"/>
      <c r="VKN28" s="167"/>
      <c r="VKO28" s="167"/>
      <c r="VKP28" s="167"/>
      <c r="VKQ28" s="167"/>
      <c r="VKR28" s="167"/>
      <c r="VKS28" s="167"/>
      <c r="VKT28" s="167"/>
      <c r="VKU28" s="167"/>
      <c r="VKV28" s="167"/>
      <c r="VKW28" s="167"/>
      <c r="VKX28" s="167"/>
      <c r="VKY28" s="167"/>
      <c r="VKZ28" s="167"/>
      <c r="VLA28" s="167"/>
      <c r="VLB28" s="167"/>
      <c r="VLC28" s="167"/>
      <c r="VLD28" s="167"/>
      <c r="VLE28" s="167"/>
      <c r="VLF28" s="167"/>
      <c r="VLG28" s="167"/>
      <c r="VLH28" s="167"/>
      <c r="VLI28" s="167"/>
      <c r="VLJ28" s="167"/>
      <c r="VLK28" s="167"/>
      <c r="VLL28" s="167"/>
      <c r="VLM28" s="167"/>
      <c r="VLN28" s="167"/>
      <c r="VLO28" s="167"/>
      <c r="VLP28" s="167"/>
      <c r="VLQ28" s="167"/>
      <c r="VLR28" s="167"/>
      <c r="VLS28" s="167"/>
      <c r="VLT28" s="167"/>
      <c r="VLU28" s="167"/>
      <c r="VLV28" s="167"/>
      <c r="VLW28" s="167"/>
      <c r="VLX28" s="167"/>
      <c r="VLY28" s="167"/>
      <c r="VLZ28" s="167"/>
      <c r="VMA28" s="167"/>
      <c r="VMB28" s="167"/>
      <c r="VMC28" s="167"/>
      <c r="VMD28" s="167"/>
      <c r="VME28" s="167"/>
      <c r="VMF28" s="167"/>
      <c r="VMG28" s="167"/>
      <c r="VMH28" s="167"/>
      <c r="VMI28" s="167"/>
      <c r="VMJ28" s="167"/>
      <c r="VMK28" s="167"/>
      <c r="VML28" s="167"/>
      <c r="VMM28" s="167"/>
      <c r="VMN28" s="167"/>
      <c r="VMO28" s="167"/>
      <c r="VMP28" s="167"/>
      <c r="VMQ28" s="167"/>
      <c r="VMR28" s="167"/>
      <c r="VMS28" s="167"/>
      <c r="VMT28" s="167"/>
      <c r="VMU28" s="167"/>
      <c r="VMV28" s="167"/>
      <c r="VMW28" s="167"/>
      <c r="VMX28" s="167"/>
      <c r="VMY28" s="167"/>
      <c r="VMZ28" s="167"/>
      <c r="VNA28" s="167"/>
      <c r="VNB28" s="167"/>
      <c r="VNC28" s="167"/>
      <c r="VND28" s="167"/>
      <c r="VNE28" s="167"/>
      <c r="VNF28" s="167"/>
      <c r="VNG28" s="167"/>
      <c r="VNH28" s="167"/>
      <c r="VNI28" s="167"/>
      <c r="VNJ28" s="167"/>
      <c r="VNK28" s="167"/>
      <c r="VNL28" s="167"/>
      <c r="VNM28" s="167"/>
      <c r="VNN28" s="167"/>
      <c r="VNO28" s="167"/>
      <c r="VNP28" s="167"/>
      <c r="VNQ28" s="167"/>
      <c r="VNR28" s="167"/>
      <c r="VNS28" s="167"/>
      <c r="VNT28" s="167"/>
      <c r="VNU28" s="167"/>
      <c r="VNV28" s="167"/>
      <c r="VNW28" s="167"/>
      <c r="VNX28" s="167"/>
      <c r="VNY28" s="167"/>
      <c r="VNZ28" s="167"/>
      <c r="VOA28" s="167"/>
      <c r="VOB28" s="167"/>
      <c r="VOC28" s="167"/>
      <c r="VOD28" s="167"/>
      <c r="VOE28" s="167"/>
      <c r="VOF28" s="167"/>
      <c r="VOG28" s="167"/>
      <c r="VOH28" s="167"/>
      <c r="VOI28" s="167"/>
      <c r="VOJ28" s="167"/>
      <c r="VOK28" s="167"/>
      <c r="VOL28" s="167"/>
      <c r="VOM28" s="167"/>
      <c r="VON28" s="167"/>
      <c r="VOO28" s="167"/>
      <c r="VOP28" s="167"/>
      <c r="VOQ28" s="167"/>
      <c r="VOR28" s="167"/>
      <c r="VOS28" s="167"/>
      <c r="VOT28" s="167"/>
      <c r="VOU28" s="167"/>
      <c r="VOV28" s="167"/>
      <c r="VOW28" s="167"/>
      <c r="VOX28" s="167"/>
      <c r="VOY28" s="167"/>
      <c r="VOZ28" s="167"/>
      <c r="VPA28" s="167"/>
      <c r="VPB28" s="167"/>
      <c r="VPC28" s="167"/>
      <c r="VPD28" s="167"/>
      <c r="VPE28" s="167"/>
      <c r="VPF28" s="167"/>
      <c r="VPG28" s="167"/>
      <c r="VPH28" s="167"/>
      <c r="VPI28" s="167"/>
      <c r="VPJ28" s="167"/>
      <c r="VPK28" s="167"/>
      <c r="VPL28" s="167"/>
      <c r="VPM28" s="167"/>
      <c r="VPN28" s="167"/>
      <c r="VPO28" s="167"/>
      <c r="VPP28" s="167"/>
      <c r="VPQ28" s="167"/>
      <c r="VPR28" s="167"/>
      <c r="VPS28" s="167"/>
      <c r="VPT28" s="167"/>
      <c r="VPU28" s="167"/>
      <c r="VPV28" s="167"/>
      <c r="VPW28" s="167"/>
      <c r="VPX28" s="167"/>
      <c r="VPY28" s="167"/>
      <c r="VPZ28" s="167"/>
      <c r="VQA28" s="167"/>
      <c r="VQB28" s="167"/>
      <c r="VQC28" s="167"/>
      <c r="VQD28" s="167"/>
      <c r="VQE28" s="167"/>
      <c r="VQF28" s="167"/>
      <c r="VQG28" s="167"/>
      <c r="VQH28" s="167"/>
      <c r="VQI28" s="167"/>
      <c r="VQJ28" s="167"/>
      <c r="VQK28" s="167"/>
      <c r="VQL28" s="167"/>
      <c r="VQM28" s="167"/>
      <c r="VQN28" s="167"/>
      <c r="VQO28" s="167"/>
      <c r="VQP28" s="167"/>
      <c r="VQQ28" s="167"/>
      <c r="VQR28" s="167"/>
      <c r="VQS28" s="167"/>
      <c r="VQT28" s="167"/>
      <c r="VQU28" s="167"/>
      <c r="VQV28" s="167"/>
      <c r="VQW28" s="167"/>
      <c r="VQX28" s="167"/>
      <c r="VQY28" s="167"/>
      <c r="VQZ28" s="167"/>
      <c r="VRA28" s="167"/>
      <c r="VRB28" s="167"/>
      <c r="VRC28" s="167"/>
      <c r="VRD28" s="167"/>
      <c r="VRE28" s="167"/>
      <c r="VRF28" s="167"/>
      <c r="VRG28" s="167"/>
      <c r="VRH28" s="167"/>
      <c r="VRI28" s="167"/>
      <c r="VRJ28" s="167"/>
      <c r="VRK28" s="167"/>
      <c r="VRL28" s="167"/>
      <c r="VRM28" s="167"/>
      <c r="VRN28" s="167"/>
      <c r="VRO28" s="167"/>
      <c r="VRP28" s="167"/>
      <c r="VRQ28" s="167"/>
      <c r="VRR28" s="167"/>
      <c r="VRS28" s="167"/>
      <c r="VRT28" s="167"/>
      <c r="VRU28" s="167"/>
      <c r="VRV28" s="167"/>
      <c r="VRW28" s="167"/>
      <c r="VRX28" s="167"/>
      <c r="VRY28" s="167"/>
      <c r="VRZ28" s="167"/>
      <c r="VSA28" s="167"/>
      <c r="VSB28" s="167"/>
      <c r="VSC28" s="167"/>
      <c r="VSD28" s="167"/>
      <c r="VSE28" s="167"/>
      <c r="VSF28" s="167"/>
      <c r="VSG28" s="167"/>
      <c r="VSH28" s="167"/>
      <c r="VSI28" s="167"/>
      <c r="VSJ28" s="167"/>
      <c r="VSK28" s="167"/>
      <c r="VSL28" s="167"/>
      <c r="VSM28" s="167"/>
      <c r="VSN28" s="167"/>
      <c r="VSO28" s="167"/>
      <c r="VSP28" s="167"/>
      <c r="VSQ28" s="167"/>
      <c r="VSR28" s="167"/>
      <c r="VSS28" s="167"/>
      <c r="VST28" s="167"/>
      <c r="VSU28" s="167"/>
      <c r="VSV28" s="167"/>
      <c r="VSW28" s="167"/>
      <c r="VSX28" s="167"/>
      <c r="VSY28" s="167"/>
      <c r="VSZ28" s="167"/>
      <c r="VTA28" s="167"/>
      <c r="VTB28" s="167"/>
      <c r="VTC28" s="167"/>
      <c r="VTD28" s="167"/>
      <c r="VTE28" s="167"/>
      <c r="VTF28" s="167"/>
      <c r="VTG28" s="167"/>
      <c r="VTH28" s="167"/>
      <c r="VTI28" s="167"/>
      <c r="VTJ28" s="167"/>
      <c r="VTK28" s="167"/>
      <c r="VTL28" s="167"/>
      <c r="VTM28" s="167"/>
      <c r="VTN28" s="167"/>
      <c r="VTO28" s="167"/>
      <c r="VTP28" s="167"/>
      <c r="VTQ28" s="167"/>
      <c r="VTR28" s="167"/>
      <c r="VTS28" s="167"/>
      <c r="VTT28" s="167"/>
      <c r="VTU28" s="167"/>
      <c r="VTV28" s="167"/>
      <c r="VTW28" s="167"/>
      <c r="VTX28" s="167"/>
      <c r="VTY28" s="167"/>
      <c r="VTZ28" s="167"/>
      <c r="VUA28" s="167"/>
      <c r="VUB28" s="167"/>
      <c r="VUC28" s="167"/>
      <c r="VUD28" s="167"/>
      <c r="VUE28" s="167"/>
      <c r="VUF28" s="167"/>
      <c r="VUG28" s="167"/>
      <c r="VUH28" s="167"/>
      <c r="VUI28" s="167"/>
      <c r="VUJ28" s="167"/>
      <c r="VUK28" s="167"/>
      <c r="VUL28" s="167"/>
      <c r="VUM28" s="167"/>
      <c r="VUN28" s="167"/>
      <c r="VUO28" s="167"/>
      <c r="VUP28" s="167"/>
      <c r="VUQ28" s="167"/>
      <c r="VUR28" s="167"/>
      <c r="VUS28" s="167"/>
      <c r="VUT28" s="167"/>
      <c r="VUU28" s="167"/>
      <c r="VUV28" s="167"/>
      <c r="VUW28" s="167"/>
      <c r="VUX28" s="167"/>
      <c r="VUY28" s="167"/>
      <c r="VUZ28" s="167"/>
      <c r="VVA28" s="167"/>
      <c r="VVB28" s="167"/>
      <c r="VVC28" s="167"/>
      <c r="VVD28" s="167"/>
      <c r="VVE28" s="167"/>
      <c r="VVF28" s="167"/>
      <c r="VVG28" s="167"/>
      <c r="VVH28" s="167"/>
      <c r="VVI28" s="167"/>
      <c r="VVJ28" s="167"/>
      <c r="VVK28" s="167"/>
      <c r="VVL28" s="167"/>
      <c r="VVM28" s="167"/>
      <c r="VVN28" s="167"/>
      <c r="VVO28" s="167"/>
      <c r="VVP28" s="167"/>
      <c r="VVQ28" s="167"/>
      <c r="VVR28" s="167"/>
      <c r="VVS28" s="167"/>
      <c r="VVT28" s="167"/>
      <c r="VVU28" s="167"/>
      <c r="VVV28" s="167"/>
      <c r="VVW28" s="167"/>
      <c r="VVX28" s="167"/>
      <c r="VVY28" s="167"/>
      <c r="VVZ28" s="167"/>
      <c r="VWA28" s="167"/>
      <c r="VWB28" s="167"/>
      <c r="VWC28" s="167"/>
      <c r="VWD28" s="167"/>
      <c r="VWE28" s="167"/>
      <c r="VWF28" s="167"/>
      <c r="VWG28" s="167"/>
      <c r="VWH28" s="167"/>
      <c r="VWI28" s="167"/>
      <c r="VWJ28" s="167"/>
      <c r="VWK28" s="167"/>
      <c r="VWL28" s="167"/>
      <c r="VWM28" s="167"/>
      <c r="VWN28" s="167"/>
      <c r="VWO28" s="167"/>
      <c r="VWP28" s="167"/>
      <c r="VWQ28" s="167"/>
      <c r="VWR28" s="167"/>
      <c r="VWS28" s="167"/>
      <c r="VWT28" s="167"/>
      <c r="VWU28" s="167"/>
      <c r="VWV28" s="167"/>
      <c r="VWW28" s="167"/>
      <c r="VWX28" s="167"/>
      <c r="VWY28" s="167"/>
      <c r="VWZ28" s="167"/>
      <c r="VXA28" s="167"/>
      <c r="VXB28" s="167"/>
      <c r="VXC28" s="167"/>
      <c r="VXD28" s="167"/>
      <c r="VXE28" s="167"/>
      <c r="VXF28" s="167"/>
      <c r="VXG28" s="167"/>
      <c r="VXH28" s="167"/>
      <c r="VXI28" s="167"/>
      <c r="VXJ28" s="167"/>
      <c r="VXK28" s="167"/>
      <c r="VXL28" s="167"/>
      <c r="VXM28" s="167"/>
      <c r="VXN28" s="167"/>
      <c r="VXO28" s="167"/>
      <c r="VXP28" s="167"/>
      <c r="VXQ28" s="167"/>
      <c r="VXR28" s="167"/>
      <c r="VXS28" s="167"/>
      <c r="VXT28" s="167"/>
      <c r="VXU28" s="167"/>
      <c r="VXV28" s="167"/>
      <c r="VXW28" s="167"/>
      <c r="VXX28" s="167"/>
      <c r="VXY28" s="167"/>
      <c r="VXZ28" s="167"/>
      <c r="VYA28" s="167"/>
      <c r="VYB28" s="167"/>
      <c r="VYC28" s="167"/>
      <c r="VYD28" s="167"/>
      <c r="VYE28" s="167"/>
      <c r="VYF28" s="167"/>
      <c r="VYG28" s="167"/>
      <c r="VYH28" s="167"/>
      <c r="VYI28" s="167"/>
      <c r="VYJ28" s="167"/>
      <c r="VYK28" s="167"/>
      <c r="VYL28" s="167"/>
      <c r="VYM28" s="167"/>
      <c r="VYN28" s="167"/>
      <c r="VYO28" s="167"/>
      <c r="VYP28" s="167"/>
      <c r="VYQ28" s="167"/>
      <c r="VYR28" s="167"/>
      <c r="VYS28" s="167"/>
      <c r="VYT28" s="167"/>
      <c r="VYU28" s="167"/>
      <c r="VYV28" s="167"/>
      <c r="VYW28" s="167"/>
      <c r="VYX28" s="167"/>
      <c r="VYY28" s="167"/>
      <c r="VYZ28" s="167"/>
      <c r="VZA28" s="167"/>
      <c r="VZB28" s="167"/>
      <c r="VZC28" s="167"/>
      <c r="VZD28" s="167"/>
      <c r="VZE28" s="167"/>
      <c r="VZF28" s="167"/>
      <c r="VZG28" s="167"/>
      <c r="VZH28" s="167"/>
      <c r="VZI28" s="167"/>
      <c r="VZJ28" s="167"/>
      <c r="VZK28" s="167"/>
      <c r="VZL28" s="167"/>
      <c r="VZM28" s="167"/>
      <c r="VZN28" s="167"/>
      <c r="VZO28" s="167"/>
      <c r="VZP28" s="167"/>
      <c r="VZQ28" s="167"/>
      <c r="VZR28" s="167"/>
      <c r="VZS28" s="167"/>
      <c r="VZT28" s="167"/>
      <c r="VZU28" s="167"/>
      <c r="VZV28" s="167"/>
      <c r="VZW28" s="167"/>
      <c r="VZX28" s="167"/>
      <c r="VZY28" s="167"/>
      <c r="VZZ28" s="167"/>
      <c r="WAA28" s="167"/>
      <c r="WAB28" s="167"/>
      <c r="WAC28" s="167"/>
      <c r="WAD28" s="167"/>
      <c r="WAE28" s="167"/>
      <c r="WAF28" s="167"/>
      <c r="WAG28" s="167"/>
      <c r="WAH28" s="167"/>
      <c r="WAI28" s="167"/>
      <c r="WAJ28" s="167"/>
      <c r="WAK28" s="167"/>
      <c r="WAL28" s="167"/>
      <c r="WAM28" s="167"/>
      <c r="WAN28" s="167"/>
      <c r="WAO28" s="167"/>
      <c r="WAP28" s="167"/>
      <c r="WAQ28" s="167"/>
      <c r="WAR28" s="167"/>
      <c r="WAS28" s="167"/>
      <c r="WAT28" s="167"/>
      <c r="WAU28" s="167"/>
      <c r="WAV28" s="167"/>
      <c r="WAW28" s="167"/>
      <c r="WAX28" s="167"/>
      <c r="WAY28" s="167"/>
      <c r="WAZ28" s="167"/>
      <c r="WBA28" s="167"/>
      <c r="WBB28" s="167"/>
      <c r="WBC28" s="167"/>
      <c r="WBD28" s="167"/>
      <c r="WBE28" s="167"/>
      <c r="WBF28" s="167"/>
      <c r="WBG28" s="167"/>
      <c r="WBH28" s="167"/>
      <c r="WBI28" s="167"/>
      <c r="WBJ28" s="167"/>
      <c r="WBK28" s="167"/>
      <c r="WBL28" s="167"/>
      <c r="WBM28" s="167"/>
      <c r="WBN28" s="167"/>
      <c r="WBO28" s="167"/>
      <c r="WBP28" s="167"/>
      <c r="WBQ28" s="167"/>
      <c r="WBR28" s="167"/>
      <c r="WBS28" s="167"/>
      <c r="WBT28" s="167"/>
      <c r="WBU28" s="167"/>
      <c r="WBV28" s="167"/>
      <c r="WBW28" s="167"/>
      <c r="WBX28" s="167"/>
      <c r="WBY28" s="167"/>
      <c r="WBZ28" s="167"/>
      <c r="WCA28" s="167"/>
      <c r="WCB28" s="167"/>
      <c r="WCC28" s="167"/>
      <c r="WCD28" s="167"/>
      <c r="WCE28" s="167"/>
      <c r="WCF28" s="167"/>
      <c r="WCG28" s="167"/>
      <c r="WCH28" s="167"/>
      <c r="WCI28" s="167"/>
      <c r="WCJ28" s="167"/>
      <c r="WCK28" s="167"/>
      <c r="WCL28" s="167"/>
      <c r="WCM28" s="167"/>
      <c r="WCN28" s="167"/>
      <c r="WCO28" s="167"/>
      <c r="WCP28" s="167"/>
      <c r="WCQ28" s="167"/>
      <c r="WCR28" s="167"/>
      <c r="WCS28" s="167"/>
      <c r="WCT28" s="167"/>
      <c r="WCU28" s="167"/>
      <c r="WCV28" s="167"/>
      <c r="WCW28" s="167"/>
      <c r="WCX28" s="167"/>
      <c r="WCY28" s="167"/>
      <c r="WCZ28" s="167"/>
      <c r="WDA28" s="167"/>
      <c r="WDB28" s="167"/>
      <c r="WDC28" s="167"/>
      <c r="WDD28" s="167"/>
      <c r="WDE28" s="167"/>
      <c r="WDF28" s="167"/>
      <c r="WDG28" s="167"/>
      <c r="WDH28" s="167"/>
      <c r="WDI28" s="167"/>
      <c r="WDJ28" s="167"/>
      <c r="WDK28" s="167"/>
      <c r="WDL28" s="167"/>
      <c r="WDM28" s="167"/>
      <c r="WDN28" s="167"/>
      <c r="WDO28" s="167"/>
      <c r="WDP28" s="167"/>
      <c r="WDQ28" s="167"/>
      <c r="WDR28" s="167"/>
      <c r="WDS28" s="167"/>
      <c r="WDT28" s="167"/>
      <c r="WDU28" s="167"/>
      <c r="WDV28" s="167"/>
      <c r="WDW28" s="167"/>
      <c r="WDX28" s="167"/>
      <c r="WDY28" s="167"/>
      <c r="WDZ28" s="167"/>
      <c r="WEA28" s="167"/>
      <c r="WEB28" s="167"/>
      <c r="WEC28" s="167"/>
      <c r="WED28" s="167"/>
      <c r="WEE28" s="167"/>
      <c r="WEF28" s="167"/>
      <c r="WEG28" s="167"/>
      <c r="WEH28" s="167"/>
      <c r="WEI28" s="167"/>
      <c r="WEJ28" s="167"/>
      <c r="WEK28" s="167"/>
      <c r="WEL28" s="167"/>
      <c r="WEM28" s="167"/>
      <c r="WEN28" s="167"/>
      <c r="WEO28" s="167"/>
      <c r="WEP28" s="167"/>
      <c r="WEQ28" s="167"/>
      <c r="WER28" s="167"/>
      <c r="WES28" s="167"/>
      <c r="WET28" s="167"/>
      <c r="WEU28" s="167"/>
      <c r="WEV28" s="167"/>
      <c r="WEW28" s="167"/>
      <c r="WEX28" s="167"/>
      <c r="WEY28" s="167"/>
      <c r="WEZ28" s="167"/>
      <c r="WFA28" s="167"/>
      <c r="WFB28" s="167"/>
      <c r="WFC28" s="167"/>
      <c r="WFD28" s="167"/>
      <c r="WFE28" s="167"/>
      <c r="WFF28" s="167"/>
      <c r="WFG28" s="167"/>
      <c r="WFH28" s="167"/>
      <c r="WFI28" s="167"/>
      <c r="WFJ28" s="167"/>
      <c r="WFK28" s="167"/>
      <c r="WFL28" s="167"/>
      <c r="WFM28" s="167"/>
      <c r="WFN28" s="167"/>
      <c r="WFO28" s="167"/>
      <c r="WFP28" s="167"/>
      <c r="WFQ28" s="167"/>
      <c r="WFR28" s="167"/>
      <c r="WFS28" s="167"/>
      <c r="WFT28" s="167"/>
      <c r="WFU28" s="167"/>
      <c r="WFV28" s="167"/>
      <c r="WFW28" s="167"/>
      <c r="WFX28" s="167"/>
      <c r="WFY28" s="167"/>
      <c r="WFZ28" s="167"/>
      <c r="WGA28" s="167"/>
      <c r="WGB28" s="167"/>
      <c r="WGC28" s="167"/>
      <c r="WGD28" s="167"/>
      <c r="WGE28" s="167"/>
      <c r="WGF28" s="167"/>
      <c r="WGG28" s="167"/>
      <c r="WGH28" s="167"/>
      <c r="WGI28" s="167"/>
      <c r="WGJ28" s="167"/>
      <c r="WGK28" s="167"/>
      <c r="WGL28" s="167"/>
      <c r="WGM28" s="167"/>
      <c r="WGN28" s="167"/>
      <c r="WGO28" s="167"/>
      <c r="WGP28" s="167"/>
      <c r="WGQ28" s="167"/>
      <c r="WGR28" s="167"/>
      <c r="WGS28" s="167"/>
      <c r="WGT28" s="167"/>
      <c r="WGU28" s="167"/>
      <c r="WGV28" s="167"/>
      <c r="WGW28" s="167"/>
      <c r="WGX28" s="167"/>
      <c r="WGY28" s="167"/>
      <c r="WGZ28" s="167"/>
      <c r="WHA28" s="167"/>
      <c r="WHB28" s="167"/>
      <c r="WHC28" s="167"/>
      <c r="WHD28" s="167"/>
      <c r="WHE28" s="167"/>
      <c r="WHF28" s="167"/>
      <c r="WHG28" s="167"/>
      <c r="WHH28" s="167"/>
      <c r="WHI28" s="167"/>
      <c r="WHJ28" s="167"/>
      <c r="WHK28" s="167"/>
      <c r="WHL28" s="167"/>
      <c r="WHM28" s="167"/>
      <c r="WHN28" s="167"/>
      <c r="WHO28" s="167"/>
      <c r="WHP28" s="167"/>
      <c r="WHQ28" s="167"/>
      <c r="WHR28" s="167"/>
      <c r="WHS28" s="167"/>
      <c r="WHT28" s="167"/>
      <c r="WHU28" s="167"/>
      <c r="WHV28" s="167"/>
      <c r="WHW28" s="167"/>
      <c r="WHX28" s="167"/>
      <c r="WHY28" s="167"/>
      <c r="WHZ28" s="167"/>
      <c r="WIA28" s="167"/>
      <c r="WIB28" s="167"/>
      <c r="WIC28" s="167"/>
      <c r="WID28" s="167"/>
      <c r="WIE28" s="167"/>
      <c r="WIF28" s="167"/>
      <c r="WIG28" s="167"/>
      <c r="WIH28" s="167"/>
      <c r="WII28" s="167"/>
      <c r="WIJ28" s="167"/>
      <c r="WIK28" s="167"/>
      <c r="WIL28" s="167"/>
      <c r="WIM28" s="167"/>
      <c r="WIN28" s="167"/>
      <c r="WIO28" s="167"/>
      <c r="WIP28" s="167"/>
      <c r="WIQ28" s="167"/>
      <c r="WIR28" s="167"/>
      <c r="WIS28" s="167"/>
      <c r="WIT28" s="167"/>
      <c r="WIU28" s="167"/>
      <c r="WIV28" s="167"/>
      <c r="WIW28" s="167"/>
      <c r="WIX28" s="167"/>
      <c r="WIY28" s="167"/>
      <c r="WIZ28" s="167"/>
      <c r="WJA28" s="167"/>
      <c r="WJB28" s="167"/>
      <c r="WJC28" s="167"/>
      <c r="WJD28" s="167"/>
      <c r="WJE28" s="167"/>
      <c r="WJF28" s="167"/>
      <c r="WJG28" s="167"/>
      <c r="WJH28" s="167"/>
      <c r="WJI28" s="167"/>
      <c r="WJJ28" s="167"/>
      <c r="WJK28" s="167"/>
      <c r="WJL28" s="167"/>
      <c r="WJM28" s="167"/>
      <c r="WJN28" s="167"/>
      <c r="WJO28" s="167"/>
      <c r="WJP28" s="167"/>
      <c r="WJQ28" s="167"/>
      <c r="WJR28" s="167"/>
      <c r="WJS28" s="167"/>
      <c r="WJT28" s="167"/>
      <c r="WJU28" s="167"/>
      <c r="WJV28" s="167"/>
      <c r="WJW28" s="167"/>
      <c r="WJX28" s="167"/>
      <c r="WJY28" s="167"/>
      <c r="WJZ28" s="167"/>
      <c r="WKA28" s="167"/>
      <c r="WKB28" s="167"/>
      <c r="WKC28" s="167"/>
      <c r="WKD28" s="167"/>
      <c r="WKE28" s="167"/>
      <c r="WKF28" s="167"/>
      <c r="WKG28" s="167"/>
      <c r="WKH28" s="167"/>
      <c r="WKI28" s="167"/>
      <c r="WKJ28" s="167"/>
      <c r="WKK28" s="167"/>
      <c r="WKL28" s="167"/>
      <c r="WKM28" s="167"/>
      <c r="WKN28" s="167"/>
      <c r="WKO28" s="167"/>
      <c r="WKP28" s="167"/>
      <c r="WKQ28" s="167"/>
      <c r="WKR28" s="167"/>
      <c r="WKS28" s="167"/>
      <c r="WKT28" s="167"/>
      <c r="WKU28" s="167"/>
      <c r="WKV28" s="167"/>
      <c r="WKW28" s="167"/>
      <c r="WKX28" s="167"/>
      <c r="WKY28" s="167"/>
      <c r="WKZ28" s="167"/>
      <c r="WLA28" s="167"/>
      <c r="WLB28" s="167"/>
      <c r="WLC28" s="167"/>
      <c r="WLD28" s="167"/>
      <c r="WLE28" s="167"/>
      <c r="WLF28" s="167"/>
      <c r="WLG28" s="167"/>
      <c r="WLH28" s="167"/>
      <c r="WLI28" s="167"/>
      <c r="WLJ28" s="167"/>
      <c r="WLK28" s="167"/>
      <c r="WLL28" s="167"/>
      <c r="WLM28" s="167"/>
      <c r="WLN28" s="167"/>
      <c r="WLO28" s="167"/>
      <c r="WLP28" s="167"/>
      <c r="WLQ28" s="167"/>
      <c r="WLR28" s="167"/>
      <c r="WLS28" s="167"/>
      <c r="WLT28" s="167"/>
      <c r="WLU28" s="167"/>
      <c r="WLV28" s="167"/>
      <c r="WLW28" s="167"/>
      <c r="WLX28" s="167"/>
      <c r="WLY28" s="167"/>
      <c r="WLZ28" s="167"/>
      <c r="WMA28" s="167"/>
      <c r="WMB28" s="167"/>
      <c r="WMC28" s="167"/>
      <c r="WMD28" s="167"/>
      <c r="WME28" s="167"/>
      <c r="WMF28" s="167"/>
      <c r="WMG28" s="167"/>
      <c r="WMH28" s="167"/>
      <c r="WMI28" s="167"/>
      <c r="WMJ28" s="167"/>
      <c r="WMK28" s="167"/>
      <c r="WML28" s="167"/>
      <c r="WMM28" s="167"/>
      <c r="WMN28" s="167"/>
      <c r="WMO28" s="167"/>
      <c r="WMP28" s="167"/>
      <c r="WMQ28" s="167"/>
      <c r="WMR28" s="167"/>
      <c r="WMS28" s="167"/>
      <c r="WMT28" s="167"/>
      <c r="WMU28" s="167"/>
      <c r="WMV28" s="167"/>
      <c r="WMW28" s="167"/>
      <c r="WMX28" s="167"/>
      <c r="WMY28" s="167"/>
      <c r="WMZ28" s="167"/>
      <c r="WNA28" s="167"/>
      <c r="WNB28" s="167"/>
      <c r="WNC28" s="167"/>
      <c r="WND28" s="167"/>
      <c r="WNE28" s="167"/>
      <c r="WNF28" s="167"/>
      <c r="WNG28" s="167"/>
      <c r="WNH28" s="167"/>
      <c r="WNI28" s="167"/>
      <c r="WNJ28" s="167"/>
      <c r="WNK28" s="167"/>
      <c r="WNL28" s="167"/>
      <c r="WNM28" s="167"/>
      <c r="WNN28" s="167"/>
      <c r="WNO28" s="167"/>
      <c r="WNP28" s="167"/>
      <c r="WNQ28" s="167"/>
      <c r="WNR28" s="167"/>
      <c r="WNS28" s="167"/>
      <c r="WNT28" s="167"/>
      <c r="WNU28" s="167"/>
      <c r="WNV28" s="167"/>
      <c r="WNW28" s="167"/>
      <c r="WNX28" s="167"/>
      <c r="WNY28" s="167"/>
      <c r="WNZ28" s="167"/>
      <c r="WOA28" s="167"/>
      <c r="WOB28" s="167"/>
      <c r="WOC28" s="167"/>
      <c r="WOD28" s="167"/>
      <c r="WOE28" s="167"/>
      <c r="WOF28" s="167"/>
      <c r="WOG28" s="167"/>
      <c r="WOH28" s="167"/>
      <c r="WOI28" s="167"/>
      <c r="WOJ28" s="167"/>
      <c r="WOK28" s="167"/>
      <c r="WOL28" s="167"/>
      <c r="WOM28" s="167"/>
      <c r="WON28" s="167"/>
      <c r="WOO28" s="167"/>
      <c r="WOP28" s="167"/>
      <c r="WOQ28" s="167"/>
      <c r="WOR28" s="167"/>
      <c r="WOS28" s="167"/>
      <c r="WOT28" s="167"/>
      <c r="WOU28" s="167"/>
      <c r="WOV28" s="167"/>
      <c r="WOW28" s="167"/>
      <c r="WOX28" s="167"/>
      <c r="WOY28" s="167"/>
      <c r="WOZ28" s="167"/>
      <c r="WPA28" s="167"/>
      <c r="WPB28" s="167"/>
      <c r="WPC28" s="167"/>
      <c r="WPD28" s="167"/>
      <c r="WPE28" s="167"/>
      <c r="WPF28" s="167"/>
      <c r="WPG28" s="167"/>
      <c r="WPH28" s="167"/>
      <c r="WPI28" s="167"/>
      <c r="WPJ28" s="167"/>
      <c r="WPK28" s="167"/>
      <c r="WPL28" s="167"/>
      <c r="WPM28" s="167"/>
      <c r="WPN28" s="167"/>
      <c r="WPO28" s="167"/>
      <c r="WPP28" s="167"/>
      <c r="WPQ28" s="167"/>
      <c r="WPR28" s="167"/>
      <c r="WPS28" s="167"/>
      <c r="WPT28" s="167"/>
      <c r="WPU28" s="167"/>
      <c r="WPV28" s="167"/>
      <c r="WPW28" s="167"/>
      <c r="WPX28" s="167"/>
      <c r="WPY28" s="167"/>
      <c r="WPZ28" s="167"/>
      <c r="WQA28" s="167"/>
      <c r="WQB28" s="167"/>
      <c r="WQC28" s="167"/>
      <c r="WQD28" s="167"/>
      <c r="WQE28" s="167"/>
      <c r="WQF28" s="167"/>
      <c r="WQG28" s="167"/>
      <c r="WQH28" s="167"/>
      <c r="WQI28" s="167"/>
      <c r="WQJ28" s="167"/>
      <c r="WQK28" s="167"/>
      <c r="WQL28" s="167"/>
      <c r="WQM28" s="167"/>
      <c r="WQN28" s="167"/>
      <c r="WQO28" s="167"/>
      <c r="WQP28" s="167"/>
      <c r="WQQ28" s="167"/>
      <c r="WQR28" s="167"/>
      <c r="WQS28" s="167"/>
      <c r="WQT28" s="167"/>
      <c r="WQU28" s="167"/>
      <c r="WQV28" s="167"/>
      <c r="WQW28" s="167"/>
      <c r="WQX28" s="167"/>
      <c r="WQY28" s="167"/>
      <c r="WQZ28" s="167"/>
      <c r="WRA28" s="167"/>
      <c r="WRB28" s="167"/>
      <c r="WRC28" s="167"/>
      <c r="WRD28" s="167"/>
      <c r="WRE28" s="167"/>
      <c r="WRF28" s="167"/>
      <c r="WRG28" s="167"/>
      <c r="WRH28" s="167"/>
      <c r="WRI28" s="167"/>
      <c r="WRJ28" s="167"/>
      <c r="WRK28" s="167"/>
      <c r="WRL28" s="167"/>
      <c r="WRM28" s="167"/>
      <c r="WRN28" s="167"/>
      <c r="WRO28" s="167"/>
      <c r="WRP28" s="167"/>
      <c r="WRQ28" s="167"/>
      <c r="WRR28" s="167"/>
      <c r="WRS28" s="167"/>
      <c r="WRT28" s="167"/>
      <c r="WRU28" s="167"/>
      <c r="WRV28" s="167"/>
      <c r="WRW28" s="167"/>
      <c r="WRX28" s="167"/>
      <c r="WRY28" s="167"/>
      <c r="WRZ28" s="167"/>
      <c r="WSA28" s="167"/>
      <c r="WSB28" s="167"/>
      <c r="WSC28" s="167"/>
      <c r="WSD28" s="167"/>
      <c r="WSE28" s="167"/>
      <c r="WSF28" s="167"/>
      <c r="WSG28" s="167"/>
      <c r="WSH28" s="167"/>
      <c r="WSI28" s="167"/>
      <c r="WSJ28" s="167"/>
      <c r="WSK28" s="167"/>
      <c r="WSL28" s="167"/>
      <c r="WSM28" s="167"/>
      <c r="WSN28" s="167"/>
      <c r="WSO28" s="167"/>
      <c r="WSP28" s="167"/>
      <c r="WSQ28" s="167"/>
      <c r="WSR28" s="167"/>
      <c r="WSS28" s="167"/>
      <c r="WST28" s="167"/>
      <c r="WSU28" s="167"/>
      <c r="WSV28" s="167"/>
      <c r="WSW28" s="167"/>
      <c r="WSX28" s="167"/>
      <c r="WSY28" s="167"/>
      <c r="WSZ28" s="167"/>
      <c r="WTA28" s="167"/>
      <c r="WTB28" s="167"/>
      <c r="WTC28" s="167"/>
      <c r="WTD28" s="167"/>
      <c r="WTE28" s="167"/>
      <c r="WTF28" s="167"/>
      <c r="WTG28" s="167"/>
      <c r="WTH28" s="167"/>
      <c r="WTI28" s="167"/>
      <c r="WTJ28" s="167"/>
      <c r="WTK28" s="167"/>
      <c r="WTL28" s="167"/>
      <c r="WTM28" s="167"/>
      <c r="WTN28" s="167"/>
      <c r="WTO28" s="167"/>
      <c r="WTP28" s="167"/>
      <c r="WTQ28" s="167"/>
      <c r="WTR28" s="167"/>
      <c r="WTS28" s="167"/>
      <c r="WTT28" s="167"/>
      <c r="WTU28" s="167"/>
      <c r="WTV28" s="167"/>
      <c r="WTW28" s="167"/>
      <c r="WTX28" s="167"/>
      <c r="WTY28" s="167"/>
      <c r="WTZ28" s="167"/>
      <c r="WUA28" s="167"/>
      <c r="WUB28" s="167"/>
      <c r="WUC28" s="167"/>
      <c r="WUD28" s="167"/>
      <c r="WUE28" s="167"/>
      <c r="WUF28" s="167"/>
      <c r="WUG28" s="167"/>
      <c r="WUH28" s="167"/>
      <c r="WUI28" s="167"/>
      <c r="WUJ28" s="167"/>
      <c r="WUK28" s="167"/>
      <c r="WUL28" s="167"/>
      <c r="WUM28" s="167"/>
      <c r="WUN28" s="167"/>
      <c r="WUO28" s="167"/>
      <c r="WUP28" s="167"/>
      <c r="WUQ28" s="167"/>
      <c r="WUR28" s="167"/>
      <c r="WUS28" s="167"/>
      <c r="WUT28" s="167"/>
      <c r="WUU28" s="167"/>
      <c r="WUV28" s="167"/>
      <c r="WUW28" s="167"/>
      <c r="WUX28" s="167"/>
      <c r="WUY28" s="167"/>
      <c r="WUZ28" s="167"/>
      <c r="WVA28" s="167"/>
      <c r="WVB28" s="167"/>
      <c r="WVC28" s="167"/>
      <c r="WVD28" s="167"/>
      <c r="WVE28" s="167"/>
      <c r="WVF28" s="167"/>
      <c r="WVG28" s="167"/>
      <c r="WVH28" s="167"/>
      <c r="WVI28" s="167"/>
      <c r="WVJ28" s="167"/>
      <c r="WVK28" s="167"/>
      <c r="WVL28" s="167"/>
      <c r="WVM28" s="167"/>
      <c r="WVN28" s="167"/>
      <c r="WVO28" s="167"/>
      <c r="WVP28" s="167"/>
      <c r="WVQ28" s="167"/>
      <c r="WVR28" s="167"/>
      <c r="WVS28" s="167"/>
      <c r="WVT28" s="167"/>
      <c r="WVU28" s="167"/>
      <c r="WVV28" s="167"/>
      <c r="WVW28" s="167"/>
      <c r="WVX28" s="167"/>
      <c r="WVY28" s="167"/>
      <c r="WVZ28" s="167"/>
      <c r="WWA28" s="167"/>
      <c r="WWB28" s="167"/>
      <c r="WWC28" s="167"/>
      <c r="WWD28" s="167"/>
      <c r="WWE28" s="167"/>
      <c r="WWF28" s="167"/>
      <c r="WWG28" s="167"/>
      <c r="WWH28" s="167"/>
      <c r="WWI28" s="167"/>
      <c r="WWJ28" s="167"/>
      <c r="WWK28" s="167"/>
      <c r="WWL28" s="167"/>
      <c r="WWM28" s="167"/>
      <c r="WWN28" s="167"/>
      <c r="WWO28" s="167"/>
      <c r="WWP28" s="167"/>
      <c r="WWQ28" s="167"/>
      <c r="WWR28" s="167"/>
      <c r="WWS28" s="167"/>
      <c r="WWT28" s="167"/>
      <c r="WWU28" s="167"/>
      <c r="WWV28" s="167"/>
      <c r="WWW28" s="167"/>
      <c r="WWX28" s="167"/>
      <c r="WWY28" s="167"/>
      <c r="WWZ28" s="167"/>
      <c r="WXA28" s="167"/>
      <c r="WXB28" s="167"/>
      <c r="WXC28" s="167"/>
      <c r="WXD28" s="167"/>
      <c r="WXE28" s="167"/>
      <c r="WXF28" s="167"/>
      <c r="WXG28" s="167"/>
      <c r="WXH28" s="167"/>
      <c r="WXI28" s="167"/>
      <c r="WXJ28" s="167"/>
      <c r="WXK28" s="167"/>
      <c r="WXL28" s="167"/>
      <c r="WXM28" s="167"/>
      <c r="WXN28" s="167"/>
      <c r="WXO28" s="167"/>
      <c r="WXP28" s="167"/>
      <c r="WXQ28" s="167"/>
      <c r="WXR28" s="167"/>
      <c r="WXS28" s="167"/>
      <c r="WXT28" s="167"/>
      <c r="WXU28" s="167"/>
      <c r="WXV28" s="167"/>
      <c r="WXW28" s="167"/>
      <c r="WXX28" s="167"/>
      <c r="WXY28" s="167"/>
      <c r="WXZ28" s="167"/>
      <c r="WYA28" s="167"/>
      <c r="WYB28" s="167"/>
      <c r="WYC28" s="167"/>
      <c r="WYD28" s="167"/>
      <c r="WYE28" s="167"/>
      <c r="WYF28" s="167"/>
      <c r="WYG28" s="167"/>
      <c r="WYH28" s="167"/>
      <c r="WYI28" s="167"/>
      <c r="WYJ28" s="167"/>
      <c r="WYK28" s="167"/>
      <c r="WYL28" s="167"/>
      <c r="WYM28" s="167"/>
      <c r="WYN28" s="167"/>
      <c r="WYO28" s="167"/>
      <c r="WYP28" s="167"/>
      <c r="WYQ28" s="167"/>
      <c r="WYR28" s="167"/>
      <c r="WYS28" s="167"/>
      <c r="WYT28" s="167"/>
      <c r="WYU28" s="167"/>
      <c r="WYV28" s="167"/>
      <c r="WYW28" s="167"/>
      <c r="WYX28" s="167"/>
      <c r="WYY28" s="167"/>
      <c r="WYZ28" s="167"/>
      <c r="WZA28" s="167"/>
      <c r="WZB28" s="167"/>
      <c r="WZC28" s="167"/>
      <c r="WZD28" s="167"/>
      <c r="WZE28" s="167"/>
      <c r="WZF28" s="167"/>
      <c r="WZG28" s="167"/>
      <c r="WZH28" s="167"/>
      <c r="WZI28" s="167"/>
      <c r="WZJ28" s="167"/>
      <c r="WZK28" s="167"/>
      <c r="WZL28" s="167"/>
      <c r="WZM28" s="167"/>
      <c r="WZN28" s="167"/>
      <c r="WZO28" s="167"/>
      <c r="WZP28" s="167"/>
      <c r="WZQ28" s="167"/>
      <c r="WZR28" s="167"/>
      <c r="WZS28" s="167"/>
      <c r="WZT28" s="167"/>
      <c r="WZU28" s="167"/>
      <c r="WZV28" s="167"/>
      <c r="WZW28" s="167"/>
      <c r="WZX28" s="167"/>
      <c r="WZY28" s="167"/>
      <c r="WZZ28" s="167"/>
      <c r="XAA28" s="167"/>
      <c r="XAB28" s="167"/>
      <c r="XAC28" s="167"/>
      <c r="XAD28" s="167"/>
      <c r="XAE28" s="167"/>
      <c r="XAF28" s="167"/>
      <c r="XAG28" s="167"/>
      <c r="XAH28" s="167"/>
      <c r="XAI28" s="167"/>
      <c r="XAJ28" s="167"/>
      <c r="XAK28" s="167"/>
      <c r="XAL28" s="167"/>
      <c r="XAM28" s="167"/>
      <c r="XAN28" s="167"/>
      <c r="XAO28" s="167"/>
      <c r="XAP28" s="167"/>
      <c r="XAQ28" s="167"/>
      <c r="XAR28" s="167"/>
      <c r="XAS28" s="167"/>
      <c r="XAT28" s="167"/>
      <c r="XAU28" s="167"/>
      <c r="XAV28" s="167"/>
      <c r="XAW28" s="167"/>
      <c r="XAX28" s="167"/>
      <c r="XAY28" s="167"/>
      <c r="XAZ28" s="167"/>
      <c r="XBA28" s="167"/>
      <c r="XBB28" s="167"/>
      <c r="XBC28" s="167"/>
      <c r="XBD28" s="167"/>
      <c r="XBE28" s="167"/>
      <c r="XBF28" s="167"/>
      <c r="XBG28" s="167"/>
      <c r="XBH28" s="167"/>
      <c r="XBI28" s="167"/>
      <c r="XBJ28" s="167"/>
      <c r="XBK28" s="167"/>
      <c r="XBL28" s="167"/>
      <c r="XBM28" s="167"/>
      <c r="XBN28" s="167"/>
      <c r="XBO28" s="167"/>
      <c r="XBP28" s="167"/>
      <c r="XBQ28" s="167"/>
      <c r="XBR28" s="167"/>
      <c r="XBS28" s="167"/>
      <c r="XBT28" s="167"/>
      <c r="XBU28" s="167"/>
      <c r="XBV28" s="167"/>
      <c r="XBW28" s="167"/>
      <c r="XBX28" s="167"/>
      <c r="XBY28" s="167"/>
      <c r="XBZ28" s="167"/>
      <c r="XCA28" s="167"/>
      <c r="XCB28" s="167"/>
      <c r="XCC28" s="167"/>
      <c r="XCD28" s="167"/>
      <c r="XCE28" s="167"/>
      <c r="XCF28" s="167"/>
      <c r="XCG28" s="167"/>
      <c r="XCH28" s="167"/>
      <c r="XCI28" s="167"/>
      <c r="XCJ28" s="167"/>
      <c r="XCK28" s="167"/>
      <c r="XCL28" s="167"/>
      <c r="XCM28" s="167"/>
      <c r="XCN28" s="167"/>
      <c r="XCO28" s="167"/>
      <c r="XCP28" s="167"/>
      <c r="XCQ28" s="167"/>
      <c r="XCR28" s="167"/>
      <c r="XCS28" s="167"/>
      <c r="XCT28" s="167"/>
      <c r="XCU28" s="167"/>
      <c r="XCV28" s="167"/>
      <c r="XCW28" s="167"/>
      <c r="XCX28" s="167"/>
      <c r="XCY28" s="167"/>
      <c r="XCZ28" s="167"/>
      <c r="XDA28" s="167"/>
      <c r="XDB28" s="167"/>
      <c r="XDC28" s="167"/>
      <c r="XDD28" s="167"/>
      <c r="XDE28" s="167"/>
      <c r="XDF28" s="167"/>
      <c r="XDG28" s="167"/>
      <c r="XDH28" s="167"/>
      <c r="XDI28" s="167"/>
      <c r="XDJ28" s="167"/>
      <c r="XDK28" s="167"/>
      <c r="XDL28" s="167"/>
      <c r="XDM28" s="167"/>
      <c r="XDN28" s="167"/>
      <c r="XDO28" s="167"/>
      <c r="XDP28" s="167"/>
      <c r="XDQ28" s="167"/>
      <c r="XDR28" s="167"/>
      <c r="XDS28" s="167"/>
      <c r="XDT28" s="167"/>
      <c r="XDU28" s="167"/>
      <c r="XDV28" s="167"/>
      <c r="XDW28" s="167"/>
      <c r="XDX28" s="167"/>
      <c r="XDY28" s="167"/>
      <c r="XDZ28" s="167"/>
      <c r="XEA28" s="167"/>
      <c r="XEB28" s="167"/>
      <c r="XEC28" s="167"/>
      <c r="XED28" s="167"/>
      <c r="XEE28" s="167"/>
      <c r="XEF28" s="167"/>
      <c r="XEG28" s="167"/>
      <c r="XEH28" s="167"/>
      <c r="XEI28" s="167"/>
      <c r="XEJ28" s="167"/>
      <c r="XEK28" s="167"/>
      <c r="XEL28" s="167"/>
      <c r="XEM28" s="167"/>
      <c r="XEN28" s="167"/>
      <c r="XEO28" s="167"/>
      <c r="XEP28" s="167"/>
      <c r="XEQ28" s="167"/>
      <c r="XER28" s="167"/>
      <c r="XES28" s="167"/>
      <c r="XET28" s="167"/>
      <c r="XEU28" s="167"/>
      <c r="XEV28" s="167"/>
      <c r="XEW28" s="167"/>
      <c r="XEX28" s="167"/>
      <c r="XEY28" s="167"/>
      <c r="XEZ28" s="167"/>
      <c r="XFA28" s="167"/>
      <c r="XFB28" s="167"/>
      <c r="XFC28" s="167"/>
    </row>
    <row r="29" spans="1:16383" s="187" customFormat="1" ht="12" customHeight="1">
      <c r="A29" s="147" t="s">
        <v>77</v>
      </c>
      <c r="B29" s="147" t="s">
        <v>52</v>
      </c>
      <c r="C29" s="195"/>
      <c r="D29" s="195"/>
      <c r="E29" s="189">
        <v>125.2</v>
      </c>
      <c r="F29" s="195"/>
      <c r="G29" s="190"/>
      <c r="O29" s="166"/>
      <c r="P29" s="170"/>
    </row>
    <row r="30" spans="1:16383" s="141" customFormat="1" ht="12" customHeight="1">
      <c r="A30" s="147" t="s">
        <v>344</v>
      </c>
      <c r="B30" s="147" t="s">
        <v>345</v>
      </c>
      <c r="C30" s="195"/>
      <c r="D30" s="157"/>
      <c r="E30" s="189">
        <v>0</v>
      </c>
      <c r="F30" s="157"/>
      <c r="G30" s="190"/>
      <c r="O30" s="167"/>
      <c r="P30" s="170"/>
    </row>
    <row r="31" spans="1:16383" s="187" customFormat="1" ht="12" customHeight="1" thickBot="1">
      <c r="A31" s="198"/>
      <c r="B31" s="198"/>
      <c r="C31" s="195"/>
      <c r="D31" s="195"/>
      <c r="E31" s="189"/>
      <c r="F31" s="195"/>
      <c r="G31" s="190"/>
    </row>
    <row r="32" spans="1:16383" s="187" customFormat="1" ht="12.75" customHeight="1" thickBot="1">
      <c r="A32" s="199"/>
      <c r="B32" s="200" t="s">
        <v>8</v>
      </c>
      <c r="C32" s="195"/>
      <c r="D32" s="195"/>
      <c r="E32" s="201">
        <f>SUM(E12:E31)</f>
        <v>538572.73999999987</v>
      </c>
      <c r="F32" s="195"/>
      <c r="G32" s="202">
        <f>SUM(G12:G31)</f>
        <v>2270.2760299190977</v>
      </c>
    </row>
    <row r="33" spans="1:11" s="187" customFormat="1" ht="12" customHeight="1">
      <c r="A33" s="193"/>
      <c r="B33" s="203"/>
      <c r="C33" s="195"/>
      <c r="D33" s="195"/>
      <c r="E33" s="189"/>
      <c r="F33" s="195"/>
      <c r="G33" s="190"/>
    </row>
    <row r="34" spans="1:11" s="187" customFormat="1" ht="12" customHeight="1">
      <c r="A34" s="204"/>
      <c r="B34" s="190"/>
      <c r="C34" s="195"/>
      <c r="D34" s="195"/>
      <c r="E34" s="189"/>
      <c r="F34" s="195"/>
      <c r="G34" s="190"/>
    </row>
    <row r="35" spans="1:11" s="187" customFormat="1" ht="12" customHeight="1">
      <c r="A35" s="199"/>
      <c r="B35" s="200" t="s">
        <v>10</v>
      </c>
      <c r="C35" s="195"/>
      <c r="D35" s="195"/>
      <c r="E35" s="201">
        <f t="shared" ref="E35" si="1">SUM(E34:E34)</f>
        <v>0</v>
      </c>
      <c r="F35" s="195"/>
    </row>
    <row r="36" spans="1:11" s="187" customFormat="1" ht="12" customHeight="1">
      <c r="A36" s="199"/>
      <c r="B36" s="200"/>
      <c r="C36" s="195"/>
      <c r="D36" s="195"/>
      <c r="E36" s="189"/>
      <c r="F36" s="195"/>
      <c r="G36" s="190"/>
    </row>
    <row r="37" spans="1:11" s="187" customFormat="1" ht="12" customHeight="1">
      <c r="A37" s="205" t="s">
        <v>11</v>
      </c>
      <c r="B37" s="205" t="s">
        <v>11</v>
      </c>
      <c r="C37" s="195"/>
      <c r="D37" s="195"/>
      <c r="E37" s="189"/>
      <c r="F37" s="195"/>
    </row>
    <row r="38" spans="1:11" s="187" customFormat="1" ht="12" customHeight="1">
      <c r="A38" s="147" t="s">
        <v>82</v>
      </c>
      <c r="B38" s="147" t="s">
        <v>83</v>
      </c>
      <c r="C38" s="195">
        <v>0</v>
      </c>
      <c r="D38" s="206"/>
      <c r="E38" s="189">
        <v>0</v>
      </c>
      <c r="F38" s="206"/>
      <c r="G38" s="190"/>
    </row>
    <row r="39" spans="1:11" s="187" customFormat="1" ht="12" customHeight="1">
      <c r="A39" s="190"/>
      <c r="B39" s="190"/>
      <c r="C39" s="195"/>
      <c r="D39" s="206"/>
      <c r="E39" s="189"/>
      <c r="F39" s="206"/>
      <c r="G39" s="190"/>
    </row>
    <row r="40" spans="1:11" s="187" customFormat="1" ht="12" customHeight="1">
      <c r="A40" s="199"/>
      <c r="B40" s="200" t="s">
        <v>12</v>
      </c>
      <c r="C40" s="195"/>
      <c r="D40" s="207"/>
      <c r="E40" s="201">
        <f t="shared" ref="E40" si="2">SUM(E38:E39)</f>
        <v>0</v>
      </c>
      <c r="F40" s="207"/>
      <c r="G40" s="190"/>
    </row>
    <row r="41" spans="1:11" s="187" customFormat="1" ht="12" customHeight="1">
      <c r="A41" s="191"/>
      <c r="B41" s="191"/>
      <c r="C41" s="195"/>
      <c r="D41" s="195"/>
      <c r="E41" s="189"/>
      <c r="F41" s="195"/>
      <c r="G41" s="190"/>
    </row>
    <row r="42" spans="1:11" ht="12" customHeight="1">
      <c r="A42" s="193" t="s">
        <v>13</v>
      </c>
      <c r="B42" s="193" t="s">
        <v>13</v>
      </c>
    </row>
    <row r="43" spans="1:11" ht="12" customHeight="1">
      <c r="A43" s="193"/>
      <c r="B43" s="193"/>
    </row>
    <row r="44" spans="1:11" s="187" customFormat="1" ht="12" customHeight="1">
      <c r="A44" s="194" t="s">
        <v>14</v>
      </c>
      <c r="B44" s="194" t="s">
        <v>14</v>
      </c>
      <c r="C44" s="195"/>
      <c r="D44" s="195"/>
      <c r="E44" s="189"/>
      <c r="F44" s="195"/>
      <c r="G44" s="190"/>
    </row>
    <row r="45" spans="1:11" s="187" customFormat="1" ht="12" customHeight="1">
      <c r="A45" s="147" t="s">
        <v>87</v>
      </c>
      <c r="B45" s="147" t="s">
        <v>144</v>
      </c>
      <c r="C45" s="195">
        <v>67.11</v>
      </c>
      <c r="D45" s="195"/>
      <c r="E45" s="189">
        <v>388049.75999999995</v>
      </c>
      <c r="F45" s="195"/>
      <c r="G45" s="196">
        <f t="shared" ref="G45:G55" si="3">+(E45/C45)/12</f>
        <v>481.85784532856496</v>
      </c>
      <c r="H45" s="174"/>
      <c r="J45" s="216"/>
      <c r="K45" s="167"/>
    </row>
    <row r="46" spans="1:11" s="187" customFormat="1" ht="12" customHeight="1">
      <c r="A46" s="147" t="s">
        <v>88</v>
      </c>
      <c r="B46" s="147" t="s">
        <v>145</v>
      </c>
      <c r="C46" s="195">
        <v>134.19</v>
      </c>
      <c r="D46" s="195"/>
      <c r="E46" s="189">
        <v>4777.7999999999993</v>
      </c>
      <c r="F46" s="195"/>
      <c r="G46" s="196">
        <f t="shared" si="3"/>
        <v>2.9670616290334597</v>
      </c>
      <c r="H46" s="174"/>
      <c r="J46" s="216"/>
      <c r="K46" s="167"/>
    </row>
    <row r="47" spans="1:11" s="187" customFormat="1" ht="12" customHeight="1">
      <c r="A47" s="147" t="s">
        <v>89</v>
      </c>
      <c r="B47" s="147" t="s">
        <v>146</v>
      </c>
      <c r="C47" s="195">
        <v>201.3</v>
      </c>
      <c r="D47" s="195"/>
      <c r="E47" s="189">
        <v>2389.08</v>
      </c>
      <c r="F47" s="195"/>
      <c r="G47" s="196">
        <f t="shared" si="3"/>
        <v>0.9890213611525086</v>
      </c>
      <c r="H47" s="174"/>
      <c r="J47" s="216"/>
      <c r="K47" s="167"/>
    </row>
    <row r="48" spans="1:11" s="187" customFormat="1" ht="12" customHeight="1">
      <c r="A48" s="147" t="s">
        <v>271</v>
      </c>
      <c r="B48" s="147" t="s">
        <v>275</v>
      </c>
      <c r="C48" s="195">
        <v>75.63</v>
      </c>
      <c r="D48" s="195"/>
      <c r="E48" s="189">
        <v>204805.72999999998</v>
      </c>
      <c r="F48" s="195"/>
      <c r="G48" s="196">
        <f t="shared" si="3"/>
        <v>225.66632509145401</v>
      </c>
      <c r="H48" s="174"/>
      <c r="J48" s="216"/>
      <c r="K48" s="167"/>
    </row>
    <row r="49" spans="1:11" s="187" customFormat="1" ht="12" customHeight="1">
      <c r="A49" s="147" t="s">
        <v>272</v>
      </c>
      <c r="B49" s="147" t="s">
        <v>276</v>
      </c>
      <c r="C49" s="195">
        <v>151.30000000000001</v>
      </c>
      <c r="D49" s="195"/>
      <c r="E49" s="189">
        <v>14270.55</v>
      </c>
      <c r="F49" s="195"/>
      <c r="G49" s="196">
        <f t="shared" si="3"/>
        <v>7.8599636483806998</v>
      </c>
      <c r="H49" s="174"/>
      <c r="J49" s="216"/>
      <c r="K49" s="167"/>
    </row>
    <row r="50" spans="1:11" s="187" customFormat="1" ht="12" customHeight="1">
      <c r="A50" s="147" t="s">
        <v>273</v>
      </c>
      <c r="B50" s="147" t="s">
        <v>277</v>
      </c>
      <c r="C50" s="195">
        <v>226.93</v>
      </c>
      <c r="D50" s="195"/>
      <c r="E50" s="189">
        <v>8068.079999999999</v>
      </c>
      <c r="F50" s="195"/>
      <c r="G50" s="196">
        <f t="shared" si="3"/>
        <v>2.9627638478826062</v>
      </c>
      <c r="H50" s="174"/>
      <c r="J50" s="216"/>
      <c r="K50" s="167"/>
    </row>
    <row r="51" spans="1:11" s="187" customFormat="1" ht="12" customHeight="1">
      <c r="A51" s="147" t="s">
        <v>112</v>
      </c>
      <c r="B51" s="147" t="s">
        <v>169</v>
      </c>
      <c r="C51" s="195">
        <v>20.76</v>
      </c>
      <c r="D51" s="195"/>
      <c r="E51" s="189">
        <v>4213.45</v>
      </c>
      <c r="F51" s="195"/>
      <c r="G51" s="196">
        <f t="shared" si="3"/>
        <v>16.913334938985226</v>
      </c>
      <c r="H51" s="174"/>
      <c r="J51" s="216"/>
      <c r="K51" s="167"/>
    </row>
    <row r="52" spans="1:11" s="187" customFormat="1" ht="12" customHeight="1">
      <c r="A52" s="147" t="s">
        <v>113</v>
      </c>
      <c r="B52" s="147" t="s">
        <v>170</v>
      </c>
      <c r="C52" s="195">
        <v>20.89</v>
      </c>
      <c r="D52" s="195"/>
      <c r="E52" s="189">
        <v>11311.14</v>
      </c>
      <c r="F52" s="195"/>
      <c r="G52" s="196">
        <f t="shared" si="3"/>
        <v>45.121828626136903</v>
      </c>
      <c r="H52" s="174"/>
      <c r="J52" s="216"/>
      <c r="K52" s="167"/>
    </row>
    <row r="53" spans="1:11" s="187" customFormat="1" ht="12" customHeight="1">
      <c r="A53" s="147" t="s">
        <v>114</v>
      </c>
      <c r="B53" s="147" t="s">
        <v>171</v>
      </c>
      <c r="C53" s="195">
        <v>23.29</v>
      </c>
      <c r="D53" s="195"/>
      <c r="E53" s="189">
        <v>276.39999999999998</v>
      </c>
      <c r="F53" s="195"/>
      <c r="G53" s="196">
        <f t="shared" si="3"/>
        <v>0.98897953341920708</v>
      </c>
      <c r="H53" s="174"/>
      <c r="J53" s="216"/>
      <c r="K53" s="167"/>
    </row>
    <row r="54" spans="1:11" s="187" customFormat="1" ht="12" customHeight="1">
      <c r="A54" s="147" t="s">
        <v>115</v>
      </c>
      <c r="B54" s="147" t="s">
        <v>172</v>
      </c>
      <c r="C54" s="195">
        <v>28.49</v>
      </c>
      <c r="D54" s="195"/>
      <c r="E54" s="189">
        <v>337.83</v>
      </c>
      <c r="F54" s="195"/>
      <c r="G54" s="196">
        <f t="shared" si="3"/>
        <v>0.98815373815373819</v>
      </c>
      <c r="H54" s="174"/>
      <c r="J54" s="216"/>
      <c r="K54" s="167"/>
    </row>
    <row r="55" spans="1:11" s="187" customFormat="1" ht="12" customHeight="1">
      <c r="A55" s="147" t="s">
        <v>118</v>
      </c>
      <c r="B55" s="147" t="s">
        <v>175</v>
      </c>
      <c r="C55" s="195">
        <v>19.93</v>
      </c>
      <c r="D55" s="195"/>
      <c r="E55" s="189">
        <v>238.92000000000002</v>
      </c>
      <c r="F55" s="195"/>
      <c r="G55" s="196">
        <f t="shared" si="3"/>
        <v>0.99899648770697447</v>
      </c>
      <c r="H55" s="174"/>
      <c r="J55" s="216"/>
      <c r="K55" s="167"/>
    </row>
    <row r="56" spans="1:11" s="187" customFormat="1" ht="12" customHeight="1">
      <c r="A56" s="147" t="s">
        <v>119</v>
      </c>
      <c r="B56" s="147" t="s">
        <v>185</v>
      </c>
      <c r="C56" s="195"/>
      <c r="D56" s="195"/>
      <c r="E56" s="189">
        <v>570.47</v>
      </c>
      <c r="F56" s="195"/>
      <c r="G56" s="190"/>
      <c r="H56" s="174"/>
      <c r="J56" s="216"/>
      <c r="K56" s="167"/>
    </row>
    <row r="57" spans="1:11" s="187" customFormat="1" ht="12" customHeight="1">
      <c r="A57" s="147" t="s">
        <v>274</v>
      </c>
      <c r="B57" s="147" t="s">
        <v>279</v>
      </c>
      <c r="C57" s="195"/>
      <c r="D57" s="195"/>
      <c r="E57" s="189">
        <v>355.26</v>
      </c>
      <c r="F57" s="195"/>
      <c r="G57" s="190"/>
      <c r="H57" s="174"/>
      <c r="J57" s="216"/>
      <c r="K57" s="167"/>
    </row>
    <row r="58" spans="1:11" s="187" customFormat="1" ht="12" customHeight="1">
      <c r="A58" s="147" t="s">
        <v>123</v>
      </c>
      <c r="B58" s="147" t="s">
        <v>189</v>
      </c>
      <c r="C58" s="195"/>
      <c r="D58" s="195"/>
      <c r="E58" s="189">
        <v>4064.6</v>
      </c>
      <c r="F58" s="195"/>
      <c r="G58" s="190"/>
      <c r="H58" s="174"/>
      <c r="J58" s="216"/>
      <c r="K58" s="167"/>
    </row>
    <row r="59" spans="1:11" s="187" customFormat="1" ht="12" customHeight="1">
      <c r="A59" s="147" t="s">
        <v>124</v>
      </c>
      <c r="B59" s="147" t="s">
        <v>190</v>
      </c>
      <c r="C59" s="195"/>
      <c r="D59" s="195"/>
      <c r="E59" s="189">
        <v>91.96</v>
      </c>
      <c r="F59" s="195"/>
      <c r="G59" s="190"/>
      <c r="H59" s="174"/>
      <c r="J59" s="216"/>
      <c r="K59" s="167"/>
    </row>
    <row r="60" spans="1:11" s="187" customFormat="1" ht="12" customHeight="1">
      <c r="A60" s="147" t="s">
        <v>125</v>
      </c>
      <c r="B60" s="147" t="s">
        <v>191</v>
      </c>
      <c r="C60" s="195"/>
      <c r="D60" s="195"/>
      <c r="E60" s="189">
        <v>14166.61</v>
      </c>
      <c r="F60" s="195"/>
      <c r="G60" s="190"/>
      <c r="H60" s="174"/>
      <c r="J60" s="216"/>
      <c r="K60" s="167"/>
    </row>
    <row r="61" spans="1:11" s="187" customFormat="1" ht="12" customHeight="1">
      <c r="A61" s="147" t="s">
        <v>126</v>
      </c>
      <c r="B61" s="147" t="s">
        <v>192</v>
      </c>
      <c r="C61" s="195"/>
      <c r="D61" s="195"/>
      <c r="E61" s="189">
        <v>1.5</v>
      </c>
      <c r="F61" s="195"/>
      <c r="G61" s="190"/>
      <c r="H61" s="174"/>
      <c r="J61" s="216"/>
      <c r="K61" s="167"/>
    </row>
    <row r="62" spans="1:11" s="187" customFormat="1" ht="12" customHeight="1">
      <c r="A62" s="147" t="s">
        <v>629</v>
      </c>
      <c r="B62" s="147" t="s">
        <v>630</v>
      </c>
      <c r="C62" s="195"/>
      <c r="D62" s="195"/>
      <c r="E62" s="189">
        <v>-37</v>
      </c>
      <c r="F62" s="195"/>
      <c r="G62" s="190"/>
      <c r="H62" s="174"/>
      <c r="J62" s="216"/>
      <c r="K62" s="167"/>
    </row>
    <row r="63" spans="1:11" s="187" customFormat="1" ht="12" customHeight="1">
      <c r="A63" s="147" t="s">
        <v>108</v>
      </c>
      <c r="B63" s="147" t="s">
        <v>165</v>
      </c>
      <c r="C63" s="195"/>
      <c r="D63" s="195"/>
      <c r="E63" s="189">
        <v>45.6</v>
      </c>
      <c r="F63" s="195"/>
      <c r="G63" s="190"/>
      <c r="H63" s="174"/>
      <c r="J63" s="216"/>
      <c r="K63" s="167"/>
    </row>
    <row r="64" spans="1:11" s="187" customFormat="1" ht="12" customHeight="1">
      <c r="A64" s="147" t="s">
        <v>346</v>
      </c>
      <c r="B64" s="147" t="s">
        <v>176</v>
      </c>
      <c r="C64" s="195"/>
      <c r="D64" s="195"/>
      <c r="E64" s="189">
        <v>58156.350000000006</v>
      </c>
      <c r="F64" s="195"/>
      <c r="G64" s="190"/>
      <c r="H64" s="174"/>
      <c r="J64" s="216"/>
      <c r="K64" s="167"/>
    </row>
    <row r="65" spans="1:20" s="187" customFormat="1" ht="12" customHeight="1">
      <c r="A65" s="147" t="s">
        <v>361</v>
      </c>
      <c r="B65" s="147" t="s">
        <v>278</v>
      </c>
      <c r="C65" s="195"/>
      <c r="D65" s="195"/>
      <c r="E65" s="189">
        <v>31031.490000000005</v>
      </c>
      <c r="F65" s="195"/>
      <c r="G65" s="190"/>
      <c r="H65" s="174"/>
      <c r="J65" s="216"/>
      <c r="K65" s="167"/>
      <c r="S65" s="167"/>
      <c r="T65" s="170"/>
    </row>
    <row r="66" spans="1:20" s="187" customFormat="1" ht="12" customHeight="1">
      <c r="A66" s="147" t="s">
        <v>136</v>
      </c>
      <c r="B66" s="147" t="s">
        <v>206</v>
      </c>
      <c r="C66" s="195"/>
      <c r="D66" s="195"/>
      <c r="E66" s="189">
        <v>353.57</v>
      </c>
      <c r="F66" s="195"/>
      <c r="G66" s="190"/>
      <c r="H66" s="174"/>
      <c r="J66" s="216"/>
    </row>
    <row r="67" spans="1:20" s="187" customFormat="1" ht="12" customHeight="1">
      <c r="A67" s="147" t="s">
        <v>360</v>
      </c>
      <c r="B67" s="147" t="s">
        <v>209</v>
      </c>
      <c r="C67" s="195"/>
      <c r="D67" s="195"/>
      <c r="E67" s="189">
        <v>171.03999999999996</v>
      </c>
      <c r="F67" s="195"/>
      <c r="G67" s="190"/>
      <c r="H67" s="174"/>
      <c r="J67" s="216"/>
    </row>
    <row r="68" spans="1:20" s="187" customFormat="1" ht="12" customHeight="1">
      <c r="A68" s="147" t="s">
        <v>138</v>
      </c>
      <c r="B68" s="147" t="s">
        <v>210</v>
      </c>
      <c r="C68" s="195"/>
      <c r="D68" s="195"/>
      <c r="E68" s="189">
        <v>903.23</v>
      </c>
      <c r="F68" s="195"/>
      <c r="G68" s="190"/>
      <c r="H68" s="174"/>
      <c r="J68" s="216"/>
    </row>
    <row r="69" spans="1:20" s="187" customFormat="1" ht="12" customHeight="1">
      <c r="A69" s="147" t="s">
        <v>139</v>
      </c>
      <c r="B69" s="147" t="s">
        <v>211</v>
      </c>
      <c r="C69" s="195"/>
      <c r="D69" s="195"/>
      <c r="E69" s="189">
        <v>261.70000000000005</v>
      </c>
      <c r="F69" s="195"/>
      <c r="G69" s="190"/>
      <c r="H69" s="174"/>
      <c r="J69" s="216"/>
    </row>
    <row r="70" spans="1:20" s="187" customFormat="1" ht="12" customHeight="1">
      <c r="A70" s="147" t="s">
        <v>383</v>
      </c>
      <c r="B70" s="147" t="s">
        <v>384</v>
      </c>
      <c r="C70" s="195"/>
      <c r="D70" s="195"/>
      <c r="E70" s="189">
        <v>86.02</v>
      </c>
      <c r="F70" s="195"/>
      <c r="G70" s="190"/>
    </row>
    <row r="71" spans="1:20" s="187" customFormat="1" ht="12" customHeight="1">
      <c r="A71" s="147" t="s">
        <v>614</v>
      </c>
      <c r="B71" s="147" t="s">
        <v>615</v>
      </c>
      <c r="C71" s="195"/>
      <c r="D71" s="195"/>
      <c r="E71" s="189">
        <v>405</v>
      </c>
      <c r="F71" s="195"/>
      <c r="G71" s="190"/>
      <c r="H71" s="189"/>
      <c r="J71" s="217"/>
      <c r="K71" s="167"/>
      <c r="L71" s="170"/>
    </row>
    <row r="72" spans="1:20" s="187" customFormat="1" ht="12" customHeight="1">
      <c r="A72" s="147" t="s">
        <v>137</v>
      </c>
      <c r="B72" s="147" t="s">
        <v>207</v>
      </c>
      <c r="C72" s="195"/>
      <c r="D72" s="195"/>
      <c r="E72" s="189">
        <v>21.15</v>
      </c>
      <c r="F72" s="195"/>
      <c r="G72" s="190"/>
      <c r="H72" s="189"/>
      <c r="J72" s="217"/>
    </row>
    <row r="73" spans="1:20" s="187" customFormat="1" ht="12" customHeight="1" thickBot="1">
      <c r="A73" s="210"/>
      <c r="B73" s="210"/>
      <c r="C73" s="195"/>
      <c r="D73" s="195"/>
      <c r="E73" s="189"/>
      <c r="F73" s="195"/>
      <c r="G73" s="190"/>
      <c r="H73" s="189"/>
      <c r="J73" s="217"/>
    </row>
    <row r="74" spans="1:20" s="187" customFormat="1" ht="15.75" thickBot="1">
      <c r="A74" s="210"/>
      <c r="B74" s="211" t="s">
        <v>15</v>
      </c>
      <c r="C74" s="195"/>
      <c r="D74" s="195"/>
      <c r="E74" s="201">
        <f>SUM(E45:E73)</f>
        <v>749387.28999999969</v>
      </c>
      <c r="F74" s="195"/>
      <c r="G74" s="212">
        <f>SUM(G45:G73)</f>
        <v>787.3142742308703</v>
      </c>
      <c r="H74" s="189"/>
      <c r="J74" s="217"/>
    </row>
    <row r="75" spans="1:20" ht="12" customHeight="1">
      <c r="A75" s="191"/>
      <c r="B75" s="191"/>
      <c r="E75" s="189"/>
      <c r="H75" s="189"/>
      <c r="I75" s="187"/>
      <c r="J75" s="217"/>
    </row>
    <row r="76" spans="1:20" ht="12" customHeight="1">
      <c r="A76" s="193" t="s">
        <v>18</v>
      </c>
      <c r="B76" s="193" t="s">
        <v>18</v>
      </c>
      <c r="E76" s="189"/>
      <c r="H76" s="189"/>
      <c r="I76" s="187"/>
      <c r="J76" s="217"/>
    </row>
    <row r="77" spans="1:20" ht="12" customHeight="1">
      <c r="A77" s="203"/>
      <c r="B77" s="203"/>
      <c r="E77" s="189"/>
      <c r="H77" s="189"/>
      <c r="I77" s="187"/>
      <c r="J77" s="217"/>
    </row>
    <row r="78" spans="1:20" ht="12" customHeight="1">
      <c r="A78" s="205" t="s">
        <v>19</v>
      </c>
      <c r="B78" s="205" t="s">
        <v>19</v>
      </c>
      <c r="E78" s="189"/>
      <c r="H78" s="189"/>
      <c r="I78" s="187"/>
      <c r="J78" s="217"/>
    </row>
    <row r="79" spans="1:20" ht="12" customHeight="1">
      <c r="A79" s="147" t="s">
        <v>213</v>
      </c>
      <c r="B79" s="147" t="s">
        <v>237</v>
      </c>
      <c r="C79" s="195">
        <v>114.84</v>
      </c>
      <c r="E79" s="189">
        <v>27295.29</v>
      </c>
      <c r="G79" s="196">
        <f t="shared" ref="G79:G81" si="4">+(E79/C79)/12</f>
        <v>19.806752873563219</v>
      </c>
      <c r="H79" s="189"/>
      <c r="I79" s="187"/>
      <c r="J79" s="167"/>
      <c r="K79" s="170"/>
    </row>
    <row r="80" spans="1:20" ht="12" customHeight="1">
      <c r="A80" s="147" t="s">
        <v>214</v>
      </c>
      <c r="B80" s="147" t="s">
        <v>238</v>
      </c>
      <c r="C80" s="195">
        <v>114.84</v>
      </c>
      <c r="E80" s="189">
        <v>368678.21</v>
      </c>
      <c r="G80" s="196">
        <f t="shared" si="4"/>
        <v>267.53033931266691</v>
      </c>
      <c r="H80" s="189"/>
      <c r="I80" s="187"/>
      <c r="J80" s="167"/>
      <c r="K80" s="170"/>
    </row>
    <row r="81" spans="1:11" ht="12" customHeight="1">
      <c r="A81" s="147" t="s">
        <v>220</v>
      </c>
      <c r="B81" s="147" t="s">
        <v>244</v>
      </c>
      <c r="C81" s="195">
        <v>134.32</v>
      </c>
      <c r="E81" s="189">
        <v>13947.439999999999</v>
      </c>
      <c r="G81" s="196">
        <f t="shared" si="4"/>
        <v>8.653116934683343</v>
      </c>
      <c r="H81" s="189"/>
      <c r="I81" s="187"/>
      <c r="J81" s="167"/>
      <c r="K81" s="170"/>
    </row>
    <row r="82" spans="1:11" ht="12" customHeight="1">
      <c r="A82" s="147" t="s">
        <v>227</v>
      </c>
      <c r="B82" s="147" t="s">
        <v>251</v>
      </c>
      <c r="C82" s="195"/>
      <c r="E82" s="189">
        <v>6486.29</v>
      </c>
      <c r="H82" s="189"/>
      <c r="I82" s="187"/>
      <c r="J82" s="167"/>
      <c r="K82" s="170"/>
    </row>
    <row r="83" spans="1:11" ht="12" customHeight="1">
      <c r="A83" s="147" t="s">
        <v>228</v>
      </c>
      <c r="B83" s="147" t="s">
        <v>252</v>
      </c>
      <c r="C83" s="195"/>
      <c r="E83" s="189">
        <v>3919.6800000000003</v>
      </c>
      <c r="H83" s="189"/>
      <c r="I83" s="187"/>
      <c r="J83" s="167"/>
      <c r="K83" s="170"/>
    </row>
    <row r="84" spans="1:11" ht="12" customHeight="1">
      <c r="A84" s="147" t="s">
        <v>229</v>
      </c>
      <c r="B84" s="147" t="s">
        <v>253</v>
      </c>
      <c r="C84" s="195"/>
      <c r="E84" s="189">
        <v>57452.609999999993</v>
      </c>
      <c r="H84" s="189"/>
      <c r="I84" s="187"/>
      <c r="J84" s="167"/>
      <c r="K84" s="170"/>
    </row>
    <row r="85" spans="1:11" ht="12" customHeight="1">
      <c r="A85" s="147" t="s">
        <v>231</v>
      </c>
      <c r="B85" s="147" t="s">
        <v>255</v>
      </c>
      <c r="C85" s="195"/>
      <c r="E85" s="189">
        <v>8929.98</v>
      </c>
      <c r="H85" s="189"/>
      <c r="I85" s="187"/>
      <c r="J85" s="167"/>
      <c r="K85" s="170"/>
    </row>
    <row r="86" spans="1:11" ht="12" customHeight="1">
      <c r="A86" s="147" t="s">
        <v>232</v>
      </c>
      <c r="B86" s="147" t="s">
        <v>256</v>
      </c>
      <c r="C86" s="195"/>
      <c r="E86" s="189">
        <v>64911.369999999995</v>
      </c>
      <c r="H86" s="189"/>
      <c r="I86" s="187"/>
      <c r="J86" s="167"/>
      <c r="K86" s="170"/>
    </row>
    <row r="87" spans="1:11" ht="12" customHeight="1">
      <c r="A87" s="147" t="s">
        <v>234</v>
      </c>
      <c r="B87" s="147" t="s">
        <v>259</v>
      </c>
      <c r="C87" s="195"/>
      <c r="E87" s="189">
        <v>52374.9</v>
      </c>
      <c r="H87" s="189"/>
      <c r="I87" s="187"/>
      <c r="J87" s="167"/>
      <c r="K87" s="170"/>
    </row>
    <row r="88" spans="1:11" ht="12" customHeight="1">
      <c r="A88" s="147" t="s">
        <v>235</v>
      </c>
      <c r="B88" s="147" t="s">
        <v>260</v>
      </c>
      <c r="C88" s="195"/>
      <c r="E88" s="189">
        <v>1624.9899999999998</v>
      </c>
      <c r="H88" s="189"/>
      <c r="I88" s="187"/>
      <c r="J88" s="167"/>
      <c r="K88" s="170"/>
    </row>
    <row r="89" spans="1:11" ht="12" customHeight="1">
      <c r="A89" s="147" t="s">
        <v>236</v>
      </c>
      <c r="B89" s="147" t="s">
        <v>261</v>
      </c>
      <c r="C89" s="195"/>
      <c r="E89" s="189">
        <v>328.75</v>
      </c>
      <c r="H89" s="189"/>
      <c r="I89" s="187"/>
      <c r="J89" s="167"/>
      <c r="K89" s="170"/>
    </row>
    <row r="90" spans="1:11" ht="12" customHeight="1" thickBot="1">
      <c r="A90" s="199"/>
      <c r="B90" s="199"/>
      <c r="H90" s="189"/>
      <c r="I90" s="187"/>
      <c r="J90" s="167"/>
      <c r="K90" s="170"/>
    </row>
    <row r="91" spans="1:11" ht="15.75" thickBot="1">
      <c r="A91" s="199"/>
      <c r="B91" s="200" t="s">
        <v>20</v>
      </c>
      <c r="E91" s="201">
        <f>SUM(E79:E90)</f>
        <v>605949.50999999989</v>
      </c>
      <c r="G91" s="212">
        <f>SUM(G79:G90)</f>
        <v>295.99020912091345</v>
      </c>
      <c r="H91" s="189"/>
      <c r="I91" s="187"/>
      <c r="J91" s="167"/>
      <c r="K91" s="170"/>
    </row>
    <row r="92" spans="1:11" ht="12" customHeight="1">
      <c r="A92" s="199"/>
      <c r="B92" s="199"/>
      <c r="H92" s="189"/>
      <c r="I92" s="187"/>
      <c r="J92" s="167"/>
      <c r="K92" s="170"/>
    </row>
    <row r="93" spans="1:11" ht="12" customHeight="1">
      <c r="A93" s="205" t="s">
        <v>21</v>
      </c>
      <c r="B93" s="205" t="s">
        <v>21</v>
      </c>
      <c r="H93" s="189"/>
      <c r="I93" s="187"/>
      <c r="J93" s="217"/>
    </row>
    <row r="94" spans="1:11" ht="12" customHeight="1">
      <c r="A94" s="147" t="s">
        <v>262</v>
      </c>
      <c r="B94" s="147" t="s">
        <v>263</v>
      </c>
      <c r="C94" s="195">
        <v>32.82</v>
      </c>
      <c r="E94" s="189">
        <v>307698.02</v>
      </c>
      <c r="H94" s="189"/>
      <c r="I94" s="187"/>
      <c r="J94" s="217"/>
    </row>
    <row r="95" spans="1:11" ht="12" customHeight="1">
      <c r="A95" s="190"/>
      <c r="B95" s="190"/>
      <c r="H95" s="189"/>
      <c r="I95" s="187"/>
      <c r="J95" s="217"/>
    </row>
    <row r="96" spans="1:11" ht="12" customHeight="1">
      <c r="A96" s="199"/>
      <c r="B96" s="200" t="s">
        <v>22</v>
      </c>
      <c r="E96" s="201">
        <f t="shared" ref="E96" si="5">SUM(E94:E95)</f>
        <v>307698.02</v>
      </c>
      <c r="H96" s="189"/>
      <c r="I96" s="187"/>
      <c r="J96" s="217"/>
    </row>
    <row r="97" spans="1:10" ht="12" customHeight="1">
      <c r="A97" s="199"/>
      <c r="B97" s="200"/>
      <c r="E97" s="213"/>
      <c r="H97" s="189"/>
      <c r="I97" s="187"/>
      <c r="J97" s="217"/>
    </row>
    <row r="98" spans="1:10" s="187" customFormat="1" ht="12" customHeight="1">
      <c r="A98" s="203" t="s">
        <v>23</v>
      </c>
      <c r="B98" s="203" t="s">
        <v>23</v>
      </c>
      <c r="C98" s="195"/>
      <c r="D98" s="195"/>
      <c r="E98" s="189"/>
      <c r="F98" s="195"/>
      <c r="G98" s="190"/>
    </row>
    <row r="99" spans="1:10" s="187" customFormat="1" ht="12" customHeight="1">
      <c r="A99" s="147" t="s">
        <v>264</v>
      </c>
      <c r="B99" s="147" t="s">
        <v>266</v>
      </c>
      <c r="C99" s="195"/>
      <c r="D99" s="195"/>
      <c r="E99" s="189">
        <v>-396.38</v>
      </c>
      <c r="F99" s="195"/>
      <c r="G99" s="190"/>
    </row>
    <row r="100" spans="1:10" s="187" customFormat="1" ht="12" customHeight="1">
      <c r="A100" s="147" t="s">
        <v>24</v>
      </c>
      <c r="B100" s="147" t="s">
        <v>25</v>
      </c>
      <c r="C100" s="195"/>
      <c r="D100" s="195"/>
      <c r="E100" s="189">
        <v>7910.6100000000006</v>
      </c>
      <c r="F100" s="195"/>
      <c r="G100" s="190"/>
    </row>
    <row r="101" spans="1:10" s="187" customFormat="1" ht="12" customHeight="1">
      <c r="A101" s="147" t="s">
        <v>265</v>
      </c>
      <c r="B101" s="147" t="s">
        <v>267</v>
      </c>
      <c r="C101" s="195"/>
      <c r="D101" s="195"/>
      <c r="E101" s="189">
        <v>66.42</v>
      </c>
      <c r="F101" s="195"/>
      <c r="G101" s="190"/>
    </row>
    <row r="102" spans="1:10" s="187" customFormat="1" ht="12" customHeight="1">
      <c r="A102" s="198"/>
      <c r="B102" s="198"/>
      <c r="C102" s="195"/>
      <c r="D102" s="195"/>
      <c r="E102" s="189"/>
      <c r="F102" s="195"/>
      <c r="G102" s="190"/>
    </row>
    <row r="103" spans="1:10" s="187" customFormat="1" ht="12" customHeight="1">
      <c r="A103" s="199"/>
      <c r="B103" s="200" t="s">
        <v>26</v>
      </c>
      <c r="C103" s="195"/>
      <c r="D103" s="195"/>
      <c r="E103" s="201">
        <f>SUM(E99:E102)</f>
        <v>7580.6500000000005</v>
      </c>
      <c r="F103" s="195"/>
      <c r="G103" s="190"/>
    </row>
    <row r="104" spans="1:10" ht="12" customHeight="1">
      <c r="A104" s="199"/>
      <c r="B104" s="200"/>
    </row>
    <row r="105" spans="1:10" ht="12" customHeight="1">
      <c r="A105" s="214"/>
      <c r="B105" s="215" t="s">
        <v>27</v>
      </c>
      <c r="E105" s="201">
        <f>SUM(E32,E35,E40,E74,E91,E96,E103)</f>
        <v>2209188.2099999995</v>
      </c>
    </row>
    <row r="106" spans="1:10">
      <c r="A106" s="214"/>
      <c r="B106" s="214"/>
      <c r="G106" s="218"/>
    </row>
  </sheetData>
  <mergeCells count="1">
    <mergeCell ref="C1:H3"/>
  </mergeCells>
  <pageMargins left="0.7" right="0.7" top="0.75" bottom="0.75" header="0.3" footer="0.3"/>
  <pageSetup scale="92"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K89"/>
  <sheetViews>
    <sheetView view="pageBreakPreview" zoomScale="115" zoomScaleNormal="100" zoomScaleSheetLayoutView="115" workbookViewId="0">
      <pane xSplit="2" ySplit="6" topLeftCell="C82" activePane="bottomRight" state="frozen"/>
      <selection activeCell="AA23" sqref="AA23"/>
      <selection pane="topRight" activeCell="AA23" sqref="AA23"/>
      <selection pane="bottomLeft" activeCell="AA23" sqref="AA23"/>
      <selection pane="bottomRight" activeCell="AA23" sqref="AA23"/>
    </sheetView>
  </sheetViews>
  <sheetFormatPr defaultRowHeight="12.75"/>
  <cols>
    <col min="1" max="1" width="22.7109375" style="144" customWidth="1"/>
    <col min="2" max="2" width="29.140625" style="144" bestFit="1" customWidth="1"/>
    <col min="3" max="3" width="12.140625" style="144" bestFit="1" customWidth="1"/>
    <col min="4" max="4" width="2" style="144" customWidth="1"/>
    <col min="5" max="5" width="8.5703125" style="178" bestFit="1" customWidth="1"/>
    <col min="6" max="6" width="2" style="144" customWidth="1"/>
    <col min="7" max="16384" width="9.140625" style="144"/>
  </cols>
  <sheetData>
    <row r="1" spans="1:11">
      <c r="A1" s="140" t="s">
        <v>268</v>
      </c>
      <c r="B1" s="141"/>
      <c r="C1" s="303" t="s">
        <v>867</v>
      </c>
      <c r="D1" s="303"/>
      <c r="E1" s="303"/>
      <c r="F1" s="303"/>
      <c r="G1" s="303"/>
      <c r="H1" s="303"/>
      <c r="I1" s="303"/>
    </row>
    <row r="2" spans="1:11">
      <c r="A2" s="140" t="s">
        <v>285</v>
      </c>
      <c r="B2" s="141"/>
      <c r="C2" s="303"/>
      <c r="D2" s="303"/>
      <c r="E2" s="303"/>
      <c r="F2" s="303"/>
      <c r="G2" s="303"/>
      <c r="H2" s="303"/>
      <c r="I2" s="303"/>
    </row>
    <row r="3" spans="1:11">
      <c r="A3" s="142" t="str">
        <f>'Yakima Regulated Price Out'!A3</f>
        <v>July 1, 2016 - June 30, 2017</v>
      </c>
      <c r="B3" s="141"/>
      <c r="C3" s="303"/>
      <c r="D3" s="303"/>
      <c r="E3" s="303"/>
      <c r="F3" s="303"/>
      <c r="G3" s="303"/>
      <c r="H3" s="303"/>
      <c r="I3" s="303"/>
    </row>
    <row r="4" spans="1:11" ht="12" customHeight="1">
      <c r="A4" s="142"/>
      <c r="B4" s="141"/>
      <c r="C4" s="294"/>
      <c r="D4" s="294"/>
      <c r="E4" s="294"/>
      <c r="F4" s="294"/>
      <c r="G4" s="294"/>
      <c r="H4" s="294"/>
      <c r="I4" s="294"/>
    </row>
    <row r="5" spans="1:11" ht="27.75" customHeight="1">
      <c r="A5" s="141"/>
      <c r="B5" s="143"/>
      <c r="C5" s="1" t="s">
        <v>668</v>
      </c>
      <c r="D5" s="187"/>
      <c r="E5" s="4" t="s">
        <v>1</v>
      </c>
      <c r="F5" s="187"/>
      <c r="G5" s="3" t="s">
        <v>581</v>
      </c>
    </row>
    <row r="6" spans="1:11" ht="12" customHeight="1" thickBot="1">
      <c r="A6" s="288" t="s">
        <v>2</v>
      </c>
      <c r="B6" s="289" t="s">
        <v>3</v>
      </c>
      <c r="C6" s="297" t="s">
        <v>326</v>
      </c>
      <c r="D6" s="296"/>
      <c r="E6" s="291" t="s">
        <v>4</v>
      </c>
      <c r="F6" s="296"/>
      <c r="G6" s="292" t="s">
        <v>5</v>
      </c>
      <c r="H6" s="287"/>
      <c r="I6" s="287"/>
    </row>
    <row r="7" spans="1:11" s="141" customFormat="1" ht="12" customHeight="1">
      <c r="C7" s="163"/>
      <c r="E7" s="164"/>
      <c r="G7" s="144"/>
    </row>
    <row r="8" spans="1:11" s="141" customFormat="1" ht="12" customHeight="1">
      <c r="C8" s="163"/>
      <c r="D8" s="156"/>
      <c r="E8" s="164"/>
      <c r="F8" s="156"/>
      <c r="G8" s="144"/>
    </row>
    <row r="9" spans="1:11" s="141" customFormat="1" ht="12" customHeight="1">
      <c r="A9" s="145" t="s">
        <v>6</v>
      </c>
      <c r="B9" s="145" t="s">
        <v>6</v>
      </c>
      <c r="C9" s="163"/>
      <c r="D9" s="156"/>
      <c r="E9" s="164"/>
      <c r="F9" s="156"/>
      <c r="G9" s="144"/>
    </row>
    <row r="10" spans="1:11" s="141" customFormat="1" ht="12" customHeight="1">
      <c r="A10" s="145"/>
      <c r="B10" s="145"/>
      <c r="C10" s="163"/>
      <c r="D10" s="156"/>
      <c r="E10" s="164"/>
      <c r="F10" s="156"/>
      <c r="G10" s="144"/>
    </row>
    <row r="11" spans="1:11" s="141" customFormat="1" ht="12" customHeight="1">
      <c r="A11" s="146" t="s">
        <v>7</v>
      </c>
      <c r="B11" s="146" t="s">
        <v>7</v>
      </c>
      <c r="C11" s="157"/>
      <c r="D11" s="157"/>
      <c r="E11" s="164"/>
      <c r="F11" s="157"/>
      <c r="G11" s="190"/>
    </row>
    <row r="12" spans="1:11" s="141" customFormat="1" ht="12" customHeight="1">
      <c r="A12" s="147" t="s">
        <v>64</v>
      </c>
      <c r="B12" s="147" t="s">
        <v>39</v>
      </c>
      <c r="C12" s="157">
        <v>17.809999999999999</v>
      </c>
      <c r="D12" s="157"/>
      <c r="E12" s="164">
        <v>82747.38</v>
      </c>
      <c r="F12" s="157"/>
      <c r="G12" s="196">
        <f>+(E12/C12)/12</f>
        <v>387.17658618753512</v>
      </c>
      <c r="J12" s="167"/>
      <c r="K12" s="170"/>
    </row>
    <row r="13" spans="1:11" s="141" customFormat="1" ht="12" customHeight="1">
      <c r="A13" s="147" t="s">
        <v>603</v>
      </c>
      <c r="B13" s="147" t="s">
        <v>604</v>
      </c>
      <c r="C13" s="157">
        <v>12.92</v>
      </c>
      <c r="D13" s="157"/>
      <c r="E13" s="164">
        <v>4973.71</v>
      </c>
      <c r="F13" s="157"/>
      <c r="G13" s="196">
        <f t="shared" ref="G13:G15" si="0">+(E13/C13)/12</f>
        <v>32.080172858617132</v>
      </c>
      <c r="J13" s="167"/>
      <c r="K13" s="170"/>
    </row>
    <row r="14" spans="1:11" s="141" customFormat="1" ht="12" customHeight="1">
      <c r="A14" s="147" t="s">
        <v>601</v>
      </c>
      <c r="B14" s="147" t="s">
        <v>602</v>
      </c>
      <c r="C14" s="157">
        <v>14.63</v>
      </c>
      <c r="D14" s="157"/>
      <c r="E14" s="164">
        <v>907.1</v>
      </c>
      <c r="F14" s="157"/>
      <c r="G14" s="196">
        <f t="shared" si="0"/>
        <v>5.1668945089997722</v>
      </c>
      <c r="J14" s="167"/>
      <c r="K14" s="170"/>
    </row>
    <row r="15" spans="1:11" s="141" customFormat="1" ht="12" customHeight="1">
      <c r="A15" s="147" t="s">
        <v>65</v>
      </c>
      <c r="B15" s="147" t="s">
        <v>40</v>
      </c>
      <c r="C15" s="157">
        <v>12.78</v>
      </c>
      <c r="D15" s="157"/>
      <c r="E15" s="164">
        <v>21314.79</v>
      </c>
      <c r="F15" s="157"/>
      <c r="G15" s="196">
        <f t="shared" si="0"/>
        <v>138.98532863849766</v>
      </c>
    </row>
    <row r="16" spans="1:11" s="141" customFormat="1" ht="12" customHeight="1">
      <c r="A16" s="147" t="s">
        <v>67</v>
      </c>
      <c r="B16" s="147" t="s">
        <v>42</v>
      </c>
      <c r="C16" s="157"/>
      <c r="D16" s="157"/>
      <c r="E16" s="164">
        <v>5004.6299999999992</v>
      </c>
      <c r="F16" s="157"/>
      <c r="G16" s="196"/>
    </row>
    <row r="17" spans="1:7" s="141" customFormat="1" ht="12" customHeight="1">
      <c r="A17" s="147" t="s">
        <v>77</v>
      </c>
      <c r="B17" s="147" t="s">
        <v>52</v>
      </c>
      <c r="C17" s="157"/>
      <c r="D17" s="157"/>
      <c r="E17" s="164">
        <v>49.320000000000007</v>
      </c>
      <c r="F17" s="157"/>
      <c r="G17" s="190"/>
    </row>
    <row r="18" spans="1:7" s="141" customFormat="1" ht="12" customHeight="1">
      <c r="A18" s="147" t="s">
        <v>616</v>
      </c>
      <c r="B18" s="147" t="s">
        <v>617</v>
      </c>
      <c r="C18" s="157"/>
      <c r="D18" s="157"/>
      <c r="E18" s="164">
        <v>82.080000000000013</v>
      </c>
      <c r="F18" s="157"/>
      <c r="G18" s="190"/>
    </row>
    <row r="19" spans="1:7" s="141" customFormat="1" ht="12" customHeight="1">
      <c r="A19" s="147" t="s">
        <v>79</v>
      </c>
      <c r="B19" s="147" t="s">
        <v>54</v>
      </c>
      <c r="C19" s="157"/>
      <c r="D19" s="157"/>
      <c r="E19" s="164">
        <v>2629.08</v>
      </c>
      <c r="F19" s="157"/>
      <c r="G19" s="190"/>
    </row>
    <row r="20" spans="1:7" s="141" customFormat="1" ht="12" customHeight="1" thickBot="1">
      <c r="A20" s="148"/>
      <c r="B20" s="148"/>
      <c r="C20" s="157"/>
      <c r="D20" s="157"/>
      <c r="E20" s="164"/>
      <c r="F20" s="157"/>
      <c r="G20" s="190"/>
    </row>
    <row r="21" spans="1:7" s="141" customFormat="1" ht="13.5" thickBot="1">
      <c r="A21" s="149"/>
      <c r="B21" s="150" t="s">
        <v>8</v>
      </c>
      <c r="C21" s="157"/>
      <c r="D21" s="157"/>
      <c r="E21" s="175">
        <f>SUM(E12:E20)</f>
        <v>117708.09000000003</v>
      </c>
      <c r="F21" s="157"/>
      <c r="G21" s="221">
        <f>SUM(G12:G20)</f>
        <v>563.40898219364965</v>
      </c>
    </row>
    <row r="22" spans="1:7" s="141" customFormat="1" ht="12" customHeight="1">
      <c r="A22" s="145"/>
      <c r="B22" s="151"/>
      <c r="C22" s="157"/>
      <c r="D22" s="157"/>
      <c r="E22" s="164"/>
      <c r="F22" s="157"/>
      <c r="G22" s="190"/>
    </row>
    <row r="23" spans="1:7" s="141" customFormat="1" ht="12" customHeight="1">
      <c r="A23" s="146" t="s">
        <v>9</v>
      </c>
      <c r="B23" s="146" t="s">
        <v>9</v>
      </c>
      <c r="C23" s="157"/>
      <c r="D23" s="157"/>
      <c r="E23" s="164"/>
      <c r="F23" s="157"/>
      <c r="G23" s="190"/>
    </row>
    <row r="24" spans="1:7" s="141" customFormat="1" ht="12" customHeight="1">
      <c r="A24" s="152"/>
      <c r="B24" s="144"/>
      <c r="C24" s="157"/>
      <c r="D24" s="157"/>
      <c r="E24" s="164"/>
      <c r="F24" s="157"/>
      <c r="G24" s="190"/>
    </row>
    <row r="25" spans="1:7" s="141" customFormat="1" ht="12" customHeight="1">
      <c r="A25" s="149"/>
      <c r="B25" s="150" t="s">
        <v>10</v>
      </c>
      <c r="C25" s="157"/>
      <c r="D25" s="157"/>
      <c r="E25" s="175">
        <f t="shared" ref="E25" si="1">SUM(E24:E24)</f>
        <v>0</v>
      </c>
      <c r="F25" s="157"/>
      <c r="G25" s="191"/>
    </row>
    <row r="26" spans="1:7" s="141" customFormat="1" ht="12" customHeight="1">
      <c r="A26" s="149"/>
      <c r="B26" s="150"/>
      <c r="C26" s="157"/>
      <c r="D26" s="157"/>
      <c r="E26" s="164"/>
      <c r="F26" s="157"/>
      <c r="G26" s="190"/>
    </row>
    <row r="27" spans="1:7" s="141" customFormat="1" ht="12" customHeight="1" thickBot="1">
      <c r="A27" s="153" t="s">
        <v>11</v>
      </c>
      <c r="B27" s="153" t="s">
        <v>11</v>
      </c>
      <c r="C27" s="157"/>
      <c r="D27" s="157"/>
      <c r="E27" s="164"/>
      <c r="F27" s="157"/>
      <c r="G27" s="191"/>
    </row>
    <row r="28" spans="1:7" s="141" customFormat="1" ht="13.5" thickBot="1">
      <c r="A28" s="147" t="s">
        <v>82</v>
      </c>
      <c r="B28" s="147" t="s">
        <v>83</v>
      </c>
      <c r="C28" s="157">
        <v>7.47</v>
      </c>
      <c r="D28" s="157"/>
      <c r="E28" s="164">
        <v>26264.37</v>
      </c>
      <c r="F28" s="157"/>
      <c r="G28" s="221">
        <f t="shared" ref="G28" si="2">+(E28/C28)/12</f>
        <v>292.99832663989292</v>
      </c>
    </row>
    <row r="29" spans="1:7" s="141" customFormat="1" ht="12" customHeight="1">
      <c r="A29" s="144"/>
      <c r="B29" s="144"/>
      <c r="C29" s="157"/>
      <c r="D29" s="222"/>
      <c r="E29" s="164"/>
      <c r="F29" s="222"/>
      <c r="G29" s="190"/>
    </row>
    <row r="30" spans="1:7" s="141" customFormat="1" ht="12" customHeight="1">
      <c r="A30" s="149"/>
      <c r="B30" s="150" t="s">
        <v>12</v>
      </c>
      <c r="C30" s="157"/>
      <c r="D30" s="223"/>
      <c r="E30" s="175">
        <f t="shared" ref="E30" si="3">SUM(E28:E29)</f>
        <v>26264.37</v>
      </c>
      <c r="F30" s="223"/>
      <c r="G30" s="190"/>
    </row>
    <row r="31" spans="1:7" s="141" customFormat="1" ht="12" customHeight="1">
      <c r="C31" s="157"/>
      <c r="D31" s="157"/>
      <c r="E31" s="164"/>
      <c r="F31" s="157"/>
      <c r="G31" s="190"/>
    </row>
    <row r="32" spans="1:7" ht="12" customHeight="1">
      <c r="A32" s="145" t="s">
        <v>13</v>
      </c>
      <c r="B32" s="145" t="s">
        <v>13</v>
      </c>
      <c r="G32" s="190"/>
    </row>
    <row r="33" spans="1:10" ht="12" customHeight="1">
      <c r="A33" s="145"/>
      <c r="B33" s="145"/>
      <c r="G33" s="190"/>
    </row>
    <row r="34" spans="1:10" s="141" customFormat="1" ht="12" customHeight="1">
      <c r="A34" s="146" t="s">
        <v>14</v>
      </c>
      <c r="B34" s="146" t="s">
        <v>14</v>
      </c>
      <c r="C34" s="157"/>
      <c r="D34" s="157"/>
      <c r="E34" s="164"/>
      <c r="F34" s="157"/>
      <c r="G34" s="190"/>
    </row>
    <row r="35" spans="1:10" s="141" customFormat="1" ht="12" customHeight="1">
      <c r="A35" s="147" t="s">
        <v>87</v>
      </c>
      <c r="B35" s="147" t="s">
        <v>144</v>
      </c>
      <c r="C35" s="157">
        <v>51.12</v>
      </c>
      <c r="D35" s="157"/>
      <c r="E35" s="164">
        <v>23322.16</v>
      </c>
      <c r="F35" s="157"/>
      <c r="G35" s="196">
        <f t="shared" ref="G35:G41" si="4">+(E35/C35)/12</f>
        <v>38.018648930620763</v>
      </c>
      <c r="I35" s="167"/>
      <c r="J35" s="170"/>
    </row>
    <row r="36" spans="1:10" s="141" customFormat="1" ht="12" customHeight="1">
      <c r="A36" s="147" t="s">
        <v>88</v>
      </c>
      <c r="B36" s="147" t="s">
        <v>145</v>
      </c>
      <c r="C36" s="157">
        <v>91</v>
      </c>
      <c r="D36" s="157"/>
      <c r="E36" s="164">
        <v>15072.4</v>
      </c>
      <c r="F36" s="157"/>
      <c r="G36" s="196">
        <f t="shared" si="4"/>
        <v>13.802564102564103</v>
      </c>
      <c r="I36" s="167"/>
      <c r="J36" s="170"/>
    </row>
    <row r="37" spans="1:10" s="141" customFormat="1" ht="12" customHeight="1">
      <c r="A37" s="147" t="s">
        <v>92</v>
      </c>
      <c r="B37" s="147" t="s">
        <v>149</v>
      </c>
      <c r="C37" s="157">
        <v>90.36</v>
      </c>
      <c r="D37" s="157"/>
      <c r="E37" s="164">
        <v>13547.520000000002</v>
      </c>
      <c r="F37" s="157"/>
      <c r="G37" s="196">
        <f t="shared" si="4"/>
        <v>12.494023904382473</v>
      </c>
      <c r="I37" s="167"/>
      <c r="J37" s="170"/>
    </row>
    <row r="38" spans="1:10" s="141" customFormat="1" ht="12" customHeight="1">
      <c r="A38" s="147" t="s">
        <v>96</v>
      </c>
      <c r="B38" s="147" t="s">
        <v>153</v>
      </c>
      <c r="C38" s="157">
        <v>118.69</v>
      </c>
      <c r="D38" s="157"/>
      <c r="E38" s="164">
        <v>4809.59</v>
      </c>
      <c r="F38" s="157"/>
      <c r="G38" s="196">
        <f t="shared" si="4"/>
        <v>3.3768570786643077</v>
      </c>
      <c r="I38" s="167"/>
      <c r="J38" s="170"/>
    </row>
    <row r="39" spans="1:10" s="141" customFormat="1" ht="12" customHeight="1">
      <c r="A39" s="147" t="s">
        <v>100</v>
      </c>
      <c r="B39" s="147" t="s">
        <v>157</v>
      </c>
      <c r="C39" s="157">
        <v>157.78</v>
      </c>
      <c r="D39" s="157"/>
      <c r="E39" s="164">
        <v>24276.980000000003</v>
      </c>
      <c r="F39" s="157"/>
      <c r="G39" s="196">
        <f t="shared" si="4"/>
        <v>12.822167997633839</v>
      </c>
      <c r="I39" s="167"/>
      <c r="J39" s="170"/>
    </row>
    <row r="40" spans="1:10" s="141" customFormat="1" ht="12" customHeight="1">
      <c r="A40" s="147" t="s">
        <v>117</v>
      </c>
      <c r="B40" s="147" t="s">
        <v>174</v>
      </c>
      <c r="C40" s="157">
        <v>17.809999999999999</v>
      </c>
      <c r="D40" s="157"/>
      <c r="E40" s="164">
        <v>1894.5</v>
      </c>
      <c r="F40" s="157"/>
      <c r="G40" s="196">
        <f t="shared" si="4"/>
        <v>8.8644020213363284</v>
      </c>
      <c r="I40" s="167"/>
      <c r="J40" s="170"/>
    </row>
    <row r="41" spans="1:10" s="141" customFormat="1" ht="12" customHeight="1">
      <c r="A41" s="147" t="s">
        <v>118</v>
      </c>
      <c r="B41" s="147" t="s">
        <v>175</v>
      </c>
      <c r="C41" s="157">
        <v>12.78</v>
      </c>
      <c r="D41" s="157"/>
      <c r="E41" s="164">
        <v>563.07999999999993</v>
      </c>
      <c r="F41" s="157"/>
      <c r="G41" s="196">
        <f t="shared" si="4"/>
        <v>3.6716223265519035</v>
      </c>
      <c r="I41" s="167"/>
      <c r="J41" s="170"/>
    </row>
    <row r="42" spans="1:10" s="141" customFormat="1" ht="12" customHeight="1">
      <c r="A42" s="147" t="s">
        <v>109</v>
      </c>
      <c r="B42" s="147" t="s">
        <v>166</v>
      </c>
      <c r="C42" s="157"/>
      <c r="D42" s="157"/>
      <c r="E42" s="164">
        <v>35.04</v>
      </c>
      <c r="F42" s="157"/>
      <c r="G42" s="196"/>
      <c r="I42" s="167"/>
      <c r="J42" s="170"/>
    </row>
    <row r="43" spans="1:10" s="141" customFormat="1" ht="12" customHeight="1">
      <c r="A43" s="147" t="s">
        <v>110</v>
      </c>
      <c r="B43" s="147" t="s">
        <v>167</v>
      </c>
      <c r="C43" s="157"/>
      <c r="D43" s="157"/>
      <c r="E43" s="164">
        <v>23.4</v>
      </c>
      <c r="F43" s="157"/>
      <c r="G43" s="196"/>
      <c r="I43" s="167"/>
      <c r="J43" s="170"/>
    </row>
    <row r="44" spans="1:10" s="141" customFormat="1" ht="12" customHeight="1">
      <c r="A44" s="147" t="s">
        <v>111</v>
      </c>
      <c r="B44" s="147" t="s">
        <v>168</v>
      </c>
      <c r="C44" s="157"/>
      <c r="D44" s="157"/>
      <c r="E44" s="164">
        <v>138.05000000000001</v>
      </c>
      <c r="F44" s="157"/>
      <c r="G44" s="196"/>
      <c r="I44" s="167"/>
      <c r="J44" s="170"/>
    </row>
    <row r="45" spans="1:10" s="141" customFormat="1" ht="12" customHeight="1">
      <c r="A45" s="147" t="s">
        <v>120</v>
      </c>
      <c r="B45" s="147" t="s">
        <v>186</v>
      </c>
      <c r="C45" s="157"/>
      <c r="D45" s="157"/>
      <c r="E45" s="164">
        <v>16.22</v>
      </c>
      <c r="F45" s="157"/>
      <c r="G45" s="190"/>
      <c r="I45" s="167"/>
      <c r="J45" s="170"/>
    </row>
    <row r="46" spans="1:10" s="141" customFormat="1" ht="12" customHeight="1">
      <c r="A46" s="147" t="s">
        <v>122</v>
      </c>
      <c r="B46" s="147" t="s">
        <v>188</v>
      </c>
      <c r="C46" s="157"/>
      <c r="D46" s="157"/>
      <c r="E46" s="164">
        <v>53.24</v>
      </c>
      <c r="F46" s="157"/>
      <c r="G46" s="190"/>
      <c r="I46" s="167"/>
      <c r="J46" s="170"/>
    </row>
    <row r="47" spans="1:10" s="141" customFormat="1" ht="12" customHeight="1">
      <c r="A47" s="147" t="s">
        <v>123</v>
      </c>
      <c r="B47" s="147" t="s">
        <v>189</v>
      </c>
      <c r="C47" s="157"/>
      <c r="D47" s="157"/>
      <c r="E47" s="164">
        <v>3.13</v>
      </c>
      <c r="F47" s="157"/>
      <c r="G47" s="190"/>
      <c r="I47" s="167"/>
      <c r="J47" s="170"/>
    </row>
    <row r="48" spans="1:10" s="141" customFormat="1" ht="12" customHeight="1">
      <c r="A48" s="147" t="s">
        <v>108</v>
      </c>
      <c r="B48" s="147" t="s">
        <v>165</v>
      </c>
      <c r="C48" s="157"/>
      <c r="D48" s="157"/>
      <c r="E48" s="164">
        <v>38.869999999999997</v>
      </c>
      <c r="F48" s="157"/>
      <c r="G48" s="190"/>
      <c r="I48" s="167"/>
      <c r="J48" s="170"/>
    </row>
    <row r="49" spans="1:11" s="141" customFormat="1" ht="12" customHeight="1">
      <c r="A49" s="147" t="s">
        <v>347</v>
      </c>
      <c r="B49" s="147" t="s">
        <v>181</v>
      </c>
      <c r="C49" s="157"/>
      <c r="D49" s="157"/>
      <c r="E49" s="164">
        <v>210.98000000000002</v>
      </c>
      <c r="F49" s="157"/>
      <c r="G49" s="196"/>
      <c r="I49" s="167"/>
      <c r="J49" s="170"/>
    </row>
    <row r="50" spans="1:11" s="141" customFormat="1" ht="12" customHeight="1">
      <c r="A50" s="147" t="s">
        <v>349</v>
      </c>
      <c r="B50" s="147" t="s">
        <v>182</v>
      </c>
      <c r="C50" s="157"/>
      <c r="D50" s="157"/>
      <c r="E50" s="164">
        <v>56.980000000000004</v>
      </c>
      <c r="F50" s="157"/>
      <c r="G50" s="196"/>
      <c r="I50" s="167"/>
      <c r="J50" s="170"/>
    </row>
    <row r="51" spans="1:11" s="141" customFormat="1" ht="12" customHeight="1">
      <c r="A51" s="147" t="s">
        <v>351</v>
      </c>
      <c r="B51" s="147" t="s">
        <v>183</v>
      </c>
      <c r="C51" s="157"/>
      <c r="D51" s="157"/>
      <c r="E51" s="164">
        <v>4.83</v>
      </c>
      <c r="F51" s="157"/>
      <c r="G51" s="196"/>
      <c r="I51" s="167"/>
      <c r="J51" s="170"/>
    </row>
    <row r="52" spans="1:11" s="141" customFormat="1" ht="12" customHeight="1">
      <c r="A52" s="147" t="s">
        <v>353</v>
      </c>
      <c r="B52" s="147" t="s">
        <v>184</v>
      </c>
      <c r="C52" s="157"/>
      <c r="D52" s="157"/>
      <c r="E52" s="164">
        <v>269.8</v>
      </c>
      <c r="F52" s="157"/>
      <c r="G52" s="196"/>
      <c r="I52" s="167"/>
      <c r="J52" s="170"/>
    </row>
    <row r="53" spans="1:11" s="141" customFormat="1" ht="12" customHeight="1">
      <c r="A53" s="147" t="s">
        <v>355</v>
      </c>
      <c r="B53" s="147" t="s">
        <v>202</v>
      </c>
      <c r="C53" s="157"/>
      <c r="D53" s="157"/>
      <c r="E53" s="164">
        <v>17.579999999999998</v>
      </c>
      <c r="F53" s="157"/>
      <c r="G53" s="196"/>
      <c r="I53" s="167"/>
      <c r="J53" s="170"/>
    </row>
    <row r="54" spans="1:11" s="141" customFormat="1" ht="12" customHeight="1">
      <c r="A54" s="147" t="s">
        <v>356</v>
      </c>
      <c r="B54" s="147" t="s">
        <v>203</v>
      </c>
      <c r="C54" s="157"/>
      <c r="D54" s="157"/>
      <c r="E54" s="164">
        <v>21.67</v>
      </c>
      <c r="F54" s="157"/>
      <c r="G54" s="196"/>
      <c r="I54" s="167"/>
      <c r="J54" s="170"/>
    </row>
    <row r="55" spans="1:11" s="141" customFormat="1" ht="12" customHeight="1">
      <c r="A55" s="147" t="s">
        <v>357</v>
      </c>
      <c r="B55" s="147" t="s">
        <v>204</v>
      </c>
      <c r="C55" s="157"/>
      <c r="D55" s="157"/>
      <c r="E55" s="164">
        <v>21.67</v>
      </c>
      <c r="F55" s="157"/>
      <c r="G55" s="196"/>
      <c r="I55" s="167"/>
      <c r="J55" s="170"/>
    </row>
    <row r="56" spans="1:11" s="141" customFormat="1" ht="12" customHeight="1">
      <c r="A56" s="147" t="s">
        <v>358</v>
      </c>
      <c r="B56" s="147" t="s">
        <v>205</v>
      </c>
      <c r="C56" s="157"/>
      <c r="D56" s="157"/>
      <c r="E56" s="164">
        <v>125.89999999999999</v>
      </c>
      <c r="F56" s="157"/>
      <c r="G56" s="196"/>
      <c r="I56" s="167"/>
      <c r="J56" s="170"/>
    </row>
    <row r="57" spans="1:11" s="141" customFormat="1" ht="12" customHeight="1">
      <c r="A57" s="147" t="s">
        <v>344</v>
      </c>
      <c r="B57" s="147" t="s">
        <v>345</v>
      </c>
      <c r="C57" s="157"/>
      <c r="D57" s="157"/>
      <c r="E57" s="164">
        <v>0</v>
      </c>
      <c r="F57" s="157"/>
      <c r="G57" s="190"/>
      <c r="I57" s="167"/>
      <c r="J57" s="170"/>
    </row>
    <row r="58" spans="1:11" s="141" customFormat="1" ht="12" customHeight="1">
      <c r="A58" s="147" t="s">
        <v>140</v>
      </c>
      <c r="B58" s="147" t="s">
        <v>585</v>
      </c>
      <c r="C58" s="157"/>
      <c r="D58" s="157"/>
      <c r="E58" s="164">
        <v>622.77</v>
      </c>
      <c r="F58" s="157"/>
      <c r="G58" s="190"/>
      <c r="I58" s="167"/>
      <c r="J58" s="170"/>
    </row>
    <row r="59" spans="1:11" s="141" customFormat="1" ht="12" customHeight="1" thickBot="1">
      <c r="A59" s="154"/>
      <c r="B59" s="154"/>
      <c r="C59" s="157"/>
      <c r="D59" s="157"/>
      <c r="E59" s="164"/>
      <c r="F59" s="157"/>
      <c r="G59" s="190"/>
      <c r="I59" s="167"/>
      <c r="J59" s="170"/>
    </row>
    <row r="60" spans="1:11" s="141" customFormat="1" ht="15.75" thickBot="1">
      <c r="A60" s="154"/>
      <c r="B60" s="155" t="s">
        <v>15</v>
      </c>
      <c r="C60" s="157"/>
      <c r="D60" s="157"/>
      <c r="E60" s="175">
        <f>SUM(E35:E59)</f>
        <v>85146.359999999986</v>
      </c>
      <c r="F60" s="157"/>
      <c r="G60" s="212">
        <f>SUM(G35:G41)</f>
        <v>93.050286361753706</v>
      </c>
      <c r="I60" s="167"/>
      <c r="J60" s="170"/>
    </row>
    <row r="61" spans="1:11" s="141" customFormat="1" ht="12" customHeight="1">
      <c r="A61" s="154"/>
      <c r="B61" s="154"/>
      <c r="C61" s="157"/>
      <c r="D61" s="157"/>
      <c r="E61" s="164"/>
      <c r="F61" s="157"/>
      <c r="G61" s="190"/>
      <c r="I61" s="167"/>
      <c r="J61" s="170"/>
    </row>
    <row r="62" spans="1:11" ht="12" customHeight="1">
      <c r="A62" s="146" t="s">
        <v>16</v>
      </c>
      <c r="B62" s="146" t="s">
        <v>16</v>
      </c>
      <c r="G62" s="190"/>
      <c r="I62" s="167"/>
      <c r="J62" s="170"/>
      <c r="K62" s="141"/>
    </row>
    <row r="63" spans="1:11" ht="12" customHeight="1">
      <c r="A63" s="149"/>
      <c r="B63" s="149"/>
      <c r="G63" s="190"/>
    </row>
    <row r="64" spans="1:11" ht="12" customHeight="1">
      <c r="A64" s="149"/>
      <c r="B64" s="150" t="s">
        <v>17</v>
      </c>
      <c r="E64" s="175">
        <f t="shared" ref="E64" si="5">SUM(E63:E63)</f>
        <v>0</v>
      </c>
      <c r="G64" s="190"/>
    </row>
    <row r="65" spans="1:7" ht="12" customHeight="1">
      <c r="A65" s="141"/>
      <c r="B65" s="141"/>
      <c r="G65" s="190"/>
    </row>
    <row r="66" spans="1:7" ht="12" customHeight="1">
      <c r="A66" s="145" t="s">
        <v>18</v>
      </c>
      <c r="B66" s="145" t="s">
        <v>18</v>
      </c>
      <c r="G66" s="190"/>
    </row>
    <row r="67" spans="1:7" ht="12" customHeight="1">
      <c r="A67" s="151"/>
      <c r="B67" s="151"/>
      <c r="G67" s="190"/>
    </row>
    <row r="68" spans="1:7" ht="12" customHeight="1">
      <c r="A68" s="153" t="s">
        <v>19</v>
      </c>
      <c r="B68" s="153" t="s">
        <v>19</v>
      </c>
      <c r="G68" s="190"/>
    </row>
    <row r="69" spans="1:7" ht="12" customHeight="1">
      <c r="A69" s="147" t="s">
        <v>213</v>
      </c>
      <c r="B69" s="147" t="s">
        <v>237</v>
      </c>
      <c r="C69" s="157">
        <v>64.2</v>
      </c>
      <c r="D69" s="157"/>
      <c r="E69" s="164">
        <v>385.20000000000005</v>
      </c>
      <c r="F69" s="157"/>
      <c r="G69" s="196">
        <f t="shared" ref="G69:G71" si="6">+(E69/C69)/12</f>
        <v>0.5</v>
      </c>
    </row>
    <row r="70" spans="1:7" ht="12" customHeight="1">
      <c r="A70" s="147" t="s">
        <v>214</v>
      </c>
      <c r="B70" s="147" t="s">
        <v>238</v>
      </c>
      <c r="C70" s="157">
        <v>44.06</v>
      </c>
      <c r="D70" s="157"/>
      <c r="E70" s="164">
        <v>9112.25</v>
      </c>
      <c r="F70" s="157"/>
      <c r="G70" s="196">
        <f t="shared" si="6"/>
        <v>17.234547586624299</v>
      </c>
    </row>
    <row r="71" spans="1:7" ht="12" customHeight="1">
      <c r="A71" s="147" t="s">
        <v>218</v>
      </c>
      <c r="B71" s="147" t="s">
        <v>242</v>
      </c>
      <c r="C71" s="157">
        <v>137.22</v>
      </c>
      <c r="D71" s="157"/>
      <c r="E71" s="164">
        <v>960.54</v>
      </c>
      <c r="F71" s="157"/>
      <c r="G71" s="196">
        <f t="shared" si="6"/>
        <v>0.58333333333333337</v>
      </c>
    </row>
    <row r="72" spans="1:7" ht="12" customHeight="1">
      <c r="A72" s="147" t="s">
        <v>228</v>
      </c>
      <c r="B72" s="147" t="s">
        <v>252</v>
      </c>
      <c r="C72" s="157"/>
      <c r="D72" s="157"/>
      <c r="E72" s="164">
        <v>188.85000000000002</v>
      </c>
      <c r="F72" s="157"/>
      <c r="G72" s="190"/>
    </row>
    <row r="73" spans="1:7" ht="12" customHeight="1">
      <c r="A73" s="147" t="s">
        <v>229</v>
      </c>
      <c r="B73" s="147" t="s">
        <v>253</v>
      </c>
      <c r="C73" s="157"/>
      <c r="D73" s="157"/>
      <c r="E73" s="164">
        <v>1850.5200000000002</v>
      </c>
      <c r="F73" s="157"/>
      <c r="G73" s="190"/>
    </row>
    <row r="74" spans="1:7" ht="12" customHeight="1" thickBot="1">
      <c r="A74" s="149"/>
      <c r="B74" s="149"/>
      <c r="G74" s="190"/>
    </row>
    <row r="75" spans="1:7" ht="13.5" thickBot="1">
      <c r="A75" s="149"/>
      <c r="B75" s="150" t="s">
        <v>20</v>
      </c>
      <c r="E75" s="175">
        <f>SUM(E69:E74)</f>
        <v>12497.360000000002</v>
      </c>
      <c r="G75" s="212">
        <f>SUM(G69:G74)</f>
        <v>18.317880919957631</v>
      </c>
    </row>
    <row r="76" spans="1:7" ht="12" customHeight="1">
      <c r="A76" s="149"/>
      <c r="B76" s="149"/>
      <c r="G76" s="190"/>
    </row>
    <row r="77" spans="1:7" ht="12" customHeight="1">
      <c r="A77" s="153" t="s">
        <v>21</v>
      </c>
      <c r="B77" s="153" t="s">
        <v>21</v>
      </c>
      <c r="G77" s="190"/>
    </row>
    <row r="78" spans="1:7" ht="12" customHeight="1">
      <c r="A78" s="147" t="s">
        <v>262</v>
      </c>
      <c r="B78" s="147" t="s">
        <v>263</v>
      </c>
      <c r="C78" s="157"/>
      <c r="D78" s="157"/>
      <c r="E78" s="164">
        <v>21301.450000000004</v>
      </c>
      <c r="F78" s="157"/>
      <c r="G78" s="190"/>
    </row>
    <row r="79" spans="1:7" ht="12" customHeight="1">
      <c r="G79" s="190"/>
    </row>
    <row r="80" spans="1:7" ht="12" customHeight="1">
      <c r="A80" s="149"/>
      <c r="B80" s="150" t="s">
        <v>22</v>
      </c>
      <c r="E80" s="175">
        <f t="shared" ref="E80" si="7">SUM(E78:E79)</f>
        <v>21301.450000000004</v>
      </c>
      <c r="G80" s="190"/>
    </row>
    <row r="81" spans="1:7" ht="12" customHeight="1">
      <c r="A81" s="149"/>
      <c r="B81" s="150"/>
      <c r="E81" s="184"/>
      <c r="G81" s="190"/>
    </row>
    <row r="82" spans="1:7" s="141" customFormat="1" ht="12" customHeight="1">
      <c r="A82" s="151" t="s">
        <v>23</v>
      </c>
      <c r="B82" s="151" t="s">
        <v>23</v>
      </c>
      <c r="C82" s="157"/>
      <c r="D82" s="157"/>
      <c r="E82" s="164"/>
      <c r="F82" s="157"/>
      <c r="G82" s="190"/>
    </row>
    <row r="83" spans="1:7" s="141" customFormat="1" ht="12" customHeight="1">
      <c r="A83" s="147" t="s">
        <v>264</v>
      </c>
      <c r="B83" s="147" t="s">
        <v>266</v>
      </c>
      <c r="C83" s="157"/>
      <c r="D83" s="157"/>
      <c r="E83" s="164">
        <v>0</v>
      </c>
      <c r="F83" s="157"/>
      <c r="G83" s="144"/>
    </row>
    <row r="84" spans="1:7" s="141" customFormat="1" ht="12" customHeight="1">
      <c r="A84" s="147" t="s">
        <v>24</v>
      </c>
      <c r="B84" s="147" t="s">
        <v>25</v>
      </c>
      <c r="C84" s="157"/>
      <c r="D84" s="157"/>
      <c r="E84" s="164">
        <v>0</v>
      </c>
      <c r="F84" s="157"/>
      <c r="G84" s="144"/>
    </row>
    <row r="85" spans="1:7" s="141" customFormat="1" ht="12" customHeight="1">
      <c r="A85" s="148"/>
      <c r="B85" s="148"/>
      <c r="C85" s="157"/>
      <c r="D85" s="157"/>
      <c r="E85" s="164"/>
      <c r="F85" s="157"/>
      <c r="G85" s="144"/>
    </row>
    <row r="86" spans="1:7" s="141" customFormat="1" ht="12" customHeight="1">
      <c r="A86" s="149"/>
      <c r="B86" s="150" t="s">
        <v>26</v>
      </c>
      <c r="C86" s="157"/>
      <c r="D86" s="157"/>
      <c r="E86" s="175">
        <f t="shared" ref="E86" si="8">SUM(E83:E85)</f>
        <v>0</v>
      </c>
      <c r="F86" s="157"/>
      <c r="G86" s="144"/>
    </row>
    <row r="87" spans="1:7" ht="12" customHeight="1">
      <c r="A87" s="149"/>
      <c r="B87" s="150"/>
    </row>
    <row r="88" spans="1:7" ht="12" customHeight="1">
      <c r="A88" s="142"/>
      <c r="B88" s="155" t="s">
        <v>27</v>
      </c>
      <c r="E88" s="175">
        <f>SUM(E21,E25,E30,E60,E64,E75,E80,E86)</f>
        <v>262917.63</v>
      </c>
    </row>
    <row r="89" spans="1:7">
      <c r="A89" s="142"/>
      <c r="B89" s="142"/>
    </row>
  </sheetData>
  <mergeCells count="1">
    <mergeCell ref="C1:I3"/>
  </mergeCells>
  <pageMargins left="0.7" right="0.7" top="0.75" bottom="0.75" header="0.3" footer="0.3"/>
  <pageSetup scale="86" orientation="portrait" r:id="rId1"/>
  <rowBreaks count="1" manualBreakCount="1">
    <brk id="65" max="8"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Q52"/>
  <sheetViews>
    <sheetView view="pageBreakPreview" zoomScaleNormal="100" zoomScaleSheetLayoutView="100" workbookViewId="0">
      <pane xSplit="2" ySplit="6" topLeftCell="C7" activePane="bottomRight" state="frozen"/>
      <selection activeCell="AA23" sqref="AA23"/>
      <selection pane="topRight" activeCell="AA23" sqref="AA23"/>
      <selection pane="bottomLeft" activeCell="AA23" sqref="AA23"/>
      <selection pane="bottomRight" activeCell="AA23" sqref="AA23"/>
    </sheetView>
  </sheetViews>
  <sheetFormatPr defaultRowHeight="12.75"/>
  <cols>
    <col min="1" max="1" width="22.7109375" style="144" customWidth="1"/>
    <col min="2" max="2" width="29.140625" style="144" bestFit="1" customWidth="1"/>
    <col min="3" max="3" width="12.140625" style="144" bestFit="1" customWidth="1"/>
    <col min="4" max="4" width="2" style="144" customWidth="1"/>
    <col min="5" max="5" width="11.140625" style="144" bestFit="1" customWidth="1"/>
    <col min="6" max="6" width="2" style="144" customWidth="1"/>
    <col min="7" max="16384" width="9.140625" style="144"/>
  </cols>
  <sheetData>
    <row r="1" spans="1:8">
      <c r="A1" s="140" t="s">
        <v>268</v>
      </c>
      <c r="B1" s="224"/>
      <c r="C1" s="303" t="s">
        <v>867</v>
      </c>
      <c r="D1" s="303"/>
      <c r="E1" s="303"/>
      <c r="F1" s="303"/>
      <c r="G1" s="303"/>
      <c r="H1" s="303"/>
    </row>
    <row r="2" spans="1:8">
      <c r="A2" s="140" t="s">
        <v>286</v>
      </c>
      <c r="B2" s="224"/>
      <c r="C2" s="303"/>
      <c r="D2" s="303"/>
      <c r="E2" s="303"/>
      <c r="F2" s="303"/>
      <c r="G2" s="303"/>
      <c r="H2" s="303"/>
    </row>
    <row r="3" spans="1:8">
      <c r="A3" s="241" t="str">
        <f>'Yakima Regulated Price Out'!A3</f>
        <v>July 1, 2016 - June 30, 2017</v>
      </c>
      <c r="B3" s="224"/>
      <c r="C3" s="303"/>
      <c r="D3" s="303"/>
      <c r="E3" s="303"/>
      <c r="F3" s="303"/>
      <c r="G3" s="303"/>
      <c r="H3" s="303"/>
    </row>
    <row r="4" spans="1:8" ht="12" customHeight="1">
      <c r="A4" s="241"/>
      <c r="B4" s="224"/>
      <c r="C4" s="294"/>
      <c r="D4" s="294"/>
      <c r="E4" s="294"/>
      <c r="F4" s="294"/>
      <c r="G4" s="294"/>
      <c r="H4" s="294"/>
    </row>
    <row r="5" spans="1:8" ht="25.5" customHeight="1">
      <c r="A5" s="224"/>
      <c r="B5" s="242"/>
      <c r="C5" s="1" t="s">
        <v>668</v>
      </c>
      <c r="D5" s="187"/>
      <c r="E5" s="4" t="s">
        <v>1</v>
      </c>
      <c r="F5" s="187"/>
      <c r="G5" s="3" t="s">
        <v>581</v>
      </c>
    </row>
    <row r="6" spans="1:8" ht="12" customHeight="1" thickBot="1">
      <c r="A6" s="299" t="s">
        <v>2</v>
      </c>
      <c r="B6" s="300" t="s">
        <v>3</v>
      </c>
      <c r="C6" s="297" t="s">
        <v>326</v>
      </c>
      <c r="D6" s="296"/>
      <c r="E6" s="291" t="s">
        <v>4</v>
      </c>
      <c r="F6" s="296"/>
      <c r="G6" s="292" t="s">
        <v>5</v>
      </c>
      <c r="H6" s="287"/>
    </row>
    <row r="7" spans="1:8" s="224" customFormat="1" ht="12" customHeight="1">
      <c r="C7" s="225"/>
      <c r="G7" s="144"/>
    </row>
    <row r="8" spans="1:8" s="224" customFormat="1" ht="12" customHeight="1">
      <c r="A8" s="141"/>
      <c r="B8" s="141"/>
      <c r="C8" s="225"/>
      <c r="D8" s="226"/>
      <c r="F8" s="226"/>
      <c r="G8" s="144"/>
    </row>
    <row r="9" spans="1:8" s="224" customFormat="1" ht="12" customHeight="1">
      <c r="A9" s="145" t="s">
        <v>6</v>
      </c>
      <c r="B9" s="145" t="s">
        <v>6</v>
      </c>
      <c r="C9" s="225"/>
      <c r="D9" s="226"/>
      <c r="F9" s="226"/>
      <c r="G9" s="190"/>
    </row>
    <row r="10" spans="1:8" s="224" customFormat="1" ht="12" customHeight="1">
      <c r="A10" s="145"/>
      <c r="B10" s="145"/>
      <c r="C10" s="225"/>
      <c r="D10" s="226"/>
      <c r="F10" s="226"/>
      <c r="G10" s="190"/>
    </row>
    <row r="11" spans="1:8" s="224" customFormat="1" ht="12" customHeight="1">
      <c r="A11" s="146" t="s">
        <v>7</v>
      </c>
      <c r="B11" s="146" t="s">
        <v>7</v>
      </c>
      <c r="C11" s="227"/>
      <c r="D11" s="227"/>
      <c r="E11" s="228"/>
      <c r="F11" s="227"/>
      <c r="G11" s="190"/>
    </row>
    <row r="12" spans="1:8" s="224" customFormat="1" ht="12" customHeight="1">
      <c r="A12" s="229" t="s">
        <v>63</v>
      </c>
      <c r="B12" s="229" t="s">
        <v>38</v>
      </c>
      <c r="C12" s="227">
        <v>8.41</v>
      </c>
      <c r="D12" s="227"/>
      <c r="E12" s="230">
        <v>199.46</v>
      </c>
      <c r="F12" s="227"/>
      <c r="G12" s="196">
        <f>+(E12/C12)/12</f>
        <v>1.9764169639318272</v>
      </c>
    </row>
    <row r="13" spans="1:8" s="224" customFormat="1" ht="12" customHeight="1">
      <c r="A13" s="147" t="s">
        <v>65</v>
      </c>
      <c r="B13" s="147" t="s">
        <v>40</v>
      </c>
      <c r="C13" s="227">
        <v>12.78</v>
      </c>
      <c r="D13" s="227"/>
      <c r="E13" s="230">
        <v>50711.92</v>
      </c>
      <c r="F13" s="227"/>
      <c r="G13" s="196">
        <f>+(E13/C13)/12</f>
        <v>330.67240479916535</v>
      </c>
    </row>
    <row r="14" spans="1:8" s="224" customFormat="1" ht="12" customHeight="1">
      <c r="A14" s="147" t="s">
        <v>79</v>
      </c>
      <c r="B14" s="147" t="s">
        <v>54</v>
      </c>
      <c r="C14" s="227"/>
      <c r="D14" s="227"/>
      <c r="E14" s="230">
        <v>45</v>
      </c>
      <c r="F14" s="227"/>
      <c r="G14" s="196"/>
    </row>
    <row r="15" spans="1:8" s="224" customFormat="1" ht="12" customHeight="1">
      <c r="A15" s="147" t="s">
        <v>67</v>
      </c>
      <c r="B15" s="147" t="s">
        <v>42</v>
      </c>
      <c r="C15" s="227"/>
      <c r="D15" s="227"/>
      <c r="E15" s="230">
        <v>313.25</v>
      </c>
      <c r="F15" s="227"/>
      <c r="G15" s="190"/>
    </row>
    <row r="16" spans="1:8" s="224" customFormat="1" ht="12" customHeight="1">
      <c r="A16" s="147" t="s">
        <v>77</v>
      </c>
      <c r="B16" s="147" t="s">
        <v>52</v>
      </c>
      <c r="C16" s="227"/>
      <c r="D16" s="227"/>
      <c r="E16" s="230">
        <v>4.22</v>
      </c>
      <c r="F16" s="227"/>
      <c r="G16" s="190"/>
    </row>
    <row r="17" spans="1:17" s="224" customFormat="1" ht="12" customHeight="1" thickBot="1">
      <c r="A17" s="148"/>
      <c r="B17" s="148"/>
      <c r="C17" s="227"/>
      <c r="D17" s="227"/>
      <c r="E17" s="230"/>
      <c r="F17" s="227"/>
      <c r="G17" s="190"/>
    </row>
    <row r="18" spans="1:17" s="224" customFormat="1" ht="13.5" thickBot="1">
      <c r="A18" s="149"/>
      <c r="B18" s="150" t="s">
        <v>8</v>
      </c>
      <c r="C18" s="227"/>
      <c r="D18" s="227"/>
      <c r="E18" s="231">
        <f>SUM(E12:E17)</f>
        <v>51273.85</v>
      </c>
      <c r="F18" s="227"/>
      <c r="G18" s="212">
        <f>SUM(G12:G15)</f>
        <v>332.6488217630972</v>
      </c>
    </row>
    <row r="19" spans="1:17" s="224" customFormat="1" ht="12" customHeight="1">
      <c r="A19" s="145"/>
      <c r="B19" s="151"/>
      <c r="C19" s="227"/>
      <c r="D19" s="227"/>
      <c r="E19" s="230"/>
      <c r="F19" s="227"/>
      <c r="G19" s="190"/>
      <c r="L19" s="232"/>
      <c r="M19" s="232"/>
      <c r="N19" s="232"/>
      <c r="O19" s="232"/>
      <c r="P19" s="232"/>
      <c r="Q19" s="232"/>
    </row>
    <row r="20" spans="1:17" s="224" customFormat="1" ht="12" customHeight="1">
      <c r="A20" s="233"/>
      <c r="B20" s="144"/>
      <c r="C20" s="227"/>
      <c r="D20" s="227"/>
      <c r="E20" s="230"/>
      <c r="F20" s="227"/>
      <c r="G20" s="190"/>
      <c r="L20" s="232"/>
      <c r="M20" s="172"/>
      <c r="N20" s="232"/>
      <c r="O20" s="232"/>
      <c r="P20" s="232"/>
      <c r="Q20" s="232"/>
    </row>
    <row r="21" spans="1:17" s="224" customFormat="1" ht="12" customHeight="1">
      <c r="A21" s="149"/>
      <c r="B21" s="150"/>
      <c r="C21" s="227"/>
      <c r="D21" s="227"/>
      <c r="E21" s="230"/>
      <c r="F21" s="227"/>
      <c r="G21" s="190"/>
      <c r="L21" s="232"/>
      <c r="M21" s="171"/>
      <c r="N21" s="232"/>
      <c r="O21" s="232"/>
      <c r="P21" s="232"/>
      <c r="Q21" s="232"/>
    </row>
    <row r="22" spans="1:17" s="224" customFormat="1" ht="12" customHeight="1">
      <c r="A22" s="141"/>
      <c r="B22" s="141"/>
      <c r="C22" s="227"/>
      <c r="D22" s="227"/>
      <c r="E22" s="230"/>
      <c r="F22" s="227"/>
      <c r="G22" s="190"/>
      <c r="L22" s="232"/>
      <c r="M22" s="171"/>
      <c r="N22" s="232"/>
      <c r="O22" s="232"/>
      <c r="P22" s="232"/>
      <c r="Q22" s="232"/>
    </row>
    <row r="23" spans="1:17" ht="12" customHeight="1">
      <c r="A23" s="145" t="s">
        <v>13</v>
      </c>
      <c r="B23" s="145" t="s">
        <v>13</v>
      </c>
      <c r="E23" s="178"/>
      <c r="G23" s="190"/>
      <c r="L23" s="147"/>
      <c r="M23" s="171"/>
      <c r="N23" s="147"/>
      <c r="O23" s="147"/>
      <c r="P23" s="147"/>
      <c r="Q23" s="147"/>
    </row>
    <row r="24" spans="1:17" ht="12" customHeight="1">
      <c r="A24" s="145"/>
      <c r="B24" s="145"/>
      <c r="E24" s="178"/>
      <c r="G24" s="190"/>
      <c r="L24" s="147"/>
      <c r="M24" s="171"/>
      <c r="N24" s="147"/>
      <c r="O24" s="147"/>
      <c r="P24" s="147"/>
      <c r="Q24" s="147"/>
    </row>
    <row r="25" spans="1:17" s="224" customFormat="1" ht="12" customHeight="1">
      <c r="A25" s="146" t="s">
        <v>14</v>
      </c>
      <c r="B25" s="146" t="s">
        <v>14</v>
      </c>
      <c r="C25" s="227"/>
      <c r="D25" s="227"/>
      <c r="E25" s="230"/>
      <c r="F25" s="227"/>
      <c r="G25" s="190"/>
      <c r="L25" s="232"/>
      <c r="M25" s="171"/>
      <c r="N25" s="232"/>
      <c r="O25" s="232"/>
      <c r="P25" s="232"/>
      <c r="Q25" s="232"/>
    </row>
    <row r="26" spans="1:17" s="224" customFormat="1" ht="12.75" customHeight="1">
      <c r="A26" s="147" t="s">
        <v>87</v>
      </c>
      <c r="B26" s="147" t="s">
        <v>144</v>
      </c>
      <c r="C26" s="227">
        <v>60.34</v>
      </c>
      <c r="D26" s="227"/>
      <c r="E26" s="230">
        <v>24773.079999999998</v>
      </c>
      <c r="F26" s="227"/>
      <c r="G26" s="196">
        <f t="shared" ref="G26:G28" si="0">+(E26/C26)/12</f>
        <v>34.213180863992925</v>
      </c>
      <c r="L26" s="232"/>
      <c r="M26" s="171"/>
      <c r="N26" s="232"/>
      <c r="O26" s="232"/>
      <c r="P26" s="232"/>
      <c r="Q26" s="232"/>
    </row>
    <row r="27" spans="1:17" s="224" customFormat="1" ht="12" customHeight="1">
      <c r="A27" s="147" t="s">
        <v>118</v>
      </c>
      <c r="B27" s="147" t="s">
        <v>175</v>
      </c>
      <c r="C27" s="227">
        <v>12.78</v>
      </c>
      <c r="D27" s="227"/>
      <c r="E27" s="230">
        <v>2712.8100000000004</v>
      </c>
      <c r="F27" s="227"/>
      <c r="G27" s="196">
        <f t="shared" si="0"/>
        <v>17.689162754303602</v>
      </c>
      <c r="L27" s="232"/>
      <c r="M27" s="172"/>
      <c r="N27" s="232"/>
      <c r="O27" s="232"/>
      <c r="P27" s="232"/>
      <c r="Q27" s="232"/>
    </row>
    <row r="28" spans="1:17" s="224" customFormat="1" ht="12" customHeight="1">
      <c r="A28" s="147" t="s">
        <v>108</v>
      </c>
      <c r="B28" s="147" t="s">
        <v>165</v>
      </c>
      <c r="C28" s="227">
        <v>9.91</v>
      </c>
      <c r="D28" s="227"/>
      <c r="E28" s="230">
        <v>157.71999999999997</v>
      </c>
      <c r="F28" s="227"/>
      <c r="G28" s="196">
        <f t="shared" si="0"/>
        <v>1.3262697611839889</v>
      </c>
      <c r="L28" s="232"/>
      <c r="M28" s="171"/>
      <c r="N28" s="232"/>
      <c r="O28" s="232"/>
      <c r="P28" s="232"/>
      <c r="Q28" s="232"/>
    </row>
    <row r="29" spans="1:17" s="224" customFormat="1" ht="12" customHeight="1">
      <c r="A29" s="147" t="s">
        <v>355</v>
      </c>
      <c r="B29" s="147" t="s">
        <v>202</v>
      </c>
      <c r="C29" s="227"/>
      <c r="D29" s="227"/>
      <c r="E29" s="230">
        <v>112.77</v>
      </c>
      <c r="F29" s="227"/>
      <c r="G29" s="190"/>
      <c r="L29" s="232"/>
      <c r="M29" s="171"/>
      <c r="N29" s="232"/>
      <c r="O29" s="232"/>
      <c r="P29" s="232"/>
      <c r="Q29" s="232"/>
    </row>
    <row r="30" spans="1:17" s="224" customFormat="1" ht="12" customHeight="1">
      <c r="A30" s="147" t="s">
        <v>119</v>
      </c>
      <c r="B30" s="147" t="s">
        <v>185</v>
      </c>
      <c r="C30" s="227"/>
      <c r="D30" s="227"/>
      <c r="E30" s="230">
        <v>10.3</v>
      </c>
      <c r="F30" s="227"/>
      <c r="G30" s="190"/>
      <c r="L30" s="232"/>
      <c r="M30" s="171"/>
      <c r="N30" s="232"/>
      <c r="O30" s="232"/>
      <c r="P30" s="232"/>
      <c r="Q30" s="232"/>
    </row>
    <row r="31" spans="1:17" s="224" customFormat="1" ht="12" customHeight="1">
      <c r="A31" s="147" t="s">
        <v>347</v>
      </c>
      <c r="B31" s="147" t="s">
        <v>181</v>
      </c>
      <c r="C31" s="227"/>
      <c r="D31" s="227"/>
      <c r="E31" s="230">
        <v>152.36000000000001</v>
      </c>
      <c r="F31" s="227"/>
      <c r="G31" s="190"/>
      <c r="L31" s="232"/>
      <c r="M31" s="171"/>
      <c r="N31" s="232"/>
      <c r="O31" s="232"/>
      <c r="P31" s="232"/>
      <c r="Q31" s="232"/>
    </row>
    <row r="32" spans="1:17" s="224" customFormat="1" ht="12" customHeight="1" thickBot="1">
      <c r="A32" s="154"/>
      <c r="B32" s="154"/>
      <c r="C32" s="227"/>
      <c r="D32" s="227"/>
      <c r="E32" s="230"/>
      <c r="F32" s="227"/>
      <c r="G32" s="190"/>
      <c r="L32" s="232"/>
      <c r="M32" s="232"/>
      <c r="N32" s="232"/>
      <c r="O32" s="232"/>
      <c r="P32" s="232"/>
      <c r="Q32" s="232"/>
    </row>
    <row r="33" spans="1:17" s="224" customFormat="1" ht="15.75" thickBot="1">
      <c r="A33" s="154"/>
      <c r="B33" s="155" t="s">
        <v>15</v>
      </c>
      <c r="C33" s="227"/>
      <c r="D33" s="227"/>
      <c r="E33" s="231">
        <f>SUM(E26:E31)</f>
        <v>27919.040000000001</v>
      </c>
      <c r="F33" s="227"/>
      <c r="G33" s="212">
        <f>SUM(G26:G32)</f>
        <v>53.228613379480514</v>
      </c>
      <c r="K33" s="167"/>
      <c r="L33" s="234"/>
      <c r="M33" s="232"/>
      <c r="N33" s="232"/>
      <c r="O33" s="232"/>
      <c r="P33" s="232"/>
      <c r="Q33" s="232"/>
    </row>
    <row r="34" spans="1:17" ht="12" customHeight="1">
      <c r="A34" s="141"/>
      <c r="B34" s="141"/>
      <c r="E34" s="178"/>
      <c r="G34" s="190"/>
      <c r="L34" s="147"/>
      <c r="M34" s="147"/>
      <c r="N34" s="147"/>
      <c r="O34" s="147"/>
      <c r="P34" s="147"/>
      <c r="Q34" s="147"/>
    </row>
    <row r="35" spans="1:17" ht="12" customHeight="1">
      <c r="A35" s="153" t="s">
        <v>21</v>
      </c>
      <c r="B35" s="153" t="s">
        <v>21</v>
      </c>
      <c r="E35" s="178"/>
      <c r="G35" s="190"/>
      <c r="L35" s="147"/>
      <c r="M35" s="147"/>
      <c r="N35" s="147"/>
      <c r="O35" s="147"/>
      <c r="P35" s="147"/>
      <c r="Q35" s="147"/>
    </row>
    <row r="36" spans="1:17" ht="12" customHeight="1">
      <c r="A36" s="147" t="s">
        <v>262</v>
      </c>
      <c r="B36" s="147" t="s">
        <v>263</v>
      </c>
      <c r="C36" s="227"/>
      <c r="D36" s="157"/>
      <c r="E36" s="230">
        <v>1016.11</v>
      </c>
      <c r="F36" s="157"/>
      <c r="G36" s="190"/>
      <c r="L36" s="147"/>
      <c r="M36" s="147"/>
      <c r="N36" s="147"/>
      <c r="O36" s="147"/>
      <c r="P36" s="147"/>
      <c r="Q36" s="147"/>
    </row>
    <row r="37" spans="1:17" ht="12" customHeight="1">
      <c r="E37" s="178"/>
      <c r="G37" s="190"/>
      <c r="L37" s="147"/>
      <c r="M37" s="147"/>
      <c r="N37" s="147"/>
      <c r="O37" s="147"/>
      <c r="P37" s="147"/>
      <c r="Q37" s="147"/>
    </row>
    <row r="38" spans="1:17" ht="12" customHeight="1">
      <c r="A38" s="149"/>
      <c r="B38" s="150" t="s">
        <v>22</v>
      </c>
      <c r="E38" s="175">
        <f t="shared" ref="E38" si="1">SUM(E36:E37)</f>
        <v>1016.11</v>
      </c>
      <c r="G38" s="190"/>
      <c r="L38" s="147"/>
      <c r="M38" s="147"/>
      <c r="N38" s="147"/>
      <c r="O38" s="147"/>
      <c r="P38" s="147"/>
      <c r="Q38" s="147"/>
    </row>
    <row r="39" spans="1:17" ht="12" customHeight="1">
      <c r="A39" s="149"/>
      <c r="B39" s="150"/>
      <c r="E39" s="184"/>
      <c r="G39" s="190"/>
      <c r="L39" s="147"/>
      <c r="M39" s="147"/>
      <c r="N39" s="147"/>
      <c r="O39" s="147"/>
      <c r="P39" s="147"/>
      <c r="Q39" s="147"/>
    </row>
    <row r="40" spans="1:17" s="141" customFormat="1" ht="12" customHeight="1">
      <c r="A40" s="151" t="s">
        <v>23</v>
      </c>
      <c r="B40" s="151" t="s">
        <v>23</v>
      </c>
      <c r="C40" s="157"/>
      <c r="D40" s="157"/>
      <c r="E40" s="164"/>
      <c r="F40" s="157"/>
      <c r="G40" s="235"/>
      <c r="H40" s="144"/>
      <c r="L40" s="149"/>
      <c r="M40" s="149"/>
      <c r="N40" s="149"/>
      <c r="O40" s="149"/>
      <c r="P40" s="149"/>
      <c r="Q40" s="149"/>
    </row>
    <row r="41" spans="1:17" s="141" customFormat="1" ht="12" customHeight="1">
      <c r="A41" s="147" t="s">
        <v>264</v>
      </c>
      <c r="B41" s="147" t="s">
        <v>266</v>
      </c>
      <c r="C41" s="227"/>
      <c r="D41" s="157"/>
      <c r="E41" s="230">
        <v>0</v>
      </c>
      <c r="F41" s="157"/>
      <c r="G41" s="235"/>
      <c r="H41" s="144"/>
      <c r="L41" s="149"/>
      <c r="M41" s="149"/>
      <c r="N41" s="149"/>
      <c r="O41" s="149"/>
      <c r="P41" s="149"/>
      <c r="Q41" s="149"/>
    </row>
    <row r="42" spans="1:17" s="141" customFormat="1" ht="12" customHeight="1">
      <c r="A42" s="147" t="s">
        <v>24</v>
      </c>
      <c r="B42" s="147" t="s">
        <v>25</v>
      </c>
      <c r="C42" s="227"/>
      <c r="D42" s="157"/>
      <c r="E42" s="230">
        <v>0</v>
      </c>
      <c r="F42" s="157"/>
      <c r="G42" s="235"/>
      <c r="H42" s="144"/>
      <c r="L42" s="149"/>
      <c r="M42" s="149"/>
      <c r="N42" s="149"/>
      <c r="O42" s="149"/>
      <c r="P42" s="149"/>
      <c r="Q42" s="149"/>
    </row>
    <row r="43" spans="1:17" s="141" customFormat="1" ht="12" customHeight="1">
      <c r="A43" s="148"/>
      <c r="B43" s="148"/>
      <c r="C43" s="157"/>
      <c r="D43" s="157"/>
      <c r="E43" s="164"/>
      <c r="F43" s="157"/>
      <c r="G43" s="164"/>
      <c r="H43" s="144"/>
      <c r="L43" s="153"/>
      <c r="M43" s="153"/>
      <c r="N43" s="147"/>
      <c r="O43" s="147"/>
      <c r="P43" s="236"/>
      <c r="Q43" s="147"/>
    </row>
    <row r="44" spans="1:17" s="141" customFormat="1" ht="12" customHeight="1">
      <c r="A44" s="149"/>
      <c r="B44" s="150" t="s">
        <v>26</v>
      </c>
      <c r="C44" s="157"/>
      <c r="D44" s="157"/>
      <c r="E44" s="175">
        <f t="shared" ref="E44" si="2">SUM(E41:E43)</f>
        <v>0</v>
      </c>
      <c r="F44" s="157"/>
      <c r="G44" s="164"/>
      <c r="H44" s="144"/>
      <c r="L44" s="147"/>
      <c r="M44" s="147"/>
      <c r="N44" s="237"/>
      <c r="O44" s="237"/>
      <c r="P44" s="238"/>
      <c r="Q44" s="147"/>
    </row>
    <row r="45" spans="1:17" ht="12" customHeight="1">
      <c r="A45" s="149"/>
      <c r="B45" s="150"/>
      <c r="E45" s="178"/>
      <c r="L45" s="147"/>
      <c r="M45" s="147"/>
      <c r="N45" s="147"/>
      <c r="O45" s="147"/>
      <c r="P45" s="236"/>
      <c r="Q45" s="147"/>
    </row>
    <row r="46" spans="1:17" ht="12" customHeight="1">
      <c r="A46" s="142"/>
      <c r="B46" s="239" t="s">
        <v>27</v>
      </c>
      <c r="E46" s="240">
        <f>SUM(E18,E38,E33)</f>
        <v>80209</v>
      </c>
      <c r="L46" s="149"/>
      <c r="M46" s="150"/>
      <c r="N46" s="147"/>
      <c r="O46" s="147"/>
      <c r="P46" s="184"/>
      <c r="Q46" s="147"/>
    </row>
    <row r="47" spans="1:17">
      <c r="A47" s="142"/>
      <c r="B47" s="142"/>
      <c r="E47" s="179"/>
      <c r="L47" s="147"/>
      <c r="M47" s="147"/>
      <c r="N47" s="147"/>
      <c r="O47" s="147"/>
      <c r="P47" s="147"/>
      <c r="Q47" s="147"/>
    </row>
    <row r="48" spans="1:17">
      <c r="L48" s="147"/>
      <c r="M48" s="147"/>
      <c r="N48" s="147"/>
      <c r="O48" s="147"/>
      <c r="P48" s="147"/>
      <c r="Q48" s="147"/>
    </row>
    <row r="49" spans="12:17">
      <c r="L49" s="147"/>
      <c r="M49" s="147"/>
      <c r="N49" s="147"/>
      <c r="O49" s="147"/>
      <c r="P49" s="147"/>
      <c r="Q49" s="147"/>
    </row>
    <row r="50" spans="12:17">
      <c r="L50" s="147"/>
      <c r="M50" s="147"/>
      <c r="N50" s="147"/>
      <c r="O50" s="147"/>
      <c r="P50" s="147"/>
      <c r="Q50" s="147"/>
    </row>
    <row r="51" spans="12:17">
      <c r="L51" s="147"/>
      <c r="M51" s="147"/>
      <c r="N51" s="147"/>
      <c r="O51" s="147"/>
      <c r="P51" s="147"/>
      <c r="Q51" s="147"/>
    </row>
    <row r="52" spans="12:17">
      <c r="L52" s="147"/>
      <c r="M52" s="147"/>
      <c r="N52" s="147"/>
      <c r="O52" s="147"/>
      <c r="P52" s="147"/>
      <c r="Q52" s="147"/>
    </row>
  </sheetData>
  <mergeCells count="1">
    <mergeCell ref="C1:H3"/>
  </mergeCells>
  <pageMargins left="0.7" right="0.7" top="0.75" bottom="0.75" header="0.3" footer="0.3"/>
  <pageSetup scale="92"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sheetPr>
  <dimension ref="A1:Q105"/>
  <sheetViews>
    <sheetView view="pageBreakPreview" zoomScale="115" zoomScaleNormal="100" zoomScaleSheetLayoutView="115" workbookViewId="0">
      <pane xSplit="2" ySplit="6" topLeftCell="C7" activePane="bottomRight" state="frozen"/>
      <selection activeCell="AA23" sqref="AA23"/>
      <selection pane="topRight" activeCell="AA23" sqref="AA23"/>
      <selection pane="bottomLeft" activeCell="AA23" sqref="AA23"/>
      <selection pane="bottomRight" activeCell="AA23" sqref="AA23"/>
    </sheetView>
  </sheetViews>
  <sheetFormatPr defaultRowHeight="15"/>
  <cols>
    <col min="1" max="1" width="22.7109375" style="208" customWidth="1"/>
    <col min="2" max="2" width="29.140625" style="208" bestFit="1" customWidth="1"/>
    <col min="3" max="3" width="12.140625" style="208" bestFit="1" customWidth="1"/>
    <col min="4" max="4" width="2" style="208" customWidth="1"/>
    <col min="5" max="5" width="14" style="208" bestFit="1" customWidth="1"/>
    <col min="6" max="6" width="2" style="208" customWidth="1"/>
    <col min="7" max="12" width="9.140625" style="208"/>
    <col min="13" max="13" width="11.5703125" style="208" bestFit="1" customWidth="1"/>
    <col min="14" max="16384" width="9.140625" style="208"/>
  </cols>
  <sheetData>
    <row r="1" spans="1:13">
      <c r="A1" s="140" t="s">
        <v>268</v>
      </c>
      <c r="B1" s="187"/>
      <c r="C1" s="303" t="s">
        <v>867</v>
      </c>
      <c r="D1" s="303"/>
      <c r="E1" s="303"/>
      <c r="F1" s="303"/>
      <c r="G1" s="303"/>
      <c r="H1" s="303"/>
    </row>
    <row r="2" spans="1:13">
      <c r="A2" s="140" t="s">
        <v>287</v>
      </c>
      <c r="B2" s="187"/>
      <c r="C2" s="303"/>
      <c r="D2" s="303"/>
      <c r="E2" s="303"/>
      <c r="F2" s="303"/>
      <c r="G2" s="303"/>
      <c r="H2" s="303"/>
    </row>
    <row r="3" spans="1:13">
      <c r="A3" s="219" t="str">
        <f>'Yakima Regulated Price Out'!A3</f>
        <v>July 1, 2016 - June 30, 2017</v>
      </c>
      <c r="B3" s="187"/>
      <c r="C3" s="303"/>
      <c r="D3" s="303"/>
      <c r="E3" s="303"/>
      <c r="F3" s="303"/>
      <c r="G3" s="303"/>
      <c r="H3" s="303"/>
    </row>
    <row r="4" spans="1:13">
      <c r="A4" s="219"/>
      <c r="B4" s="187"/>
      <c r="C4" s="294"/>
      <c r="D4" s="294"/>
      <c r="E4" s="294"/>
      <c r="F4" s="294"/>
      <c r="G4" s="294"/>
      <c r="H4" s="294"/>
    </row>
    <row r="5" spans="1:13">
      <c r="A5" s="187"/>
      <c r="B5" s="220"/>
      <c r="C5" s="1" t="s">
        <v>668</v>
      </c>
      <c r="D5" s="187"/>
      <c r="E5" s="4" t="s">
        <v>1</v>
      </c>
      <c r="F5" s="187"/>
      <c r="G5" s="3" t="s">
        <v>581</v>
      </c>
    </row>
    <row r="6" spans="1:13" ht="15.75" thickBot="1">
      <c r="A6" s="304" t="s">
        <v>2</v>
      </c>
      <c r="B6" s="296" t="s">
        <v>3</v>
      </c>
      <c r="C6" s="305" t="s">
        <v>326</v>
      </c>
      <c r="D6" s="306"/>
      <c r="E6" s="291" t="s">
        <v>4</v>
      </c>
      <c r="F6" s="306"/>
      <c r="G6" s="307" t="s">
        <v>5</v>
      </c>
      <c r="H6" s="298"/>
    </row>
    <row r="7" spans="1:13" s="187" customFormat="1" ht="12" customHeight="1">
      <c r="C7" s="188"/>
      <c r="G7" s="208"/>
    </row>
    <row r="8" spans="1:13" s="187" customFormat="1" ht="12" customHeight="1">
      <c r="A8" s="191"/>
      <c r="B8" s="191"/>
      <c r="C8" s="188"/>
      <c r="D8" s="192"/>
      <c r="F8" s="192"/>
      <c r="G8" s="208"/>
    </row>
    <row r="9" spans="1:13" s="187" customFormat="1" ht="12" customHeight="1">
      <c r="A9" s="193" t="s">
        <v>6</v>
      </c>
      <c r="B9" s="193" t="s">
        <v>6</v>
      </c>
      <c r="C9" s="188"/>
      <c r="D9" s="192"/>
      <c r="F9" s="192"/>
      <c r="G9" s="208"/>
    </row>
    <row r="10" spans="1:13" s="187" customFormat="1" ht="12" customHeight="1">
      <c r="A10" s="193"/>
      <c r="B10" s="193"/>
      <c r="C10" s="188"/>
      <c r="D10" s="192"/>
      <c r="F10" s="192"/>
      <c r="G10" s="208"/>
    </row>
    <row r="11" spans="1:13" s="187" customFormat="1" ht="12" customHeight="1">
      <c r="A11" s="194" t="s">
        <v>7</v>
      </c>
      <c r="B11" s="194" t="s">
        <v>7</v>
      </c>
      <c r="C11" s="195"/>
      <c r="D11" s="195"/>
      <c r="E11" s="216"/>
      <c r="F11" s="195"/>
      <c r="G11" s="208"/>
      <c r="I11" s="167"/>
      <c r="J11" s="170"/>
      <c r="M11" s="174"/>
    </row>
    <row r="12" spans="1:13" s="141" customFormat="1" ht="12" customHeight="1">
      <c r="A12" s="147" t="s">
        <v>63</v>
      </c>
      <c r="B12" s="147" t="s">
        <v>38</v>
      </c>
      <c r="C12" s="157">
        <v>8.91</v>
      </c>
      <c r="D12" s="157"/>
      <c r="E12" s="189">
        <v>37300.86</v>
      </c>
      <c r="F12" s="157"/>
      <c r="G12" s="196">
        <f>+(E12/C12)/12</f>
        <v>348.86700336700341</v>
      </c>
      <c r="I12" s="167"/>
      <c r="J12" s="170"/>
      <c r="K12" s="187"/>
      <c r="M12" s="174"/>
    </row>
    <row r="13" spans="1:13" s="141" customFormat="1" ht="12" customHeight="1">
      <c r="A13" s="147" t="s">
        <v>65</v>
      </c>
      <c r="B13" s="147" t="s">
        <v>40</v>
      </c>
      <c r="C13" s="157">
        <v>11.77</v>
      </c>
      <c r="D13" s="157"/>
      <c r="E13" s="189">
        <v>444350.26</v>
      </c>
      <c r="F13" s="157"/>
      <c r="G13" s="196">
        <f>+(E13/C13)/12</f>
        <v>3146.0652789578021</v>
      </c>
      <c r="I13" s="167"/>
      <c r="J13" s="170"/>
      <c r="K13" s="187"/>
      <c r="M13" s="174"/>
    </row>
    <row r="14" spans="1:13" s="187" customFormat="1" ht="12" customHeight="1">
      <c r="A14" s="147" t="s">
        <v>67</v>
      </c>
      <c r="B14" s="147" t="s">
        <v>42</v>
      </c>
      <c r="C14" s="157"/>
      <c r="D14" s="195"/>
      <c r="E14" s="189">
        <v>9543.52</v>
      </c>
      <c r="F14" s="195"/>
      <c r="G14" s="190"/>
      <c r="I14" s="167"/>
      <c r="J14" s="170"/>
      <c r="M14" s="174"/>
    </row>
    <row r="15" spans="1:13" s="141" customFormat="1" ht="12" customHeight="1">
      <c r="A15" s="147" t="s">
        <v>77</v>
      </c>
      <c r="B15" s="147" t="s">
        <v>52</v>
      </c>
      <c r="C15" s="157"/>
      <c r="D15" s="157"/>
      <c r="E15" s="189">
        <v>100.30000000000001</v>
      </c>
      <c r="F15" s="157"/>
      <c r="G15" s="190"/>
    </row>
    <row r="16" spans="1:13" s="141" customFormat="1" ht="12" customHeight="1">
      <c r="A16" s="147" t="s">
        <v>616</v>
      </c>
      <c r="B16" s="147" t="s">
        <v>617</v>
      </c>
      <c r="C16" s="157"/>
      <c r="D16" s="157"/>
      <c r="E16" s="189">
        <v>101.5</v>
      </c>
      <c r="F16" s="157"/>
      <c r="G16" s="190"/>
    </row>
    <row r="17" spans="1:17" s="141" customFormat="1" ht="12" customHeight="1">
      <c r="A17" s="147" t="s">
        <v>79</v>
      </c>
      <c r="B17" s="147" t="s">
        <v>54</v>
      </c>
      <c r="C17" s="157"/>
      <c r="D17" s="157"/>
      <c r="E17" s="189">
        <v>-47233.459999999992</v>
      </c>
      <c r="F17" s="157"/>
      <c r="G17" s="190"/>
    </row>
    <row r="18" spans="1:17" s="187" customFormat="1" ht="12" customHeight="1" thickBot="1">
      <c r="A18" s="198"/>
      <c r="B18" s="198"/>
      <c r="C18" s="195"/>
      <c r="D18" s="195"/>
      <c r="E18" s="189"/>
      <c r="F18" s="195"/>
      <c r="G18" s="190"/>
    </row>
    <row r="19" spans="1:17" s="187" customFormat="1" ht="12.75" thickBot="1">
      <c r="A19" s="199"/>
      <c r="B19" s="200" t="s">
        <v>8</v>
      </c>
      <c r="C19" s="195"/>
      <c r="D19" s="195"/>
      <c r="E19" s="201">
        <f>SUM(E12:E18)</f>
        <v>444162.98</v>
      </c>
      <c r="F19" s="195"/>
      <c r="G19" s="202">
        <f>SUM(G12:G18)</f>
        <v>3494.9322823248053</v>
      </c>
    </row>
    <row r="20" spans="1:17" s="187" customFormat="1" ht="12" customHeight="1">
      <c r="A20" s="193"/>
      <c r="B20" s="203"/>
      <c r="C20" s="195"/>
      <c r="D20" s="195"/>
      <c r="E20" s="216"/>
      <c r="F20" s="195"/>
      <c r="G20" s="190"/>
    </row>
    <row r="21" spans="1:17" s="187" customFormat="1" ht="12" customHeight="1">
      <c r="A21" s="194" t="s">
        <v>9</v>
      </c>
      <c r="B21" s="194" t="s">
        <v>9</v>
      </c>
      <c r="C21" s="195"/>
      <c r="D21" s="195"/>
      <c r="E21" s="216"/>
      <c r="F21" s="195"/>
      <c r="G21" s="190"/>
    </row>
    <row r="22" spans="1:17" s="187" customFormat="1" ht="12" customHeight="1">
      <c r="A22" s="204"/>
      <c r="B22" s="190"/>
      <c r="C22" s="195"/>
      <c r="D22" s="195"/>
      <c r="E22" s="189"/>
      <c r="F22" s="195"/>
      <c r="G22" s="190"/>
    </row>
    <row r="23" spans="1:17" s="187" customFormat="1" ht="12" customHeight="1">
      <c r="A23" s="199"/>
      <c r="B23" s="200" t="s">
        <v>10</v>
      </c>
      <c r="C23" s="195"/>
      <c r="D23" s="195"/>
      <c r="E23" s="243">
        <f>SUM(E22:E22)</f>
        <v>0</v>
      </c>
      <c r="F23" s="195"/>
    </row>
    <row r="24" spans="1:17" s="187" customFormat="1" ht="12" customHeight="1">
      <c r="A24" s="199"/>
      <c r="B24" s="200"/>
      <c r="C24" s="195"/>
      <c r="D24" s="195"/>
      <c r="E24" s="216"/>
      <c r="F24" s="195"/>
      <c r="G24" s="190"/>
    </row>
    <row r="25" spans="1:17" s="187" customFormat="1" ht="12" customHeight="1">
      <c r="A25" s="205" t="s">
        <v>11</v>
      </c>
      <c r="B25" s="205" t="s">
        <v>11</v>
      </c>
      <c r="C25" s="195"/>
      <c r="D25" s="195"/>
      <c r="E25" s="216"/>
      <c r="F25" s="195"/>
    </row>
    <row r="26" spans="1:17" s="187" customFormat="1" ht="12" customHeight="1">
      <c r="A26" s="190"/>
      <c r="B26" s="190"/>
      <c r="C26" s="195"/>
      <c r="D26" s="206"/>
      <c r="E26" s="216"/>
      <c r="F26" s="206"/>
      <c r="G26" s="190"/>
    </row>
    <row r="27" spans="1:17" s="187" customFormat="1" ht="12" customHeight="1">
      <c r="A27" s="199"/>
      <c r="B27" s="200" t="s">
        <v>12</v>
      </c>
      <c r="C27" s="195"/>
      <c r="D27" s="207"/>
      <c r="E27" s="243">
        <f>SUM(E26:E26)</f>
        <v>0</v>
      </c>
      <c r="F27" s="207"/>
      <c r="G27" s="190"/>
    </row>
    <row r="28" spans="1:17" s="187" customFormat="1" ht="12" customHeight="1">
      <c r="A28" s="191"/>
      <c r="B28" s="191"/>
      <c r="C28" s="195"/>
      <c r="D28" s="195"/>
      <c r="E28" s="216"/>
      <c r="F28" s="195"/>
      <c r="G28" s="190"/>
    </row>
    <row r="29" spans="1:17" ht="12" customHeight="1">
      <c r="A29" s="193" t="s">
        <v>13</v>
      </c>
      <c r="B29" s="193" t="s">
        <v>13</v>
      </c>
      <c r="G29" s="190"/>
    </row>
    <row r="30" spans="1:17" ht="12" customHeight="1">
      <c r="A30" s="193"/>
      <c r="B30" s="193"/>
      <c r="G30" s="190"/>
    </row>
    <row r="31" spans="1:17" s="187" customFormat="1" ht="12" customHeight="1">
      <c r="A31" s="194" t="s">
        <v>14</v>
      </c>
      <c r="B31" s="194" t="s">
        <v>14</v>
      </c>
      <c r="C31" s="195"/>
      <c r="D31" s="195"/>
      <c r="E31" s="216"/>
      <c r="F31" s="195"/>
      <c r="G31" s="190"/>
    </row>
    <row r="32" spans="1:17" s="187" customFormat="1" ht="12" customHeight="1">
      <c r="A32" s="147" t="s">
        <v>87</v>
      </c>
      <c r="B32" s="147" t="s">
        <v>144</v>
      </c>
      <c r="C32" s="157">
        <v>53.17</v>
      </c>
      <c r="D32" s="195"/>
      <c r="E32" s="189">
        <v>114816.76000000001</v>
      </c>
      <c r="F32" s="195"/>
      <c r="G32" s="196">
        <f t="shared" ref="G32:G46" si="0">+(E32/C32)/12</f>
        <v>179.95229139238918</v>
      </c>
      <c r="I32" s="167"/>
      <c r="J32" s="170"/>
      <c r="M32" s="174"/>
      <c r="O32" s="216"/>
      <c r="Q32" s="189"/>
    </row>
    <row r="33" spans="1:17" s="187" customFormat="1" ht="12" customHeight="1">
      <c r="A33" s="147" t="s">
        <v>88</v>
      </c>
      <c r="B33" s="147" t="s">
        <v>145</v>
      </c>
      <c r="C33" s="157">
        <v>91.32</v>
      </c>
      <c r="D33" s="195"/>
      <c r="E33" s="189">
        <v>43665.84</v>
      </c>
      <c r="F33" s="195"/>
      <c r="G33" s="196">
        <f t="shared" si="0"/>
        <v>39.846911957950063</v>
      </c>
      <c r="I33" s="167"/>
      <c r="J33" s="170"/>
      <c r="M33" s="174"/>
      <c r="O33" s="216"/>
      <c r="Q33" s="189"/>
    </row>
    <row r="34" spans="1:17" s="187" customFormat="1" ht="12" customHeight="1">
      <c r="A34" s="147" t="s">
        <v>89</v>
      </c>
      <c r="B34" s="147" t="s">
        <v>146</v>
      </c>
      <c r="C34" s="157">
        <v>129.36000000000001</v>
      </c>
      <c r="D34" s="195"/>
      <c r="E34" s="189">
        <v>15066.4</v>
      </c>
      <c r="F34" s="195"/>
      <c r="G34" s="196">
        <f t="shared" si="0"/>
        <v>9.7057307771593475</v>
      </c>
      <c r="I34" s="167"/>
      <c r="J34" s="170"/>
      <c r="M34" s="174"/>
      <c r="O34" s="216"/>
      <c r="Q34" s="189"/>
    </row>
    <row r="35" spans="1:17" s="187" customFormat="1" ht="12" customHeight="1">
      <c r="A35" s="147" t="s">
        <v>92</v>
      </c>
      <c r="B35" s="147" t="s">
        <v>366</v>
      </c>
      <c r="C35" s="157">
        <v>91.2</v>
      </c>
      <c r="D35" s="195"/>
      <c r="E35" s="189">
        <v>74035.199999999997</v>
      </c>
      <c r="F35" s="195"/>
      <c r="G35" s="196">
        <f t="shared" si="0"/>
        <v>67.649122807017548</v>
      </c>
      <c r="I35" s="167"/>
      <c r="J35" s="170"/>
      <c r="M35" s="174"/>
      <c r="O35" s="216"/>
      <c r="Q35" s="189"/>
    </row>
    <row r="36" spans="1:17" s="187" customFormat="1" ht="12" customHeight="1">
      <c r="A36" s="147" t="s">
        <v>93</v>
      </c>
      <c r="B36" s="147" t="s">
        <v>367</v>
      </c>
      <c r="C36" s="157">
        <v>162.68</v>
      </c>
      <c r="D36" s="195"/>
      <c r="E36" s="189">
        <v>31897.899999999998</v>
      </c>
      <c r="F36" s="195"/>
      <c r="G36" s="196">
        <f t="shared" si="0"/>
        <v>16.33979796737972</v>
      </c>
      <c r="I36" s="167"/>
      <c r="J36" s="170"/>
      <c r="M36" s="174"/>
      <c r="O36" s="216"/>
      <c r="Q36" s="189"/>
    </row>
    <row r="37" spans="1:17" s="187" customFormat="1" ht="12" customHeight="1">
      <c r="A37" s="147" t="s">
        <v>96</v>
      </c>
      <c r="B37" s="147" t="s">
        <v>368</v>
      </c>
      <c r="C37" s="157">
        <v>120.28</v>
      </c>
      <c r="D37" s="195"/>
      <c r="E37" s="189">
        <v>60496.81</v>
      </c>
      <c r="F37" s="195"/>
      <c r="G37" s="196">
        <f t="shared" si="0"/>
        <v>41.91387457044673</v>
      </c>
      <c r="I37" s="167"/>
      <c r="J37" s="170"/>
      <c r="M37" s="174"/>
      <c r="O37" s="216"/>
      <c r="Q37" s="189"/>
    </row>
    <row r="38" spans="1:17" s="187" customFormat="1" ht="12" customHeight="1">
      <c r="A38" s="147" t="s">
        <v>97</v>
      </c>
      <c r="B38" s="147" t="s">
        <v>369</v>
      </c>
      <c r="C38" s="157">
        <v>216.99</v>
      </c>
      <c r="D38" s="195"/>
      <c r="E38" s="189">
        <v>48038.840000000004</v>
      </c>
      <c r="F38" s="195"/>
      <c r="G38" s="196">
        <f t="shared" si="0"/>
        <v>18.448945419911826</v>
      </c>
      <c r="I38" s="167"/>
      <c r="J38" s="170"/>
      <c r="M38" s="174"/>
      <c r="O38" s="216"/>
      <c r="Q38" s="189"/>
    </row>
    <row r="39" spans="1:17" s="187" customFormat="1" ht="12" customHeight="1">
      <c r="A39" s="147" t="s">
        <v>98</v>
      </c>
      <c r="B39" s="147" t="s">
        <v>370</v>
      </c>
      <c r="C39" s="157">
        <v>272.58999999999997</v>
      </c>
      <c r="D39" s="195"/>
      <c r="E39" s="189">
        <v>9497.64</v>
      </c>
      <c r="F39" s="195"/>
      <c r="G39" s="196">
        <f t="shared" si="0"/>
        <v>2.9035181041124036</v>
      </c>
      <c r="I39" s="167"/>
      <c r="J39" s="170"/>
      <c r="M39" s="174"/>
      <c r="O39" s="216"/>
      <c r="Q39" s="189"/>
    </row>
    <row r="40" spans="1:17" s="187" customFormat="1" ht="12" customHeight="1">
      <c r="A40" s="147" t="s">
        <v>100</v>
      </c>
      <c r="B40" s="147" t="s">
        <v>365</v>
      </c>
      <c r="C40" s="157">
        <v>158.77000000000001</v>
      </c>
      <c r="D40" s="195"/>
      <c r="E40" s="189">
        <v>103678.59999999999</v>
      </c>
      <c r="F40" s="195"/>
      <c r="G40" s="196">
        <f t="shared" si="0"/>
        <v>54.417606180848601</v>
      </c>
      <c r="I40" s="167"/>
      <c r="J40" s="170"/>
      <c r="M40" s="174"/>
      <c r="O40" s="216"/>
      <c r="Q40" s="189"/>
    </row>
    <row r="41" spans="1:17" s="187" customFormat="1" ht="12" customHeight="1">
      <c r="A41" s="147" t="s">
        <v>101</v>
      </c>
      <c r="B41" s="147" t="s">
        <v>309</v>
      </c>
      <c r="C41" s="157">
        <v>290.13</v>
      </c>
      <c r="D41" s="195"/>
      <c r="E41" s="189">
        <v>165301.51</v>
      </c>
      <c r="F41" s="195"/>
      <c r="G41" s="196">
        <f t="shared" si="0"/>
        <v>47.479150151081704</v>
      </c>
      <c r="I41" s="167"/>
      <c r="J41" s="170"/>
      <c r="M41" s="174"/>
      <c r="O41" s="216"/>
      <c r="Q41" s="189"/>
    </row>
    <row r="42" spans="1:17" s="187" customFormat="1" ht="12" customHeight="1">
      <c r="A42" s="147" t="s">
        <v>102</v>
      </c>
      <c r="B42" s="147" t="s">
        <v>371</v>
      </c>
      <c r="C42" s="157">
        <v>421.49</v>
      </c>
      <c r="D42" s="195"/>
      <c r="E42" s="189">
        <v>24531.8</v>
      </c>
      <c r="F42" s="195"/>
      <c r="G42" s="196">
        <f t="shared" si="0"/>
        <v>4.8502139236201725</v>
      </c>
      <c r="I42" s="167"/>
      <c r="J42" s="170"/>
      <c r="M42" s="174"/>
      <c r="O42" s="216"/>
      <c r="Q42" s="189"/>
    </row>
    <row r="43" spans="1:17" s="187" customFormat="1" ht="12" customHeight="1">
      <c r="A43" s="147" t="s">
        <v>108</v>
      </c>
      <c r="B43" s="147" t="s">
        <v>165</v>
      </c>
      <c r="C43" s="157">
        <v>12.01</v>
      </c>
      <c r="D43" s="195"/>
      <c r="E43" s="189">
        <v>12.01</v>
      </c>
      <c r="F43" s="195"/>
      <c r="G43" s="196">
        <f t="shared" si="0"/>
        <v>8.3333333333333329E-2</v>
      </c>
      <c r="I43" s="167"/>
      <c r="J43" s="170"/>
      <c r="M43" s="174"/>
      <c r="O43" s="216"/>
      <c r="Q43" s="189"/>
    </row>
    <row r="44" spans="1:17" s="187" customFormat="1" ht="12" customHeight="1">
      <c r="A44" s="147" t="s">
        <v>109</v>
      </c>
      <c r="B44" s="147" t="s">
        <v>166</v>
      </c>
      <c r="C44" s="157">
        <v>19.29</v>
      </c>
      <c r="D44" s="195"/>
      <c r="E44" s="189">
        <v>270.06</v>
      </c>
      <c r="F44" s="195"/>
      <c r="G44" s="196">
        <f t="shared" si="0"/>
        <v>1.1666666666666667</v>
      </c>
      <c r="I44" s="167"/>
      <c r="J44" s="170"/>
      <c r="M44" s="174"/>
      <c r="O44" s="216"/>
      <c r="Q44" s="189"/>
    </row>
    <row r="45" spans="1:17" s="187" customFormat="1" ht="12" customHeight="1">
      <c r="A45" s="147" t="s">
        <v>110</v>
      </c>
      <c r="B45" s="147" t="s">
        <v>167</v>
      </c>
      <c r="C45" s="157">
        <v>23.15</v>
      </c>
      <c r="D45" s="195"/>
      <c r="E45" s="189">
        <v>92.6</v>
      </c>
      <c r="F45" s="195"/>
      <c r="G45" s="196">
        <f t="shared" si="0"/>
        <v>0.33333333333333331</v>
      </c>
      <c r="I45" s="167"/>
      <c r="J45" s="170"/>
      <c r="M45" s="174"/>
      <c r="O45" s="216"/>
      <c r="Q45" s="189"/>
    </row>
    <row r="46" spans="1:17" s="187" customFormat="1" ht="12" customHeight="1">
      <c r="A46" s="147" t="s">
        <v>111</v>
      </c>
      <c r="B46" s="147" t="s">
        <v>168</v>
      </c>
      <c r="C46" s="157">
        <v>32.159999999999997</v>
      </c>
      <c r="D46" s="195"/>
      <c r="E46" s="189">
        <v>64.319999999999993</v>
      </c>
      <c r="F46" s="195"/>
      <c r="G46" s="196">
        <f t="shared" si="0"/>
        <v>0.16666666666666666</v>
      </c>
      <c r="I46" s="167"/>
      <c r="J46" s="170"/>
      <c r="M46" s="174"/>
      <c r="O46" s="216"/>
      <c r="Q46" s="189"/>
    </row>
    <row r="47" spans="1:17" s="187" customFormat="1" ht="12" customHeight="1">
      <c r="A47" s="147" t="s">
        <v>119</v>
      </c>
      <c r="B47" s="147" t="s">
        <v>185</v>
      </c>
      <c r="C47" s="157"/>
      <c r="D47" s="195"/>
      <c r="E47" s="189">
        <v>134.9</v>
      </c>
      <c r="F47" s="195"/>
      <c r="G47" s="190"/>
      <c r="I47" s="167"/>
      <c r="J47" s="170"/>
      <c r="M47" s="174"/>
      <c r="O47" s="216"/>
      <c r="Q47" s="189"/>
    </row>
    <row r="48" spans="1:17" s="187" customFormat="1" ht="12" customHeight="1">
      <c r="A48" s="147" t="s">
        <v>120</v>
      </c>
      <c r="B48" s="147" t="s">
        <v>186</v>
      </c>
      <c r="C48" s="157"/>
      <c r="D48" s="195"/>
      <c r="E48" s="189">
        <v>80.5</v>
      </c>
      <c r="F48" s="195"/>
      <c r="G48" s="190"/>
      <c r="I48" s="167"/>
      <c r="J48" s="170"/>
      <c r="M48" s="174"/>
      <c r="O48" s="216"/>
      <c r="Q48" s="189"/>
    </row>
    <row r="49" spans="1:17" s="187" customFormat="1" ht="12" customHeight="1">
      <c r="A49" s="147" t="s">
        <v>121</v>
      </c>
      <c r="B49" s="147" t="s">
        <v>187</v>
      </c>
      <c r="C49" s="157"/>
      <c r="D49" s="195"/>
      <c r="E49" s="189">
        <v>216.59</v>
      </c>
      <c r="F49" s="195"/>
      <c r="G49" s="190"/>
      <c r="I49" s="167"/>
      <c r="J49" s="170"/>
      <c r="M49" s="174"/>
      <c r="O49" s="216"/>
      <c r="Q49" s="189"/>
    </row>
    <row r="50" spans="1:17" s="187" customFormat="1" ht="12" customHeight="1">
      <c r="A50" s="147" t="s">
        <v>122</v>
      </c>
      <c r="B50" s="147" t="s">
        <v>188</v>
      </c>
      <c r="C50" s="157"/>
      <c r="D50" s="195"/>
      <c r="E50" s="189">
        <v>166.79000000000002</v>
      </c>
      <c r="F50" s="195"/>
      <c r="G50" s="190"/>
      <c r="I50" s="167"/>
      <c r="J50" s="170"/>
      <c r="M50" s="174"/>
      <c r="O50" s="216"/>
      <c r="Q50" s="189"/>
    </row>
    <row r="51" spans="1:17" s="187" customFormat="1" ht="12" customHeight="1">
      <c r="A51" s="147" t="s">
        <v>123</v>
      </c>
      <c r="B51" s="147" t="s">
        <v>189</v>
      </c>
      <c r="C51" s="157"/>
      <c r="D51" s="195"/>
      <c r="E51" s="189">
        <v>15.630000000000003</v>
      </c>
      <c r="F51" s="195"/>
      <c r="G51" s="190"/>
      <c r="I51" s="167"/>
      <c r="J51" s="170"/>
      <c r="M51" s="174"/>
      <c r="O51" s="216"/>
      <c r="Q51" s="189"/>
    </row>
    <row r="52" spans="1:17" s="187" customFormat="1" ht="12" customHeight="1">
      <c r="A52" s="147" t="s">
        <v>125</v>
      </c>
      <c r="B52" s="147" t="s">
        <v>191</v>
      </c>
      <c r="C52" s="157"/>
      <c r="D52" s="195"/>
      <c r="E52" s="189">
        <v>27917.989999999998</v>
      </c>
      <c r="F52" s="195"/>
      <c r="G52" s="190"/>
      <c r="I52" s="167"/>
      <c r="J52" s="170"/>
      <c r="M52" s="174"/>
      <c r="O52" s="216"/>
      <c r="Q52" s="189"/>
    </row>
    <row r="53" spans="1:17" s="187" customFormat="1" ht="12" customHeight="1">
      <c r="A53" s="147" t="s">
        <v>347</v>
      </c>
      <c r="B53" s="147" t="s">
        <v>181</v>
      </c>
      <c r="C53" s="157"/>
      <c r="D53" s="195"/>
      <c r="E53" s="189">
        <v>2.58</v>
      </c>
      <c r="F53" s="195"/>
      <c r="G53" s="190"/>
      <c r="I53" s="167"/>
      <c r="J53" s="170"/>
      <c r="M53" s="174"/>
      <c r="O53" s="216"/>
      <c r="Q53" s="189"/>
    </row>
    <row r="54" spans="1:17" s="187" customFormat="1" ht="12" customHeight="1">
      <c r="A54" s="147" t="s">
        <v>349</v>
      </c>
      <c r="B54" s="147" t="s">
        <v>182</v>
      </c>
      <c r="C54" s="157"/>
      <c r="D54" s="195"/>
      <c r="E54" s="189">
        <v>44.16</v>
      </c>
      <c r="F54" s="195"/>
      <c r="G54" s="190"/>
      <c r="I54" s="167"/>
      <c r="J54" s="170"/>
      <c r="M54" s="174"/>
      <c r="O54" s="216"/>
      <c r="Q54" s="189"/>
    </row>
    <row r="55" spans="1:17" s="187" customFormat="1" ht="12" customHeight="1">
      <c r="A55" s="147" t="s">
        <v>351</v>
      </c>
      <c r="B55" s="147" t="s">
        <v>586</v>
      </c>
      <c r="C55" s="157"/>
      <c r="D55" s="195"/>
      <c r="E55" s="189">
        <v>87.33</v>
      </c>
      <c r="F55" s="195"/>
      <c r="G55" s="190"/>
      <c r="I55" s="167"/>
      <c r="J55" s="170"/>
      <c r="M55" s="174"/>
      <c r="O55" s="216"/>
      <c r="Q55" s="189"/>
    </row>
    <row r="56" spans="1:17" s="187" customFormat="1" ht="12" customHeight="1">
      <c r="A56" s="147" t="s">
        <v>350</v>
      </c>
      <c r="B56" s="147" t="s">
        <v>178</v>
      </c>
      <c r="C56" s="157"/>
      <c r="D56" s="195"/>
      <c r="E56" s="189">
        <v>-7.81</v>
      </c>
      <c r="F56" s="195"/>
      <c r="G56" s="190"/>
      <c r="I56" s="167"/>
      <c r="J56" s="170"/>
      <c r="M56" s="174"/>
      <c r="O56" s="216"/>
      <c r="Q56" s="189"/>
    </row>
    <row r="57" spans="1:17" s="187" customFormat="1" ht="12" customHeight="1">
      <c r="A57" s="147" t="s">
        <v>353</v>
      </c>
      <c r="B57" s="147" t="s">
        <v>184</v>
      </c>
      <c r="C57" s="157"/>
      <c r="D57" s="195"/>
      <c r="E57" s="189">
        <v>6.42</v>
      </c>
      <c r="F57" s="195"/>
      <c r="I57" s="167"/>
      <c r="J57" s="170"/>
      <c r="M57" s="174"/>
      <c r="O57" s="216"/>
      <c r="Q57" s="189"/>
    </row>
    <row r="58" spans="1:17" s="187" customFormat="1" ht="12" customHeight="1">
      <c r="A58" s="147" t="s">
        <v>355</v>
      </c>
      <c r="B58" s="147" t="s">
        <v>202</v>
      </c>
      <c r="C58" s="157"/>
      <c r="D58" s="195"/>
      <c r="E58" s="189">
        <v>22.25</v>
      </c>
      <c r="F58" s="195"/>
      <c r="G58" s="190"/>
      <c r="I58" s="167"/>
      <c r="J58" s="170"/>
      <c r="M58" s="174"/>
      <c r="O58" s="216"/>
      <c r="Q58" s="189"/>
    </row>
    <row r="59" spans="1:17" s="187" customFormat="1" ht="12" customHeight="1">
      <c r="A59" s="147" t="s">
        <v>356</v>
      </c>
      <c r="B59" s="147" t="s">
        <v>203</v>
      </c>
      <c r="C59" s="157"/>
      <c r="D59" s="195"/>
      <c r="E59" s="189">
        <v>50.69</v>
      </c>
      <c r="F59" s="195"/>
      <c r="G59" s="190"/>
      <c r="I59" s="167"/>
      <c r="J59" s="170"/>
      <c r="M59" s="174"/>
      <c r="O59" s="216"/>
      <c r="Q59" s="189"/>
    </row>
    <row r="60" spans="1:17" s="187" customFormat="1" ht="12" customHeight="1">
      <c r="A60" s="147" t="s">
        <v>357</v>
      </c>
      <c r="B60" s="147" t="s">
        <v>204</v>
      </c>
      <c r="C60" s="157"/>
      <c r="D60" s="195"/>
      <c r="E60" s="189">
        <v>82.320000000000007</v>
      </c>
      <c r="F60" s="195"/>
      <c r="G60" s="190"/>
      <c r="I60" s="167"/>
      <c r="J60" s="170"/>
      <c r="M60" s="174"/>
      <c r="O60" s="216"/>
      <c r="Q60" s="189"/>
    </row>
    <row r="61" spans="1:17" s="187" customFormat="1" ht="12" customHeight="1">
      <c r="A61" s="147" t="s">
        <v>358</v>
      </c>
      <c r="B61" s="147" t="s">
        <v>205</v>
      </c>
      <c r="C61" s="157"/>
      <c r="D61" s="195"/>
      <c r="E61" s="189">
        <v>31.89</v>
      </c>
      <c r="F61" s="195"/>
      <c r="G61" s="190"/>
      <c r="I61" s="167"/>
      <c r="J61" s="170"/>
      <c r="M61" s="174"/>
      <c r="O61" s="216"/>
      <c r="Q61" s="189"/>
    </row>
    <row r="62" spans="1:17" s="187" customFormat="1" ht="12" customHeight="1">
      <c r="A62" s="147" t="s">
        <v>137</v>
      </c>
      <c r="B62" s="147" t="s">
        <v>207</v>
      </c>
      <c r="C62" s="157"/>
      <c r="D62" s="195"/>
      <c r="E62" s="189">
        <v>21.15</v>
      </c>
      <c r="F62" s="195"/>
      <c r="G62" s="190"/>
      <c r="I62" s="167"/>
      <c r="J62" s="170"/>
      <c r="M62" s="174"/>
      <c r="O62" s="216"/>
      <c r="Q62" s="189"/>
    </row>
    <row r="63" spans="1:17" s="187" customFormat="1" ht="12" customHeight="1">
      <c r="A63" s="147" t="s">
        <v>614</v>
      </c>
      <c r="B63" s="147" t="s">
        <v>615</v>
      </c>
      <c r="C63" s="157"/>
      <c r="D63" s="195"/>
      <c r="E63" s="189">
        <v>135</v>
      </c>
      <c r="F63" s="195"/>
      <c r="G63" s="190"/>
      <c r="I63" s="167"/>
      <c r="J63" s="170"/>
      <c r="M63" s="174"/>
      <c r="O63" s="216"/>
      <c r="Q63" s="189"/>
    </row>
    <row r="64" spans="1:17" s="187" customFormat="1" ht="12" customHeight="1">
      <c r="A64" s="147" t="s">
        <v>138</v>
      </c>
      <c r="B64" s="147" t="s">
        <v>210</v>
      </c>
      <c r="C64" s="157"/>
      <c r="D64" s="195"/>
      <c r="E64" s="189">
        <v>252.89999999999998</v>
      </c>
      <c r="F64" s="195"/>
      <c r="G64" s="190"/>
      <c r="Q64" s="189"/>
    </row>
    <row r="65" spans="1:17" s="187" customFormat="1" ht="12" customHeight="1">
      <c r="A65" s="147" t="s">
        <v>140</v>
      </c>
      <c r="B65" s="147" t="s">
        <v>212</v>
      </c>
      <c r="C65" s="157"/>
      <c r="D65" s="195"/>
      <c r="E65" s="189">
        <v>-69051.459999999992</v>
      </c>
      <c r="F65" s="195"/>
      <c r="G65" s="190"/>
      <c r="Q65" s="189"/>
    </row>
    <row r="66" spans="1:17" s="187" customFormat="1" ht="12" customHeight="1" thickBot="1">
      <c r="A66" s="210"/>
      <c r="B66" s="210"/>
      <c r="C66" s="195"/>
      <c r="D66" s="195"/>
      <c r="E66" s="189"/>
      <c r="F66" s="195"/>
      <c r="G66" s="190"/>
    </row>
    <row r="67" spans="1:17" s="187" customFormat="1" ht="15.75" thickBot="1">
      <c r="A67" s="210"/>
      <c r="B67" s="211" t="s">
        <v>15</v>
      </c>
      <c r="C67" s="195"/>
      <c r="D67" s="195"/>
      <c r="E67" s="201">
        <f>SUM(E32:E66)</f>
        <v>651676.11</v>
      </c>
      <c r="F67" s="195"/>
      <c r="G67" s="212">
        <f>SUM(G32:G46)</f>
        <v>485.25716325191723</v>
      </c>
    </row>
    <row r="68" spans="1:17" ht="12" customHeight="1">
      <c r="A68" s="191"/>
      <c r="B68" s="191"/>
      <c r="G68" s="190"/>
    </row>
    <row r="69" spans="1:17" ht="12" customHeight="1">
      <c r="A69" s="193" t="s">
        <v>18</v>
      </c>
      <c r="B69" s="193" t="s">
        <v>18</v>
      </c>
      <c r="G69" s="190"/>
    </row>
    <row r="70" spans="1:17" ht="12" customHeight="1">
      <c r="A70" s="203"/>
      <c r="B70" s="203"/>
      <c r="G70" s="190"/>
    </row>
    <row r="71" spans="1:17" ht="12" customHeight="1">
      <c r="A71" s="205" t="s">
        <v>19</v>
      </c>
      <c r="B71" s="205" t="s">
        <v>19</v>
      </c>
      <c r="G71" s="190"/>
    </row>
    <row r="72" spans="1:17" ht="12" customHeight="1">
      <c r="A72" s="147" t="s">
        <v>213</v>
      </c>
      <c r="B72" s="147" t="s">
        <v>237</v>
      </c>
      <c r="C72" s="157">
        <v>74.22</v>
      </c>
      <c r="E72" s="189">
        <v>22589.119999999999</v>
      </c>
      <c r="G72" s="196">
        <f t="shared" ref="G72:G79" si="1">+(E72/C72)/12</f>
        <v>25.362795293272253</v>
      </c>
    </row>
    <row r="73" spans="1:17" ht="12" customHeight="1">
      <c r="A73" s="147" t="s">
        <v>214</v>
      </c>
      <c r="B73" s="147" t="s">
        <v>238</v>
      </c>
      <c r="C73" s="157">
        <v>94.83</v>
      </c>
      <c r="E73" s="189">
        <v>75752.009999999995</v>
      </c>
      <c r="G73" s="196">
        <f t="shared" si="1"/>
        <v>66.568253717178109</v>
      </c>
    </row>
    <row r="74" spans="1:17" ht="12" customHeight="1">
      <c r="A74" s="147" t="s">
        <v>215</v>
      </c>
      <c r="B74" s="147" t="s">
        <v>239</v>
      </c>
      <c r="C74" s="157">
        <v>113.8</v>
      </c>
      <c r="E74" s="189">
        <v>11266.2</v>
      </c>
      <c r="G74" s="196">
        <f t="shared" si="1"/>
        <v>8.2500000000000018</v>
      </c>
    </row>
    <row r="75" spans="1:17" ht="12" customHeight="1">
      <c r="A75" s="147" t="s">
        <v>225</v>
      </c>
      <c r="B75" s="147" t="s">
        <v>249</v>
      </c>
      <c r="C75" s="157">
        <v>94.83</v>
      </c>
      <c r="E75" s="189">
        <v>181.08</v>
      </c>
      <c r="G75" s="196">
        <f t="shared" si="1"/>
        <v>0.15912685858905409</v>
      </c>
    </row>
    <row r="76" spans="1:17" ht="12" customHeight="1">
      <c r="A76" s="147" t="s">
        <v>226</v>
      </c>
      <c r="B76" s="147" t="s">
        <v>250</v>
      </c>
      <c r="C76" s="157">
        <v>113.8</v>
      </c>
      <c r="E76" s="189">
        <v>333.57</v>
      </c>
      <c r="G76" s="196">
        <f t="shared" si="1"/>
        <v>0.24426625659050968</v>
      </c>
    </row>
    <row r="77" spans="1:17" ht="12" customHeight="1">
      <c r="A77" s="147" t="s">
        <v>218</v>
      </c>
      <c r="B77" s="147" t="s">
        <v>242</v>
      </c>
      <c r="C77" s="157">
        <v>118.5</v>
      </c>
      <c r="E77" s="189">
        <v>25240.5</v>
      </c>
      <c r="G77" s="196">
        <f t="shared" si="1"/>
        <v>17.75</v>
      </c>
    </row>
    <row r="78" spans="1:17" ht="12" customHeight="1">
      <c r="A78" s="147" t="s">
        <v>220</v>
      </c>
      <c r="B78" s="147" t="s">
        <v>582</v>
      </c>
      <c r="C78" s="157">
        <v>146.9</v>
      </c>
      <c r="E78" s="189">
        <v>7785.6999999999989</v>
      </c>
      <c r="G78" s="196">
        <f t="shared" si="1"/>
        <v>4.4166666666666661</v>
      </c>
    </row>
    <row r="79" spans="1:17" ht="12" customHeight="1">
      <c r="A79" s="147" t="s">
        <v>223</v>
      </c>
      <c r="B79" s="147" t="s">
        <v>247</v>
      </c>
      <c r="C79" s="157">
        <v>177.74</v>
      </c>
      <c r="E79" s="189">
        <v>3910.2799999999997</v>
      </c>
      <c r="G79" s="196">
        <f t="shared" si="1"/>
        <v>1.833333333333333</v>
      </c>
    </row>
    <row r="80" spans="1:17" ht="12" customHeight="1">
      <c r="A80" s="147" t="s">
        <v>227</v>
      </c>
      <c r="B80" s="147" t="s">
        <v>251</v>
      </c>
      <c r="C80" s="157"/>
      <c r="E80" s="189">
        <v>2167</v>
      </c>
      <c r="G80" s="190"/>
    </row>
    <row r="81" spans="1:12" ht="12" customHeight="1">
      <c r="A81" s="147" t="s">
        <v>228</v>
      </c>
      <c r="B81" s="147" t="s">
        <v>252</v>
      </c>
      <c r="C81" s="157"/>
      <c r="E81" s="189">
        <v>2048.4</v>
      </c>
      <c r="G81" s="190"/>
    </row>
    <row r="82" spans="1:12" ht="12" customHeight="1">
      <c r="A82" s="147" t="s">
        <v>229</v>
      </c>
      <c r="B82" s="147" t="s">
        <v>253</v>
      </c>
      <c r="C82" s="157"/>
      <c r="E82" s="189">
        <v>6861.6</v>
      </c>
      <c r="G82" s="190"/>
    </row>
    <row r="83" spans="1:12" ht="12" customHeight="1">
      <c r="A83" s="147" t="s">
        <v>230</v>
      </c>
      <c r="B83" s="147" t="s">
        <v>254</v>
      </c>
      <c r="C83" s="157"/>
      <c r="E83" s="189">
        <v>546.24</v>
      </c>
      <c r="G83" s="190"/>
    </row>
    <row r="84" spans="1:12" ht="12" customHeight="1">
      <c r="A84" s="147" t="s">
        <v>231</v>
      </c>
      <c r="B84" s="147" t="s">
        <v>255</v>
      </c>
      <c r="C84" s="157"/>
      <c r="E84" s="189">
        <v>4126.1499999999996</v>
      </c>
      <c r="G84" s="190"/>
    </row>
    <row r="85" spans="1:12" ht="12" customHeight="1">
      <c r="A85" s="147" t="s">
        <v>232</v>
      </c>
      <c r="B85" s="147" t="s">
        <v>256</v>
      </c>
      <c r="C85" s="157"/>
      <c r="E85" s="189">
        <v>16515.79</v>
      </c>
      <c r="G85" s="190"/>
      <c r="K85" s="167"/>
      <c r="L85" s="170"/>
    </row>
    <row r="86" spans="1:12" ht="12" customHeight="1">
      <c r="A86" s="147" t="s">
        <v>233</v>
      </c>
      <c r="B86" s="147" t="s">
        <v>257</v>
      </c>
      <c r="C86" s="157"/>
      <c r="E86" s="189">
        <v>5175</v>
      </c>
      <c r="G86" s="190"/>
    </row>
    <row r="87" spans="1:12" ht="12" customHeight="1">
      <c r="A87" s="147" t="s">
        <v>234</v>
      </c>
      <c r="B87" s="147" t="s">
        <v>259</v>
      </c>
      <c r="C87" s="157"/>
      <c r="E87" s="189">
        <v>21717.339999999997</v>
      </c>
      <c r="G87" s="190"/>
    </row>
    <row r="88" spans="1:12" ht="12" customHeight="1">
      <c r="A88" s="147" t="s">
        <v>623</v>
      </c>
      <c r="B88" s="147" t="s">
        <v>624</v>
      </c>
      <c r="C88" s="157"/>
      <c r="E88" s="189">
        <v>247.89</v>
      </c>
      <c r="G88" s="190"/>
    </row>
    <row r="89" spans="1:12" ht="12" customHeight="1">
      <c r="A89" s="147" t="s">
        <v>235</v>
      </c>
      <c r="B89" s="147" t="s">
        <v>260</v>
      </c>
      <c r="C89" s="157"/>
      <c r="E89" s="189">
        <v>615.07000000000005</v>
      </c>
      <c r="G89" s="190"/>
    </row>
    <row r="90" spans="1:12" ht="12" customHeight="1" thickBot="1">
      <c r="A90" s="199"/>
      <c r="B90" s="199"/>
      <c r="E90" s="209"/>
      <c r="G90" s="190"/>
    </row>
    <row r="91" spans="1:12" ht="15.75" thickBot="1">
      <c r="A91" s="199"/>
      <c r="B91" s="200" t="s">
        <v>20</v>
      </c>
      <c r="E91" s="201">
        <f>SUM(E72:E90)</f>
        <v>207078.94</v>
      </c>
      <c r="G91" s="212">
        <f>SUM(G72:G79)</f>
        <v>124.58444212562992</v>
      </c>
    </row>
    <row r="92" spans="1:12" ht="12" customHeight="1">
      <c r="A92" s="199"/>
      <c r="B92" s="199"/>
      <c r="G92" s="190"/>
    </row>
    <row r="93" spans="1:12" ht="12" customHeight="1">
      <c r="A93" s="205" t="s">
        <v>21</v>
      </c>
      <c r="B93" s="205" t="s">
        <v>21</v>
      </c>
      <c r="G93" s="190"/>
    </row>
    <row r="94" spans="1:12" ht="12" customHeight="1">
      <c r="A94" s="147" t="s">
        <v>262</v>
      </c>
      <c r="B94" s="147" t="s">
        <v>263</v>
      </c>
      <c r="C94" s="157">
        <v>32.82</v>
      </c>
      <c r="E94" s="189">
        <v>147130.94</v>
      </c>
      <c r="G94" s="190"/>
    </row>
    <row r="95" spans="1:12" ht="12" customHeight="1">
      <c r="A95" s="190"/>
      <c r="B95" s="190"/>
      <c r="E95" s="244"/>
      <c r="G95" s="190"/>
    </row>
    <row r="96" spans="1:12" ht="12" customHeight="1">
      <c r="A96" s="199"/>
      <c r="B96" s="200" t="s">
        <v>22</v>
      </c>
      <c r="E96" s="201">
        <f t="shared" ref="E96" si="2">SUM(E94:E95)</f>
        <v>147130.94</v>
      </c>
      <c r="G96" s="190"/>
    </row>
    <row r="97" spans="1:7" ht="12" customHeight="1">
      <c r="A97" s="199"/>
      <c r="B97" s="200"/>
      <c r="E97" s="245"/>
      <c r="G97" s="190"/>
    </row>
    <row r="98" spans="1:7" s="187" customFormat="1" ht="12" customHeight="1">
      <c r="A98" s="203" t="s">
        <v>23</v>
      </c>
      <c r="B98" s="203" t="s">
        <v>23</v>
      </c>
      <c r="C98" s="195"/>
      <c r="D98" s="195"/>
      <c r="E98" s="216"/>
      <c r="F98" s="195"/>
      <c r="G98" s="190"/>
    </row>
    <row r="99" spans="1:7" s="187" customFormat="1" ht="12" customHeight="1">
      <c r="A99" s="147" t="s">
        <v>264</v>
      </c>
      <c r="B99" s="147" t="s">
        <v>266</v>
      </c>
      <c r="C99" s="157"/>
      <c r="D99" s="195"/>
      <c r="E99" s="189">
        <v>-17.799999999999997</v>
      </c>
      <c r="F99" s="195"/>
      <c r="G99" s="190"/>
    </row>
    <row r="100" spans="1:7" s="187" customFormat="1" ht="12" customHeight="1">
      <c r="A100" s="147" t="s">
        <v>24</v>
      </c>
      <c r="B100" s="147" t="s">
        <v>25</v>
      </c>
      <c r="C100" s="157"/>
      <c r="D100" s="195"/>
      <c r="E100" s="189">
        <v>692.16</v>
      </c>
      <c r="F100" s="195"/>
      <c r="G100" s="208"/>
    </row>
    <row r="101" spans="1:7" s="187" customFormat="1" ht="12" customHeight="1">
      <c r="A101" s="198"/>
      <c r="B101" s="198"/>
      <c r="C101" s="195"/>
      <c r="D101" s="195"/>
      <c r="E101" s="216"/>
      <c r="F101" s="195"/>
      <c r="G101" s="208"/>
    </row>
    <row r="102" spans="1:7" s="187" customFormat="1" ht="12" customHeight="1">
      <c r="A102" s="199"/>
      <c r="B102" s="200" t="s">
        <v>26</v>
      </c>
      <c r="C102" s="195"/>
      <c r="D102" s="195"/>
      <c r="E102" s="246">
        <f t="shared" ref="E102" si="3">SUM(E99:E101)</f>
        <v>674.36</v>
      </c>
      <c r="F102" s="195"/>
      <c r="G102" s="208"/>
    </row>
    <row r="103" spans="1:7" ht="12" customHeight="1">
      <c r="A103" s="199"/>
      <c r="B103" s="200"/>
    </row>
    <row r="104" spans="1:7" ht="12" customHeight="1">
      <c r="A104" s="214"/>
      <c r="B104" s="215" t="s">
        <v>27</v>
      </c>
      <c r="E104" s="201">
        <f>SUM(E19,E23,E27,E67,E91,E96,E102)</f>
        <v>1450723.3299999998</v>
      </c>
    </row>
    <row r="105" spans="1:7">
      <c r="A105" s="214"/>
      <c r="B105" s="214"/>
      <c r="E105" s="247"/>
    </row>
  </sheetData>
  <mergeCells count="1">
    <mergeCell ref="C1:H3"/>
  </mergeCells>
  <pageMargins left="0.7" right="0.7" top="0.75" bottom="0.75" header="0.3" footer="0.3"/>
  <pageSetup scale="83" orientation="portrait" r:id="rId1"/>
  <rowBreaks count="1" manualBreakCount="1">
    <brk id="67" max="7"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64CCC4739605949B629952B78825575" ma:contentTypeVersion="92" ma:contentTypeDescription="" ma:contentTypeScope="" ma:versionID="86251a0779eeec1a756c3890063ddde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Document</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2017-08-04T07:00:00+00:00</OpenedDate>
    <Date1 xmlns="dc463f71-b30c-4ab2-9473-d307f9d35888">2017-08-04T07:00:00+00:00</Date1>
    <IsDocumentOrder xmlns="dc463f71-b30c-4ab2-9473-d307f9d35888" xsi:nil="true"/>
    <IsHighlyConfidential xmlns="dc463f71-b30c-4ab2-9473-d307f9d35888">false</IsHighlyConfidential>
    <CaseCompanyNames xmlns="dc463f71-b30c-4ab2-9473-d307f9d35888">YAKIMA WASTE SYSTEMS, INC.</CaseCompanyNames>
    <Nickname xmlns="http://schemas.microsoft.com/sharepoint/v3" xsi:nil="true"/>
    <DocketNumber xmlns="dc463f71-b30c-4ab2-9473-d307f9d35888">170878</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452DAAB7-D814-43CC-B746-0B5E094AC05F}"/>
</file>

<file path=customXml/itemProps2.xml><?xml version="1.0" encoding="utf-8"?>
<ds:datastoreItem xmlns:ds="http://schemas.openxmlformats.org/officeDocument/2006/customXml" ds:itemID="{6E210B6B-DAEC-4B11-B996-71D542710E32}"/>
</file>

<file path=customXml/itemProps3.xml><?xml version="1.0" encoding="utf-8"?>
<ds:datastoreItem xmlns:ds="http://schemas.openxmlformats.org/officeDocument/2006/customXml" ds:itemID="{72A8B03C-9D68-40A7-B86A-82D5967677AB}"/>
</file>

<file path=customXml/itemProps4.xml><?xml version="1.0" encoding="utf-8"?>
<ds:datastoreItem xmlns:ds="http://schemas.openxmlformats.org/officeDocument/2006/customXml" ds:itemID="{1B71DAB2-4E99-4613-91A8-AB404EE59F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39</vt:i4>
      </vt:variant>
    </vt:vector>
  </HeadingPairs>
  <TitlesOfParts>
    <vt:vector size="51" baseType="lpstr">
      <vt:lpstr>Cust Count Summary</vt:lpstr>
      <vt:lpstr>Revenue Summary</vt:lpstr>
      <vt:lpstr>JE Query - MSW Reclass</vt:lpstr>
      <vt:lpstr>2143_IS210</vt:lpstr>
      <vt:lpstr>Yakima Regulated Price Out</vt:lpstr>
      <vt:lpstr>Indian Nation Price Out</vt:lpstr>
      <vt:lpstr>Zillah Price Out</vt:lpstr>
      <vt:lpstr>Tieton Price Out</vt:lpstr>
      <vt:lpstr>Sunnyside Price Out</vt:lpstr>
      <vt:lpstr>Naches Price Out</vt:lpstr>
      <vt:lpstr>Mabton Price Out</vt:lpstr>
      <vt:lpstr>Comm Recy-Storage Price Out</vt:lpstr>
      <vt:lpstr>Accounts</vt:lpstr>
      <vt:lpstr>AmountFrom</vt:lpstr>
      <vt:lpstr>AmountTo</vt:lpstr>
      <vt:lpstr>CurrentMonth</vt:lpstr>
      <vt:lpstr>DateFrom</vt:lpstr>
      <vt:lpstr>DateTo</vt:lpstr>
      <vt:lpstr>'2143_IS210'!District</vt:lpstr>
      <vt:lpstr>'2143_IS210'!DistrictName</vt:lpstr>
      <vt:lpstr>Districts</vt:lpstr>
      <vt:lpstr>EntrieShownLimit</vt:lpstr>
      <vt:lpstr>'2143_IS210'!ExcludeIC</vt:lpstr>
      <vt:lpstr>FromMonth</vt:lpstr>
      <vt:lpstr>Posting</vt:lpstr>
      <vt:lpstr>'2143_IS210'!Print_Area</vt:lpstr>
      <vt:lpstr>'Comm Recy-Storage Price Out'!Print_Area</vt:lpstr>
      <vt:lpstr>'Cust Count Summary'!Print_Area</vt:lpstr>
      <vt:lpstr>'Indian Nation Price Out'!Print_Area</vt:lpstr>
      <vt:lpstr>'JE Query - MSW Reclass'!Print_Area</vt:lpstr>
      <vt:lpstr>'Mabton Price Out'!Print_Area</vt:lpstr>
      <vt:lpstr>'Naches Price Out'!Print_Area</vt:lpstr>
      <vt:lpstr>'Revenue Summary'!Print_Area</vt:lpstr>
      <vt:lpstr>'Sunnyside Price Out'!Print_Area</vt:lpstr>
      <vt:lpstr>'Tieton Price Out'!Print_Area</vt:lpstr>
      <vt:lpstr>'Yakima Regulated Price Out'!Print_Area</vt:lpstr>
      <vt:lpstr>'Zillah Price Out'!Print_Area</vt:lpstr>
      <vt:lpstr>'2143_IS210'!Print_Titles</vt:lpstr>
      <vt:lpstr>'Comm Recy-Storage Price Out'!Print_Titles</vt:lpstr>
      <vt:lpstr>'Indian Nation Price Out'!Print_Titles</vt:lpstr>
      <vt:lpstr>'JE Query - MSW Reclass'!Print_Titles</vt:lpstr>
      <vt:lpstr>'Sunnyside Price Out'!Print_Titles</vt:lpstr>
      <vt:lpstr>'Tieton Price Out'!Print_Titles</vt:lpstr>
      <vt:lpstr>'Yakima Regulated Price Out'!Print_Titles</vt:lpstr>
      <vt:lpstr>'Zillah Price Out'!Print_Titles</vt:lpstr>
      <vt:lpstr>SubSystems</vt:lpstr>
      <vt:lpstr>'2143_IS210'!System</vt:lpstr>
      <vt:lpstr>Systems</vt:lpstr>
      <vt:lpstr>ToMonth</vt:lpstr>
      <vt:lpstr>VendorCode</vt:lpstr>
      <vt:lpstr>'2143_IS210'!YearMonth</vt:lpstr>
    </vt:vector>
  </TitlesOfParts>
  <Company>Waste Connections,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PatrickSa</dc:creator>
  <cp:lastModifiedBy>Lindsay Waldram</cp:lastModifiedBy>
  <cp:lastPrinted>2017-08-03T20:42:12Z</cp:lastPrinted>
  <dcterms:created xsi:type="dcterms:W3CDTF">2012-12-12T00:45:03Z</dcterms:created>
  <dcterms:modified xsi:type="dcterms:W3CDTF">2017-08-03T21:52:24Z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0x0101006E56B4D1795A2E4DB2F0B01679ED314A00864CCC4739605949B629952B78825575</vt:lpwstr>
  </property>
  <property fmtid="{D5CDD505-2E9C-101B-9397-08002B2CF9AE}" pid="3" name="_docset_NoMedatataSyncRequired">
    <vt:lpwstr>False</vt:lpwstr>
  </property>
  <property fmtid="{D5CDD505-2E9C-101B-9397-08002B2CF9AE}" pid="4" name="IsEFSEC">
    <vt:bool>false</vt:bool>
  </property>
</Properties>
</file>