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8_{B09C483A-3612-40A4-A817-74C64E8C79A6}" xr6:coauthVersionLast="47" xr6:coauthVersionMax="47" xr10:uidLastSave="{00000000-0000-0000-0000-000000000000}"/>
  <bookViews>
    <workbookView xWindow="-120" yWindow="480" windowWidth="51840" windowHeight="21240" activeTab="3" xr2:uid="{BFF905BA-FAB3-48A0-87BE-B12666C621D6}"/>
  </bookViews>
  <sheets>
    <sheet name="Summary" sheetId="6" r:id="rId1"/>
    <sheet name="Delta" sheetId="9" r:id="rId2"/>
    <sheet name="Change" sheetId="8" r:id="rId3"/>
    <sheet name="Base" sheetId="7" r:id="rId4"/>
  </sheets>
  <externalReferences>
    <externalReference r:id="rId5"/>
  </externalReferences>
  <definedNames>
    <definedName name="BaseStudyName">Base!$F$1</definedName>
    <definedName name="ChangeStudyName">Change!$F$1</definedName>
    <definedName name="Discount_Rate">Base!$C$2</definedName>
    <definedName name="FinalPVRR">Base!$C$75</definedName>
    <definedName name="Risk_Adjustment">'[1]Costs By Sample'!$H$8</definedName>
    <definedName name="ST_Risk_Adj">Base!$E$80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9" l="1"/>
  <c r="G98" i="9"/>
  <c r="C52" i="6"/>
  <c r="C26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W4" i="6"/>
  <c r="W56" i="6" s="1"/>
  <c r="V4" i="6"/>
  <c r="V56" i="6" s="1"/>
  <c r="U4" i="6"/>
  <c r="U56" i="6" s="1"/>
  <c r="T4" i="6"/>
  <c r="T56" i="6" s="1"/>
  <c r="S4" i="6"/>
  <c r="S56" i="6" s="1"/>
  <c r="R4" i="6"/>
  <c r="R56" i="6" s="1"/>
  <c r="Q4" i="6"/>
  <c r="Q56" i="6" s="1"/>
  <c r="P4" i="6"/>
  <c r="P56" i="6" s="1"/>
  <c r="O4" i="6"/>
  <c r="O56" i="6" s="1"/>
  <c r="N4" i="6"/>
  <c r="N56" i="6" s="1"/>
  <c r="M4" i="6"/>
  <c r="M56" i="6" s="1"/>
  <c r="L4" i="6"/>
  <c r="L56" i="6" s="1"/>
  <c r="K4" i="6"/>
  <c r="K56" i="6" s="1"/>
  <c r="J4" i="6"/>
  <c r="J56" i="6" s="1"/>
  <c r="I4" i="6"/>
  <c r="I56" i="6" s="1"/>
  <c r="H4" i="6"/>
  <c r="H56" i="6" s="1"/>
  <c r="G4" i="6"/>
  <c r="G56" i="6" s="1"/>
  <c r="F4" i="6"/>
  <c r="F56" i="6" s="1"/>
  <c r="E4" i="6"/>
  <c r="E56" i="6" s="1"/>
  <c r="D4" i="6"/>
  <c r="D56" i="6" s="1"/>
  <c r="D31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I101" i="9"/>
  <c r="H101" i="9"/>
  <c r="G101" i="9"/>
  <c r="F101" i="9"/>
  <c r="E101" i="9"/>
  <c r="D101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H89" i="9"/>
  <c r="G89" i="9"/>
  <c r="F89" i="9"/>
  <c r="E89" i="9"/>
  <c r="D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D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D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H85" i="9"/>
  <c r="G85" i="9"/>
  <c r="F85" i="9"/>
  <c r="E85" i="9"/>
  <c r="D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F71" i="9"/>
  <c r="E71" i="9"/>
  <c r="D71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W62" i="9"/>
  <c r="V62" i="9"/>
  <c r="U62" i="9"/>
  <c r="T62" i="9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D61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F56" i="9"/>
  <c r="E56" i="9"/>
  <c r="D56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B30" i="6"/>
  <c r="B4" i="6"/>
  <c r="R83" i="6" l="1"/>
  <c r="L83" i="6"/>
  <c r="F83" i="6"/>
  <c r="T98" i="6"/>
  <c r="N98" i="6"/>
  <c r="H98" i="6"/>
  <c r="W83" i="6"/>
  <c r="Q83" i="6"/>
  <c r="K83" i="6"/>
  <c r="E83" i="6"/>
  <c r="S98" i="6"/>
  <c r="M98" i="6"/>
  <c r="G98" i="6"/>
  <c r="V83" i="6"/>
  <c r="P83" i="6"/>
  <c r="J83" i="6"/>
  <c r="D98" i="6"/>
  <c r="R98" i="6"/>
  <c r="L98" i="6"/>
  <c r="F98" i="6"/>
  <c r="U83" i="6"/>
  <c r="O83" i="6"/>
  <c r="I83" i="6"/>
  <c r="W98" i="6"/>
  <c r="Q98" i="6"/>
  <c r="K98" i="6"/>
  <c r="E98" i="6"/>
  <c r="T83" i="6"/>
  <c r="N83" i="6"/>
  <c r="H83" i="6"/>
  <c r="V98" i="6"/>
  <c r="P98" i="6"/>
  <c r="J98" i="6"/>
  <c r="S83" i="6"/>
  <c r="M83" i="6"/>
  <c r="G83" i="6"/>
  <c r="U98" i="6"/>
  <c r="O98" i="6"/>
  <c r="I98" i="6"/>
  <c r="C13" i="9"/>
  <c r="C26" i="9"/>
  <c r="C31" i="9"/>
  <c r="C33" i="9"/>
  <c r="C39" i="9"/>
  <c r="C41" i="9"/>
  <c r="C44" i="9"/>
  <c r="C48" i="9"/>
  <c r="C50" i="9"/>
  <c r="C52" i="9"/>
  <c r="C54" i="9"/>
  <c r="C56" i="9"/>
  <c r="C60" i="9"/>
  <c r="C62" i="9"/>
  <c r="C66" i="9"/>
  <c r="C68" i="9"/>
  <c r="C72" i="9"/>
  <c r="C76" i="9"/>
  <c r="C84" i="9"/>
  <c r="C83" i="9" s="1"/>
  <c r="C86" i="9"/>
  <c r="C88" i="9"/>
  <c r="C90" i="9"/>
  <c r="C92" i="9"/>
  <c r="C95" i="9"/>
  <c r="C103" i="9"/>
  <c r="C105" i="9"/>
  <c r="C15" i="9"/>
  <c r="C20" i="9"/>
  <c r="C19" i="9" s="1"/>
  <c r="C8" i="9"/>
  <c r="C22" i="9"/>
  <c r="C14" i="9"/>
  <c r="C21" i="9"/>
  <c r="C25" i="9"/>
  <c r="C32" i="9"/>
  <c r="C34" i="9"/>
  <c r="C36" i="9"/>
  <c r="C38" i="9"/>
  <c r="C40" i="9"/>
  <c r="C42" i="9"/>
  <c r="C47" i="9"/>
  <c r="C49" i="9"/>
  <c r="C51" i="9"/>
  <c r="C53" i="9"/>
  <c r="C55" i="9"/>
  <c r="C59" i="9"/>
  <c r="C61" i="9"/>
  <c r="C63" i="9"/>
  <c r="C67" i="9"/>
  <c r="C71" i="9"/>
  <c r="C75" i="9"/>
  <c r="C77" i="9"/>
  <c r="C78" i="9" s="1"/>
  <c r="C85" i="9"/>
  <c r="C87" i="9"/>
  <c r="C89" i="9"/>
  <c r="C91" i="9"/>
  <c r="C93" i="9"/>
  <c r="C101" i="9"/>
  <c r="C104" i="9"/>
  <c r="C106" i="9"/>
  <c r="C27" i="9"/>
  <c r="C17" i="9"/>
  <c r="C10" i="9"/>
  <c r="C35" i="9"/>
  <c r="C37" i="9"/>
  <c r="C107" i="9"/>
  <c r="D83" i="6"/>
  <c r="C2" i="6"/>
  <c r="Q58" i="6" l="1"/>
  <c r="W58" i="6"/>
  <c r="E58" i="6"/>
  <c r="F58" i="6"/>
  <c r="D58" i="6"/>
  <c r="R58" i="6"/>
  <c r="L58" i="6"/>
  <c r="K58" i="6"/>
  <c r="V58" i="6"/>
  <c r="P58" i="6"/>
  <c r="J58" i="6"/>
  <c r="U58" i="6"/>
  <c r="O58" i="6"/>
  <c r="I58" i="6"/>
  <c r="T58" i="6"/>
  <c r="N58" i="6"/>
  <c r="H58" i="6"/>
  <c r="S58" i="6"/>
  <c r="M58" i="6"/>
  <c r="G58" i="6"/>
  <c r="C6" i="6"/>
  <c r="C32" i="6"/>
  <c r="C58" i="6" l="1"/>
  <c r="U136" i="6" l="1"/>
  <c r="V136" i="6"/>
  <c r="W136" i="6"/>
  <c r="U137" i="6"/>
  <c r="V137" i="6"/>
  <c r="W137" i="6"/>
  <c r="U138" i="6"/>
  <c r="V138" i="6"/>
  <c r="W138" i="6"/>
  <c r="U139" i="6"/>
  <c r="V139" i="6"/>
  <c r="W139" i="6"/>
  <c r="U140" i="6"/>
  <c r="V140" i="6"/>
  <c r="W140" i="6"/>
  <c r="U141" i="6"/>
  <c r="V141" i="6"/>
  <c r="W141" i="6"/>
  <c r="U142" i="6"/>
  <c r="V142" i="6"/>
  <c r="W142" i="6"/>
  <c r="U143" i="6"/>
  <c r="V143" i="6"/>
  <c r="W143" i="6"/>
  <c r="U144" i="6"/>
  <c r="V144" i="6"/>
  <c r="W144" i="6"/>
  <c r="U145" i="6"/>
  <c r="V145" i="6"/>
  <c r="W145" i="6"/>
  <c r="D136" i="6"/>
  <c r="E136" i="6"/>
  <c r="F136" i="6"/>
  <c r="G136" i="6"/>
  <c r="H136" i="6"/>
  <c r="I136" i="6"/>
  <c r="J136" i="6"/>
  <c r="K136" i="6"/>
  <c r="L136" i="6"/>
  <c r="M136" i="6"/>
  <c r="N136" i="6"/>
  <c r="O136" i="6"/>
  <c r="P136" i="6"/>
  <c r="Q136" i="6"/>
  <c r="R136" i="6"/>
  <c r="S136" i="6"/>
  <c r="T136" i="6"/>
  <c r="D137" i="6"/>
  <c r="E137" i="6"/>
  <c r="F137" i="6"/>
  <c r="G137" i="6"/>
  <c r="H137" i="6"/>
  <c r="I137" i="6"/>
  <c r="J137" i="6"/>
  <c r="K137" i="6"/>
  <c r="L137" i="6"/>
  <c r="M137" i="6"/>
  <c r="N137" i="6"/>
  <c r="O137" i="6"/>
  <c r="P137" i="6"/>
  <c r="Q137" i="6"/>
  <c r="R137" i="6"/>
  <c r="S137" i="6"/>
  <c r="T137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D139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D140" i="6"/>
  <c r="E140" i="6"/>
  <c r="F140" i="6"/>
  <c r="G140" i="6"/>
  <c r="H140" i="6"/>
  <c r="I140" i="6"/>
  <c r="J140" i="6"/>
  <c r="K140" i="6"/>
  <c r="L140" i="6"/>
  <c r="M140" i="6"/>
  <c r="N140" i="6"/>
  <c r="O140" i="6"/>
  <c r="P140" i="6"/>
  <c r="Q140" i="6"/>
  <c r="R140" i="6"/>
  <c r="S140" i="6"/>
  <c r="T140" i="6"/>
  <c r="D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D142" i="6"/>
  <c r="E142" i="6"/>
  <c r="F142" i="6"/>
  <c r="G142" i="6"/>
  <c r="H142" i="6"/>
  <c r="I142" i="6"/>
  <c r="J142" i="6"/>
  <c r="K142" i="6"/>
  <c r="L142" i="6"/>
  <c r="M142" i="6"/>
  <c r="N142" i="6"/>
  <c r="O142" i="6"/>
  <c r="P142" i="6"/>
  <c r="Q142" i="6"/>
  <c r="R142" i="6"/>
  <c r="S142" i="6"/>
  <c r="T142" i="6"/>
  <c r="D143" i="6"/>
  <c r="E143" i="6"/>
  <c r="F143" i="6"/>
  <c r="G143" i="6"/>
  <c r="H143" i="6"/>
  <c r="I143" i="6"/>
  <c r="J143" i="6"/>
  <c r="K143" i="6"/>
  <c r="L143" i="6"/>
  <c r="M143" i="6"/>
  <c r="N143" i="6"/>
  <c r="O143" i="6"/>
  <c r="P143" i="6"/>
  <c r="Q143" i="6"/>
  <c r="R143" i="6"/>
  <c r="S143" i="6"/>
  <c r="T143" i="6"/>
  <c r="D144" i="6"/>
  <c r="E144" i="6"/>
  <c r="F144" i="6"/>
  <c r="G14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D145" i="6"/>
  <c r="E145" i="6"/>
  <c r="F145" i="6"/>
  <c r="G145" i="6"/>
  <c r="H145" i="6"/>
  <c r="I145" i="6"/>
  <c r="J145" i="6"/>
  <c r="K145" i="6"/>
  <c r="L145" i="6"/>
  <c r="M145" i="6"/>
  <c r="N145" i="6"/>
  <c r="O145" i="6"/>
  <c r="P145" i="6"/>
  <c r="Q145" i="6"/>
  <c r="R145" i="6"/>
  <c r="S145" i="6"/>
  <c r="T145" i="6"/>
  <c r="C141" i="6" l="1"/>
  <c r="C143" i="6"/>
  <c r="C139" i="6"/>
  <c r="C145" i="6"/>
  <c r="C137" i="6"/>
  <c r="C144" i="6"/>
  <c r="C140" i="6"/>
  <c r="C136" i="6"/>
  <c r="C142" i="6"/>
  <c r="C138" i="6"/>
  <c r="L41" i="6" l="1"/>
  <c r="T41" i="6"/>
  <c r="Q41" i="6"/>
  <c r="I41" i="6"/>
  <c r="P41" i="6"/>
  <c r="H41" i="6"/>
  <c r="U41" i="6"/>
  <c r="M41" i="6"/>
  <c r="E41" i="6"/>
  <c r="S41" i="6"/>
  <c r="K41" i="6"/>
  <c r="W41" i="6"/>
  <c r="O41" i="6"/>
  <c r="G41" i="6"/>
  <c r="R41" i="6"/>
  <c r="J41" i="6"/>
  <c r="V41" i="6"/>
  <c r="N41" i="6"/>
  <c r="F41" i="6"/>
  <c r="D49" i="6" l="1"/>
  <c r="D41" i="6"/>
  <c r="V23" i="6" l="1"/>
  <c r="H23" i="6" l="1"/>
  <c r="U23" i="6"/>
  <c r="O23" i="6"/>
  <c r="P23" i="6"/>
  <c r="J23" i="6"/>
  <c r="I23" i="6"/>
  <c r="R23" i="6"/>
  <c r="Q23" i="6"/>
  <c r="N23" i="6"/>
  <c r="S23" i="6"/>
  <c r="G23" i="6"/>
  <c r="L23" i="6"/>
  <c r="F23" i="6"/>
  <c r="W23" i="6"/>
  <c r="K23" i="6"/>
  <c r="E23" i="6"/>
  <c r="T23" i="6"/>
  <c r="M23" i="6"/>
  <c r="V59" i="6" l="1"/>
  <c r="P59" i="6"/>
  <c r="N59" i="6"/>
  <c r="H59" i="6"/>
  <c r="F59" i="6"/>
  <c r="W73" i="6"/>
  <c r="Q73" i="6"/>
  <c r="O73" i="6"/>
  <c r="I73" i="6"/>
  <c r="G73" i="6"/>
  <c r="W69" i="6"/>
  <c r="O69" i="6"/>
  <c r="G69" i="6"/>
  <c r="S64" i="6"/>
  <c r="K64" i="6"/>
  <c r="W63" i="6"/>
  <c r="V63" i="6"/>
  <c r="S63" i="6"/>
  <c r="R63" i="6"/>
  <c r="O63" i="6"/>
  <c r="N63" i="6"/>
  <c r="K63" i="6"/>
  <c r="J63" i="6"/>
  <c r="F63" i="6"/>
  <c r="S66" i="6"/>
  <c r="K66" i="6"/>
  <c r="W65" i="6"/>
  <c r="W88" i="6" s="1"/>
  <c r="O65" i="6"/>
  <c r="O88" i="6" s="1"/>
  <c r="G65" i="6"/>
  <c r="G88" i="6" s="1"/>
  <c r="S62" i="6"/>
  <c r="K62" i="6"/>
  <c r="W61" i="6"/>
  <c r="O61" i="6"/>
  <c r="G61" i="6"/>
  <c r="S60" i="6"/>
  <c r="K60" i="6"/>
  <c r="K89" i="6" l="1"/>
  <c r="S89" i="6"/>
  <c r="G57" i="6"/>
  <c r="O57" i="6"/>
  <c r="W57" i="6"/>
  <c r="O59" i="6"/>
  <c r="W59" i="6"/>
  <c r="D60" i="6"/>
  <c r="L60" i="6"/>
  <c r="T60" i="6"/>
  <c r="H61" i="6"/>
  <c r="P61" i="6"/>
  <c r="H65" i="6"/>
  <c r="H88" i="6" s="1"/>
  <c r="P65" i="6"/>
  <c r="P88" i="6" s="1"/>
  <c r="L66" i="6"/>
  <c r="T66" i="6"/>
  <c r="K73" i="6"/>
  <c r="K57" i="6"/>
  <c r="S57" i="6"/>
  <c r="D73" i="6"/>
  <c r="S73" i="6"/>
  <c r="J59" i="6"/>
  <c r="R59" i="6"/>
  <c r="K71" i="6"/>
  <c r="S71" i="6"/>
  <c r="M73" i="6"/>
  <c r="D59" i="6"/>
  <c r="L59" i="6"/>
  <c r="T59" i="6"/>
  <c r="H60" i="6"/>
  <c r="P60" i="6"/>
  <c r="D61" i="6"/>
  <c r="L61" i="6"/>
  <c r="T61" i="6"/>
  <c r="D65" i="6"/>
  <c r="D88" i="6" s="1"/>
  <c r="L65" i="6"/>
  <c r="L88" i="6" s="1"/>
  <c r="T65" i="6"/>
  <c r="T88" i="6" s="1"/>
  <c r="H66" i="6"/>
  <c r="P66" i="6"/>
  <c r="F73" i="6"/>
  <c r="N73" i="6"/>
  <c r="V73" i="6"/>
  <c r="E59" i="6"/>
  <c r="M59" i="6"/>
  <c r="U59" i="6"/>
  <c r="G71" i="6"/>
  <c r="O71" i="6"/>
  <c r="W71" i="6"/>
  <c r="J73" i="6"/>
  <c r="R73" i="6"/>
  <c r="I59" i="6"/>
  <c r="Q59" i="6"/>
  <c r="Q61" i="6"/>
  <c r="K59" i="6"/>
  <c r="S59" i="6"/>
  <c r="G60" i="6"/>
  <c r="O60" i="6"/>
  <c r="W60" i="6"/>
  <c r="K61" i="6"/>
  <c r="S61" i="6"/>
  <c r="G62" i="6"/>
  <c r="O62" i="6"/>
  <c r="W62" i="6"/>
  <c r="K65" i="6"/>
  <c r="K88" i="6" s="1"/>
  <c r="S65" i="6"/>
  <c r="S88" i="6" s="1"/>
  <c r="G66" i="6"/>
  <c r="O66" i="6"/>
  <c r="W66" i="6"/>
  <c r="G64" i="6"/>
  <c r="O64" i="6"/>
  <c r="O89" i="6" s="1"/>
  <c r="W64" i="6"/>
  <c r="W89" i="6" s="1"/>
  <c r="K69" i="6"/>
  <c r="S69" i="6"/>
  <c r="H70" i="6"/>
  <c r="I64" i="6"/>
  <c r="Q64" i="6"/>
  <c r="E69" i="6"/>
  <c r="M69" i="6"/>
  <c r="U69" i="6"/>
  <c r="M71" i="6"/>
  <c r="U71" i="6"/>
  <c r="I72" i="6"/>
  <c r="Q72" i="6"/>
  <c r="F60" i="6"/>
  <c r="J60" i="6"/>
  <c r="N60" i="6"/>
  <c r="R60" i="6"/>
  <c r="V60" i="6"/>
  <c r="F61" i="6"/>
  <c r="J61" i="6"/>
  <c r="N61" i="6"/>
  <c r="R61" i="6"/>
  <c r="V61" i="6"/>
  <c r="F65" i="6"/>
  <c r="F88" i="6" s="1"/>
  <c r="J65" i="6"/>
  <c r="J88" i="6" s="1"/>
  <c r="N65" i="6"/>
  <c r="N88" i="6" s="1"/>
  <c r="R65" i="6"/>
  <c r="R88" i="6" s="1"/>
  <c r="V65" i="6"/>
  <c r="V88" i="6" s="1"/>
  <c r="F66" i="6"/>
  <c r="J66" i="6"/>
  <c r="N66" i="6"/>
  <c r="R66" i="6"/>
  <c r="V66" i="6"/>
  <c r="J71" i="6"/>
  <c r="R71" i="6"/>
  <c r="F72" i="6"/>
  <c r="N72" i="6"/>
  <c r="V72" i="6"/>
  <c r="J69" i="6"/>
  <c r="R69" i="6"/>
  <c r="M70" i="6"/>
  <c r="I70" i="6"/>
  <c r="S70" i="6"/>
  <c r="O70" i="6"/>
  <c r="K70" i="6"/>
  <c r="M63" i="6"/>
  <c r="I63" i="6"/>
  <c r="U63" i="6"/>
  <c r="E73" i="6"/>
  <c r="J57" i="6"/>
  <c r="R57" i="6"/>
  <c r="Q63" i="6"/>
  <c r="U73" i="6"/>
  <c r="E15" i="6"/>
  <c r="C78" i="6"/>
  <c r="H57" i="6"/>
  <c r="H87" i="6" s="1"/>
  <c r="L57" i="6"/>
  <c r="T57" i="6"/>
  <c r="M57" i="6"/>
  <c r="Q57" i="6"/>
  <c r="U57" i="6"/>
  <c r="P57" i="6"/>
  <c r="I57" i="6"/>
  <c r="F64" i="6"/>
  <c r="F89" i="6" s="1"/>
  <c r="N64" i="6"/>
  <c r="N89" i="6" s="1"/>
  <c r="V64" i="6"/>
  <c r="V89" i="6" s="1"/>
  <c r="D63" i="6"/>
  <c r="F62" i="6"/>
  <c r="J62" i="6"/>
  <c r="N62" i="6"/>
  <c r="R62" i="6"/>
  <c r="V62" i="6"/>
  <c r="D62" i="6"/>
  <c r="H62" i="6"/>
  <c r="L62" i="6"/>
  <c r="P62" i="6"/>
  <c r="T62" i="6"/>
  <c r="G72" i="6"/>
  <c r="K72" i="6"/>
  <c r="O72" i="6"/>
  <c r="S72" i="6"/>
  <c r="W72" i="6"/>
  <c r="G59" i="6"/>
  <c r="R74" i="6"/>
  <c r="R85" i="6" s="1"/>
  <c r="W70" i="6"/>
  <c r="J49" i="6"/>
  <c r="V49" i="6"/>
  <c r="D70" i="6"/>
  <c r="G49" i="6"/>
  <c r="S49" i="6"/>
  <c r="D74" i="6"/>
  <c r="H74" i="6"/>
  <c r="H85" i="6" s="1"/>
  <c r="L49" i="6"/>
  <c r="P74" i="6"/>
  <c r="P85" i="6" s="1"/>
  <c r="T74" i="6"/>
  <c r="T85" i="6" s="1"/>
  <c r="E74" i="6"/>
  <c r="E85" i="6" s="1"/>
  <c r="I74" i="6"/>
  <c r="I85" i="6" s="1"/>
  <c r="M74" i="6"/>
  <c r="M85" i="6" s="1"/>
  <c r="Q74" i="6"/>
  <c r="Q85" i="6" s="1"/>
  <c r="U74" i="6"/>
  <c r="U85" i="6" s="1"/>
  <c r="D57" i="6"/>
  <c r="C38" i="6"/>
  <c r="K49" i="6"/>
  <c r="W49" i="6"/>
  <c r="L64" i="6"/>
  <c r="T64" i="6"/>
  <c r="L71" i="6"/>
  <c r="T71" i="6"/>
  <c r="L72" i="6"/>
  <c r="T72" i="6"/>
  <c r="L69" i="6"/>
  <c r="T69" i="6"/>
  <c r="C34" i="6"/>
  <c r="C39" i="6"/>
  <c r="F57" i="6"/>
  <c r="N57" i="6"/>
  <c r="V57" i="6"/>
  <c r="E60" i="6"/>
  <c r="I60" i="6"/>
  <c r="M60" i="6"/>
  <c r="Q60" i="6"/>
  <c r="U60" i="6"/>
  <c r="E61" i="6"/>
  <c r="I61" i="6"/>
  <c r="M61" i="6"/>
  <c r="U61" i="6"/>
  <c r="E62" i="6"/>
  <c r="I62" i="6"/>
  <c r="M62" i="6"/>
  <c r="Q62" i="6"/>
  <c r="U62" i="6"/>
  <c r="E65" i="6"/>
  <c r="E88" i="6" s="1"/>
  <c r="I65" i="6"/>
  <c r="I88" i="6" s="1"/>
  <c r="M65" i="6"/>
  <c r="M88" i="6" s="1"/>
  <c r="Q65" i="6"/>
  <c r="Q88" i="6" s="1"/>
  <c r="U65" i="6"/>
  <c r="U88" i="6" s="1"/>
  <c r="E66" i="6"/>
  <c r="I66" i="6"/>
  <c r="M66" i="6"/>
  <c r="Q66" i="6"/>
  <c r="U66" i="6"/>
  <c r="D64" i="6"/>
  <c r="H63" i="6"/>
  <c r="L63" i="6"/>
  <c r="P63" i="6"/>
  <c r="T63" i="6"/>
  <c r="E64" i="6"/>
  <c r="M64" i="6"/>
  <c r="U64" i="6"/>
  <c r="I71" i="6"/>
  <c r="Q71" i="6"/>
  <c r="E72" i="6"/>
  <c r="M72" i="6"/>
  <c r="U72" i="6"/>
  <c r="I69" i="6"/>
  <c r="Q69" i="6"/>
  <c r="U70" i="6"/>
  <c r="J64" i="6"/>
  <c r="J89" i="6" s="1"/>
  <c r="R64" i="6"/>
  <c r="R89" i="6" s="1"/>
  <c r="F49" i="6"/>
  <c r="N69" i="6"/>
  <c r="V69" i="6"/>
  <c r="R49" i="6"/>
  <c r="F71" i="6"/>
  <c r="N71" i="6"/>
  <c r="V71" i="6"/>
  <c r="J72" i="6"/>
  <c r="R72" i="6"/>
  <c r="H64" i="6"/>
  <c r="P64" i="6"/>
  <c r="H71" i="6"/>
  <c r="P71" i="6"/>
  <c r="H72" i="6"/>
  <c r="P72" i="6"/>
  <c r="D69" i="6"/>
  <c r="P69" i="6"/>
  <c r="L70" i="6"/>
  <c r="C35" i="6"/>
  <c r="C36" i="6"/>
  <c r="C37" i="6"/>
  <c r="C40" i="6"/>
  <c r="C45" i="6"/>
  <c r="C46" i="6"/>
  <c r="O49" i="6"/>
  <c r="F74" i="6"/>
  <c r="F85" i="6" s="1"/>
  <c r="V74" i="6"/>
  <c r="V85" i="6" s="1"/>
  <c r="F69" i="6"/>
  <c r="J74" i="6"/>
  <c r="J85" i="6" s="1"/>
  <c r="E57" i="6"/>
  <c r="I15" i="6"/>
  <c r="H73" i="6"/>
  <c r="L73" i="6"/>
  <c r="P73" i="6"/>
  <c r="T73" i="6"/>
  <c r="C47" i="6"/>
  <c r="E63" i="6"/>
  <c r="E71" i="6"/>
  <c r="C5" i="6"/>
  <c r="C11" i="6"/>
  <c r="G63" i="6"/>
  <c r="C19" i="6"/>
  <c r="D71" i="6"/>
  <c r="C20" i="6"/>
  <c r="D72" i="6"/>
  <c r="C17" i="6"/>
  <c r="H69" i="6"/>
  <c r="D23" i="6"/>
  <c r="C23" i="6" s="1"/>
  <c r="C22" i="6"/>
  <c r="N49" i="6"/>
  <c r="C14" i="6"/>
  <c r="D66" i="6"/>
  <c r="G74" i="6"/>
  <c r="G85" i="6" s="1"/>
  <c r="K74" i="6"/>
  <c r="K85" i="6" s="1"/>
  <c r="O74" i="6"/>
  <c r="O85" i="6" s="1"/>
  <c r="S74" i="6"/>
  <c r="S85" i="6" s="1"/>
  <c r="W74" i="6"/>
  <c r="W85" i="6" s="1"/>
  <c r="N74" i="6"/>
  <c r="N85" i="6" s="1"/>
  <c r="C33" i="6"/>
  <c r="H15" i="6"/>
  <c r="L15" i="6"/>
  <c r="P15" i="6"/>
  <c r="T15" i="6"/>
  <c r="M15" i="6"/>
  <c r="Q15" i="6"/>
  <c r="U15" i="6"/>
  <c r="E49" i="6"/>
  <c r="I49" i="6"/>
  <c r="M49" i="6"/>
  <c r="Q49" i="6"/>
  <c r="U49" i="6"/>
  <c r="H49" i="6"/>
  <c r="C21" i="6"/>
  <c r="C43" i="6"/>
  <c r="C31" i="6"/>
  <c r="G15" i="6"/>
  <c r="K15" i="6"/>
  <c r="O15" i="6"/>
  <c r="S15" i="6"/>
  <c r="W15" i="6"/>
  <c r="C12" i="6"/>
  <c r="F15" i="6"/>
  <c r="J15" i="6"/>
  <c r="N15" i="6"/>
  <c r="R15" i="6"/>
  <c r="V15" i="6"/>
  <c r="D15" i="6"/>
  <c r="C8" i="6"/>
  <c r="C10" i="6"/>
  <c r="C9" i="6"/>
  <c r="C13" i="6"/>
  <c r="C7" i="6"/>
  <c r="I84" i="6" l="1"/>
  <c r="V84" i="6"/>
  <c r="W87" i="6"/>
  <c r="D87" i="6"/>
  <c r="U87" i="6"/>
  <c r="F87" i="6"/>
  <c r="P87" i="6"/>
  <c r="M87" i="6"/>
  <c r="F84" i="6"/>
  <c r="N87" i="6"/>
  <c r="J87" i="6"/>
  <c r="K87" i="6"/>
  <c r="Q87" i="6"/>
  <c r="O87" i="6"/>
  <c r="G87" i="6"/>
  <c r="T87" i="6"/>
  <c r="E87" i="6"/>
  <c r="N84" i="6"/>
  <c r="V87" i="6"/>
  <c r="I87" i="6"/>
  <c r="L87" i="6"/>
  <c r="R87" i="6"/>
  <c r="S87" i="6"/>
  <c r="Q84" i="6"/>
  <c r="I89" i="6"/>
  <c r="G89" i="6"/>
  <c r="E89" i="6"/>
  <c r="E84" i="6"/>
  <c r="L89" i="6"/>
  <c r="H89" i="6"/>
  <c r="W86" i="6"/>
  <c r="T84" i="6"/>
  <c r="Q89" i="6"/>
  <c r="O86" i="6"/>
  <c r="I86" i="6"/>
  <c r="L84" i="6"/>
  <c r="U89" i="6"/>
  <c r="G84" i="6"/>
  <c r="R84" i="6"/>
  <c r="U84" i="6"/>
  <c r="P84" i="6"/>
  <c r="M89" i="6"/>
  <c r="J84" i="6"/>
  <c r="M84" i="6"/>
  <c r="H84" i="6"/>
  <c r="L86" i="6"/>
  <c r="U86" i="6"/>
  <c r="S86" i="6"/>
  <c r="S84" i="6"/>
  <c r="D84" i="6"/>
  <c r="T89" i="6"/>
  <c r="M86" i="6"/>
  <c r="K86" i="6"/>
  <c r="W84" i="6"/>
  <c r="K84" i="6"/>
  <c r="H86" i="6"/>
  <c r="D86" i="6"/>
  <c r="P89" i="6"/>
  <c r="D85" i="6"/>
  <c r="D89" i="6"/>
  <c r="O84" i="6"/>
  <c r="D51" i="6"/>
  <c r="O67" i="6"/>
  <c r="O95" i="6" s="1"/>
  <c r="O100" i="6" s="1"/>
  <c r="S67" i="6"/>
  <c r="S95" i="6" s="1"/>
  <c r="S100" i="6" s="1"/>
  <c r="K67" i="6"/>
  <c r="K95" i="6" s="1"/>
  <c r="K100" i="6" s="1"/>
  <c r="W67" i="6"/>
  <c r="W95" i="6" s="1"/>
  <c r="W100" i="6" s="1"/>
  <c r="S25" i="6"/>
  <c r="C59" i="6"/>
  <c r="Q51" i="6"/>
  <c r="R70" i="6"/>
  <c r="R86" i="6" s="1"/>
  <c r="G70" i="6"/>
  <c r="G86" i="6" s="1"/>
  <c r="Q70" i="6"/>
  <c r="Q86" i="6" s="1"/>
  <c r="W25" i="6"/>
  <c r="P70" i="6"/>
  <c r="P75" i="6" s="1"/>
  <c r="P94" i="6" s="1"/>
  <c r="P99" i="6" s="1"/>
  <c r="E25" i="6"/>
  <c r="N67" i="6"/>
  <c r="N95" i="6" s="1"/>
  <c r="N100" i="6" s="1"/>
  <c r="K25" i="6"/>
  <c r="N70" i="6"/>
  <c r="N86" i="6" s="1"/>
  <c r="P25" i="6"/>
  <c r="I25" i="6"/>
  <c r="F70" i="6"/>
  <c r="F75" i="6" s="1"/>
  <c r="F94" i="6" s="1"/>
  <c r="F99" i="6" s="1"/>
  <c r="H25" i="6"/>
  <c r="I51" i="6"/>
  <c r="M25" i="6"/>
  <c r="E70" i="6"/>
  <c r="E86" i="6" s="1"/>
  <c r="T25" i="6"/>
  <c r="T49" i="6"/>
  <c r="T51" i="6" s="1"/>
  <c r="C65" i="6"/>
  <c r="T70" i="6"/>
  <c r="T86" i="6" s="1"/>
  <c r="V25" i="6"/>
  <c r="R67" i="6"/>
  <c r="R95" i="6" s="1"/>
  <c r="R100" i="6" s="1"/>
  <c r="V70" i="6"/>
  <c r="V75" i="6" s="1"/>
  <c r="V94" i="6" s="1"/>
  <c r="V99" i="6" s="1"/>
  <c r="T67" i="6"/>
  <c r="T95" i="6" s="1"/>
  <c r="T100" i="6" s="1"/>
  <c r="C44" i="6"/>
  <c r="C72" i="6"/>
  <c r="J67" i="6"/>
  <c r="J95" i="6" s="1"/>
  <c r="J100" i="6" s="1"/>
  <c r="R25" i="6"/>
  <c r="L67" i="6"/>
  <c r="L95" i="6" s="1"/>
  <c r="L100" i="6" s="1"/>
  <c r="D25" i="6"/>
  <c r="J25" i="6"/>
  <c r="C18" i="6"/>
  <c r="U25" i="6"/>
  <c r="I75" i="6"/>
  <c r="I94" i="6" s="1"/>
  <c r="I99" i="6" s="1"/>
  <c r="J70" i="6"/>
  <c r="J86" i="6" s="1"/>
  <c r="S51" i="6"/>
  <c r="L51" i="6"/>
  <c r="P67" i="6"/>
  <c r="P95" i="6" s="1"/>
  <c r="P100" i="6" s="1"/>
  <c r="K51" i="6"/>
  <c r="N51" i="6"/>
  <c r="V51" i="6"/>
  <c r="V67" i="6"/>
  <c r="V95" i="6" s="1"/>
  <c r="V100" i="6" s="1"/>
  <c r="M51" i="6"/>
  <c r="J51" i="6"/>
  <c r="F51" i="6"/>
  <c r="O51" i="6"/>
  <c r="O75" i="6"/>
  <c r="O94" i="6" s="1"/>
  <c r="O99" i="6" s="1"/>
  <c r="C88" i="6"/>
  <c r="U51" i="6"/>
  <c r="E51" i="6"/>
  <c r="Q67" i="6"/>
  <c r="Q95" i="6" s="1"/>
  <c r="Q100" i="6" s="1"/>
  <c r="C60" i="6"/>
  <c r="D67" i="6"/>
  <c r="D95" i="6" s="1"/>
  <c r="D100" i="6" s="1"/>
  <c r="H67" i="6"/>
  <c r="H95" i="6" s="1"/>
  <c r="H100" i="6" s="1"/>
  <c r="C62" i="6"/>
  <c r="M67" i="6"/>
  <c r="M95" i="6" s="1"/>
  <c r="M100" i="6" s="1"/>
  <c r="G67" i="6"/>
  <c r="G95" i="6" s="1"/>
  <c r="G100" i="6" s="1"/>
  <c r="C64" i="6"/>
  <c r="C57" i="6"/>
  <c r="W51" i="6"/>
  <c r="N25" i="6"/>
  <c r="G25" i="6"/>
  <c r="L25" i="6"/>
  <c r="M75" i="6"/>
  <c r="M94" i="6" s="1"/>
  <c r="M99" i="6" s="1"/>
  <c r="C48" i="6"/>
  <c r="L74" i="6"/>
  <c r="C74" i="6" s="1"/>
  <c r="G51" i="6"/>
  <c r="R51" i="6"/>
  <c r="U75" i="6"/>
  <c r="U94" i="6" s="1"/>
  <c r="U99" i="6" s="1"/>
  <c r="P49" i="6"/>
  <c r="P51" i="6" s="1"/>
  <c r="U67" i="6"/>
  <c r="U95" i="6" s="1"/>
  <c r="U100" i="6" s="1"/>
  <c r="C63" i="6"/>
  <c r="I67" i="6"/>
  <c r="I95" i="6" s="1"/>
  <c r="I100" i="6" s="1"/>
  <c r="F25" i="6"/>
  <c r="H51" i="6"/>
  <c r="Q25" i="6"/>
  <c r="C66" i="6"/>
  <c r="C61" i="6"/>
  <c r="F67" i="6"/>
  <c r="F95" i="6" s="1"/>
  <c r="F100" i="6" s="1"/>
  <c r="C41" i="6"/>
  <c r="C73" i="6"/>
  <c r="C71" i="6"/>
  <c r="O25" i="6"/>
  <c r="C69" i="6"/>
  <c r="W75" i="6"/>
  <c r="W94" i="6" s="1"/>
  <c r="W99" i="6" s="1"/>
  <c r="S75" i="6"/>
  <c r="S94" i="6" s="1"/>
  <c r="S99" i="6" s="1"/>
  <c r="K75" i="6"/>
  <c r="K94" i="6" s="1"/>
  <c r="K99" i="6" s="1"/>
  <c r="D75" i="6"/>
  <c r="D94" i="6" s="1"/>
  <c r="D99" i="6" s="1"/>
  <c r="H75" i="6"/>
  <c r="H94" i="6" s="1"/>
  <c r="H99" i="6" s="1"/>
  <c r="E67" i="6"/>
  <c r="E95" i="6" s="1"/>
  <c r="E100" i="6" s="1"/>
  <c r="C15" i="6"/>
  <c r="C51" i="6" l="1"/>
  <c r="C25" i="6"/>
  <c r="C27" i="6" s="1"/>
  <c r="H96" i="6"/>
  <c r="H101" i="6" s="1"/>
  <c r="I96" i="6"/>
  <c r="I101" i="6" s="1"/>
  <c r="W96" i="6"/>
  <c r="W101" i="6" s="1"/>
  <c r="K96" i="6"/>
  <c r="K101" i="6" s="1"/>
  <c r="D96" i="6"/>
  <c r="D101" i="6" s="1"/>
  <c r="U96" i="6"/>
  <c r="U101" i="6" s="1"/>
  <c r="S96" i="6"/>
  <c r="S101" i="6" s="1"/>
  <c r="O96" i="6"/>
  <c r="O101" i="6" s="1"/>
  <c r="E90" i="6"/>
  <c r="Q90" i="6"/>
  <c r="I90" i="6"/>
  <c r="N90" i="6"/>
  <c r="K90" i="6"/>
  <c r="T90" i="6"/>
  <c r="H90" i="6"/>
  <c r="M90" i="6"/>
  <c r="F86" i="6"/>
  <c r="O90" i="6"/>
  <c r="P86" i="6"/>
  <c r="S90" i="6"/>
  <c r="R90" i="6"/>
  <c r="W90" i="6"/>
  <c r="D90" i="6"/>
  <c r="L75" i="6"/>
  <c r="L85" i="6"/>
  <c r="L90" i="6" s="1"/>
  <c r="J90" i="6"/>
  <c r="D77" i="6"/>
  <c r="U90" i="6"/>
  <c r="G90" i="6"/>
  <c r="V86" i="6"/>
  <c r="O77" i="6"/>
  <c r="S77" i="6"/>
  <c r="W77" i="6"/>
  <c r="Q75" i="6"/>
  <c r="R75" i="6"/>
  <c r="P77" i="6"/>
  <c r="V77" i="6"/>
  <c r="G75" i="6"/>
  <c r="N75" i="6"/>
  <c r="E75" i="6"/>
  <c r="T75" i="6"/>
  <c r="I77" i="6"/>
  <c r="C70" i="6"/>
  <c r="J75" i="6"/>
  <c r="C89" i="6"/>
  <c r="C49" i="6"/>
  <c r="M77" i="6"/>
  <c r="C67" i="6"/>
  <c r="C95" i="6" s="1"/>
  <c r="C100" i="6" s="1"/>
  <c r="C87" i="6"/>
  <c r="C84" i="6"/>
  <c r="U77" i="6"/>
  <c r="H77" i="6"/>
  <c r="F77" i="6"/>
  <c r="K77" i="6"/>
  <c r="C53" i="6" l="1"/>
  <c r="T77" i="6"/>
  <c r="T94" i="6"/>
  <c r="N77" i="6"/>
  <c r="N94" i="6"/>
  <c r="R77" i="6"/>
  <c r="R94" i="6"/>
  <c r="G77" i="6"/>
  <c r="G94" i="6"/>
  <c r="Q77" i="6"/>
  <c r="Q94" i="6"/>
  <c r="Q99" i="6" s="1"/>
  <c r="J77" i="6"/>
  <c r="J94" i="6"/>
  <c r="E77" i="6"/>
  <c r="E94" i="6"/>
  <c r="L77" i="6"/>
  <c r="L94" i="6"/>
  <c r="M96" i="6"/>
  <c r="M101" i="6" s="1"/>
  <c r="P90" i="6"/>
  <c r="F90" i="6"/>
  <c r="H92" i="6" s="1"/>
  <c r="F96" i="6"/>
  <c r="F101" i="6" s="1"/>
  <c r="V90" i="6"/>
  <c r="C85" i="6"/>
  <c r="C75" i="6"/>
  <c r="C94" i="6" s="1"/>
  <c r="C99" i="6" s="1"/>
  <c r="E92" i="6"/>
  <c r="D92" i="6"/>
  <c r="C86" i="6"/>
  <c r="M92" i="6" l="1"/>
  <c r="K92" i="6"/>
  <c r="C77" i="6"/>
  <c r="C79" i="6" s="1"/>
  <c r="G96" i="6"/>
  <c r="G101" i="6" s="1"/>
  <c r="G99" i="6"/>
  <c r="L96" i="6"/>
  <c r="L101" i="6" s="1"/>
  <c r="L99" i="6"/>
  <c r="E96" i="6"/>
  <c r="E101" i="6" s="1"/>
  <c r="E99" i="6"/>
  <c r="J96" i="6"/>
  <c r="J101" i="6" s="1"/>
  <c r="J99" i="6"/>
  <c r="R96" i="6"/>
  <c r="R101" i="6" s="1"/>
  <c r="R99" i="6"/>
  <c r="N96" i="6"/>
  <c r="N101" i="6" s="1"/>
  <c r="N99" i="6"/>
  <c r="Q96" i="6"/>
  <c r="Q101" i="6" s="1"/>
  <c r="T96" i="6"/>
  <c r="T101" i="6" s="1"/>
  <c r="T99" i="6"/>
  <c r="P92" i="6"/>
  <c r="L92" i="6"/>
  <c r="J92" i="6"/>
  <c r="Q92" i="6"/>
  <c r="I92" i="6"/>
  <c r="V96" i="6"/>
  <c r="V101" i="6" s="1"/>
  <c r="P96" i="6"/>
  <c r="P101" i="6" s="1"/>
  <c r="R92" i="6"/>
  <c r="C96" i="6"/>
  <c r="C101" i="6" s="1"/>
  <c r="S92" i="6"/>
  <c r="T92" i="6"/>
  <c r="G92" i="6"/>
  <c r="F92" i="6"/>
  <c r="U92" i="6"/>
  <c r="N92" i="6"/>
  <c r="W92" i="6"/>
  <c r="V92" i="6"/>
  <c r="O92" i="6"/>
  <c r="C90" i="6"/>
</calcChain>
</file>

<file path=xl/sharedStrings.xml><?xml version="1.0" encoding="utf-8"?>
<sst xmlns="http://schemas.openxmlformats.org/spreadsheetml/2006/main" count="533" uniqueCount="140">
  <si>
    <t>Discount Rate</t>
  </si>
  <si>
    <t>Total</t>
  </si>
  <si>
    <t>$ millions</t>
  </si>
  <si>
    <t>NPV</t>
  </si>
  <si>
    <t>Coal VOM Costs</t>
  </si>
  <si>
    <t>EOL Coal</t>
  </si>
  <si>
    <t>Coal Fixed Costs</t>
  </si>
  <si>
    <t>Reclamation Costs</t>
  </si>
  <si>
    <t>Retirement Costs</t>
  </si>
  <si>
    <t>Coal Fuel Costs</t>
  </si>
  <si>
    <t>Solar VOM</t>
  </si>
  <si>
    <t>Wind VOM</t>
  </si>
  <si>
    <t>Gas VOM</t>
  </si>
  <si>
    <t>Battery VOM</t>
  </si>
  <si>
    <t>LT Contract VOM</t>
  </si>
  <si>
    <t>QFs VOM</t>
  </si>
  <si>
    <t>Fuel</t>
  </si>
  <si>
    <t>Start Fuel</t>
  </si>
  <si>
    <t>Energy not Served</t>
  </si>
  <si>
    <t>Dumped Energy</t>
  </si>
  <si>
    <t>Deficiency Cost</t>
  </si>
  <si>
    <t>Generator Fixed / Build Costs</t>
  </si>
  <si>
    <t>Battery Fixed / Build Costs</t>
  </si>
  <si>
    <t>Solar FOM</t>
  </si>
  <si>
    <t>Wind FOM</t>
  </si>
  <si>
    <t>Gas FOM</t>
  </si>
  <si>
    <t>Battery FOM</t>
  </si>
  <si>
    <t>Use of Service</t>
  </si>
  <si>
    <t>Market Costs</t>
  </si>
  <si>
    <t>System Market Sales</t>
  </si>
  <si>
    <t>System Market Purchases</t>
  </si>
  <si>
    <t xml:space="preserve">Transmission Costs  </t>
  </si>
  <si>
    <t xml:space="preserve">  Transmission Build / Reinforcement Costs</t>
  </si>
  <si>
    <t>Total System Cost</t>
  </si>
  <si>
    <t>Fixed</t>
  </si>
  <si>
    <t>Variable</t>
  </si>
  <si>
    <t>Risk Adjusted PVRR</t>
  </si>
  <si>
    <t>Retired Coal</t>
  </si>
  <si>
    <t>DSM</t>
  </si>
  <si>
    <t>LT Contracts</t>
  </si>
  <si>
    <t>QFs</t>
  </si>
  <si>
    <t>Gas</t>
  </si>
  <si>
    <t>Solar</t>
  </si>
  <si>
    <t>Wind</t>
  </si>
  <si>
    <t>Other System</t>
  </si>
  <si>
    <t>Coal Fuel</t>
  </si>
  <si>
    <t>Gas Fuel</t>
  </si>
  <si>
    <t>Non-Gas VOM/PTC</t>
  </si>
  <si>
    <t>Energy Efficiency</t>
  </si>
  <si>
    <t>Emissions</t>
  </si>
  <si>
    <t>Deficiency</t>
  </si>
  <si>
    <t>Total Variable</t>
  </si>
  <si>
    <t>Market Purchases</t>
  </si>
  <si>
    <t>Market Sales</t>
  </si>
  <si>
    <t>Coal Fixed</t>
  </si>
  <si>
    <t>Gas Fixed</t>
  </si>
  <si>
    <t>Proxy Capital</t>
  </si>
  <si>
    <t>Proxy Fixed</t>
  </si>
  <si>
    <t>Demand Response</t>
  </si>
  <si>
    <t>Transmission</t>
  </si>
  <si>
    <t>Total Fixed</t>
  </si>
  <si>
    <t>Risk Premium</t>
  </si>
  <si>
    <t>Risk Adjusted</t>
  </si>
  <si>
    <t>Net Market Transactions</t>
  </si>
  <si>
    <t>Coal &amp; Gas Fixed</t>
  </si>
  <si>
    <t>Coal &amp; Gas Variable</t>
  </si>
  <si>
    <t>Cumulative PVRR(d)</t>
  </si>
  <si>
    <t>Net Cost/(Benefit)</t>
  </si>
  <si>
    <t>Proxy Resource Costs</t>
  </si>
  <si>
    <t>Projects Generation (GWh)</t>
  </si>
  <si>
    <t>OATT Adjustment</t>
  </si>
  <si>
    <t>Generation (GWh)</t>
  </si>
  <si>
    <t>$ Millions</t>
  </si>
  <si>
    <t>Adjust if Needed</t>
  </si>
  <si>
    <t>Coal</t>
  </si>
  <si>
    <t>Coal FOM</t>
  </si>
  <si>
    <t>Coal Start Fuel</t>
  </si>
  <si>
    <t>Emission Cost</t>
  </si>
  <si>
    <t>OTR NOx</t>
  </si>
  <si>
    <t>Other Generation Costs</t>
  </si>
  <si>
    <t>Other Generation Fixed Costs</t>
  </si>
  <si>
    <t>Other FOM</t>
  </si>
  <si>
    <t>Demand Side Management Costs</t>
  </si>
  <si>
    <t>Demand Response VOM</t>
  </si>
  <si>
    <t>Demand Response FOM</t>
  </si>
  <si>
    <t>Energy Effenciency VOM</t>
  </si>
  <si>
    <t>Energy Effenciency FOM</t>
  </si>
  <si>
    <t>DR</t>
  </si>
  <si>
    <t>EE</t>
  </si>
  <si>
    <t>CO2 Price Curve</t>
  </si>
  <si>
    <t>CO2 Chehalis</t>
  </si>
  <si>
    <t>Coal VOM</t>
  </si>
  <si>
    <t>GHG</t>
  </si>
  <si>
    <t>Other VOM</t>
  </si>
  <si>
    <t>n/a</t>
  </si>
  <si>
    <t>OTR NOx Cost ($ millions)</t>
  </si>
  <si>
    <t>CO2 CCUS</t>
  </si>
  <si>
    <t>All Other Emissions</t>
  </si>
  <si>
    <t>Row 1</t>
  </si>
  <si>
    <t>Row 2</t>
  </si>
  <si>
    <t>Count 1</t>
  </si>
  <si>
    <t>Count 2</t>
  </si>
  <si>
    <t>(Benefit)/Cost of Change Case</t>
  </si>
  <si>
    <t>Is FOM</t>
  </si>
  <si>
    <t>Sample:</t>
  </si>
  <si>
    <t>Mean</t>
  </si>
  <si>
    <t>Mean FOM</t>
  </si>
  <si>
    <t>Lookups</t>
  </si>
  <si>
    <t>sum range</t>
  </si>
  <si>
    <t>FOM Total</t>
  </si>
  <si>
    <t>Generator_by_Category[VO&amp;M Cost ($000)]</t>
  </si>
  <si>
    <t>Generator_by_Category[FO&amp;M Cost ($000)]</t>
  </si>
  <si>
    <t>Other Costs</t>
  </si>
  <si>
    <t>Generator_by_Category[Fuel Cost ($000)]</t>
  </si>
  <si>
    <t>Generator_by_Category[Start Fuel Cost ($000)]</t>
  </si>
  <si>
    <t>Emissions_Summary[Cost ($000)]</t>
  </si>
  <si>
    <t>GAS</t>
  </si>
  <si>
    <t>Battery</t>
  </si>
  <si>
    <t>Battery_by_Category[VO&amp;M Cost ($000)]</t>
  </si>
  <si>
    <t>Contract</t>
  </si>
  <si>
    <t>QF</t>
  </si>
  <si>
    <t>Other</t>
  </si>
  <si>
    <t>LT_Generator[Year]</t>
  </si>
  <si>
    <t>LT_Generator[Annualized Build Cost ($000)]</t>
  </si>
  <si>
    <t>LT_Battery[Year]</t>
  </si>
  <si>
    <t>LT_Battery[Annualized Build Cost ($000)]</t>
  </si>
  <si>
    <t>Battery_by_Category[FO&amp;M Cost ($000)]</t>
  </si>
  <si>
    <t>Generator_by_Category[UoS Cost ($000)]</t>
  </si>
  <si>
    <t>Revenue ($000)</t>
  </si>
  <si>
    <t>Cost ($000)</t>
  </si>
  <si>
    <t>Transmission[Year]</t>
  </si>
  <si>
    <t>Transmission[FO&amp;M Cost ($000)]</t>
  </si>
  <si>
    <t>Generator_by_Category[Generation (GWh)]</t>
  </si>
  <si>
    <t>Co2 45Q Price</t>
  </si>
  <si>
    <t>Co2 CCUS Revenue</t>
  </si>
  <si>
    <t>Co2</t>
  </si>
  <si>
    <t>CO2 WA Emission Market</t>
  </si>
  <si>
    <t>Remainder</t>
  </si>
  <si>
    <t>23U.LP.LST.20.BA12.EP.MM.Integrated Portfolio+WA Adds.56000 (LT. 56000 - 56174) v49.2</t>
  </si>
  <si>
    <t>23U.LP.LST.20.BA12.EP.MM.Intgrtd Port+No CCUS.57070 (LT. 57070 - 57408) v50.1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</si>
</sst>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trike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6" fontId="4" fillId="0" borderId="0" xfId="0" applyNumberFormat="1" applyFont="1" applyFill="1" applyAlignment="1">
      <alignment horizontal="center"/>
    </xf>
    <xf numFmtId="0" fontId="4" fillId="0" borderId="0" xfId="0" quotePrefix="1" applyFont="1" applyFill="1"/>
    <xf numFmtId="0" fontId="4" fillId="0" borderId="7" xfId="0" applyFont="1" applyFill="1" applyBorder="1"/>
    <xf numFmtId="6" fontId="4" fillId="0" borderId="7" xfId="0" applyNumberFormat="1" applyFont="1" applyFill="1" applyBorder="1" applyAlignment="1">
      <alignment horizontal="center"/>
    </xf>
    <xf numFmtId="0" fontId="4" fillId="0" borderId="11" xfId="0" applyFont="1" applyFill="1" applyBorder="1"/>
    <xf numFmtId="6" fontId="4" fillId="0" borderId="11" xfId="0" applyNumberFormat="1" applyFont="1" applyFill="1" applyBorder="1" applyAlignment="1">
      <alignment horizontal="center"/>
    </xf>
    <xf numFmtId="6" fontId="4" fillId="0" borderId="0" xfId="0" applyNumberFormat="1" applyFont="1" applyFill="1"/>
    <xf numFmtId="6" fontId="5" fillId="0" borderId="6" xfId="0" applyNumberFormat="1" applyFont="1" applyFill="1" applyBorder="1" applyAlignment="1">
      <alignment horizontal="center"/>
    </xf>
    <xf numFmtId="6" fontId="4" fillId="0" borderId="6" xfId="0" applyNumberFormat="1" applyFont="1" applyFill="1" applyBorder="1" applyAlignment="1">
      <alignment horizontal="center"/>
    </xf>
    <xf numFmtId="6" fontId="4" fillId="0" borderId="4" xfId="0" applyNumberFormat="1" applyFont="1" applyFill="1" applyBorder="1"/>
    <xf numFmtId="7" fontId="4" fillId="0" borderId="0" xfId="0" applyNumberFormat="1" applyFont="1" applyFill="1"/>
    <xf numFmtId="0" fontId="4" fillId="0" borderId="0" xfId="0" applyFont="1" applyFill="1" applyAlignment="1">
      <alignment horizontal="left" indent="2"/>
    </xf>
    <xf numFmtId="37" fontId="4" fillId="0" borderId="0" xfId="0" applyNumberFormat="1" applyFont="1" applyFill="1"/>
    <xf numFmtId="9" fontId="4" fillId="0" borderId="0" xfId="3" applyFont="1" applyFill="1"/>
    <xf numFmtId="8" fontId="4" fillId="0" borderId="0" xfId="0" applyNumberFormat="1" applyFont="1" applyFill="1"/>
    <xf numFmtId="0" fontId="4" fillId="0" borderId="0" xfId="0" applyFont="1" applyFill="1" applyAlignment="1">
      <alignment horizontal="left"/>
    </xf>
    <xf numFmtId="0" fontId="2" fillId="0" borderId="0" xfId="2" applyFont="1" applyFill="1"/>
    <xf numFmtId="0" fontId="2" fillId="0" borderId="0" xfId="2" applyFont="1" applyFill="1" applyAlignment="1">
      <alignment horizontal="left" indent="1"/>
    </xf>
    <xf numFmtId="38" fontId="4" fillId="0" borderId="0" xfId="0" applyNumberFormat="1" applyFont="1" applyFill="1" applyAlignment="1">
      <alignment horizontal="center"/>
    </xf>
    <xf numFmtId="0" fontId="2" fillId="0" borderId="6" xfId="2" applyFont="1" applyFill="1" applyBorder="1"/>
    <xf numFmtId="0" fontId="3" fillId="0" borderId="0" xfId="0" applyFont="1" applyFill="1"/>
    <xf numFmtId="0" fontId="3" fillId="0" borderId="12" xfId="0" applyFont="1" applyFill="1" applyBorder="1"/>
    <xf numFmtId="164" fontId="3" fillId="0" borderId="12" xfId="0" applyNumberFormat="1" applyFont="1" applyFill="1" applyBorder="1"/>
    <xf numFmtId="37" fontId="4" fillId="0" borderId="7" xfId="0" applyNumberFormat="1" applyFont="1" applyFill="1" applyBorder="1"/>
    <xf numFmtId="10" fontId="4" fillId="0" borderId="0" xfId="0" applyNumberFormat="1" applyFont="1" applyFill="1"/>
    <xf numFmtId="0" fontId="6" fillId="0" borderId="0" xfId="0" applyFont="1" applyFill="1"/>
    <xf numFmtId="37" fontId="4" fillId="0" borderId="0" xfId="0" quotePrefix="1" applyNumberFormat="1" applyFont="1" applyFill="1"/>
    <xf numFmtId="37" fontId="4" fillId="0" borderId="6" xfId="0" applyNumberFormat="1" applyFont="1" applyFill="1" applyBorder="1"/>
    <xf numFmtId="0" fontId="2" fillId="0" borderId="0" xfId="2" applyFont="1" applyFill="1" applyAlignment="1">
      <alignment horizontal="left" wrapText="1" indent="1"/>
    </xf>
    <xf numFmtId="0" fontId="7" fillId="0" borderId="0" xfId="2" applyFont="1" applyFill="1" applyAlignment="1">
      <alignment horizontal="left" indent="1"/>
    </xf>
    <xf numFmtId="0" fontId="2" fillId="0" borderId="8" xfId="2" applyFont="1" applyFill="1" applyBorder="1"/>
    <xf numFmtId="37" fontId="4" fillId="0" borderId="9" xfId="0" applyNumberFormat="1" applyFont="1" applyFill="1" applyBorder="1"/>
    <xf numFmtId="165" fontId="4" fillId="0" borderId="0" xfId="0" applyNumberFormat="1" applyFont="1" applyFill="1"/>
    <xf numFmtId="165" fontId="4" fillId="0" borderId="10" xfId="1" applyNumberFormat="1" applyFont="1" applyFill="1" applyBorder="1" applyAlignment="1">
      <alignment horizontal="right"/>
    </xf>
    <xf numFmtId="1" fontId="4" fillId="0" borderId="0" xfId="0" applyNumberFormat="1" applyFont="1" applyFill="1"/>
    <xf numFmtId="166" fontId="4" fillId="0" borderId="0" xfId="0" applyNumberFormat="1" applyFont="1" applyFill="1"/>
    <xf numFmtId="1" fontId="4" fillId="0" borderId="0" xfId="0" quotePrefix="1" applyNumberFormat="1" applyFont="1" applyFill="1"/>
    <xf numFmtId="10" fontId="4" fillId="0" borderId="0" xfId="3" applyNumberFormat="1" applyFont="1" applyFill="1"/>
    <xf numFmtId="165" fontId="4" fillId="0" borderId="0" xfId="1" applyNumberFormat="1" applyFont="1" applyFill="1"/>
  </cellXfs>
  <cellStyles count="4">
    <cellStyle name="Comma" xfId="1" builtinId="3"/>
    <cellStyle name="Normal" xfId="0" builtinId="0"/>
    <cellStyle name="Normal 73" xfId="2" xr:uid="{D35B6796-FEAC-446B-B11F-7F4FE803C4B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Annual Change in Cost by Line Item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Summary!$B$84</c:f>
              <c:strCache>
                <c:ptCount val="1"/>
                <c:pt idx="0">
                  <c:v>Coal &amp; Gas Fixed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Summary!$D$84:$W$84</c15:sqref>
                  </c15:fullRef>
                </c:ext>
              </c:extLst>
              <c:f>Summary!$E$84:$W$84</c:f>
              <c:numCache>
                <c:formatCode>"$"#,##0_);[Red]\("$"#,##0\)</c:formatCode>
                <c:ptCount val="19"/>
                <c:pt idx="0">
                  <c:v>-15.770701354746166</c:v>
                </c:pt>
                <c:pt idx="1">
                  <c:v>0.9107180729333777</c:v>
                </c:pt>
                <c:pt idx="2">
                  <c:v>-22.993897770698652</c:v>
                </c:pt>
                <c:pt idx="3">
                  <c:v>8.278297838570893</c:v>
                </c:pt>
                <c:pt idx="4">
                  <c:v>-343.46509180339064</c:v>
                </c:pt>
                <c:pt idx="5">
                  <c:v>-346.51636932581795</c:v>
                </c:pt>
                <c:pt idx="6">
                  <c:v>-359.68212698867347</c:v>
                </c:pt>
                <c:pt idx="7">
                  <c:v>-319.56305553979337</c:v>
                </c:pt>
                <c:pt idx="8">
                  <c:v>-334.88417199534894</c:v>
                </c:pt>
                <c:pt idx="9">
                  <c:v>-293.10465545888405</c:v>
                </c:pt>
                <c:pt idx="10">
                  <c:v>-309.84327109034155</c:v>
                </c:pt>
                <c:pt idx="11">
                  <c:v>-272.12506398067984</c:v>
                </c:pt>
                <c:pt idx="12">
                  <c:v>-287.78295524759602</c:v>
                </c:pt>
                <c:pt idx="13">
                  <c:v>-261.17489298568694</c:v>
                </c:pt>
                <c:pt idx="14">
                  <c:v>-246.08335217391436</c:v>
                </c:pt>
                <c:pt idx="15">
                  <c:v>-268.43347219792599</c:v>
                </c:pt>
                <c:pt idx="16">
                  <c:v>-0.22652167980001536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Summary!$B$87</c:f>
              <c:strCache>
                <c:ptCount val="1"/>
                <c:pt idx="0">
                  <c:v>Coal &amp; Gas Variable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Summary!$D$87:$W$87</c15:sqref>
                  </c15:fullRef>
                </c:ext>
              </c:extLst>
              <c:f>Summary!$E$87:$W$87</c:f>
              <c:numCache>
                <c:formatCode>"$"#,##0_);[Red]\("$"#,##0\)</c:formatCode>
                <c:ptCount val="19"/>
                <c:pt idx="0">
                  <c:v>7.4153946981413563</c:v>
                </c:pt>
                <c:pt idx="1">
                  <c:v>-8.3289797576814379</c:v>
                </c:pt>
                <c:pt idx="2">
                  <c:v>-1.0660580409643661</c:v>
                </c:pt>
                <c:pt idx="3">
                  <c:v>1.6144717911365118</c:v>
                </c:pt>
                <c:pt idx="4">
                  <c:v>-158.27678924240544</c:v>
                </c:pt>
                <c:pt idx="5">
                  <c:v>-165.87589763555115</c:v>
                </c:pt>
                <c:pt idx="6">
                  <c:v>-196.04248204915027</c:v>
                </c:pt>
                <c:pt idx="7">
                  <c:v>-188.72614255533907</c:v>
                </c:pt>
                <c:pt idx="8">
                  <c:v>-229.96278161751866</c:v>
                </c:pt>
                <c:pt idx="9">
                  <c:v>-229.05723806545467</c:v>
                </c:pt>
                <c:pt idx="10">
                  <c:v>-260.24752889720543</c:v>
                </c:pt>
                <c:pt idx="11">
                  <c:v>-225.90217643898299</c:v>
                </c:pt>
                <c:pt idx="12">
                  <c:v>-246.07544965144669</c:v>
                </c:pt>
                <c:pt idx="13">
                  <c:v>-227.99684008091211</c:v>
                </c:pt>
                <c:pt idx="14">
                  <c:v>-278.31069499585959</c:v>
                </c:pt>
                <c:pt idx="15">
                  <c:v>-304.68049218284409</c:v>
                </c:pt>
                <c:pt idx="16">
                  <c:v>0.17270956882640731</c:v>
                </c:pt>
                <c:pt idx="17">
                  <c:v>0.34303024227470513</c:v>
                </c:pt>
                <c:pt idx="18">
                  <c:v>9.7103801989040894E-2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Summary!$B$86</c:f>
              <c:strCache>
                <c:ptCount val="1"/>
                <c:pt idx="0">
                  <c:v>Proxy Resource Costs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Summary!$D$86:$W$86</c15:sqref>
                  </c15:fullRef>
                </c:ext>
              </c:extLst>
              <c:f>Summary!$E$86:$W$86</c:f>
              <c:numCache>
                <c:formatCode>"$"#,##0_);[Red]\("$"#,##0\)</c:formatCode>
                <c:ptCount val="19"/>
                <c:pt idx="0">
                  <c:v>0.32243132382833051</c:v>
                </c:pt>
                <c:pt idx="1">
                  <c:v>5.5721296188772307E-2</c:v>
                </c:pt>
                <c:pt idx="2">
                  <c:v>-4.3319436803317402E-2</c:v>
                </c:pt>
                <c:pt idx="3">
                  <c:v>1.6115304245920115E-2</c:v>
                </c:pt>
                <c:pt idx="4">
                  <c:v>-1.1252228896965399</c:v>
                </c:pt>
                <c:pt idx="5">
                  <c:v>-1.1063113892185925</c:v>
                </c:pt>
                <c:pt idx="6">
                  <c:v>0.11537438100985728</c:v>
                </c:pt>
                <c:pt idx="7">
                  <c:v>-8.4227742196005373E-2</c:v>
                </c:pt>
                <c:pt idx="8">
                  <c:v>-14.492930830938493</c:v>
                </c:pt>
                <c:pt idx="9">
                  <c:v>-7.765064742111865</c:v>
                </c:pt>
                <c:pt idx="10">
                  <c:v>-7.8276624207605447</c:v>
                </c:pt>
                <c:pt idx="11">
                  <c:v>-1.5313986946105347</c:v>
                </c:pt>
                <c:pt idx="12">
                  <c:v>-0.96077805992085641</c:v>
                </c:pt>
                <c:pt idx="13">
                  <c:v>-1.3246294686034503</c:v>
                </c:pt>
                <c:pt idx="14">
                  <c:v>2.6343628484274202</c:v>
                </c:pt>
                <c:pt idx="15">
                  <c:v>1.1452784895670538</c:v>
                </c:pt>
                <c:pt idx="16">
                  <c:v>-4.9677885901928676E-3</c:v>
                </c:pt>
                <c:pt idx="17">
                  <c:v>-2.0149401759397279E-3</c:v>
                </c:pt>
                <c:pt idx="18">
                  <c:v>-8.5486449282257126E-4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Summary!$B$88</c:f>
              <c:strCache>
                <c:ptCount val="1"/>
                <c:pt idx="0">
                  <c:v>Emissions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Summary!$D$88:$W$88</c15:sqref>
                  </c15:fullRef>
                </c:ext>
              </c:extLst>
              <c:f>Summary!$E$88:$W$88</c:f>
              <c:numCache>
                <c:formatCode>"$"#,##0_);[Red]\("$"#,##0\)</c:formatCode>
                <c:ptCount val="19"/>
                <c:pt idx="0">
                  <c:v>0.90985218572909332</c:v>
                </c:pt>
                <c:pt idx="1">
                  <c:v>-6.0336756672135721</c:v>
                </c:pt>
                <c:pt idx="2">
                  <c:v>-0.61927423665792958</c:v>
                </c:pt>
                <c:pt idx="3">
                  <c:v>2.2533603381490366</c:v>
                </c:pt>
                <c:pt idx="4">
                  <c:v>653.60080384198989</c:v>
                </c:pt>
                <c:pt idx="5">
                  <c:v>613.58253867512781</c:v>
                </c:pt>
                <c:pt idx="6">
                  <c:v>649.61093078864042</c:v>
                </c:pt>
                <c:pt idx="7">
                  <c:v>638.22901927767066</c:v>
                </c:pt>
                <c:pt idx="8">
                  <c:v>684.42909339923358</c:v>
                </c:pt>
                <c:pt idx="9">
                  <c:v>632.25788783994642</c:v>
                </c:pt>
                <c:pt idx="10">
                  <c:v>692.16089375030538</c:v>
                </c:pt>
                <c:pt idx="11">
                  <c:v>634.19137216706156</c:v>
                </c:pt>
                <c:pt idx="12">
                  <c:v>655.4595611661473</c:v>
                </c:pt>
                <c:pt idx="13">
                  <c:v>631.89649240500648</c:v>
                </c:pt>
                <c:pt idx="14">
                  <c:v>641.0984609421796</c:v>
                </c:pt>
                <c:pt idx="15">
                  <c:v>688.1075982954934</c:v>
                </c:pt>
                <c:pt idx="16">
                  <c:v>4.1187529300373171E-2</c:v>
                </c:pt>
                <c:pt idx="17">
                  <c:v>0.12357150664570327</c:v>
                </c:pt>
                <c:pt idx="18">
                  <c:v>0.10166637834817038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Summary!$B$89</c:f>
              <c:strCache>
                <c:ptCount val="1"/>
                <c:pt idx="0">
                  <c:v>Net Market Transactions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Summary!$D$89:$W$89</c15:sqref>
                  </c15:fullRef>
                </c:ext>
              </c:extLst>
              <c:f>Summary!$E$89:$W$89</c:f>
              <c:numCache>
                <c:formatCode>"$"#,##0_);[Red]\("$"#,##0\)</c:formatCode>
                <c:ptCount val="19"/>
                <c:pt idx="0">
                  <c:v>4.926396053818678</c:v>
                </c:pt>
                <c:pt idx="1">
                  <c:v>11.458531846859358</c:v>
                </c:pt>
                <c:pt idx="2">
                  <c:v>0.65826235891481133</c:v>
                </c:pt>
                <c:pt idx="3">
                  <c:v>-6.2689095861435646</c:v>
                </c:pt>
                <c:pt idx="4">
                  <c:v>-33.576019602800272</c:v>
                </c:pt>
                <c:pt idx="5">
                  <c:v>10.251706101048285</c:v>
                </c:pt>
                <c:pt idx="6">
                  <c:v>19.239417830723667</c:v>
                </c:pt>
                <c:pt idx="7">
                  <c:v>9.5307364982762692</c:v>
                </c:pt>
                <c:pt idx="8">
                  <c:v>-9.9523909409580824</c:v>
                </c:pt>
                <c:pt idx="9">
                  <c:v>1.5234390791593171</c:v>
                </c:pt>
                <c:pt idx="10">
                  <c:v>8.5280461178632834</c:v>
                </c:pt>
                <c:pt idx="11">
                  <c:v>9.1280719149774541</c:v>
                </c:pt>
                <c:pt idx="12">
                  <c:v>15.917213540774782</c:v>
                </c:pt>
                <c:pt idx="13">
                  <c:v>10.92841654398552</c:v>
                </c:pt>
                <c:pt idx="14">
                  <c:v>61.216338182438278</c:v>
                </c:pt>
                <c:pt idx="15">
                  <c:v>63.900133341305263</c:v>
                </c:pt>
                <c:pt idx="16">
                  <c:v>-0.44286788143728018</c:v>
                </c:pt>
                <c:pt idx="17">
                  <c:v>-0.79731283038660195</c:v>
                </c:pt>
                <c:pt idx="18">
                  <c:v>-6.2263886627363263E-2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Summary!$B$85</c:f>
              <c:strCache>
                <c:ptCount val="1"/>
                <c:pt idx="0">
                  <c:v>Transmission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Summary!$D$85:$W$85</c15:sqref>
                  </c15:fullRef>
                </c:ext>
              </c:extLst>
              <c:f>Summary!$E$85:$W$85</c:f>
              <c:numCache>
                <c:formatCode>"$"#,##0_);[Red]\("$"#,##0\)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2.8282869379836484E-8</c:v>
                </c:pt>
                <c:pt idx="3">
                  <c:v>2.5841018214123324E-10</c:v>
                </c:pt>
                <c:pt idx="4">
                  <c:v>-2.4033754508252514E-3</c:v>
                </c:pt>
                <c:pt idx="5">
                  <c:v>-2.9011456772423116E-2</c:v>
                </c:pt>
                <c:pt idx="6">
                  <c:v>-3.71010108960661E-2</c:v>
                </c:pt>
                <c:pt idx="7">
                  <c:v>-0.6528148257212365</c:v>
                </c:pt>
                <c:pt idx="8">
                  <c:v>-0.39089063602307306</c:v>
                </c:pt>
                <c:pt idx="9">
                  <c:v>-1.4737597494767556</c:v>
                </c:pt>
                <c:pt idx="10">
                  <c:v>-1.5073761643051853</c:v>
                </c:pt>
                <c:pt idx="11">
                  <c:v>-1.5417595732922678</c:v>
                </c:pt>
                <c:pt idx="12">
                  <c:v>-1.5897854728177663</c:v>
                </c:pt>
                <c:pt idx="13">
                  <c:v>0.16759301134879934</c:v>
                </c:pt>
                <c:pt idx="14">
                  <c:v>0.30979925926726537</c:v>
                </c:pt>
                <c:pt idx="15">
                  <c:v>0.31686579894392253</c:v>
                </c:pt>
                <c:pt idx="16">
                  <c:v>0.1801458836009715</c:v>
                </c:pt>
                <c:pt idx="17">
                  <c:v>0.21800604011667701</c:v>
                </c:pt>
                <c:pt idx="18">
                  <c:v>3.7854975019570247E-2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Summary!$B$90</c:f>
              <c:strCache>
                <c:ptCount val="1"/>
                <c:pt idx="0">
                  <c:v>Net Cost/(Benefit)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Summary!$D$90:$W$90</c15:sqref>
                  </c15:fullRef>
                </c:ext>
              </c:extLst>
              <c:f>Summary!$E$90:$W$90</c:f>
              <c:numCache>
                <c:formatCode>"$"#,##0_);[Red]\("$"#,##0\)</c:formatCode>
                <c:ptCount val="19"/>
                <c:pt idx="0">
                  <c:v>-2.196627093228706</c:v>
                </c:pt>
                <c:pt idx="1">
                  <c:v>-1.9376842089135025</c:v>
                </c:pt>
                <c:pt idx="2">
                  <c:v>-24.064287097926581</c:v>
                </c:pt>
                <c:pt idx="3">
                  <c:v>5.8933356862172062</c:v>
                </c:pt>
                <c:pt idx="4">
                  <c:v>117.15527692824622</c:v>
                </c:pt>
                <c:pt idx="5">
                  <c:v>110.30665496881602</c:v>
                </c:pt>
                <c:pt idx="6">
                  <c:v>113.20401295165421</c:v>
                </c:pt>
                <c:pt idx="7">
                  <c:v>138.73351511289729</c:v>
                </c:pt>
                <c:pt idx="8">
                  <c:v>94.745927378446311</c:v>
                </c:pt>
                <c:pt idx="9">
                  <c:v>102.38060890317834</c:v>
                </c:pt>
                <c:pt idx="10">
                  <c:v>121.26310129555591</c:v>
                </c:pt>
                <c:pt idx="11">
                  <c:v>142.21904539447337</c:v>
                </c:pt>
                <c:pt idx="12">
                  <c:v>134.96780627514076</c:v>
                </c:pt>
                <c:pt idx="13">
                  <c:v>152.49613942513832</c:v>
                </c:pt>
                <c:pt idx="14">
                  <c:v>180.86491406253862</c:v>
                </c:pt>
                <c:pt idx="15">
                  <c:v>180.35591154453948</c:v>
                </c:pt>
                <c:pt idx="16">
                  <c:v>-0.28031436809973642</c:v>
                </c:pt>
                <c:pt idx="17">
                  <c:v>-0.11471998152545626</c:v>
                </c:pt>
                <c:pt idx="18">
                  <c:v>0.17350640423659569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Summary!$B$92</c:f>
              <c:strCache>
                <c:ptCount val="1"/>
                <c:pt idx="0">
                  <c:v>Cumulative PVRR(d)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8"/>
              <c:layout>
                <c:manualLayout>
                  <c:x val="-2.1271817585301989E-2"/>
                  <c:y val="-0.167577413479052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4-42FA-BA1C-82E28E471D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Summary!$D$83:$W$83</c15:sqref>
                  </c15:fullRef>
                </c:ext>
              </c:extLst>
              <c:f>Summary!$E$83:$W$83</c:f>
              <c:numCache>
                <c:formatCode>0_);[Red]\(0\)</c:formatCode>
                <c:ptCount val="19"/>
                <c:pt idx="0">
                  <c:v>2024</c:v>
                </c:pt>
                <c:pt idx="1">
                  <c:v>2025</c:v>
                </c:pt>
                <c:pt idx="2">
                  <c:v>2026</c:v>
                </c:pt>
                <c:pt idx="3">
                  <c:v>2027</c:v>
                </c:pt>
                <c:pt idx="4">
                  <c:v>2028</c:v>
                </c:pt>
                <c:pt idx="5">
                  <c:v>2029</c:v>
                </c:pt>
                <c:pt idx="6">
                  <c:v>2030</c:v>
                </c:pt>
                <c:pt idx="7">
                  <c:v>2031</c:v>
                </c:pt>
                <c:pt idx="8">
                  <c:v>2032</c:v>
                </c:pt>
                <c:pt idx="9">
                  <c:v>2033</c:v>
                </c:pt>
                <c:pt idx="10">
                  <c:v>2034</c:v>
                </c:pt>
                <c:pt idx="11">
                  <c:v>2035</c:v>
                </c:pt>
                <c:pt idx="12">
                  <c:v>2036</c:v>
                </c:pt>
                <c:pt idx="13">
                  <c:v>2037</c:v>
                </c:pt>
                <c:pt idx="14">
                  <c:v>2038</c:v>
                </c:pt>
                <c:pt idx="15">
                  <c:v>2039</c:v>
                </c:pt>
                <c:pt idx="16">
                  <c:v>2040</c:v>
                </c:pt>
                <c:pt idx="17">
                  <c:v>2041</c:v>
                </c:pt>
                <c:pt idx="18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Summary!$D$92:$W$92</c15:sqref>
                  </c15:fullRef>
                </c:ext>
              </c:extLst>
              <c:f>Summary!$E$92:$W$92</c:f>
              <c:numCache>
                <c:formatCode>"$"#,##0_);[Red]\("$"#,##0\)</c:formatCode>
                <c:ptCount val="19"/>
                <c:pt idx="0">
                  <c:v>14.126988381434817</c:v>
                </c:pt>
                <c:pt idx="1">
                  <c:v>12.531433104519824</c:v>
                </c:pt>
                <c:pt idx="2">
                  <c:v>-6.0413992977305027</c:v>
                </c:pt>
                <c:pt idx="3">
                  <c:v>-1.7781315988155246</c:v>
                </c:pt>
                <c:pt idx="4">
                  <c:v>77.658270256819009</c:v>
                </c:pt>
                <c:pt idx="5">
                  <c:v>147.76112584254048</c:v>
                </c:pt>
                <c:pt idx="6">
                  <c:v>215.19406685095237</c:v>
                </c:pt>
                <c:pt idx="7">
                  <c:v>292.65236558055261</c:v>
                </c:pt>
                <c:pt idx="8">
                  <c:v>342.23429236946004</c:v>
                </c:pt>
                <c:pt idx="9">
                  <c:v>392.45199512798911</c:v>
                </c:pt>
                <c:pt idx="10">
                  <c:v>448.20189472115567</c:v>
                </c:pt>
                <c:pt idx="11">
                  <c:v>509.48622755581465</c:v>
                </c:pt>
                <c:pt idx="12">
                  <c:v>563.99898833228235</c:v>
                </c:pt>
                <c:pt idx="13">
                  <c:v>621.72919634423943</c:v>
                </c:pt>
                <c:pt idx="14">
                  <c:v>685.90552730096476</c:v>
                </c:pt>
                <c:pt idx="15">
                  <c:v>745.88839495396485</c:v>
                </c:pt>
                <c:pt idx="16">
                  <c:v>745.80101365695828</c:v>
                </c:pt>
                <c:pt idx="17">
                  <c:v>745.76749485550783</c:v>
                </c:pt>
                <c:pt idx="18">
                  <c:v>745.81501100138223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0_);[Red]\(0\)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lang="en-US" sz="1200" b="0" i="0" u="none" strike="noStrike" kern="1200" baseline="0">
          <a:solidFill>
            <a:sysClr val="windowText" lastClr="000000"/>
          </a:solidFill>
          <a:latin typeface="Times New Roman" panose="02020603050405020304" pitchFamily="18" charset="0"/>
          <a:ea typeface="+mn-ea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110</xdr:row>
      <xdr:rowOff>85725</xdr:rowOff>
    </xdr:from>
    <xdr:to>
      <xdr:col>3</xdr:col>
      <xdr:colOff>673893</xdr:colOff>
      <xdr:row>129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683420</xdr:colOff>
      <xdr:row>110</xdr:row>
      <xdr:rowOff>85725</xdr:rowOff>
    </xdr:from>
    <xdr:to>
      <xdr:col>10</xdr:col>
      <xdr:colOff>311945</xdr:colOff>
      <xdr:row>129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1"/>
  <dimension ref="B1:AG146"/>
  <sheetViews>
    <sheetView zoomScale="80" zoomScaleNormal="80" workbookViewId="0"/>
  </sheetViews>
  <sheetFormatPr defaultRowHeight="15" x14ac:dyDescent="0.25"/>
  <cols>
    <col min="1" max="1" width="9.140625" style="4"/>
    <col min="2" max="2" width="57.7109375" style="4" bestFit="1" customWidth="1"/>
    <col min="3" max="3" width="15.28515625" style="4" bestFit="1" customWidth="1"/>
    <col min="4" max="4" width="12.5703125" style="4" customWidth="1"/>
    <col min="5" max="5" width="11.5703125" style="4" bestFit="1" customWidth="1"/>
    <col min="6" max="6" width="14.28515625" style="4" bestFit="1" customWidth="1"/>
    <col min="7" max="7" width="15.7109375" style="4" customWidth="1"/>
    <col min="8" max="11" width="11.28515625" style="4" bestFit="1" customWidth="1"/>
    <col min="12" max="23" width="12.7109375" style="4" bestFit="1" customWidth="1"/>
    <col min="24" max="24" width="9.140625" style="4"/>
    <col min="25" max="25" width="10.28515625" style="4" bestFit="1" customWidth="1"/>
    <col min="26" max="16384" width="9.140625" style="4"/>
  </cols>
  <sheetData>
    <row r="1" spans="2:28" ht="15.75" thickBot="1" x14ac:dyDescent="0.3">
      <c r="C1" s="5" t="s">
        <v>0</v>
      </c>
    </row>
    <row r="2" spans="2:28" ht="15.75" thickBot="1" x14ac:dyDescent="0.3">
      <c r="C2" s="6">
        <f>Change!C2</f>
        <v>6.6900000000000001E-2</v>
      </c>
    </row>
    <row r="4" spans="2:28" x14ac:dyDescent="0.25">
      <c r="B4" s="7" t="str">
        <f>Change!F1</f>
        <v>23U.LP.LST.20.BA12.EP.MM.Intgrtd Port+No CCUS.57070 (LT. 57070 - 57408) v50.1</v>
      </c>
      <c r="C4" s="1" t="s">
        <v>3</v>
      </c>
      <c r="D4" s="2">
        <f>Change!D5</f>
        <v>2023</v>
      </c>
      <c r="E4" s="2">
        <f>Change!E5</f>
        <v>2024</v>
      </c>
      <c r="F4" s="2">
        <f>Change!F5</f>
        <v>2025</v>
      </c>
      <c r="G4" s="2">
        <f>Change!G5</f>
        <v>2026</v>
      </c>
      <c r="H4" s="2">
        <f>Change!H5</f>
        <v>2027</v>
      </c>
      <c r="I4" s="2">
        <f>Change!I5</f>
        <v>2028</v>
      </c>
      <c r="J4" s="2">
        <f>Change!J5</f>
        <v>2029</v>
      </c>
      <c r="K4" s="2">
        <f>Change!K5</f>
        <v>2030</v>
      </c>
      <c r="L4" s="2">
        <f>Change!L5</f>
        <v>2031</v>
      </c>
      <c r="M4" s="2">
        <f>Change!M5</f>
        <v>2032</v>
      </c>
      <c r="N4" s="2">
        <f>Change!N5</f>
        <v>2033</v>
      </c>
      <c r="O4" s="2">
        <f>Change!O5</f>
        <v>2034</v>
      </c>
      <c r="P4" s="2">
        <f>Change!P5</f>
        <v>2035</v>
      </c>
      <c r="Q4" s="2">
        <f>Change!Q5</f>
        <v>2036</v>
      </c>
      <c r="R4" s="2">
        <f>Change!R5</f>
        <v>2037</v>
      </c>
      <c r="S4" s="2">
        <f>Change!S5</f>
        <v>2038</v>
      </c>
      <c r="T4" s="2">
        <f>Change!T5</f>
        <v>2039</v>
      </c>
      <c r="U4" s="2">
        <f>Change!U5</f>
        <v>2040</v>
      </c>
      <c r="V4" s="2">
        <f>Change!V5</f>
        <v>2041</v>
      </c>
      <c r="W4" s="3">
        <f>Change!W5</f>
        <v>2042</v>
      </c>
      <c r="Y4" s="4" t="s">
        <v>98</v>
      </c>
      <c r="Z4" s="4" t="s">
        <v>100</v>
      </c>
      <c r="AA4" s="4" t="s">
        <v>99</v>
      </c>
      <c r="AB4" s="4" t="s">
        <v>101</v>
      </c>
    </row>
    <row r="5" spans="2:28" x14ac:dyDescent="0.25">
      <c r="B5" s="4" t="s">
        <v>45</v>
      </c>
      <c r="C5" s="8">
        <f t="shared" ref="C5:C15" ca="1" si="0">NPV($C$2,D5:W5)</f>
        <v>4970.3205393419375</v>
      </c>
      <c r="D5" s="8">
        <f ca="1">IF(ISNUMBER($Y5),SUM(OFFSET(Change!D$1,$Y5-1,0,$Z5,1)),0)+IF(ISNUMBER($AA5),SUM(OFFSET(Change!D$1,$AA5-1,0,$AB5,1)),0)</f>
        <v>702.32532635397956</v>
      </c>
      <c r="E5" s="8">
        <f ca="1">IF(ISNUMBER($Y5),SUM(OFFSET(Change!E$1,$Y5-1,0,$Z5,1)),0)+IF(ISNUMBER($AA5),SUM(OFFSET(Change!E$1,$AA5-1,0,$AB5,1)),0)</f>
        <v>794.53202337012908</v>
      </c>
      <c r="F5" s="8">
        <f ca="1">IF(ISNUMBER($Y5),SUM(OFFSET(Change!F$1,$Y5-1,0,$Z5,1)),0)+IF(ISNUMBER($AA5),SUM(OFFSET(Change!F$1,$AA5-1,0,$AB5,1)),0)</f>
        <v>546.4019804799633</v>
      </c>
      <c r="G5" s="8">
        <f ca="1">IF(ISNUMBER($Y5),SUM(OFFSET(Change!G$1,$Y5-1,0,$Z5,1)),0)+IF(ISNUMBER($AA5),SUM(OFFSET(Change!G$1,$AA5-1,0,$AB5,1)),0)</f>
        <v>537.73776637712172</v>
      </c>
      <c r="H5" s="8">
        <f ca="1">IF(ISNUMBER($Y5),SUM(OFFSET(Change!H$1,$Y5-1,0,$Z5,1)),0)+IF(ISNUMBER($AA5),SUM(OFFSET(Change!H$1,$AA5-1,0,$AB5,1)),0)</f>
        <v>579.28158610519074</v>
      </c>
      <c r="I5" s="8">
        <f ca="1">IF(ISNUMBER($Y5),SUM(OFFSET(Change!I$1,$Y5-1,0,$Z5,1)),0)+IF(ISNUMBER($AA5),SUM(OFFSET(Change!I$1,$AA5-1,0,$AB5,1)),0)</f>
        <v>675.41319378480864</v>
      </c>
      <c r="J5" s="8">
        <f ca="1">IF(ISNUMBER($Y5),SUM(OFFSET(Change!J$1,$Y5-1,0,$Z5,1)),0)+IF(ISNUMBER($AA5),SUM(OFFSET(Change!J$1,$AA5-1,0,$AB5,1)),0)</f>
        <v>671.32472126085531</v>
      </c>
      <c r="K5" s="8">
        <f ca="1">IF(ISNUMBER($Y5),SUM(OFFSET(Change!K$1,$Y5-1,0,$Z5,1)),0)+IF(ISNUMBER($AA5),SUM(OFFSET(Change!K$1,$AA5-1,0,$AB5,1)),0)</f>
        <v>552.66275397221466</v>
      </c>
      <c r="L5" s="8">
        <f ca="1">IF(ISNUMBER($Y5),SUM(OFFSET(Change!L$1,$Y5-1,0,$Z5,1)),0)+IF(ISNUMBER($AA5),SUM(OFFSET(Change!L$1,$AA5-1,0,$AB5,1)),0)</f>
        <v>584.95122434274379</v>
      </c>
      <c r="M5" s="8">
        <f ca="1">IF(ISNUMBER($Y5),SUM(OFFSET(Change!M$1,$Y5-1,0,$Z5,1)),0)+IF(ISNUMBER($AA5),SUM(OFFSET(Change!M$1,$AA5-1,0,$AB5,1)),0)</f>
        <v>406.26220274479391</v>
      </c>
      <c r="N5" s="8">
        <f ca="1">IF(ISNUMBER($Y5),SUM(OFFSET(Change!N$1,$Y5-1,0,$Z5,1)),0)+IF(ISNUMBER($AA5),SUM(OFFSET(Change!N$1,$AA5-1,0,$AB5,1)),0)</f>
        <v>278.17853689929774</v>
      </c>
      <c r="O5" s="8">
        <f ca="1">IF(ISNUMBER($Y5),SUM(OFFSET(Change!O$1,$Y5-1,0,$Z5,1)),0)+IF(ISNUMBER($AA5),SUM(OFFSET(Change!O$1,$AA5-1,0,$AB5,1)),0)</f>
        <v>270.77415815203079</v>
      </c>
      <c r="P5" s="8">
        <f ca="1">IF(ISNUMBER($Y5),SUM(OFFSET(Change!P$1,$Y5-1,0,$Z5,1)),0)+IF(ISNUMBER($AA5),SUM(OFFSET(Change!P$1,$AA5-1,0,$AB5,1)),0)</f>
        <v>259.57639615491252</v>
      </c>
      <c r="Q5" s="8">
        <f ca="1">IF(ISNUMBER($Y5),SUM(OFFSET(Change!Q$1,$Y5-1,0,$Z5,1)),0)+IF(ISNUMBER($AA5),SUM(OFFSET(Change!Q$1,$AA5-1,0,$AB5,1)),0)</f>
        <v>227.52562283278658</v>
      </c>
      <c r="R5" s="8">
        <f ca="1">IF(ISNUMBER($Y5),SUM(OFFSET(Change!R$1,$Y5-1,0,$Z5,1)),0)+IF(ISNUMBER($AA5),SUM(OFFSET(Change!R$1,$AA5-1,0,$AB5,1)),0)</f>
        <v>153.70383830643783</v>
      </c>
      <c r="S5" s="8">
        <f ca="1">IF(ISNUMBER($Y5),SUM(OFFSET(Change!S$1,$Y5-1,0,$Z5,1)),0)+IF(ISNUMBER($AA5),SUM(OFFSET(Change!S$1,$AA5-1,0,$AB5,1)),0)</f>
        <v>52.878349699130226</v>
      </c>
      <c r="T5" s="8">
        <f ca="1">IF(ISNUMBER($Y5),SUM(OFFSET(Change!T$1,$Y5-1,0,$Z5,1)),0)+IF(ISNUMBER($AA5),SUM(OFFSET(Change!T$1,$AA5-1,0,$AB5,1)),0)</f>
        <v>54.163216020608544</v>
      </c>
      <c r="U5" s="8">
        <f ca="1">IF(ISNUMBER($Y5),SUM(OFFSET(Change!U$1,$Y5-1,0,$Z5,1)),0)+IF(ISNUMBER($AA5),SUM(OFFSET(Change!U$1,$AA5-1,0,$AB5,1)),0)</f>
        <v>16.299852610272858</v>
      </c>
      <c r="V5" s="8">
        <f ca="1">IF(ISNUMBER($Y5),SUM(OFFSET(Change!V$1,$Y5-1,0,$Z5,1)),0)+IF(ISNUMBER($AA5),SUM(OFFSET(Change!V$1,$AA5-1,0,$AB5,1)),0)</f>
        <v>20.536708138567668</v>
      </c>
      <c r="W5" s="8">
        <f ca="1">IF(ISNUMBER($Y5),SUM(OFFSET(Change!W$1,$Y5-1,0,$Z5,1)),0)+IF(ISNUMBER($AA5),SUM(OFFSET(Change!W$1,$AA5-1,0,$AB5,1)),0)</f>
        <v>22.91255247040219</v>
      </c>
      <c r="Y5" s="4">
        <v>22</v>
      </c>
      <c r="Z5" s="4">
        <v>1</v>
      </c>
    </row>
    <row r="6" spans="2:28" x14ac:dyDescent="0.25">
      <c r="B6" s="4" t="s">
        <v>91</v>
      </c>
      <c r="C6" s="8">
        <f t="shared" ca="1" si="0"/>
        <v>235.46761195197377</v>
      </c>
      <c r="D6" s="8">
        <f ca="1">IF(ISNUMBER($Y6),SUM(OFFSET(Change!D$1,$Y6-1,0,$Z6,1)),0)+IF(ISNUMBER($AA6),SUM(OFFSET(Change!D$1,$AA6-1,0,$AB6,1)),0)</f>
        <v>35.33557612253118</v>
      </c>
      <c r="E6" s="8">
        <f ca="1">IF(ISNUMBER($Y6),SUM(OFFSET(Change!E$1,$Y6-1,0,$Z6,1)),0)+IF(ISNUMBER($AA6),SUM(OFFSET(Change!E$1,$AA6-1,0,$AB6,1)),0)</f>
        <v>36.670290483402134</v>
      </c>
      <c r="F6" s="8">
        <f ca="1">IF(ISNUMBER($Y6),SUM(OFFSET(Change!F$1,$Y6-1,0,$Z6,1)),0)+IF(ISNUMBER($AA6),SUM(OFFSET(Change!F$1,$AA6-1,0,$AB6,1)),0)</f>
        <v>27.713889840639183</v>
      </c>
      <c r="G6" s="8">
        <f ca="1">IF(ISNUMBER($Y6),SUM(OFFSET(Change!G$1,$Y6-1,0,$Z6,1)),0)+IF(ISNUMBER($AA6),SUM(OFFSET(Change!G$1,$AA6-1,0,$AB6,1)),0)</f>
        <v>26.75852061149704</v>
      </c>
      <c r="H6" s="8">
        <f ca="1">IF(ISNUMBER($Y6),SUM(OFFSET(Change!H$1,$Y6-1,0,$Z6,1)),0)+IF(ISNUMBER($AA6),SUM(OFFSET(Change!H$1,$AA6-1,0,$AB6,1)),0)</f>
        <v>28.973847730799932</v>
      </c>
      <c r="I6" s="8">
        <f ca="1">IF(ISNUMBER($Y6),SUM(OFFSET(Change!I$1,$Y6-1,0,$Z6,1)),0)+IF(ISNUMBER($AA6),SUM(OFFSET(Change!I$1,$AA6-1,0,$AB6,1)),0)</f>
        <v>30.66934823761629</v>
      </c>
      <c r="J6" s="8">
        <f ca="1">IF(ISNUMBER($Y6),SUM(OFFSET(Change!J$1,$Y6-1,0,$Z6,1)),0)+IF(ISNUMBER($AA6),SUM(OFFSET(Change!J$1,$AA6-1,0,$AB6,1)),0)</f>
        <v>29.983239897538958</v>
      </c>
      <c r="K6" s="8">
        <f ca="1">IF(ISNUMBER($Y6),SUM(OFFSET(Change!K$1,$Y6-1,0,$Z6,1)),0)+IF(ISNUMBER($AA6),SUM(OFFSET(Change!K$1,$AA6-1,0,$AB6,1)),0)</f>
        <v>24.126007070366182</v>
      </c>
      <c r="L6" s="8">
        <f ca="1">IF(ISNUMBER($Y6),SUM(OFFSET(Change!L$1,$Y6-1,0,$Z6,1)),0)+IF(ISNUMBER($AA6),SUM(OFFSET(Change!L$1,$AA6-1,0,$AB6,1)),0)</f>
        <v>25.247227815388381</v>
      </c>
      <c r="M6" s="8">
        <f ca="1">IF(ISNUMBER($Y6),SUM(OFFSET(Change!M$1,$Y6-1,0,$Z6,1)),0)+IF(ISNUMBER($AA6),SUM(OFFSET(Change!M$1,$AA6-1,0,$AB6,1)),0)</f>
        <v>17.208759755690359</v>
      </c>
      <c r="N6" s="8">
        <f ca="1">IF(ISNUMBER($Y6),SUM(OFFSET(Change!N$1,$Y6-1,0,$Z6,1)),0)+IF(ISNUMBER($AA6),SUM(OFFSET(Change!N$1,$AA6-1,0,$AB6,1)),0)</f>
        <v>12.46006298952442</v>
      </c>
      <c r="O6" s="8">
        <f ca="1">IF(ISNUMBER($Y6),SUM(OFFSET(Change!O$1,$Y6-1,0,$Z6,1)),0)+IF(ISNUMBER($AA6),SUM(OFFSET(Change!O$1,$AA6-1,0,$AB6,1)),0)</f>
        <v>11.981360222689661</v>
      </c>
      <c r="P6" s="8">
        <f ca="1">IF(ISNUMBER($Y6),SUM(OFFSET(Change!P$1,$Y6-1,0,$Z6,1)),0)+IF(ISNUMBER($AA6),SUM(OFFSET(Change!P$1,$AA6-1,0,$AB6,1)),0)</f>
        <v>11.352570250770651</v>
      </c>
      <c r="Q6" s="8">
        <f ca="1">IF(ISNUMBER($Y6),SUM(OFFSET(Change!Q$1,$Y6-1,0,$Z6,1)),0)+IF(ISNUMBER($AA6),SUM(OFFSET(Change!Q$1,$AA6-1,0,$AB6,1)),0)</f>
        <v>9.8419889480731886</v>
      </c>
      <c r="R6" s="8">
        <f ca="1">IF(ISNUMBER($Y6),SUM(OFFSET(Change!R$1,$Y6-1,0,$Z6,1)),0)+IF(ISNUMBER($AA6),SUM(OFFSET(Change!R$1,$AA6-1,0,$AB6,1)),0)</f>
        <v>7.9488351015983181</v>
      </c>
      <c r="S6" s="8">
        <f ca="1">IF(ISNUMBER($Y6),SUM(OFFSET(Change!S$1,$Y6-1,0,$Z6,1)),0)+IF(ISNUMBER($AA6),SUM(OFFSET(Change!S$1,$AA6-1,0,$AB6,1)),0)</f>
        <v>5.72463101532355</v>
      </c>
      <c r="T6" s="8">
        <f ca="1">IF(ISNUMBER($Y6),SUM(OFFSET(Change!T$1,$Y6-1,0,$Z6,1)),0)+IF(ISNUMBER($AA6),SUM(OFFSET(Change!T$1,$AA6-1,0,$AB6,1)),0)</f>
        <v>5.8136812590091163</v>
      </c>
      <c r="U6" s="8">
        <f ca="1">IF(ISNUMBER($Y6),SUM(OFFSET(Change!U$1,$Y6-1,0,$Z6,1)),0)+IF(ISNUMBER($AA6),SUM(OFFSET(Change!U$1,$AA6-1,0,$AB6,1)),0)</f>
        <v>0.85609472862233982</v>
      </c>
      <c r="V6" s="8">
        <f ca="1">IF(ISNUMBER($Y6),SUM(OFFSET(Change!V$1,$Y6-1,0,$Z6,1)),0)+IF(ISNUMBER($AA6),SUM(OFFSET(Change!V$1,$AA6-1,0,$AB6,1)),0)</f>
        <v>1.0789851977602101</v>
      </c>
      <c r="W6" s="8">
        <f ca="1">IF(ISNUMBER($Y6),SUM(OFFSET(Change!W$1,$Y6-1,0,$Z6,1)),0)+IF(ISNUMBER($AA6),SUM(OFFSET(Change!W$1,$AA6-1,0,$AB6,1)),0)</f>
        <v>1.2156214056070911</v>
      </c>
      <c r="Y6" s="4">
        <v>10</v>
      </c>
      <c r="Z6" s="4">
        <v>1</v>
      </c>
    </row>
    <row r="7" spans="2:28" x14ac:dyDescent="0.25">
      <c r="B7" s="4" t="s">
        <v>46</v>
      </c>
      <c r="C7" s="8">
        <f t="shared" ca="1" si="0"/>
        <v>5573.6720359259625</v>
      </c>
      <c r="D7" s="8">
        <f ca="1">IF(ISNUMBER($Y7),SUM(OFFSET(Change!D$1,$Y7-1,0,$Z7,1)),0)+IF(ISNUMBER($AA7),SUM(OFFSET(Change!D$1,$AA7-1,0,$AB7,1)),0)</f>
        <v>562.76226403722035</v>
      </c>
      <c r="E7" s="8">
        <f ca="1">IF(ISNUMBER($Y7),SUM(OFFSET(Change!E$1,$Y7-1,0,$Z7,1)),0)+IF(ISNUMBER($AA7),SUM(OFFSET(Change!E$1,$AA7-1,0,$AB7,1)),0)</f>
        <v>573.60833787527076</v>
      </c>
      <c r="F7" s="8">
        <f ca="1">IF(ISNUMBER($Y7),SUM(OFFSET(Change!F$1,$Y7-1,0,$Z7,1)),0)+IF(ISNUMBER($AA7),SUM(OFFSET(Change!F$1,$AA7-1,0,$AB7,1)),0)</f>
        <v>379.20404112494447</v>
      </c>
      <c r="G7" s="8">
        <f ca="1">IF(ISNUMBER($Y7),SUM(OFFSET(Change!G$1,$Y7-1,0,$Z7,1)),0)+IF(ISNUMBER($AA7),SUM(OFFSET(Change!G$1,$AA7-1,0,$AB7,1)),0)</f>
        <v>395.78685096060474</v>
      </c>
      <c r="H7" s="8">
        <f ca="1">IF(ISNUMBER($Y7),SUM(OFFSET(Change!H$1,$Y7-1,0,$Z7,1)),0)+IF(ISNUMBER($AA7),SUM(OFFSET(Change!H$1,$AA7-1,0,$AB7,1)),0)</f>
        <v>465.24816767068836</v>
      </c>
      <c r="I7" s="8">
        <f ca="1">IF(ISNUMBER($Y7),SUM(OFFSET(Change!I$1,$Y7-1,0,$Z7,1)),0)+IF(ISNUMBER($AA7),SUM(OFFSET(Change!I$1,$AA7-1,0,$AB7,1)),0)</f>
        <v>491.39800238330071</v>
      </c>
      <c r="J7" s="8">
        <f ca="1">IF(ISNUMBER($Y7),SUM(OFFSET(Change!J$1,$Y7-1,0,$Z7,1)),0)+IF(ISNUMBER($AA7),SUM(OFFSET(Change!J$1,$AA7-1,0,$AB7,1)),0)</f>
        <v>597.45691344568104</v>
      </c>
      <c r="K7" s="8">
        <f ca="1">IF(ISNUMBER($Y7),SUM(OFFSET(Change!K$1,$Y7-1,0,$Z7,1)),0)+IF(ISNUMBER($AA7),SUM(OFFSET(Change!K$1,$AA7-1,0,$AB7,1)),0)</f>
        <v>618.79014047745568</v>
      </c>
      <c r="L7" s="8">
        <f ca="1">IF(ISNUMBER($Y7),SUM(OFFSET(Change!L$1,$Y7-1,0,$Z7,1)),0)+IF(ISNUMBER($AA7),SUM(OFFSET(Change!L$1,$AA7-1,0,$AB7,1)),0)</f>
        <v>638.90652634019443</v>
      </c>
      <c r="M7" s="8">
        <f ca="1">IF(ISNUMBER($Y7),SUM(OFFSET(Change!M$1,$Y7-1,0,$Z7,1)),0)+IF(ISNUMBER($AA7),SUM(OFFSET(Change!M$1,$AA7-1,0,$AB7,1)),0)</f>
        <v>523.29643021267111</v>
      </c>
      <c r="N7" s="8">
        <f ca="1">IF(ISNUMBER($Y7),SUM(OFFSET(Change!N$1,$Y7-1,0,$Z7,1)),0)+IF(ISNUMBER($AA7),SUM(OFFSET(Change!N$1,$AA7-1,0,$AB7,1)),0)</f>
        <v>395.43672816575139</v>
      </c>
      <c r="O7" s="8">
        <f ca="1">IF(ISNUMBER($Y7),SUM(OFFSET(Change!O$1,$Y7-1,0,$Z7,1)),0)+IF(ISNUMBER($AA7),SUM(OFFSET(Change!O$1,$AA7-1,0,$AB7,1)),0)</f>
        <v>432.41234925493893</v>
      </c>
      <c r="P7" s="8">
        <f ca="1">IF(ISNUMBER($Y7),SUM(OFFSET(Change!P$1,$Y7-1,0,$Z7,1)),0)+IF(ISNUMBER($AA7),SUM(OFFSET(Change!P$1,$AA7-1,0,$AB7,1)),0)</f>
        <v>440.66687290367787</v>
      </c>
      <c r="Q7" s="8">
        <f ca="1">IF(ISNUMBER($Y7),SUM(OFFSET(Change!Q$1,$Y7-1,0,$Z7,1)),0)+IF(ISNUMBER($AA7),SUM(OFFSET(Change!Q$1,$AA7-1,0,$AB7,1)),0)</f>
        <v>409.25283322145327</v>
      </c>
      <c r="R7" s="8">
        <f ca="1">IF(ISNUMBER($Y7),SUM(OFFSET(Change!R$1,$Y7-1,0,$Z7,1)),0)+IF(ISNUMBER($AA7),SUM(OFFSET(Change!R$1,$AA7-1,0,$AB7,1)),0)</f>
        <v>336.76773498881613</v>
      </c>
      <c r="S7" s="8">
        <f ca="1">IF(ISNUMBER($Y7),SUM(OFFSET(Change!S$1,$Y7-1,0,$Z7,1)),0)+IF(ISNUMBER($AA7),SUM(OFFSET(Change!S$1,$AA7-1,0,$AB7,1)),0)</f>
        <v>457.16200500074854</v>
      </c>
      <c r="T7" s="8">
        <f ca="1">IF(ISNUMBER($Y7),SUM(OFFSET(Change!T$1,$Y7-1,0,$Z7,1)),0)+IF(ISNUMBER($AA7),SUM(OFFSET(Change!T$1,$AA7-1,0,$AB7,1)),0)</f>
        <v>491.59864261653576</v>
      </c>
      <c r="U7" s="8">
        <f ca="1">IF(ISNUMBER($Y7),SUM(OFFSET(Change!U$1,$Y7-1,0,$Z7,1)),0)+IF(ISNUMBER($AA7),SUM(OFFSET(Change!U$1,$AA7-1,0,$AB7,1)),0)</f>
        <v>703.3997634879712</v>
      </c>
      <c r="V7" s="8">
        <f ca="1">IF(ISNUMBER($Y7),SUM(OFFSET(Change!V$1,$Y7-1,0,$Z7,1)),0)+IF(ISNUMBER($AA7),SUM(OFFSET(Change!V$1,$AA7-1,0,$AB7,1)),0)</f>
        <v>797.15433414298809</v>
      </c>
      <c r="W7" s="8">
        <f ca="1">IF(ISNUMBER($Y7),SUM(OFFSET(Change!W$1,$Y7-1,0,$Z7,1)),0)+IF(ISNUMBER($AA7),SUM(OFFSET(Change!W$1,$AA7-1,0,$AB7,1)),0)</f>
        <v>812.86502544227346</v>
      </c>
      <c r="Y7" s="4">
        <v>38</v>
      </c>
      <c r="Z7" s="4">
        <v>2</v>
      </c>
    </row>
    <row r="8" spans="2:28" x14ac:dyDescent="0.25">
      <c r="B8" s="4" t="s">
        <v>12</v>
      </c>
      <c r="C8" s="8">
        <f t="shared" ca="1" si="0"/>
        <v>103.75783233527132</v>
      </c>
      <c r="D8" s="8">
        <f ca="1">IF(ISNUMBER($Y8),SUM(OFFSET(Change!D$1,$Y8-1,0,$Z8,1)),0)+IF(ISNUMBER($AA8),SUM(OFFSET(Change!D$1,$AA8-1,0,$AB8,1)),0)</f>
        <v>6.6634823846665849</v>
      </c>
      <c r="E8" s="8">
        <f ca="1">IF(ISNUMBER($Y8),SUM(OFFSET(Change!E$1,$Y8-1,0,$Z8,1)),0)+IF(ISNUMBER($AA8),SUM(OFFSET(Change!E$1,$AA8-1,0,$AB8,1)),0)</f>
        <v>7.2806182942880842</v>
      </c>
      <c r="F8" s="8">
        <f ca="1">IF(ISNUMBER($Y8),SUM(OFFSET(Change!F$1,$Y8-1,0,$Z8,1)),0)+IF(ISNUMBER($AA8),SUM(OFFSET(Change!F$1,$AA8-1,0,$AB8,1)),0)</f>
        <v>6.0990800383272363</v>
      </c>
      <c r="G8" s="8">
        <f ca="1">IF(ISNUMBER($Y8),SUM(OFFSET(Change!G$1,$Y8-1,0,$Z8,1)),0)+IF(ISNUMBER($AA8),SUM(OFFSET(Change!G$1,$AA8-1,0,$AB8,1)),0)</f>
        <v>6.1634889111017959</v>
      </c>
      <c r="H8" s="8">
        <f ca="1">IF(ISNUMBER($Y8),SUM(OFFSET(Change!H$1,$Y8-1,0,$Z8,1)),0)+IF(ISNUMBER($AA8),SUM(OFFSET(Change!H$1,$AA8-1,0,$AB8,1)),0)</f>
        <v>6.7388563400801473</v>
      </c>
      <c r="I8" s="8">
        <f ca="1">IF(ISNUMBER($Y8),SUM(OFFSET(Change!I$1,$Y8-1,0,$Z8,1)),0)+IF(ISNUMBER($AA8),SUM(OFFSET(Change!I$1,$AA8-1,0,$AB8,1)),0)</f>
        <v>7.6026507273002224</v>
      </c>
      <c r="J8" s="8">
        <f ca="1">IF(ISNUMBER($Y8),SUM(OFFSET(Change!J$1,$Y8-1,0,$Z8,1)),0)+IF(ISNUMBER($AA8),SUM(OFFSET(Change!J$1,$AA8-1,0,$AB8,1)),0)</f>
        <v>12.964926918463041</v>
      </c>
      <c r="K8" s="8">
        <f ca="1">IF(ISNUMBER($Y8),SUM(OFFSET(Change!K$1,$Y8-1,0,$Z8,1)),0)+IF(ISNUMBER($AA8),SUM(OFFSET(Change!K$1,$AA8-1,0,$AB8,1)),0)</f>
        <v>12.271863051815442</v>
      </c>
      <c r="L8" s="8">
        <f ca="1">IF(ISNUMBER($Y8),SUM(OFFSET(Change!L$1,$Y8-1,0,$Z8,1)),0)+IF(ISNUMBER($AA8),SUM(OFFSET(Change!L$1,$AA8-1,0,$AB8,1)),0)</f>
        <v>13.104882500869875</v>
      </c>
      <c r="M8" s="8">
        <f ca="1">IF(ISNUMBER($Y8),SUM(OFFSET(Change!M$1,$Y8-1,0,$Z8,1)),0)+IF(ISNUMBER($AA8),SUM(OFFSET(Change!M$1,$AA8-1,0,$AB8,1)),0)</f>
        <v>9.2739252096384703</v>
      </c>
      <c r="N8" s="8">
        <f ca="1">IF(ISNUMBER($Y8),SUM(OFFSET(Change!N$1,$Y8-1,0,$Z8,1)),0)+IF(ISNUMBER($AA8),SUM(OFFSET(Change!N$1,$AA8-1,0,$AB8,1)),0)</f>
        <v>6.4341808616265359</v>
      </c>
      <c r="O8" s="8">
        <f ca="1">IF(ISNUMBER($Y8),SUM(OFFSET(Change!O$1,$Y8-1,0,$Z8,1)),0)+IF(ISNUMBER($AA8),SUM(OFFSET(Change!O$1,$AA8-1,0,$AB8,1)),0)</f>
        <v>7.0654007199311808</v>
      </c>
      <c r="P8" s="8">
        <f ca="1">IF(ISNUMBER($Y8),SUM(OFFSET(Change!P$1,$Y8-1,0,$Z8,1)),0)+IF(ISNUMBER($AA8),SUM(OFFSET(Change!P$1,$AA8-1,0,$AB8,1)),0)</f>
        <v>7.2097425040691565</v>
      </c>
      <c r="Q8" s="8">
        <f ca="1">IF(ISNUMBER($Y8),SUM(OFFSET(Change!Q$1,$Y8-1,0,$Z8,1)),0)+IF(ISNUMBER($AA8),SUM(OFFSET(Change!Q$1,$AA8-1,0,$AB8,1)),0)</f>
        <v>6.7405173957331295</v>
      </c>
      <c r="R8" s="8">
        <f ca="1">IF(ISNUMBER($Y8),SUM(OFFSET(Change!R$1,$Y8-1,0,$Z8,1)),0)+IF(ISNUMBER($AA8),SUM(OFFSET(Change!R$1,$AA8-1,0,$AB8,1)),0)</f>
        <v>5.7693466535053064</v>
      </c>
      <c r="S8" s="8">
        <f ca="1">IF(ISNUMBER($Y8),SUM(OFFSET(Change!S$1,$Y8-1,0,$Z8,1)),0)+IF(ISNUMBER($AA8),SUM(OFFSET(Change!S$1,$AA8-1,0,$AB8,1)),0)</f>
        <v>10.899458155798525</v>
      </c>
      <c r="T8" s="8">
        <f ca="1">IF(ISNUMBER($Y8),SUM(OFFSET(Change!T$1,$Y8-1,0,$Z8,1)),0)+IF(ISNUMBER($AA8),SUM(OFFSET(Change!T$1,$AA8-1,0,$AB8,1)),0)</f>
        <v>11.310622797584442</v>
      </c>
      <c r="U8" s="8">
        <f ca="1">IF(ISNUMBER($Y8),SUM(OFFSET(Change!U$1,$Y8-1,0,$Z8,1)),0)+IF(ISNUMBER($AA8),SUM(OFFSET(Change!U$1,$AA8-1,0,$AB8,1)),0)</f>
        <v>21.287642788444639</v>
      </c>
      <c r="V8" s="8">
        <f ca="1">IF(ISNUMBER($Y8),SUM(OFFSET(Change!V$1,$Y8-1,0,$Z8,1)),0)+IF(ISNUMBER($AA8),SUM(OFFSET(Change!V$1,$AA8-1,0,$AB8,1)),0)</f>
        <v>26.877735456616108</v>
      </c>
      <c r="W8" s="8">
        <f ca="1">IF(ISNUMBER($Y8),SUM(OFFSET(Change!W$1,$Y8-1,0,$Z8,1)),0)+IF(ISNUMBER($AA8),SUM(OFFSET(Change!W$1,$AA8-1,0,$AB8,1)),0)</f>
        <v>25.749266068080455</v>
      </c>
      <c r="Y8" s="4">
        <v>33</v>
      </c>
      <c r="Z8" s="4">
        <v>1</v>
      </c>
    </row>
    <row r="9" spans="2:28" x14ac:dyDescent="0.25">
      <c r="B9" s="4" t="s">
        <v>47</v>
      </c>
      <c r="C9" s="8">
        <f t="shared" ca="1" si="0"/>
        <v>-7200.7723288246552</v>
      </c>
      <c r="D9" s="8">
        <f ca="1">IF(ISNUMBER($Y9),SUM(OFFSET(Change!D$1,$Y9-1,0,$Z9,1)),0)+IF(ISNUMBER($AA9),SUM(OFFSET(Change!D$1,$AA9-1,0,$AB9,1)),0)</f>
        <v>-12.463957776175448</v>
      </c>
      <c r="E9" s="8">
        <f ca="1">IF(ISNUMBER($Y9),SUM(OFFSET(Change!E$1,$Y9-1,0,$Z9,1)),0)+IF(ISNUMBER($AA9),SUM(OFFSET(Change!E$1,$AA9-1,0,$AB9,1)),0)</f>
        <v>-25.801006619867479</v>
      </c>
      <c r="F9" s="8">
        <f ca="1">IF(ISNUMBER($Y9),SUM(OFFSET(Change!F$1,$Y9-1,0,$Z9,1)),0)+IF(ISNUMBER($AA9),SUM(OFFSET(Change!F$1,$AA9-1,0,$AB9,1)),0)</f>
        <v>-187.68082471257253</v>
      </c>
      <c r="G9" s="8">
        <f ca="1">IF(ISNUMBER($Y9),SUM(OFFSET(Change!G$1,$Y9-1,0,$Z9,1)),0)+IF(ISNUMBER($AA9),SUM(OFFSET(Change!G$1,$AA9-1,0,$AB9,1)),0)</f>
        <v>-279.76862432614644</v>
      </c>
      <c r="H9" s="8">
        <f ca="1">IF(ISNUMBER($Y9),SUM(OFFSET(Change!H$1,$Y9-1,0,$Z9,1)),0)+IF(ISNUMBER($AA9),SUM(OFFSET(Change!H$1,$AA9-1,0,$AB9,1)),0)</f>
        <v>-394.24594291935193</v>
      </c>
      <c r="I9" s="8">
        <f ca="1">IF(ISNUMBER($Y9),SUM(OFFSET(Change!I$1,$Y9-1,0,$Z9,1)),0)+IF(ISNUMBER($AA9),SUM(OFFSET(Change!I$1,$AA9-1,0,$AB9,1)),0)</f>
        <v>-405.85611809814293</v>
      </c>
      <c r="J9" s="8">
        <f ca="1">IF(ISNUMBER($Y9),SUM(OFFSET(Change!J$1,$Y9-1,0,$Z9,1)),0)+IF(ISNUMBER($AA9),SUM(OFFSET(Change!J$1,$AA9-1,0,$AB9,1)),0)</f>
        <v>-437.22164510267601</v>
      </c>
      <c r="K9" s="8">
        <f ca="1">IF(ISNUMBER($Y9),SUM(OFFSET(Change!K$1,$Y9-1,0,$Z9,1)),0)+IF(ISNUMBER($AA9),SUM(OFFSET(Change!K$1,$AA9-1,0,$AB9,1)),0)</f>
        <v>-679.44028906034669</v>
      </c>
      <c r="L9" s="8">
        <f ca="1">IF(ISNUMBER($Y9),SUM(OFFSET(Change!L$1,$Y9-1,0,$Z9,1)),0)+IF(ISNUMBER($AA9),SUM(OFFSET(Change!L$1,$AA9-1,0,$AB9,1)),0)</f>
        <v>-324.59177239507693</v>
      </c>
      <c r="M9" s="8">
        <f ca="1">IF(ISNUMBER($Y9),SUM(OFFSET(Change!M$1,$Y9-1,0,$Z9,1)),0)+IF(ISNUMBER($AA9),SUM(OFFSET(Change!M$1,$AA9-1,0,$AB9,1)),0)</f>
        <v>-891.15482116296062</v>
      </c>
      <c r="N9" s="8">
        <f ca="1">IF(ISNUMBER($Y9),SUM(OFFSET(Change!N$1,$Y9-1,0,$Z9,1)),0)+IF(ISNUMBER($AA9),SUM(OFFSET(Change!N$1,$AA9-1,0,$AB9,1)),0)</f>
        <v>-1310.410281567993</v>
      </c>
      <c r="O9" s="8">
        <f ca="1">IF(ISNUMBER($Y9),SUM(OFFSET(Change!O$1,$Y9-1,0,$Z9,1)),0)+IF(ISNUMBER($AA9),SUM(OFFSET(Change!O$1,$AA9-1,0,$AB9,1)),0)</f>
        <v>-1373.3314086501732</v>
      </c>
      <c r="P9" s="8">
        <f ca="1">IF(ISNUMBER($Y9),SUM(OFFSET(Change!P$1,$Y9-1,0,$Z9,1)),0)+IF(ISNUMBER($AA9),SUM(OFFSET(Change!P$1,$AA9-1,0,$AB9,1)),0)</f>
        <v>-1168.7742431671597</v>
      </c>
      <c r="Q9" s="8">
        <f ca="1">IF(ISNUMBER($Y9),SUM(OFFSET(Change!Q$1,$Y9-1,0,$Z9,1)),0)+IF(ISNUMBER($AA9),SUM(OFFSET(Change!Q$1,$AA9-1,0,$AB9,1)),0)</f>
        <v>-1185.6729711627827</v>
      </c>
      <c r="R9" s="8">
        <f ca="1">IF(ISNUMBER($Y9),SUM(OFFSET(Change!R$1,$Y9-1,0,$Z9,1)),0)+IF(ISNUMBER($AA9),SUM(OFFSET(Change!R$1,$AA9-1,0,$AB9,1)),0)</f>
        <v>-1506.8500186015356</v>
      </c>
      <c r="S9" s="8">
        <f ca="1">IF(ISNUMBER($Y9),SUM(OFFSET(Change!S$1,$Y9-1,0,$Z9,1)),0)+IF(ISNUMBER($AA9),SUM(OFFSET(Change!S$1,$AA9-1,0,$AB9,1)),0)</f>
        <v>-1519.0094803991612</v>
      </c>
      <c r="T9" s="8">
        <f ca="1">IF(ISNUMBER($Y9),SUM(OFFSET(Change!T$1,$Y9-1,0,$Z9,1)),0)+IF(ISNUMBER($AA9),SUM(OFFSET(Change!T$1,$AA9-1,0,$AB9,1)),0)</f>
        <v>-1574.9929257315371</v>
      </c>
      <c r="U9" s="8">
        <f ca="1">IF(ISNUMBER($Y9),SUM(OFFSET(Change!U$1,$Y9-1,0,$Z9,1)),0)+IF(ISNUMBER($AA9),SUM(OFFSET(Change!U$1,$AA9-1,0,$AB9,1)),0)</f>
        <v>-1349.2819990132243</v>
      </c>
      <c r="V9" s="8">
        <f ca="1">IF(ISNUMBER($Y9),SUM(OFFSET(Change!V$1,$Y9-1,0,$Z9,1)),0)+IF(ISNUMBER($AA9),SUM(OFFSET(Change!V$1,$AA9-1,0,$AB9,1)),0)</f>
        <v>-1380.3148836914872</v>
      </c>
      <c r="W9" s="8">
        <f ca="1">IF(ISNUMBER($Y9),SUM(OFFSET(Change!W$1,$Y9-1,0,$Z9,1)),0)+IF(ISNUMBER($AA9),SUM(OFFSET(Change!W$1,$AA9-1,0,$AB9,1)),0)</f>
        <v>-699.53432449392483</v>
      </c>
      <c r="Y9" s="4">
        <v>31</v>
      </c>
      <c r="Z9" s="9">
        <v>2</v>
      </c>
      <c r="AA9" s="9">
        <v>34</v>
      </c>
      <c r="AB9" s="4">
        <v>4</v>
      </c>
    </row>
    <row r="10" spans="2:28" x14ac:dyDescent="0.25">
      <c r="B10" s="4" t="s">
        <v>48</v>
      </c>
      <c r="C10" s="8">
        <f t="shared" ca="1" si="0"/>
        <v>1209.8449883621877</v>
      </c>
      <c r="D10" s="8">
        <f ca="1">IF(ISNUMBER($Y10),SUM(OFFSET(Change!D$1,$Y10-1,0,$Z10,1)),0)+IF(ISNUMBER($AA10),SUM(OFFSET(Change!D$1,$AA10-1,0,$AB10,1)),0)</f>
        <v>9.4720593313632762</v>
      </c>
      <c r="E10" s="8">
        <f ca="1">IF(ISNUMBER($Y10),SUM(OFFSET(Change!E$1,$Y10-1,0,$Z10,1)),0)+IF(ISNUMBER($AA10),SUM(OFFSET(Change!E$1,$AA10-1,0,$AB10,1)),0)</f>
        <v>18.556657916483658</v>
      </c>
      <c r="F10" s="8">
        <f ca="1">IF(ISNUMBER($Y10),SUM(OFFSET(Change!F$1,$Y10-1,0,$Z10,1)),0)+IF(ISNUMBER($AA10),SUM(OFFSET(Change!F$1,$AA10-1,0,$AB10,1)),0)</f>
        <v>28.189782851463111</v>
      </c>
      <c r="G10" s="8">
        <f ca="1">IF(ISNUMBER($Y10),SUM(OFFSET(Change!G$1,$Y10-1,0,$Z10,1)),0)+IF(ISNUMBER($AA10),SUM(OFFSET(Change!G$1,$AA10-1,0,$AB10,1)),0)</f>
        <v>25.833260096747992</v>
      </c>
      <c r="H10" s="8">
        <f ca="1">IF(ISNUMBER($Y10),SUM(OFFSET(Change!H$1,$Y10-1,0,$Z10,1)),0)+IF(ISNUMBER($AA10),SUM(OFFSET(Change!H$1,$AA10-1,0,$AB10,1)),0)</f>
        <v>30.286948431334807</v>
      </c>
      <c r="I10" s="8">
        <f ca="1">IF(ISNUMBER($Y10),SUM(OFFSET(Change!I$1,$Y10-1,0,$Z10,1)),0)+IF(ISNUMBER($AA10),SUM(OFFSET(Change!I$1,$AA10-1,0,$AB10,1)),0)</f>
        <v>42.027003991847465</v>
      </c>
      <c r="J10" s="8">
        <f ca="1">IF(ISNUMBER($Y10),SUM(OFFSET(Change!J$1,$Y10-1,0,$Z10,1)),0)+IF(ISNUMBER($AA10),SUM(OFFSET(Change!J$1,$AA10-1,0,$AB10,1)),0)</f>
        <v>57.379723542132297</v>
      </c>
      <c r="K10" s="8">
        <f ca="1">IF(ISNUMBER($Y10),SUM(OFFSET(Change!K$1,$Y10-1,0,$Z10,1)),0)+IF(ISNUMBER($AA10),SUM(OFFSET(Change!K$1,$AA10-1,0,$AB10,1)),0)</f>
        <v>76.437838561709768</v>
      </c>
      <c r="L10" s="8">
        <f ca="1">IF(ISNUMBER($Y10),SUM(OFFSET(Change!L$1,$Y10-1,0,$Z10,1)),0)+IF(ISNUMBER($AA10),SUM(OFFSET(Change!L$1,$AA10-1,0,$AB10,1)),0)</f>
        <v>97.17965761399816</v>
      </c>
      <c r="M10" s="8">
        <f ca="1">IF(ISNUMBER($Y10),SUM(OFFSET(Change!M$1,$Y10-1,0,$Z10,1)),0)+IF(ISNUMBER($AA10),SUM(OFFSET(Change!M$1,$AA10-1,0,$AB10,1)),0)</f>
        <v>119.10509745631916</v>
      </c>
      <c r="N10" s="8">
        <f ca="1">IF(ISNUMBER($Y10),SUM(OFFSET(Change!N$1,$Y10-1,0,$Z10,1)),0)+IF(ISNUMBER($AA10),SUM(OFFSET(Change!N$1,$AA10-1,0,$AB10,1)),0)</f>
        <v>143.20790844575129</v>
      </c>
      <c r="O10" s="8">
        <f ca="1">IF(ISNUMBER($Y10),SUM(OFFSET(Change!O$1,$Y10-1,0,$Z10,1)),0)+IF(ISNUMBER($AA10),SUM(OFFSET(Change!O$1,$AA10-1,0,$AB10,1)),0)</f>
        <v>167.10371743566421</v>
      </c>
      <c r="P10" s="8">
        <f ca="1">IF(ISNUMBER($Y10),SUM(OFFSET(Change!P$1,$Y10-1,0,$Z10,1)),0)+IF(ISNUMBER($AA10),SUM(OFFSET(Change!P$1,$AA10-1,0,$AB10,1)),0)</f>
        <v>190.72055542103439</v>
      </c>
      <c r="Q10" s="8">
        <f ca="1">IF(ISNUMBER($Y10),SUM(OFFSET(Change!Q$1,$Y10-1,0,$Z10,1)),0)+IF(ISNUMBER($AA10),SUM(OFFSET(Change!Q$1,$AA10-1,0,$AB10,1)),0)</f>
        <v>210.68287445944461</v>
      </c>
      <c r="R10" s="8">
        <f ca="1">IF(ISNUMBER($Y10),SUM(OFFSET(Change!R$1,$Y10-1,0,$Z10,1)),0)+IF(ISNUMBER($AA10),SUM(OFFSET(Change!R$1,$AA10-1,0,$AB10,1)),0)</f>
        <v>240.23849588043822</v>
      </c>
      <c r="S10" s="8">
        <f ca="1">IF(ISNUMBER($Y10),SUM(OFFSET(Change!S$1,$Y10-1,0,$Z10,1)),0)+IF(ISNUMBER($AA10),SUM(OFFSET(Change!S$1,$AA10-1,0,$AB10,1)),0)</f>
        <v>264.52874158661416</v>
      </c>
      <c r="T10" s="8">
        <f ca="1">IF(ISNUMBER($Y10),SUM(OFFSET(Change!T$1,$Y10-1,0,$Z10,1)),0)+IF(ISNUMBER($AA10),SUM(OFFSET(Change!T$1,$AA10-1,0,$AB10,1)),0)</f>
        <v>287.61119640094364</v>
      </c>
      <c r="U10" s="8">
        <f ca="1">IF(ISNUMBER($Y10),SUM(OFFSET(Change!U$1,$Y10-1,0,$Z10,1)),0)+IF(ISNUMBER($AA10),SUM(OFFSET(Change!U$1,$AA10-1,0,$AB10,1)),0)</f>
        <v>316.09625154050019</v>
      </c>
      <c r="V10" s="8">
        <f ca="1">IF(ISNUMBER($Y10),SUM(OFFSET(Change!V$1,$Y10-1,0,$Z10,1)),0)+IF(ISNUMBER($AA10),SUM(OFFSET(Change!V$1,$AA10-1,0,$AB10,1)),0)</f>
        <v>337.35093878939227</v>
      </c>
      <c r="W10" s="8">
        <f ca="1">IF(ISNUMBER($Y10),SUM(OFFSET(Change!W$1,$Y10-1,0,$Z10,1)),0)+IF(ISNUMBER($AA10),SUM(OFFSET(Change!W$1,$AA10-1,0,$AB10,1)),0)</f>
        <v>367.38049092765351</v>
      </c>
      <c r="Y10" s="4">
        <v>61</v>
      </c>
      <c r="Z10" s="4">
        <v>2</v>
      </c>
    </row>
    <row r="11" spans="2:28" x14ac:dyDescent="0.25">
      <c r="B11" s="4" t="s">
        <v>52</v>
      </c>
      <c r="C11" s="8">
        <f t="shared" ca="1" si="0"/>
        <v>3423.5457731359279</v>
      </c>
      <c r="D11" s="8">
        <f ca="1">IF(ISNUMBER($Y11),SUM(OFFSET(Change!D$1,$Y11-1,0,$Z11,1)),0)+IF(ISNUMBER($AA11),SUM(OFFSET(Change!D$1,$AA11-1,0,$AB11,1)),0)</f>
        <v>209.38726672029554</v>
      </c>
      <c r="E11" s="8">
        <f ca="1">IF(ISNUMBER($Y11),SUM(OFFSET(Change!E$1,$Y11-1,0,$Z11,1)),0)+IF(ISNUMBER($AA11),SUM(OFFSET(Change!E$1,$AA11-1,0,$AB11,1)),0)</f>
        <v>301.5812403056147</v>
      </c>
      <c r="F11" s="8">
        <f ca="1">IF(ISNUMBER($Y11),SUM(OFFSET(Change!F$1,$Y11-1,0,$Z11,1)),0)+IF(ISNUMBER($AA11),SUM(OFFSET(Change!F$1,$AA11-1,0,$AB11,1)),0)</f>
        <v>276.96873345825736</v>
      </c>
      <c r="G11" s="8">
        <f ca="1">IF(ISNUMBER($Y11),SUM(OFFSET(Change!G$1,$Y11-1,0,$Z11,1)),0)+IF(ISNUMBER($AA11),SUM(OFFSET(Change!G$1,$AA11-1,0,$AB11,1)),0)</f>
        <v>248.84973033605701</v>
      </c>
      <c r="H11" s="8">
        <f ca="1">IF(ISNUMBER($Y11),SUM(OFFSET(Change!H$1,$Y11-1,0,$Z11,1)),0)+IF(ISNUMBER($AA11),SUM(OFFSET(Change!H$1,$AA11-1,0,$AB11,1)),0)</f>
        <v>223.83976241319047</v>
      </c>
      <c r="I11" s="8">
        <f ca="1">IF(ISNUMBER($Y11),SUM(OFFSET(Change!I$1,$Y11-1,0,$Z11,1)),0)+IF(ISNUMBER($AA11),SUM(OFFSET(Change!I$1,$AA11-1,0,$AB11,1)),0)</f>
        <v>251.70836153870351</v>
      </c>
      <c r="J11" s="8">
        <f ca="1">IF(ISNUMBER($Y11),SUM(OFFSET(Change!J$1,$Y11-1,0,$Z11,1)),0)+IF(ISNUMBER($AA11),SUM(OFFSET(Change!J$1,$AA11-1,0,$AB11,1)),0)</f>
        <v>331.54111900744493</v>
      </c>
      <c r="K11" s="8">
        <f ca="1">IF(ISNUMBER($Y11),SUM(OFFSET(Change!K$1,$Y11-1,0,$Z11,1)),0)+IF(ISNUMBER($AA11),SUM(OFFSET(Change!K$1,$AA11-1,0,$AB11,1)),0)</f>
        <v>330.28019838354027</v>
      </c>
      <c r="L11" s="8">
        <f ca="1">IF(ISNUMBER($Y11),SUM(OFFSET(Change!L$1,$Y11-1,0,$Z11,1)),0)+IF(ISNUMBER($AA11),SUM(OFFSET(Change!L$1,$AA11-1,0,$AB11,1)),0)</f>
        <v>385.12955329298927</v>
      </c>
      <c r="M11" s="8">
        <f ca="1">IF(ISNUMBER($Y11),SUM(OFFSET(Change!M$1,$Y11-1,0,$Z11,1)),0)+IF(ISNUMBER($AA11),SUM(OFFSET(Change!M$1,$AA11-1,0,$AB11,1)),0)</f>
        <v>267.16452797524641</v>
      </c>
      <c r="N11" s="8">
        <f ca="1">IF(ISNUMBER($Y11),SUM(OFFSET(Change!N$1,$Y11-1,0,$Z11,1)),0)+IF(ISNUMBER($AA11),SUM(OFFSET(Change!N$1,$AA11-1,0,$AB11,1)),0)</f>
        <v>276.22265506500639</v>
      </c>
      <c r="O11" s="8">
        <f ca="1">IF(ISNUMBER($Y11),SUM(OFFSET(Change!O$1,$Y11-1,0,$Z11,1)),0)+IF(ISNUMBER($AA11),SUM(OFFSET(Change!O$1,$AA11-1,0,$AB11,1)),0)</f>
        <v>297.14147878314049</v>
      </c>
      <c r="P11" s="8">
        <f ca="1">IF(ISNUMBER($Y11),SUM(OFFSET(Change!P$1,$Y11-1,0,$Z11,1)),0)+IF(ISNUMBER($AA11),SUM(OFFSET(Change!P$1,$AA11-1,0,$AB11,1)),0)</f>
        <v>327.38388892150238</v>
      </c>
      <c r="Q11" s="8">
        <f ca="1">IF(ISNUMBER($Y11),SUM(OFFSET(Change!Q$1,$Y11-1,0,$Z11,1)),0)+IF(ISNUMBER($AA11),SUM(OFFSET(Change!Q$1,$AA11-1,0,$AB11,1)),0)</f>
        <v>371.16628311156387</v>
      </c>
      <c r="R11" s="8">
        <f ca="1">IF(ISNUMBER($Y11),SUM(OFFSET(Change!R$1,$Y11-1,0,$Z11,1)),0)+IF(ISNUMBER($AA11),SUM(OFFSET(Change!R$1,$AA11-1,0,$AB11,1)),0)</f>
        <v>342.24767766513691</v>
      </c>
      <c r="S11" s="8">
        <f ca="1">IF(ISNUMBER($Y11),SUM(OFFSET(Change!S$1,$Y11-1,0,$Z11,1)),0)+IF(ISNUMBER($AA11),SUM(OFFSET(Change!S$1,$AA11-1,0,$AB11,1)),0)</f>
        <v>404.70279345170792</v>
      </c>
      <c r="T11" s="8">
        <f ca="1">IF(ISNUMBER($Y11),SUM(OFFSET(Change!T$1,$Y11-1,0,$Z11,1)),0)+IF(ISNUMBER($AA11),SUM(OFFSET(Change!T$1,$AA11-1,0,$AB11,1)),0)</f>
        <v>449.48589125655542</v>
      </c>
      <c r="U11" s="8">
        <f ca="1">IF(ISNUMBER($Y11),SUM(OFFSET(Change!U$1,$Y11-1,0,$Z11,1)),0)+IF(ISNUMBER($AA11),SUM(OFFSET(Change!U$1,$AA11-1,0,$AB11,1)),0)</f>
        <v>477.10228095502845</v>
      </c>
      <c r="V11" s="8">
        <f ca="1">IF(ISNUMBER($Y11),SUM(OFFSET(Change!V$1,$Y11-1,0,$Z11,1)),0)+IF(ISNUMBER($AA11),SUM(OFFSET(Change!V$1,$AA11-1,0,$AB11,1)),0)</f>
        <v>539.10316282469898</v>
      </c>
      <c r="W11" s="8">
        <f ca="1">IF(ISNUMBER($Y11),SUM(OFFSET(Change!W$1,$Y11-1,0,$Z11,1)),0)+IF(ISNUMBER($AA11),SUM(OFFSET(Change!W$1,$AA11-1,0,$AB11,1)),0)</f>
        <v>567.296904029384</v>
      </c>
      <c r="Y11" s="4">
        <v>67</v>
      </c>
      <c r="Z11" s="4">
        <v>1</v>
      </c>
    </row>
    <row r="12" spans="2:28" x14ac:dyDescent="0.25">
      <c r="B12" s="4" t="s">
        <v>53</v>
      </c>
      <c r="C12" s="8">
        <f t="shared" ca="1" si="0"/>
        <v>-3214.7003858519793</v>
      </c>
      <c r="D12" s="8">
        <f ca="1">IF(ISNUMBER($Y12),SUM(OFFSET(Change!D$1,$Y12-1,0,$Z12,1)),0)+IF(ISNUMBER($AA12),SUM(OFFSET(Change!D$1,$AA12-1,0,$AB12,1)),0)</f>
        <v>-704.06709394012933</v>
      </c>
      <c r="E12" s="8">
        <f ca="1">IF(ISNUMBER($Y12),SUM(OFFSET(Change!E$1,$Y12-1,0,$Z12,1)),0)+IF(ISNUMBER($AA12),SUM(OFFSET(Change!E$1,$AA12-1,0,$AB12,1)),0)</f>
        <v>-843.96133308222431</v>
      </c>
      <c r="F12" s="8">
        <f ca="1">IF(ISNUMBER($Y12),SUM(OFFSET(Change!F$1,$Y12-1,0,$Z12,1)),0)+IF(ISNUMBER($AA12),SUM(OFFSET(Change!F$1,$AA12-1,0,$AB12,1)),0)</f>
        <v>-224.24668278873102</v>
      </c>
      <c r="G12" s="8">
        <f ca="1">IF(ISNUMBER($Y12),SUM(OFFSET(Change!G$1,$Y12-1,0,$Z12,1)),0)+IF(ISNUMBER($AA12),SUM(OFFSET(Change!G$1,$AA12-1,0,$AB12,1)),0)</f>
        <v>-193.70087078241269</v>
      </c>
      <c r="H12" s="8">
        <f ca="1">IF(ISNUMBER($Y12),SUM(OFFSET(Change!H$1,$Y12-1,0,$Z12,1)),0)+IF(ISNUMBER($AA12),SUM(OFFSET(Change!H$1,$AA12-1,0,$AB12,1)),0)</f>
        <v>-292.99678434307901</v>
      </c>
      <c r="I12" s="8">
        <f ca="1">IF(ISNUMBER($Y12),SUM(OFFSET(Change!I$1,$Y12-1,0,$Z12,1)),0)+IF(ISNUMBER($AA12),SUM(OFFSET(Change!I$1,$AA12-1,0,$AB12,1)),0)</f>
        <v>-198.40177510443883</v>
      </c>
      <c r="J12" s="8">
        <f ca="1">IF(ISNUMBER($Y12),SUM(OFFSET(Change!J$1,$Y12-1,0,$Z12,1)),0)+IF(ISNUMBER($AA12),SUM(OFFSET(Change!J$1,$AA12-1,0,$AB12,1)),0)</f>
        <v>-138.71471122441656</v>
      </c>
      <c r="K12" s="8">
        <f ca="1">IF(ISNUMBER($Y12),SUM(OFFSET(Change!K$1,$Y12-1,0,$Z12,1)),0)+IF(ISNUMBER($AA12),SUM(OFFSET(Change!K$1,$AA12-1,0,$AB12,1)),0)</f>
        <v>-119.60901632729811</v>
      </c>
      <c r="L12" s="8">
        <f ca="1">IF(ISNUMBER($Y12),SUM(OFFSET(Change!L$1,$Y12-1,0,$Z12,1)),0)+IF(ISNUMBER($AA12),SUM(OFFSET(Change!L$1,$AA12-1,0,$AB12,1)),0)</f>
        <v>-121.55663806869491</v>
      </c>
      <c r="M12" s="8">
        <f ca="1">IF(ISNUMBER($Y12),SUM(OFFSET(Change!M$1,$Y12-1,0,$Z12,1)),0)+IF(ISNUMBER($AA12),SUM(OFFSET(Change!M$1,$AA12-1,0,$AB12,1)),0)</f>
        <v>-221.91741600459534</v>
      </c>
      <c r="N12" s="8">
        <f ca="1">IF(ISNUMBER($Y12),SUM(OFFSET(Change!N$1,$Y12-1,0,$Z12,1)),0)+IF(ISNUMBER($AA12),SUM(OFFSET(Change!N$1,$AA12-1,0,$AB12,1)),0)</f>
        <v>-191.03041831316722</v>
      </c>
      <c r="O12" s="8">
        <f ca="1">IF(ISNUMBER($Y12),SUM(OFFSET(Change!O$1,$Y12-1,0,$Z12,1)),0)+IF(ISNUMBER($AA12),SUM(OFFSET(Change!O$1,$AA12-1,0,$AB12,1)),0)</f>
        <v>-194.98056468051345</v>
      </c>
      <c r="P12" s="8">
        <f ca="1">IF(ISNUMBER($Y12),SUM(OFFSET(Change!P$1,$Y12-1,0,$Z12,1)),0)+IF(ISNUMBER($AA12),SUM(OFFSET(Change!P$1,$AA12-1,0,$AB12,1)),0)</f>
        <v>-184.21364438786981</v>
      </c>
      <c r="Q12" s="8">
        <f ca="1">IF(ISNUMBER($Y12),SUM(OFFSET(Change!Q$1,$Y12-1,0,$Z12,1)),0)+IF(ISNUMBER($AA12),SUM(OFFSET(Change!Q$1,$AA12-1,0,$AB12,1)),0)</f>
        <v>-149.91659509839874</v>
      </c>
      <c r="R12" s="8">
        <f ca="1">IF(ISNUMBER($Y12),SUM(OFFSET(Change!R$1,$Y12-1,0,$Z12,1)),0)+IF(ISNUMBER($AA12),SUM(OFFSET(Change!R$1,$AA12-1,0,$AB12,1)),0)</f>
        <v>-217.6668817779377</v>
      </c>
      <c r="S12" s="8">
        <f ca="1">IF(ISNUMBER($Y12),SUM(OFFSET(Change!S$1,$Y12-1,0,$Z12,1)),0)+IF(ISNUMBER($AA12),SUM(OFFSET(Change!S$1,$AA12-1,0,$AB12,1)),0)</f>
        <v>-208.09362949614973</v>
      </c>
      <c r="T12" s="8">
        <f ca="1">IF(ISNUMBER($Y12),SUM(OFFSET(Change!T$1,$Y12-1,0,$Z12,1)),0)+IF(ISNUMBER($AA12),SUM(OFFSET(Change!T$1,$AA12-1,0,$AB12,1)),0)</f>
        <v>-211.23727165124089</v>
      </c>
      <c r="U12" s="8">
        <f ca="1">IF(ISNUMBER($Y12),SUM(OFFSET(Change!U$1,$Y12-1,0,$Z12,1)),0)+IF(ISNUMBER($AA12),SUM(OFFSET(Change!U$1,$AA12-1,0,$AB12,1)),0)</f>
        <v>-266.71783610375724</v>
      </c>
      <c r="V12" s="8">
        <f ca="1">IF(ISNUMBER($Y12),SUM(OFFSET(Change!V$1,$Y12-1,0,$Z12,1)),0)+IF(ISNUMBER($AA12),SUM(OFFSET(Change!V$1,$AA12-1,0,$AB12,1)),0)</f>
        <v>-263.23475504847488</v>
      </c>
      <c r="W12" s="8">
        <f ca="1">IF(ISNUMBER($Y12),SUM(OFFSET(Change!W$1,$Y12-1,0,$Z12,1)),0)+IF(ISNUMBER($AA12),SUM(OFFSET(Change!W$1,$AA12-1,0,$AB12,1)),0)</f>
        <v>-290.245811259768</v>
      </c>
      <c r="Y12" s="4">
        <v>66</v>
      </c>
      <c r="Z12" s="4">
        <v>1</v>
      </c>
    </row>
    <row r="13" spans="2:28" x14ac:dyDescent="0.25">
      <c r="B13" s="4" t="s">
        <v>49</v>
      </c>
      <c r="C13" s="8">
        <f t="shared" ca="1" si="0"/>
        <v>3384.2925596870532</v>
      </c>
      <c r="D13" s="8">
        <f ca="1">IF(ISNUMBER($Y13),SUM(OFFSET(Change!D$1,$Y13-1,0,$Z13,1)),0)+IF(ISNUMBER($AA13),SUM(OFFSET(Change!D$1,$AA13-1,0,$AB13,1)),0)</f>
        <v>70.14503887271772</v>
      </c>
      <c r="E13" s="8">
        <f ca="1">IF(ISNUMBER($Y13),SUM(OFFSET(Change!E$1,$Y13-1,0,$Z13,1)),0)+IF(ISNUMBER($AA13),SUM(OFFSET(Change!E$1,$AA13-1,0,$AB13,1)),0)</f>
        <v>83.805746502819559</v>
      </c>
      <c r="F13" s="8">
        <f ca="1">IF(ISNUMBER($Y13),SUM(OFFSET(Change!F$1,$Y13-1,0,$Z13,1)),0)+IF(ISNUMBER($AA13),SUM(OFFSET(Change!F$1,$AA13-1,0,$AB13,1)),0)</f>
        <v>342.00230777596067</v>
      </c>
      <c r="G13" s="8">
        <f ca="1">IF(ISNUMBER($Y13),SUM(OFFSET(Change!G$1,$Y13-1,0,$Z13,1)),0)+IF(ISNUMBER($AA13),SUM(OFFSET(Change!G$1,$AA13-1,0,$AB13,1)),0)</f>
        <v>339.18341900169759</v>
      </c>
      <c r="H13" s="8">
        <f ca="1">IF(ISNUMBER($Y13),SUM(OFFSET(Change!H$1,$Y13-1,0,$Z13,1)),0)+IF(ISNUMBER($AA13),SUM(OFFSET(Change!H$1,$AA13-1,0,$AB13,1)),0)</f>
        <v>378.71027986346809</v>
      </c>
      <c r="I13" s="8">
        <f ca="1">IF(ISNUMBER($Y13),SUM(OFFSET(Change!I$1,$Y13-1,0,$Z13,1)),0)+IF(ISNUMBER($AA13),SUM(OFFSET(Change!I$1,$AA13-1,0,$AB13,1)),0)</f>
        <v>429.05599116400907</v>
      </c>
      <c r="J13" s="8">
        <f ca="1">IF(ISNUMBER($Y13),SUM(OFFSET(Change!J$1,$Y13-1,0,$Z13,1)),0)+IF(ISNUMBER($AA13),SUM(OFFSET(Change!J$1,$AA13-1,0,$AB13,1)),0)</f>
        <v>436.96882870996922</v>
      </c>
      <c r="K13" s="8">
        <f ca="1">IF(ISNUMBER($Y13),SUM(OFFSET(Change!K$1,$Y13-1,0,$Z13,1)),0)+IF(ISNUMBER($AA13),SUM(OFFSET(Change!K$1,$AA13-1,0,$AB13,1)),0)</f>
        <v>400.02254485069676</v>
      </c>
      <c r="L13" s="8">
        <f ca="1">IF(ISNUMBER($Y13),SUM(OFFSET(Change!L$1,$Y13-1,0,$Z13,1)),0)+IF(ISNUMBER($AA13),SUM(OFFSET(Change!L$1,$AA13-1,0,$AB13,1)),0)</f>
        <v>455.097448335298</v>
      </c>
      <c r="M13" s="8">
        <f ca="1">IF(ISNUMBER($Y13),SUM(OFFSET(Change!M$1,$Y13-1,0,$Z13,1)),0)+IF(ISNUMBER($AA13),SUM(OFFSET(Change!M$1,$AA13-1,0,$AB13,1)),0)</f>
        <v>371.30384776035697</v>
      </c>
      <c r="N13" s="8">
        <f ca="1">IF(ISNUMBER($Y13),SUM(OFFSET(Change!N$1,$Y13-1,0,$Z13,1)),0)+IF(ISNUMBER($AA13),SUM(OFFSET(Change!N$1,$AA13-1,0,$AB13,1)),0)</f>
        <v>294.75730032074193</v>
      </c>
      <c r="O13" s="8">
        <f ca="1">IF(ISNUMBER($Y13),SUM(OFFSET(Change!O$1,$Y13-1,0,$Z13,1)),0)+IF(ISNUMBER($AA13),SUM(OFFSET(Change!O$1,$AA13-1,0,$AB13,1)),0)</f>
        <v>318.37281093648676</v>
      </c>
      <c r="P13" s="8">
        <f ca="1">IF(ISNUMBER($Y13),SUM(OFFSET(Change!P$1,$Y13-1,0,$Z13,1)),0)+IF(ISNUMBER($AA13),SUM(OFFSET(Change!P$1,$AA13-1,0,$AB13,1)),0)</f>
        <v>335.71099054521414</v>
      </c>
      <c r="Q13" s="8">
        <f ca="1">IF(ISNUMBER($Y13),SUM(OFFSET(Change!Q$1,$Y13-1,0,$Z13,1)),0)+IF(ISNUMBER($AA13),SUM(OFFSET(Change!Q$1,$AA13-1,0,$AB13,1)),0)</f>
        <v>326.05638882995299</v>
      </c>
      <c r="R13" s="8">
        <f ca="1">IF(ISNUMBER($Y13),SUM(OFFSET(Change!R$1,$Y13-1,0,$Z13,1)),0)+IF(ISNUMBER($AA13),SUM(OFFSET(Change!R$1,$AA13-1,0,$AB13,1)),0)</f>
        <v>283.07873689384695</v>
      </c>
      <c r="S13" s="8">
        <f ca="1">IF(ISNUMBER($Y13),SUM(OFFSET(Change!S$1,$Y13-1,0,$Z13,1)),0)+IF(ISNUMBER($AA13),SUM(OFFSET(Change!S$1,$AA13-1,0,$AB13,1)),0)</f>
        <v>266.71334909201357</v>
      </c>
      <c r="T13" s="8">
        <f ca="1">IF(ISNUMBER($Y13),SUM(OFFSET(Change!T$1,$Y13-1,0,$Z13,1)),0)+IF(ISNUMBER($AA13),SUM(OFFSET(Change!T$1,$AA13-1,0,$AB13,1)),0)</f>
        <v>297.68290035924446</v>
      </c>
      <c r="U13" s="8">
        <f ca="1">IF(ISNUMBER($Y13),SUM(OFFSET(Change!U$1,$Y13-1,0,$Z13,1)),0)+IF(ISNUMBER($AA13),SUM(OFFSET(Change!U$1,$AA13-1,0,$AB13,1)),0)</f>
        <v>288.48918279435674</v>
      </c>
      <c r="V13" s="8">
        <f ca="1">IF(ISNUMBER($Y13),SUM(OFFSET(Change!V$1,$Y13-1,0,$Z13,1)),0)+IF(ISNUMBER($AA13),SUM(OFFSET(Change!V$1,$AA13-1,0,$AB13,1)),0)</f>
        <v>364.32444972689069</v>
      </c>
      <c r="W13" s="8">
        <f ca="1">IF(ISNUMBER($Y13),SUM(OFFSET(Change!W$1,$Y13-1,0,$Z13,1)),0)+IF(ISNUMBER($AA13),SUM(OFFSET(Change!W$1,$AA13-1,0,$AB13,1)),0)</f>
        <v>393.5079103154406</v>
      </c>
      <c r="Y13" s="4">
        <v>27</v>
      </c>
      <c r="Z13" s="4">
        <v>1</v>
      </c>
    </row>
    <row r="14" spans="2:28" x14ac:dyDescent="0.25">
      <c r="B14" s="10" t="s">
        <v>50</v>
      </c>
      <c r="C14" s="11">
        <f t="shared" ca="1" si="0"/>
        <v>125.6157476090265</v>
      </c>
      <c r="D14" s="11">
        <f ca="1">IF(ISNUMBER($Y14),SUM(OFFSET(Change!D$1,$Y14-1,0,$Z14,1)),0)+IF(ISNUMBER($AA14),SUM(OFFSET(Change!D$1,$AA14-1,0,$AB14,1)),0)</f>
        <v>25.395204181297711</v>
      </c>
      <c r="E14" s="11">
        <f ca="1">IF(ISNUMBER($Y14),SUM(OFFSET(Change!E$1,$Y14-1,0,$Z14,1)),0)+IF(ISNUMBER($AA14),SUM(OFFSET(Change!E$1,$AA14-1,0,$AB14,1)),0)</f>
        <v>107.68280558658098</v>
      </c>
      <c r="F14" s="11">
        <f ca="1">IF(ISNUMBER($Y14),SUM(OFFSET(Change!F$1,$Y14-1,0,$Z14,1)),0)+IF(ISNUMBER($AA14),SUM(OFFSET(Change!F$1,$AA14-1,0,$AB14,1)),0)</f>
        <v>1.224691401176E-2</v>
      </c>
      <c r="G14" s="11">
        <f ca="1">IF(ISNUMBER($Y14),SUM(OFFSET(Change!G$1,$Y14-1,0,$Z14,1)),0)+IF(ISNUMBER($AA14),SUM(OFFSET(Change!G$1,$AA14-1,0,$AB14,1)),0)</f>
        <v>0</v>
      </c>
      <c r="H14" s="11">
        <f ca="1">IF(ISNUMBER($Y14),SUM(OFFSET(Change!H$1,$Y14-1,0,$Z14,1)),0)+IF(ISNUMBER($AA14),SUM(OFFSET(Change!H$1,$AA14-1,0,$AB14,1)),0)</f>
        <v>0</v>
      </c>
      <c r="I14" s="11">
        <f ca="1">IF(ISNUMBER($Y14),SUM(OFFSET(Change!I$1,$Y14-1,0,$Z14,1)),0)+IF(ISNUMBER($AA14),SUM(OFFSET(Change!I$1,$AA14-1,0,$AB14,1)),0)</f>
        <v>0.73559817919252013</v>
      </c>
      <c r="J14" s="11">
        <f ca="1">IF(ISNUMBER($Y14),SUM(OFFSET(Change!J$1,$Y14-1,0,$Z14,1)),0)+IF(ISNUMBER($AA14),SUM(OFFSET(Change!J$1,$AA14-1,0,$AB14,1)),0)</f>
        <v>0.58499864199725993</v>
      </c>
      <c r="K14" s="11">
        <f ca="1">IF(ISNUMBER($Y14),SUM(OFFSET(Change!K$1,$Y14-1,0,$Z14,1)),0)+IF(ISNUMBER($AA14),SUM(OFFSET(Change!K$1,$AA14-1,0,$AB14,1)),0)</f>
        <v>2.7174291620610001E-2</v>
      </c>
      <c r="L14" s="11">
        <f ca="1">IF(ISNUMBER($Y14),SUM(OFFSET(Change!L$1,$Y14-1,0,$Z14,1)),0)+IF(ISNUMBER($AA14),SUM(OFFSET(Change!L$1,$AA14-1,0,$AB14,1)),0)</f>
        <v>7.5553191833865814</v>
      </c>
      <c r="M14" s="11">
        <f ca="1">IF(ISNUMBER($Y14),SUM(OFFSET(Change!M$1,$Y14-1,0,$Z14,1)),0)+IF(ISNUMBER($AA14),SUM(OFFSET(Change!M$1,$AA14-1,0,$AB14,1)),0)</f>
        <v>0</v>
      </c>
      <c r="N14" s="11">
        <f ca="1">IF(ISNUMBER($Y14),SUM(OFFSET(Change!N$1,$Y14-1,0,$Z14,1)),0)+IF(ISNUMBER($AA14),SUM(OFFSET(Change!N$1,$AA14-1,0,$AB14,1)),0)</f>
        <v>0.46974139024139994</v>
      </c>
      <c r="O14" s="11">
        <f ca="1">IF(ISNUMBER($Y14),SUM(OFFSET(Change!O$1,$Y14-1,0,$Z14,1)),0)+IF(ISNUMBER($AA14),SUM(OFFSET(Change!O$1,$AA14-1,0,$AB14,1)),0)</f>
        <v>0.53633767037967006</v>
      </c>
      <c r="P14" s="11">
        <f ca="1">IF(ISNUMBER($Y14),SUM(OFFSET(Change!P$1,$Y14-1,0,$Z14,1)),0)+IF(ISNUMBER($AA14),SUM(OFFSET(Change!P$1,$AA14-1,0,$AB14,1)),0)</f>
        <v>0.67120066656277999</v>
      </c>
      <c r="Q14" s="11">
        <f ca="1">IF(ISNUMBER($Y14),SUM(OFFSET(Change!Q$1,$Y14-1,0,$Z14,1)),0)+IF(ISNUMBER($AA14),SUM(OFFSET(Change!Q$1,$AA14-1,0,$AB14,1)),0)</f>
        <v>0.56961006868814001</v>
      </c>
      <c r="R14" s="11">
        <f ca="1">IF(ISNUMBER($Y14),SUM(OFFSET(Change!R$1,$Y14-1,0,$Z14,1)),0)+IF(ISNUMBER($AA14),SUM(OFFSET(Change!R$1,$AA14-1,0,$AB14,1)),0)</f>
        <v>0.22743752706024001</v>
      </c>
      <c r="S14" s="11">
        <f ca="1">IF(ISNUMBER($Y14),SUM(OFFSET(Change!S$1,$Y14-1,0,$Z14,1)),0)+IF(ISNUMBER($AA14),SUM(OFFSET(Change!S$1,$AA14-1,0,$AB14,1)),0)</f>
        <v>2.2692772608905099</v>
      </c>
      <c r="T14" s="11">
        <f ca="1">IF(ISNUMBER($Y14),SUM(OFFSET(Change!T$1,$Y14-1,0,$Z14,1)),0)+IF(ISNUMBER($AA14),SUM(OFFSET(Change!T$1,$AA14-1,0,$AB14,1)),0)</f>
        <v>0.62698977163103009</v>
      </c>
      <c r="U14" s="11">
        <f ca="1">IF(ISNUMBER($Y14),SUM(OFFSET(Change!U$1,$Y14-1,0,$Z14,1)),0)+IF(ISNUMBER($AA14),SUM(OFFSET(Change!U$1,$AA14-1,0,$AB14,1)),0)</f>
        <v>0</v>
      </c>
      <c r="V14" s="11">
        <f ca="1">IF(ISNUMBER($Y14),SUM(OFFSET(Change!V$1,$Y14-1,0,$Z14,1)),0)+IF(ISNUMBER($AA14),SUM(OFFSET(Change!V$1,$AA14-1,0,$AB14,1)),0)</f>
        <v>0</v>
      </c>
      <c r="W14" s="11">
        <f ca="1">IF(ISNUMBER($Y14),SUM(OFFSET(Change!W$1,$Y14-1,0,$Z14,1)),0)+IF(ISNUMBER($AA14),SUM(OFFSET(Change!W$1,$AA14-1,0,$AB14,1)),0)</f>
        <v>0</v>
      </c>
      <c r="Y14" s="4">
        <v>40</v>
      </c>
      <c r="Z14" s="4">
        <v>3</v>
      </c>
    </row>
    <row r="15" spans="2:28" x14ac:dyDescent="0.25">
      <c r="B15" s="4" t="s">
        <v>51</v>
      </c>
      <c r="C15" s="8">
        <f t="shared" ca="1" si="0"/>
        <v>8611.0443736727048</v>
      </c>
      <c r="D15" s="8">
        <f ca="1">SUM(D5:D14)</f>
        <v>904.95516628776716</v>
      </c>
      <c r="E15" s="8">
        <f t="shared" ref="E15:W15" ca="1" si="1">SUM(E5:E14)</f>
        <v>1053.9553806324973</v>
      </c>
      <c r="F15" s="8">
        <f t="shared" ca="1" si="1"/>
        <v>1194.6645549822633</v>
      </c>
      <c r="G15" s="8">
        <f t="shared" ca="1" si="1"/>
        <v>1106.8435411862686</v>
      </c>
      <c r="H15" s="8">
        <f t="shared" ca="1" si="1"/>
        <v>1025.8367212923215</v>
      </c>
      <c r="I15" s="8">
        <f t="shared" ca="1" si="1"/>
        <v>1324.3522568041965</v>
      </c>
      <c r="J15" s="8">
        <f t="shared" ca="1" si="1"/>
        <v>1562.26811509699</v>
      </c>
      <c r="K15" s="8">
        <f t="shared" ca="1" si="1"/>
        <v>1215.5692152717747</v>
      </c>
      <c r="L15" s="8">
        <f t="shared" ca="1" si="1"/>
        <v>1761.0234289610964</v>
      </c>
      <c r="M15" s="8">
        <f t="shared" ca="1" si="1"/>
        <v>600.54255394716051</v>
      </c>
      <c r="N15" s="8">
        <f t="shared" ca="1" si="1"/>
        <v>-94.273585743219186</v>
      </c>
      <c r="O15" s="8">
        <f t="shared" ca="1" si="1"/>
        <v>-62.924360155424957</v>
      </c>
      <c r="P15" s="8">
        <f t="shared" ca="1" si="1"/>
        <v>220.30432981271437</v>
      </c>
      <c r="Q15" s="8">
        <f t="shared" ca="1" si="1"/>
        <v>226.24655260651446</v>
      </c>
      <c r="R15" s="8">
        <f t="shared" ca="1" si="1"/>
        <v>-354.53479736263336</v>
      </c>
      <c r="S15" s="8">
        <f t="shared" ca="1" si="1"/>
        <v>-262.224504633084</v>
      </c>
      <c r="T15" s="8">
        <f t="shared" ca="1" si="1"/>
        <v>-187.93705690066565</v>
      </c>
      <c r="U15" s="8">
        <f t="shared" ca="1" si="1"/>
        <v>207.53123378821482</v>
      </c>
      <c r="V15" s="8">
        <f t="shared" ca="1" si="1"/>
        <v>442.87667553695201</v>
      </c>
      <c r="W15" s="8">
        <f t="shared" ca="1" si="1"/>
        <v>1201.1476349051484</v>
      </c>
    </row>
    <row r="17" spans="2:28" x14ac:dyDescent="0.25">
      <c r="B17" s="4" t="s">
        <v>56</v>
      </c>
      <c r="C17" s="8">
        <f t="shared" ref="C17:C22" ca="1" si="2">NPV($C$2,D17:W17)</f>
        <v>8203.2994247785336</v>
      </c>
      <c r="D17" s="8">
        <f ca="1">IF(ISNUMBER($Y17),SUM(OFFSET(Change!D$1,$Y17-1,0,$Z17,1)),0)+IF(ISNUMBER($AA17),SUM(OFFSET(Change!D$1,$AA17-1,0,$AB17,1)),0)</f>
        <v>0</v>
      </c>
      <c r="E17" s="8">
        <f ca="1">IF(ISNUMBER($Y17),SUM(OFFSET(Change!E$1,$Y17-1,0,$Z17,1)),0)+IF(ISNUMBER($AA17),SUM(OFFSET(Change!E$1,$AA17-1,0,$AB17,1)),0)</f>
        <v>0</v>
      </c>
      <c r="F17" s="8">
        <f ca="1">IF(ISNUMBER($Y17),SUM(OFFSET(Change!F$1,$Y17-1,0,$Z17,1)),0)+IF(ISNUMBER($AA17),SUM(OFFSET(Change!F$1,$AA17-1,0,$AB17,1)),0)</f>
        <v>0</v>
      </c>
      <c r="G17" s="8">
        <f ca="1">IF(ISNUMBER($Y17),SUM(OFFSET(Change!G$1,$Y17-1,0,$Z17,1)),0)+IF(ISNUMBER($AA17),SUM(OFFSET(Change!G$1,$AA17-1,0,$AB17,1)),0)</f>
        <v>0</v>
      </c>
      <c r="H17" s="8">
        <f ca="1">IF(ISNUMBER($Y17),SUM(OFFSET(Change!H$1,$Y17-1,0,$Z17,1)),0)+IF(ISNUMBER($AA17),SUM(OFFSET(Change!H$1,$AA17-1,0,$AB17,1)),0)</f>
        <v>173.69769690612782</v>
      </c>
      <c r="I17" s="8">
        <f ca="1">IF(ISNUMBER($Y17),SUM(OFFSET(Change!I$1,$Y17-1,0,$Z17,1)),0)+IF(ISNUMBER($AA17),SUM(OFFSET(Change!I$1,$AA17-1,0,$AB17,1)),0)</f>
        <v>255.04468884047316</v>
      </c>
      <c r="J17" s="8">
        <f ca="1">IF(ISNUMBER($Y17),SUM(OFFSET(Change!J$1,$Y17-1,0,$Z17,1)),0)+IF(ISNUMBER($AA17),SUM(OFFSET(Change!J$1,$AA17-1,0,$AB17,1)),0)</f>
        <v>309.32590434307178</v>
      </c>
      <c r="K17" s="8">
        <f ca="1">IF(ISNUMBER($Y17),SUM(OFFSET(Change!K$1,$Y17-1,0,$Z17,1)),0)+IF(ISNUMBER($AA17),SUM(OFFSET(Change!K$1,$AA17-1,0,$AB17,1)),0)</f>
        <v>449.82207687804049</v>
      </c>
      <c r="L17" s="8">
        <f ca="1">IF(ISNUMBER($Y17),SUM(OFFSET(Change!L$1,$Y17-1,0,$Z17,1)),0)+IF(ISNUMBER($AA17),SUM(OFFSET(Change!L$1,$AA17-1,0,$AB17,1)),0)</f>
        <v>506.92456773800552</v>
      </c>
      <c r="M17" s="8">
        <f ca="1">IF(ISNUMBER($Y17),SUM(OFFSET(Change!M$1,$Y17-1,0,$Z17,1)),0)+IF(ISNUMBER($AA17),SUM(OFFSET(Change!M$1,$AA17-1,0,$AB17,1)),0)</f>
        <v>997.33168868889084</v>
      </c>
      <c r="N17" s="8">
        <f ca="1">IF(ISNUMBER($Y17),SUM(OFFSET(Change!N$1,$Y17-1,0,$Z17,1)),0)+IF(ISNUMBER($AA17),SUM(OFFSET(Change!N$1,$AA17-1,0,$AB17,1)),0)</f>
        <v>1342.828816215746</v>
      </c>
      <c r="O17" s="8">
        <f ca="1">IF(ISNUMBER($Y17),SUM(OFFSET(Change!O$1,$Y17-1,0,$Z17,1)),0)+IF(ISNUMBER($AA17),SUM(OFFSET(Change!O$1,$AA17-1,0,$AB17,1)),0)</f>
        <v>1353.2780296462095</v>
      </c>
      <c r="P17" s="8">
        <f ca="1">IF(ISNUMBER($Y17),SUM(OFFSET(Change!P$1,$Y17-1,0,$Z17,1)),0)+IF(ISNUMBER($AA17),SUM(OFFSET(Change!P$1,$AA17-1,0,$AB17,1)),0)</f>
        <v>1353.2780296462095</v>
      </c>
      <c r="Q17" s="8">
        <f ca="1">IF(ISNUMBER($Y17),SUM(OFFSET(Change!Q$1,$Y17-1,0,$Z17,1)),0)+IF(ISNUMBER($AA17),SUM(OFFSET(Change!Q$1,$AA17-1,0,$AB17,1)),0)</f>
        <v>1401.0155941712235</v>
      </c>
      <c r="R17" s="8">
        <f ca="1">IF(ISNUMBER($Y17),SUM(OFFSET(Change!R$1,$Y17-1,0,$Z17,1)),0)+IF(ISNUMBER($AA17),SUM(OFFSET(Change!R$1,$AA17-1,0,$AB17,1)),0)</f>
        <v>1878.2321217182891</v>
      </c>
      <c r="S17" s="8">
        <f ca="1">IF(ISNUMBER($Y17),SUM(OFFSET(Change!S$1,$Y17-1,0,$Z17,1)),0)+IF(ISNUMBER($AA17),SUM(OFFSET(Change!S$1,$AA17-1,0,$AB17,1)),0)</f>
        <v>1978.1206614492389</v>
      </c>
      <c r="T17" s="8">
        <f ca="1">IF(ISNUMBER($Y17),SUM(OFFSET(Change!T$1,$Y17-1,0,$Z17,1)),0)+IF(ISNUMBER($AA17),SUM(OFFSET(Change!T$1,$AA17-1,0,$AB17,1)),0)</f>
        <v>1978.1206614492389</v>
      </c>
      <c r="U17" s="8">
        <f ca="1">IF(ISNUMBER($Y17),SUM(OFFSET(Change!U$1,$Y17-1,0,$Z17,1)),0)+IF(ISNUMBER($AA17),SUM(OFFSET(Change!U$1,$AA17-1,0,$AB17,1)),0)</f>
        <v>2365.2630011059678</v>
      </c>
      <c r="V17" s="8">
        <f ca="1">IF(ISNUMBER($Y17),SUM(OFFSET(Change!V$1,$Y17-1,0,$Z17,1)),0)+IF(ISNUMBER($AA17),SUM(OFFSET(Change!V$1,$AA17-1,0,$AB17,1)),0)</f>
        <v>2466.9939939732003</v>
      </c>
      <c r="W17" s="8">
        <f ca="1">IF(ISNUMBER($Y17),SUM(OFFSET(Change!W$1,$Y17-1,0,$Z17,1)),0)+IF(ISNUMBER($AA17),SUM(OFFSET(Change!W$1,$AA17-1,0,$AB17,1)),0)</f>
        <v>2470.1341822673576</v>
      </c>
      <c r="Y17" s="4">
        <v>47</v>
      </c>
      <c r="Z17" s="4">
        <v>2</v>
      </c>
    </row>
    <row r="18" spans="2:28" x14ac:dyDescent="0.25">
      <c r="B18" s="4" t="s">
        <v>57</v>
      </c>
      <c r="C18" s="8">
        <f t="shared" ca="1" si="2"/>
        <v>9006.8875801291597</v>
      </c>
      <c r="D18" s="8">
        <f ca="1">IF(ISNUMBER($Y18),SUM(OFFSET(Change!D$1,$Y18-1,0,$Z18,1)),0)+IF(ISNUMBER($AA18),SUM(OFFSET(Change!D$1,$AA18-1,0,$AB18,1)),0)</f>
        <v>226.61766328640675</v>
      </c>
      <c r="E18" s="8">
        <f ca="1">IF(ISNUMBER($Y18),SUM(OFFSET(Change!E$1,$Y18-1,0,$Z18,1)),0)+IF(ISNUMBER($AA18),SUM(OFFSET(Change!E$1,$AA18-1,0,$AB18,1)),0)</f>
        <v>247.27654905931502</v>
      </c>
      <c r="F18" s="8">
        <f ca="1">IF(ISNUMBER($Y18),SUM(OFFSET(Change!F$1,$Y18-1,0,$Z18,1)),0)+IF(ISNUMBER($AA18),SUM(OFFSET(Change!F$1,$AA18-1,0,$AB18,1)),0)</f>
        <v>465.75923303426379</v>
      </c>
      <c r="G18" s="8">
        <f ca="1">IF(ISNUMBER($Y18),SUM(OFFSET(Change!G$1,$Y18-1,0,$Z18,1)),0)+IF(ISNUMBER($AA18),SUM(OFFSET(Change!G$1,$AA18-1,0,$AB18,1)),0)</f>
        <v>557.82926128399049</v>
      </c>
      <c r="H18" s="8">
        <f ca="1">IF(ISNUMBER($Y18),SUM(OFFSET(Change!H$1,$Y18-1,0,$Z18,1)),0)+IF(ISNUMBER($AA18),SUM(OFFSET(Change!H$1,$AA18-1,0,$AB18,1)),0)</f>
        <v>659.046387239772</v>
      </c>
      <c r="I18" s="8">
        <f ca="1">IF(ISNUMBER($Y18),SUM(OFFSET(Change!I$1,$Y18-1,0,$Z18,1)),0)+IF(ISNUMBER($AA18),SUM(OFFSET(Change!I$1,$AA18-1,0,$AB18,1)),0)</f>
        <v>693.86136894593199</v>
      </c>
      <c r="J18" s="8">
        <f ca="1">IF(ISNUMBER($Y18),SUM(OFFSET(Change!J$1,$Y18-1,0,$Z18,1)),0)+IF(ISNUMBER($AA18),SUM(OFFSET(Change!J$1,$AA18-1,0,$AB18,1)),0)</f>
        <v>716.28921953942017</v>
      </c>
      <c r="K18" s="8">
        <f ca="1">IF(ISNUMBER($Y18),SUM(OFFSET(Change!K$1,$Y18-1,0,$Z18,1)),0)+IF(ISNUMBER($AA18),SUM(OFFSET(Change!K$1,$AA18-1,0,$AB18,1)),0)</f>
        <v>751.01290523868511</v>
      </c>
      <c r="L18" s="8">
        <f ca="1">IF(ISNUMBER($Y18),SUM(OFFSET(Change!L$1,$Y18-1,0,$Z18,1)),0)+IF(ISNUMBER($AA18),SUM(OFFSET(Change!L$1,$AA18-1,0,$AB18,1)),0)</f>
        <v>761.86726799682424</v>
      </c>
      <c r="M18" s="8">
        <f ca="1">IF(ISNUMBER($Y18),SUM(OFFSET(Change!M$1,$Y18-1,0,$Z18,1)),0)+IF(ISNUMBER($AA18),SUM(OFFSET(Change!M$1,$AA18-1,0,$AB18,1)),0)</f>
        <v>998.58263238637869</v>
      </c>
      <c r="N18" s="8">
        <f ca="1">IF(ISNUMBER($Y18),SUM(OFFSET(Change!N$1,$Y18-1,0,$Z18,1)),0)+IF(ISNUMBER($AA18),SUM(OFFSET(Change!N$1,$AA18-1,0,$AB18,1)),0)</f>
        <v>1167.6755896777033</v>
      </c>
      <c r="O18" s="8">
        <f ca="1">IF(ISNUMBER($Y18),SUM(OFFSET(Change!O$1,$Y18-1,0,$Z18,1)),0)+IF(ISNUMBER($AA18),SUM(OFFSET(Change!O$1,$AA18-1,0,$AB18,1)),0)</f>
        <v>1197.229097331857</v>
      </c>
      <c r="P18" s="8">
        <f ca="1">IF(ISNUMBER($Y18),SUM(OFFSET(Change!P$1,$Y18-1,0,$Z18,1)),0)+IF(ISNUMBER($AA18),SUM(OFFSET(Change!P$1,$AA18-1,0,$AB18,1)),0)</f>
        <v>1148.2003584478423</v>
      </c>
      <c r="Q18" s="8">
        <f ca="1">IF(ISNUMBER($Y18),SUM(OFFSET(Change!Q$1,$Y18-1,0,$Z18,1)),0)+IF(ISNUMBER($AA18),SUM(OFFSET(Change!Q$1,$AA18-1,0,$AB18,1)),0)</f>
        <v>1150.9700306050534</v>
      </c>
      <c r="R18" s="8">
        <f ca="1">IF(ISNUMBER($Y18),SUM(OFFSET(Change!R$1,$Y18-1,0,$Z18,1)),0)+IF(ISNUMBER($AA18),SUM(OFFSET(Change!R$1,$AA18-1,0,$AB18,1)),0)</f>
        <v>1389.9043802260139</v>
      </c>
      <c r="S18" s="8">
        <f ca="1">IF(ISNUMBER($Y18),SUM(OFFSET(Change!S$1,$Y18-1,0,$Z18,1)),0)+IF(ISNUMBER($AA18),SUM(OFFSET(Change!S$1,$AA18-1,0,$AB18,1)),0)</f>
        <v>1425.9109304185347</v>
      </c>
      <c r="T18" s="8">
        <f ca="1">IF(ISNUMBER($Y18),SUM(OFFSET(Change!T$1,$Y18-1,0,$Z18,1)),0)+IF(ISNUMBER($AA18),SUM(OFFSET(Change!T$1,$AA18-1,0,$AB18,1)),0)</f>
        <v>1464.218173788179</v>
      </c>
      <c r="U18" s="8">
        <f ca="1">IF(ISNUMBER($Y18),SUM(OFFSET(Change!U$1,$Y18-1,0,$Z18,1)),0)+IF(ISNUMBER($AA18),SUM(OFFSET(Change!U$1,$AA18-1,0,$AB18,1)),0)</f>
        <v>1508.7767268917846</v>
      </c>
      <c r="V18" s="8">
        <f ca="1">IF(ISNUMBER($Y18),SUM(OFFSET(Change!V$1,$Y18-1,0,$Z18,1)),0)+IF(ISNUMBER($AA18),SUM(OFFSET(Change!V$1,$AA18-1,0,$AB18,1)),0)</f>
        <v>1553.954033330723</v>
      </c>
      <c r="W18" s="8">
        <f ca="1">IF(ISNUMBER($Y18),SUM(OFFSET(Change!W$1,$Y18-1,0,$Z18,1)),0)+IF(ISNUMBER($AA18),SUM(OFFSET(Change!W$1,$AA18-1,0,$AB18,1)),0)</f>
        <v>1603.6352753032943</v>
      </c>
      <c r="Y18" s="9">
        <v>49</v>
      </c>
      <c r="Z18" s="9">
        <v>2</v>
      </c>
      <c r="AA18" s="9">
        <v>52</v>
      </c>
      <c r="AB18" s="4">
        <v>2</v>
      </c>
    </row>
    <row r="19" spans="2:28" x14ac:dyDescent="0.25">
      <c r="B19" s="4" t="s">
        <v>54</v>
      </c>
      <c r="C19" s="8">
        <f t="shared" ca="1" si="2"/>
        <v>3519.1306557233706</v>
      </c>
      <c r="D19" s="8">
        <f ca="1">IF(ISNUMBER($Y19),SUM(OFFSET(Change!D$1,$Y19-1,0,$Z19,1)),0)+IF(ISNUMBER($AA19),SUM(OFFSET(Change!D$1,$AA19-1,0,$AB19,1)),0)</f>
        <v>306.10776656512081</v>
      </c>
      <c r="E19" s="8">
        <f ca="1">IF(ISNUMBER($Y19),SUM(OFFSET(Change!E$1,$Y19-1,0,$Z19,1)),0)+IF(ISNUMBER($AA19),SUM(OFFSET(Change!E$1,$AA19-1,0,$AB19,1)),0)</f>
        <v>331.93868583066148</v>
      </c>
      <c r="F19" s="8">
        <f ca="1">IF(ISNUMBER($Y19),SUM(OFFSET(Change!F$1,$Y19-1,0,$Z19,1)),0)+IF(ISNUMBER($AA19),SUM(OFFSET(Change!F$1,$AA19-1,0,$AB19,1)),0)</f>
        <v>332.05934709324964</v>
      </c>
      <c r="G19" s="8">
        <f ca="1">IF(ISNUMBER($Y19),SUM(OFFSET(Change!G$1,$Y19-1,0,$Z19,1)),0)+IF(ISNUMBER($AA19),SUM(OFFSET(Change!G$1,$AA19-1,0,$AB19,1)),0)</f>
        <v>375.06042393378834</v>
      </c>
      <c r="H19" s="8">
        <f ca="1">IF(ISNUMBER($Y19),SUM(OFFSET(Change!H$1,$Y19-1,0,$Z19,1)),0)+IF(ISNUMBER($AA19),SUM(OFFSET(Change!H$1,$AA19-1,0,$AB19,1)),0)</f>
        <v>398.11189205515547</v>
      </c>
      <c r="I19" s="8">
        <f ca="1">IF(ISNUMBER($Y19),SUM(OFFSET(Change!I$1,$Y19-1,0,$Z19,1)),0)+IF(ISNUMBER($AA19),SUM(OFFSET(Change!I$1,$AA19-1,0,$AB19,1)),0)</f>
        <v>426.70182506534678</v>
      </c>
      <c r="J19" s="8">
        <f ca="1">IF(ISNUMBER($Y19),SUM(OFFSET(Change!J$1,$Y19-1,0,$Z19,1)),0)+IF(ISNUMBER($AA19),SUM(OFFSET(Change!J$1,$AA19-1,0,$AB19,1)),0)</f>
        <v>382.36094693677916</v>
      </c>
      <c r="K19" s="8">
        <f ca="1">IF(ISNUMBER($Y19),SUM(OFFSET(Change!K$1,$Y19-1,0,$Z19,1)),0)+IF(ISNUMBER($AA19),SUM(OFFSET(Change!K$1,$AA19-1,0,$AB19,1)),0)</f>
        <v>369.50472544293308</v>
      </c>
      <c r="L19" s="8">
        <f ca="1">IF(ISNUMBER($Y19),SUM(OFFSET(Change!L$1,$Y19-1,0,$Z19,1)),0)+IF(ISNUMBER($AA19),SUM(OFFSET(Change!L$1,$AA19-1,0,$AB19,1)),0)</f>
        <v>377.46918883965213</v>
      </c>
      <c r="M19" s="8">
        <f ca="1">IF(ISNUMBER($Y19),SUM(OFFSET(Change!M$1,$Y19-1,0,$Z19,1)),0)+IF(ISNUMBER($AA19),SUM(OFFSET(Change!M$1,$AA19-1,0,$AB19,1)),0)</f>
        <v>356.35616626040104</v>
      </c>
      <c r="N19" s="8">
        <f ca="1">IF(ISNUMBER($Y19),SUM(OFFSET(Change!N$1,$Y19-1,0,$Z19,1)),0)+IF(ISNUMBER($AA19),SUM(OFFSET(Change!N$1,$AA19-1,0,$AB19,1)),0)</f>
        <v>294.1828187734335</v>
      </c>
      <c r="O19" s="8">
        <f ca="1">IF(ISNUMBER($Y19),SUM(OFFSET(Change!O$1,$Y19-1,0,$Z19,1)),0)+IF(ISNUMBER($AA19),SUM(OFFSET(Change!O$1,$AA19-1,0,$AB19,1)),0)</f>
        <v>294.25955201836973</v>
      </c>
      <c r="P19" s="8">
        <f ca="1">IF(ISNUMBER($Y19),SUM(OFFSET(Change!P$1,$Y19-1,0,$Z19,1)),0)+IF(ISNUMBER($AA19),SUM(OFFSET(Change!P$1,$AA19-1,0,$AB19,1)),0)</f>
        <v>281.91767179145012</v>
      </c>
      <c r="Q19" s="8">
        <f ca="1">IF(ISNUMBER($Y19),SUM(OFFSET(Change!Q$1,$Y19-1,0,$Z19,1)),0)+IF(ISNUMBER($AA19),SUM(OFFSET(Change!Q$1,$AA19-1,0,$AB19,1)),0)</f>
        <v>273.9097624702859</v>
      </c>
      <c r="R19" s="8">
        <f ca="1">IF(ISNUMBER($Y19),SUM(OFFSET(Change!R$1,$Y19-1,0,$Z19,1)),0)+IF(ISNUMBER($AA19),SUM(OFFSET(Change!R$1,$AA19-1,0,$AB19,1)),0)</f>
        <v>515.76045008410983</v>
      </c>
      <c r="S19" s="8">
        <f ca="1">IF(ISNUMBER($Y19),SUM(OFFSET(Change!S$1,$Y19-1,0,$Z19,1)),0)+IF(ISNUMBER($AA19),SUM(OFFSET(Change!S$1,$AA19-1,0,$AB19,1)),0)</f>
        <v>275.3767788900318</v>
      </c>
      <c r="T19" s="8">
        <f ca="1">IF(ISNUMBER($Y19),SUM(OFFSET(Change!T$1,$Y19-1,0,$Z19,1)),0)+IF(ISNUMBER($AA19),SUM(OFFSET(Change!T$1,$AA19-1,0,$AB19,1)),0)</f>
        <v>128.06817691911888</v>
      </c>
      <c r="U19" s="8">
        <f ca="1">IF(ISNUMBER($Y19),SUM(OFFSET(Change!U$1,$Y19-1,0,$Z19,1)),0)+IF(ISNUMBER($AA19),SUM(OFFSET(Change!U$1,$AA19-1,0,$AB19,1)),0)</f>
        <v>189.77541016169869</v>
      </c>
      <c r="V19" s="8">
        <f ca="1">IF(ISNUMBER($Y19),SUM(OFFSET(Change!V$1,$Y19-1,0,$Z19,1)),0)+IF(ISNUMBER($AA19),SUM(OFFSET(Change!V$1,$AA19-1,0,$AB19,1)),0)</f>
        <v>58.791659645522508</v>
      </c>
      <c r="W19" s="8">
        <f ca="1">IF(ISNUMBER($Y19),SUM(OFFSET(Change!W$1,$Y19-1,0,$Z19,1)),0)+IF(ISNUMBER($AA19),SUM(OFFSET(Change!W$1,$AA19-1,0,$AB19,1)),0)</f>
        <v>60.085966617138133</v>
      </c>
      <c r="Y19" s="4">
        <v>17</v>
      </c>
      <c r="Z19" s="4">
        <v>1</v>
      </c>
    </row>
    <row r="20" spans="2:28" x14ac:dyDescent="0.25">
      <c r="B20" s="4" t="s">
        <v>55</v>
      </c>
      <c r="C20" s="8">
        <f t="shared" ca="1" si="2"/>
        <v>1476.0774777170739</v>
      </c>
      <c r="D20" s="8">
        <f ca="1">IF(ISNUMBER($Y20),SUM(OFFSET(Change!D$1,$Y20-1,0,$Z20,1)),0)+IF(ISNUMBER($AA20),SUM(OFFSET(Change!D$1,$AA20-1,0,$AB20,1)),0)</f>
        <v>80.641684909589713</v>
      </c>
      <c r="E20" s="8">
        <f ca="1">IF(ISNUMBER($Y20),SUM(OFFSET(Change!E$1,$Y20-1,0,$Z20,1)),0)+IF(ISNUMBER($AA20),SUM(OFFSET(Change!E$1,$AA20-1,0,$AB20,1)),0)</f>
        <v>75.773518991781614</v>
      </c>
      <c r="F20" s="8">
        <f ca="1">IF(ISNUMBER($Y20),SUM(OFFSET(Change!F$1,$Y20-1,0,$Z20,1)),0)+IF(ISNUMBER($AA20),SUM(OFFSET(Change!F$1,$AA20-1,0,$AB20,1)),0)</f>
        <v>106.247013921313</v>
      </c>
      <c r="G20" s="8">
        <f ca="1">IF(ISNUMBER($Y20),SUM(OFFSET(Change!G$1,$Y20-1,0,$Z20,1)),0)+IF(ISNUMBER($AA20),SUM(OFFSET(Change!G$1,$AA20-1,0,$AB20,1)),0)</f>
        <v>113.7385373891894</v>
      </c>
      <c r="H20" s="8">
        <f ca="1">IF(ISNUMBER($Y20),SUM(OFFSET(Change!H$1,$Y20-1,0,$Z20,1)),0)+IF(ISNUMBER($AA20),SUM(OFFSET(Change!H$1,$AA20-1,0,$AB20,1)),0)</f>
        <v>117.43651211795449</v>
      </c>
      <c r="I20" s="8">
        <f ca="1">IF(ISNUMBER($Y20),SUM(OFFSET(Change!I$1,$Y20-1,0,$Z20,1)),0)+IF(ISNUMBER($AA20),SUM(OFFSET(Change!I$1,$AA20-1,0,$AB20,1)),0)</f>
        <v>130.5161989124704</v>
      </c>
      <c r="J20" s="8">
        <f ca="1">IF(ISNUMBER($Y20),SUM(OFFSET(Change!J$1,$Y20-1,0,$Z20,1)),0)+IF(ISNUMBER($AA20),SUM(OFFSET(Change!J$1,$AA20-1,0,$AB20,1)),0)</f>
        <v>146.02225754737685</v>
      </c>
      <c r="K20" s="8">
        <f ca="1">IF(ISNUMBER($Y20),SUM(OFFSET(Change!K$1,$Y20-1,0,$Z20,1)),0)+IF(ISNUMBER($AA20),SUM(OFFSET(Change!K$1,$AA20-1,0,$AB20,1)),0)</f>
        <v>141.62570133755693</v>
      </c>
      <c r="L20" s="8">
        <f ca="1">IF(ISNUMBER($Y20),SUM(OFFSET(Change!L$1,$Y20-1,0,$Z20,1)),0)+IF(ISNUMBER($AA20),SUM(OFFSET(Change!L$1,$AA20-1,0,$AB20,1)),0)</f>
        <v>152.74573617991348</v>
      </c>
      <c r="M20" s="8">
        <f ca="1">IF(ISNUMBER($Y20),SUM(OFFSET(Change!M$1,$Y20-1,0,$Z20,1)),0)+IF(ISNUMBER($AA20),SUM(OFFSET(Change!M$1,$AA20-1,0,$AB20,1)),0)</f>
        <v>144.30988407873821</v>
      </c>
      <c r="N20" s="8">
        <f ca="1">IF(ISNUMBER($Y20),SUM(OFFSET(Change!N$1,$Y20-1,0,$Z20,1)),0)+IF(ISNUMBER($AA20),SUM(OFFSET(Change!N$1,$AA20-1,0,$AB20,1)),0)</f>
        <v>155.77479863520497</v>
      </c>
      <c r="O20" s="8">
        <f ca="1">IF(ISNUMBER($Y20),SUM(OFFSET(Change!O$1,$Y20-1,0,$Z20,1)),0)+IF(ISNUMBER($AA20),SUM(OFFSET(Change!O$1,$AA20-1,0,$AB20,1)),0)</f>
        <v>137.76310776325539</v>
      </c>
      <c r="P20" s="8">
        <f ca="1">IF(ISNUMBER($Y20),SUM(OFFSET(Change!P$1,$Y20-1,0,$Z20,1)),0)+IF(ISNUMBER($AA20),SUM(OFFSET(Change!P$1,$AA20-1,0,$AB20,1)),0)</f>
        <v>134.41496185636436</v>
      </c>
      <c r="Q20" s="8">
        <f ca="1">IF(ISNUMBER($Y20),SUM(OFFSET(Change!Q$1,$Y20-1,0,$Z20,1)),0)+IF(ISNUMBER($AA20),SUM(OFFSET(Change!Q$1,$AA20-1,0,$AB20,1)),0)</f>
        <v>152.54724217828732</v>
      </c>
      <c r="R20" s="8">
        <f ca="1">IF(ISNUMBER($Y20),SUM(OFFSET(Change!R$1,$Y20-1,0,$Z20,1)),0)+IF(ISNUMBER($AA20),SUM(OFFSET(Change!R$1,$AA20-1,0,$AB20,1)),0)</f>
        <v>140.26129195770727</v>
      </c>
      <c r="S20" s="8">
        <f ca="1">IF(ISNUMBER($Y20),SUM(OFFSET(Change!S$1,$Y20-1,0,$Z20,1)),0)+IF(ISNUMBER($AA20),SUM(OFFSET(Change!S$1,$AA20-1,0,$AB20,1)),0)</f>
        <v>146.74746089681869</v>
      </c>
      <c r="T20" s="8">
        <f ca="1">IF(ISNUMBER($Y20),SUM(OFFSET(Change!T$1,$Y20-1,0,$Z20,1)),0)+IF(ISNUMBER($AA20),SUM(OFFSET(Change!T$1,$AA20-1,0,$AB20,1)),0)</f>
        <v>153.14786298136397</v>
      </c>
      <c r="U20" s="8">
        <f ca="1">IF(ISNUMBER($Y20),SUM(OFFSET(Change!U$1,$Y20-1,0,$Z20,1)),0)+IF(ISNUMBER($AA20),SUM(OFFSET(Change!U$1,$AA20-1,0,$AB20,1)),0)</f>
        <v>225.41075684093138</v>
      </c>
      <c r="V20" s="8">
        <f ca="1">IF(ISNUMBER($Y20),SUM(OFFSET(Change!V$1,$Y20-1,0,$Z20,1)),0)+IF(ISNUMBER($AA20),SUM(OFFSET(Change!V$1,$AA20-1,0,$AB20,1)),0)</f>
        <v>278.56078508014548</v>
      </c>
      <c r="W20" s="8">
        <f ca="1">IF(ISNUMBER($Y20),SUM(OFFSET(Change!W$1,$Y20-1,0,$Z20,1)),0)+IF(ISNUMBER($AA20),SUM(OFFSET(Change!W$1,$AA20-1,0,$AB20,1)),0)</f>
        <v>292.8561844406633</v>
      </c>
      <c r="Y20" s="4">
        <v>51</v>
      </c>
      <c r="Z20" s="4">
        <v>1</v>
      </c>
    </row>
    <row r="21" spans="2:28" x14ac:dyDescent="0.25">
      <c r="B21" s="4" t="s">
        <v>58</v>
      </c>
      <c r="C21" s="8">
        <f t="shared" ca="1" si="2"/>
        <v>248.27162708790669</v>
      </c>
      <c r="D21" s="8">
        <f ca="1">IF(ISNUMBER($Y21),SUM(OFFSET(Change!D$1,$Y21-1,0,$Z21,1)),0)+IF(ISNUMBER($AA21),SUM(OFFSET(Change!D$1,$AA21-1,0,$AB21,1)),0)</f>
        <v>0</v>
      </c>
      <c r="E21" s="8">
        <f ca="1">IF(ISNUMBER($Y21),SUM(OFFSET(Change!E$1,$Y21-1,0,$Z21,1)),0)+IF(ISNUMBER($AA21),SUM(OFFSET(Change!E$1,$AA21-1,0,$AB21,1)),0)</f>
        <v>1.2082005126562241</v>
      </c>
      <c r="F21" s="8">
        <f ca="1">IF(ISNUMBER($Y21),SUM(OFFSET(Change!F$1,$Y21-1,0,$Z21,1)),0)+IF(ISNUMBER($AA21),SUM(OFFSET(Change!F$1,$AA21-1,0,$AB21,1)),0)</f>
        <v>4.8775832289810124</v>
      </c>
      <c r="G21" s="8">
        <f ca="1">IF(ISNUMBER($Y21),SUM(OFFSET(Change!G$1,$Y21-1,0,$Z21,1)),0)+IF(ISNUMBER($AA21),SUM(OFFSET(Change!G$1,$AA21-1,0,$AB21,1)),0)</f>
        <v>8.0202286711525872</v>
      </c>
      <c r="H21" s="8">
        <f ca="1">IF(ISNUMBER($Y21),SUM(OFFSET(Change!H$1,$Y21-1,0,$Z21,1)),0)+IF(ISNUMBER($AA21),SUM(OFFSET(Change!H$1,$AA21-1,0,$AB21,1)),0)</f>
        <v>8.6733967696548664</v>
      </c>
      <c r="I21" s="8">
        <f ca="1">IF(ISNUMBER($Y21),SUM(OFFSET(Change!I$1,$Y21-1,0,$Z21,1)),0)+IF(ISNUMBER($AA21),SUM(OFFSET(Change!I$1,$AA21-1,0,$AB21,1)),0)</f>
        <v>14.653607071425871</v>
      </c>
      <c r="J21" s="8">
        <f ca="1">IF(ISNUMBER($Y21),SUM(OFFSET(Change!J$1,$Y21-1,0,$Z21,1)),0)+IF(ISNUMBER($AA21),SUM(OFFSET(Change!J$1,$AA21-1,0,$AB21,1)),0)</f>
        <v>19.215120014373067</v>
      </c>
      <c r="K21" s="8">
        <f ca="1">IF(ISNUMBER($Y21),SUM(OFFSET(Change!K$1,$Y21-1,0,$Z21,1)),0)+IF(ISNUMBER($AA21),SUM(OFFSET(Change!K$1,$AA21-1,0,$AB21,1)),0)</f>
        <v>19.426566253491426</v>
      </c>
      <c r="L21" s="8">
        <f ca="1">IF(ISNUMBER($Y21),SUM(OFFSET(Change!L$1,$Y21-1,0,$Z21,1)),0)+IF(ISNUMBER($AA21),SUM(OFFSET(Change!L$1,$AA21-1,0,$AB21,1)),0)</f>
        <v>21.401674045530662</v>
      </c>
      <c r="M21" s="8">
        <f ca="1">IF(ISNUMBER($Y21),SUM(OFFSET(Change!M$1,$Y21-1,0,$Z21,1)),0)+IF(ISNUMBER($AA21),SUM(OFFSET(Change!M$1,$AA21-1,0,$AB21,1)),0)</f>
        <v>26.244662679336599</v>
      </c>
      <c r="N21" s="8">
        <f ca="1">IF(ISNUMBER($Y21),SUM(OFFSET(Change!N$1,$Y21-1,0,$Z21,1)),0)+IF(ISNUMBER($AA21),SUM(OFFSET(Change!N$1,$AA21-1,0,$AB21,1)),0)</f>
        <v>26.604952542046682</v>
      </c>
      <c r="O21" s="8">
        <f ca="1">IF(ISNUMBER($Y21),SUM(OFFSET(Change!O$1,$Y21-1,0,$Z21,1)),0)+IF(ISNUMBER($AA21),SUM(OFFSET(Change!O$1,$AA21-1,0,$AB21,1)),0)</f>
        <v>28.62249340330548</v>
      </c>
      <c r="P21" s="8">
        <f ca="1">IF(ISNUMBER($Y21),SUM(OFFSET(Change!P$1,$Y21-1,0,$Z21,1)),0)+IF(ISNUMBER($AA21),SUM(OFFSET(Change!P$1,$AA21-1,0,$AB21,1)),0)</f>
        <v>29.252713109918389</v>
      </c>
      <c r="Q21" s="8">
        <f ca="1">IF(ISNUMBER($Y21),SUM(OFFSET(Change!Q$1,$Y21-1,0,$Z21,1)),0)+IF(ISNUMBER($AA21),SUM(OFFSET(Change!Q$1,$AA21-1,0,$AB21,1)),0)</f>
        <v>29.719236886892549</v>
      </c>
      <c r="R21" s="8">
        <f ca="1">IF(ISNUMBER($Y21),SUM(OFFSET(Change!R$1,$Y21-1,0,$Z21,1)),0)+IF(ISNUMBER($AA21),SUM(OFFSET(Change!R$1,$AA21-1,0,$AB21,1)),0)</f>
        <v>31.531850482571279</v>
      </c>
      <c r="S21" s="8">
        <f ca="1">IF(ISNUMBER($Y21),SUM(OFFSET(Change!S$1,$Y21-1,0,$Z21,1)),0)+IF(ISNUMBER($AA21),SUM(OFFSET(Change!S$1,$AA21-1,0,$AB21,1)),0)</f>
        <v>49.58030387019447</v>
      </c>
      <c r="T21" s="8">
        <f ca="1">IF(ISNUMBER($Y21),SUM(OFFSET(Change!T$1,$Y21-1,0,$Z21,1)),0)+IF(ISNUMBER($AA21),SUM(OFFSET(Change!T$1,$AA21-1,0,$AB21,1)),0)</f>
        <v>49.534985501796761</v>
      </c>
      <c r="U21" s="8">
        <f ca="1">IF(ISNUMBER($Y21),SUM(OFFSET(Change!U$1,$Y21-1,0,$Z21,1)),0)+IF(ISNUMBER($AA21),SUM(OFFSET(Change!U$1,$AA21-1,0,$AB21,1)),0)</f>
        <v>64.437852097704379</v>
      </c>
      <c r="V21" s="8">
        <f ca="1">IF(ISNUMBER($Y21),SUM(OFFSET(Change!V$1,$Y21-1,0,$Z21,1)),0)+IF(ISNUMBER($AA21),SUM(OFFSET(Change!V$1,$AA21-1,0,$AB21,1)),0)</f>
        <v>95.866827397431322</v>
      </c>
      <c r="W21" s="8">
        <f ca="1">IF(ISNUMBER($Y21),SUM(OFFSET(Change!W$1,$Y21-1,0,$Z21,1)),0)+IF(ISNUMBER($AA21),SUM(OFFSET(Change!W$1,$AA21-1,0,$AB21,1)),0)</f>
        <v>96.429108276589147</v>
      </c>
      <c r="Y21" s="4">
        <v>59</v>
      </c>
      <c r="Z21" s="4">
        <v>2</v>
      </c>
      <c r="AA21" s="4">
        <v>55</v>
      </c>
      <c r="AB21" s="4">
        <v>1</v>
      </c>
    </row>
    <row r="22" spans="2:28" x14ac:dyDescent="0.25">
      <c r="B22" s="10" t="s">
        <v>59</v>
      </c>
      <c r="C22" s="11">
        <f t="shared" ca="1" si="2"/>
        <v>2487.9301753049835</v>
      </c>
      <c r="D22" s="11">
        <f ca="1">IF(ISNUMBER($Y22),SUM(OFFSET(Change!D$1,$Y22-1,0,$Z22,1)),0)+IF(ISNUMBER($AA22),SUM(OFFSET(Change!D$1,$AA22-1,0,$AB22,1)),0)</f>
        <v>0</v>
      </c>
      <c r="E22" s="11">
        <f ca="1">IF(ISNUMBER($Y22),SUM(OFFSET(Change!E$1,$Y22-1,0,$Z22,1)),0)+IF(ISNUMBER($AA22),SUM(OFFSET(Change!E$1,$AA22-1,0,$AB22,1)),0)</f>
        <v>23.449676310438647</v>
      </c>
      <c r="F22" s="11">
        <f ca="1">IF(ISNUMBER($Y22),SUM(OFFSET(Change!F$1,$Y22-1,0,$Z22,1)),0)+IF(ISNUMBER($AA22),SUM(OFFSET(Change!F$1,$AA22-1,0,$AB22,1)),0)</f>
        <v>143.82201725198132</v>
      </c>
      <c r="G22" s="11">
        <f ca="1">IF(ISNUMBER($Y22),SUM(OFFSET(Change!G$1,$Y22-1,0,$Z22,1)),0)+IF(ISNUMBER($AA22),SUM(OFFSET(Change!G$1,$AA22-1,0,$AB22,1)),0)</f>
        <v>166.47871264641788</v>
      </c>
      <c r="H22" s="11">
        <f ca="1">IF(ISNUMBER($Y22),SUM(OFFSET(Change!H$1,$Y22-1,0,$Z22,1)),0)+IF(ISNUMBER($AA22),SUM(OFFSET(Change!H$1,$AA22-1,0,$AB22,1)),0)</f>
        <v>212.22083559194093</v>
      </c>
      <c r="I22" s="11">
        <f ca="1">IF(ISNUMBER($Y22),SUM(OFFSET(Change!I$1,$Y22-1,0,$Z22,1)),0)+IF(ISNUMBER($AA22),SUM(OFFSET(Change!I$1,$AA22-1,0,$AB22,1)),0)</f>
        <v>217.23911532908346</v>
      </c>
      <c r="J22" s="11">
        <f ca="1">IF(ISNUMBER($Y22),SUM(OFFSET(Change!J$1,$Y22-1,0,$Z22,1)),0)+IF(ISNUMBER($AA22),SUM(OFFSET(Change!J$1,$AA22-1,0,$AB22,1)),0)</f>
        <v>222.67067475695984</v>
      </c>
      <c r="K22" s="11">
        <f ca="1">IF(ISNUMBER($Y22),SUM(OFFSET(Change!K$1,$Y22-1,0,$Z22,1)),0)+IF(ISNUMBER($AA22),SUM(OFFSET(Change!K$1,$AA22-1,0,$AB22,1)),0)</f>
        <v>233.65394433149874</v>
      </c>
      <c r="L22" s="11">
        <f ca="1">IF(ISNUMBER($Y22),SUM(OFFSET(Change!L$1,$Y22-1,0,$Z22,1)),0)+IF(ISNUMBER($AA22),SUM(OFFSET(Change!L$1,$AA22-1,0,$AB22,1)),0)</f>
        <v>240.69905371595488</v>
      </c>
      <c r="M22" s="11">
        <f ca="1">IF(ISNUMBER($Y22),SUM(OFFSET(Change!M$1,$Y22-1,0,$Z22,1)),0)+IF(ISNUMBER($AA22),SUM(OFFSET(Change!M$1,$AA22-1,0,$AB22,1)),0)</f>
        <v>260.9333145998645</v>
      </c>
      <c r="N22" s="11">
        <f ca="1">IF(ISNUMBER($Y22),SUM(OFFSET(Change!N$1,$Y22-1,0,$Z22,1)),0)+IF(ISNUMBER($AA22),SUM(OFFSET(Change!N$1,$AA22-1,0,$AB22,1)),0)</f>
        <v>308.87940995713512</v>
      </c>
      <c r="O22" s="11">
        <f ca="1">IF(ISNUMBER($Y22),SUM(OFFSET(Change!O$1,$Y22-1,0,$Z22,1)),0)+IF(ISNUMBER($AA22),SUM(OFFSET(Change!O$1,$AA22-1,0,$AB22,1)),0)</f>
        <v>314.98330973195294</v>
      </c>
      <c r="P22" s="11">
        <f ca="1">IF(ISNUMBER($Y22),SUM(OFFSET(Change!P$1,$Y22-1,0,$Z22,1)),0)+IF(ISNUMBER($AA22),SUM(OFFSET(Change!P$1,$AA22-1,0,$AB22,1)),0)</f>
        <v>321.22647645360678</v>
      </c>
      <c r="Q22" s="11">
        <f ca="1">IF(ISNUMBER($Y22),SUM(OFFSET(Change!Q$1,$Y22-1,0,$Z22,1)),0)+IF(ISNUMBER($AA22),SUM(OFFSET(Change!Q$1,$AA22-1,0,$AB22,1)),0)</f>
        <v>327.61227830645214</v>
      </c>
      <c r="R22" s="11">
        <f ca="1">IF(ISNUMBER($Y22),SUM(OFFSET(Change!R$1,$Y22-1,0,$Z22,1)),0)+IF(ISNUMBER($AA22),SUM(OFFSET(Change!R$1,$AA22-1,0,$AB22,1)),0)</f>
        <v>370.15855941433006</v>
      </c>
      <c r="S22" s="11">
        <f ca="1">IF(ISNUMBER($Y22),SUM(OFFSET(Change!S$1,$Y22-1,0,$Z22,1)),0)+IF(ISNUMBER($AA22),SUM(OFFSET(Change!S$1,$AA22-1,0,$AB22,1)),0)</f>
        <v>377.63335001354619</v>
      </c>
      <c r="T22" s="11">
        <f ca="1">IF(ISNUMBER($Y22),SUM(OFFSET(Change!T$1,$Y22-1,0,$Z22,1)),0)+IF(ISNUMBER($AA22),SUM(OFFSET(Change!T$1,$AA22-1,0,$AB22,1)),0)</f>
        <v>385.14026778358703</v>
      </c>
      <c r="U22" s="11">
        <f ca="1">IF(ISNUMBER($Y22),SUM(OFFSET(Change!U$1,$Y22-1,0,$Z22,1)),0)+IF(ISNUMBER($AA22),SUM(OFFSET(Change!U$1,$AA22-1,0,$AB22,1)),0)</f>
        <v>440.72785742579015</v>
      </c>
      <c r="V22" s="11">
        <f ca="1">IF(ISNUMBER($Y22),SUM(OFFSET(Change!V$1,$Y22-1,0,$Z22,1)),0)+IF(ISNUMBER($AA22),SUM(OFFSET(Change!V$1,$AA22-1,0,$AB22,1)),0)</f>
        <v>456.13017427536568</v>
      </c>
      <c r="W22" s="11">
        <f ca="1">IF(ISNUMBER($Y22),SUM(OFFSET(Change!W$1,$Y22-1,0,$Z22,1)),0)+IF(ISNUMBER($AA22),SUM(OFFSET(Change!W$1,$AA22-1,0,$AB22,1)),0)</f>
        <v>467.49222847288866</v>
      </c>
      <c r="Y22" s="4">
        <v>72</v>
      </c>
      <c r="Z22" s="4">
        <v>1</v>
      </c>
      <c r="AA22" s="4">
        <v>54</v>
      </c>
      <c r="AB22" s="4">
        <v>1</v>
      </c>
    </row>
    <row r="23" spans="2:28" x14ac:dyDescent="0.25">
      <c r="B23" s="4" t="s">
        <v>60</v>
      </c>
      <c r="C23" s="8">
        <f ca="1">NPV($C$2,D23:W23)</f>
        <v>24941.596940741034</v>
      </c>
      <c r="D23" s="8">
        <f ca="1">SUM(D17:D22)</f>
        <v>613.36711476111725</v>
      </c>
      <c r="E23" s="8">
        <f t="shared" ref="E23:V23" ca="1" si="3">SUM(E17:E22)</f>
        <v>679.64663070485312</v>
      </c>
      <c r="F23" s="8">
        <f t="shared" ca="1" si="3"/>
        <v>1052.7651945297887</v>
      </c>
      <c r="G23" s="8">
        <f t="shared" ca="1" si="3"/>
        <v>1221.1271639245388</v>
      </c>
      <c r="H23" s="8">
        <f t="shared" ca="1" si="3"/>
        <v>1569.1867206806053</v>
      </c>
      <c r="I23" s="8">
        <f t="shared" ca="1" si="3"/>
        <v>1738.0168041647316</v>
      </c>
      <c r="J23" s="8">
        <f t="shared" ca="1" si="3"/>
        <v>1795.8841231379809</v>
      </c>
      <c r="K23" s="8">
        <f t="shared" ca="1" si="3"/>
        <v>1965.0459194822056</v>
      </c>
      <c r="L23" s="8">
        <f t="shared" ca="1" si="3"/>
        <v>2061.107488515881</v>
      </c>
      <c r="M23" s="8">
        <f t="shared" ca="1" si="3"/>
        <v>2783.7583486936101</v>
      </c>
      <c r="N23" s="8">
        <f t="shared" ca="1" si="3"/>
        <v>3295.9463858012696</v>
      </c>
      <c r="O23" s="8">
        <f t="shared" ca="1" si="3"/>
        <v>3326.1355898949496</v>
      </c>
      <c r="P23" s="8">
        <f t="shared" ca="1" si="3"/>
        <v>3268.290211305391</v>
      </c>
      <c r="Q23" s="8">
        <f t="shared" ca="1" si="3"/>
        <v>3335.7741446181949</v>
      </c>
      <c r="R23" s="8">
        <f t="shared" ca="1" si="3"/>
        <v>4325.8486538830211</v>
      </c>
      <c r="S23" s="8">
        <f t="shared" ca="1" si="3"/>
        <v>4253.3694855383646</v>
      </c>
      <c r="T23" s="8">
        <f t="shared" ca="1" si="3"/>
        <v>4158.2301284232844</v>
      </c>
      <c r="U23" s="8">
        <f t="shared" ca="1" si="3"/>
        <v>4794.3916045238766</v>
      </c>
      <c r="V23" s="8">
        <f t="shared" ca="1" si="3"/>
        <v>4910.2974737023887</v>
      </c>
      <c r="W23" s="8">
        <f ca="1">SUM(W17:W22)</f>
        <v>4990.6329453779308</v>
      </c>
    </row>
    <row r="25" spans="2:28" ht="15.75" thickBot="1" x14ac:dyDescent="0.3">
      <c r="B25" s="12" t="s">
        <v>1</v>
      </c>
      <c r="C25" s="13">
        <f ca="1">IF(NPV($C$2,D25:W25)=IF(ISNUMBER($Y25),SUM(OFFSET(Change!C$1,$Y25-1,0,$Z25,1)),0)+IF(ISNUMBER($AA25),SUM(OFFSET(Change!C$1,$AA25-1,0,$AB25,1)),0),NPV($C$2,D25:W25),"ERROR IN TOTAL")</f>
        <v>33552.641314413733</v>
      </c>
      <c r="D25" s="13">
        <f ca="1">D15+D23</f>
        <v>1518.3222810488844</v>
      </c>
      <c r="E25" s="13">
        <f t="shared" ref="E25:W25" ca="1" si="4">E15+E23</f>
        <v>1733.6020113373504</v>
      </c>
      <c r="F25" s="13">
        <f t="shared" ca="1" si="4"/>
        <v>2247.4297495120518</v>
      </c>
      <c r="G25" s="13">
        <f t="shared" ca="1" si="4"/>
        <v>2327.9707051108071</v>
      </c>
      <c r="H25" s="13">
        <f t="shared" ca="1" si="4"/>
        <v>2595.0234419729268</v>
      </c>
      <c r="I25" s="13">
        <f t="shared" ca="1" si="4"/>
        <v>3062.3690609689284</v>
      </c>
      <c r="J25" s="13">
        <f t="shared" ca="1" si="4"/>
        <v>3358.1522382349708</v>
      </c>
      <c r="K25" s="13">
        <f t="shared" ca="1" si="4"/>
        <v>3180.6151347539803</v>
      </c>
      <c r="L25" s="13">
        <f t="shared" ca="1" si="4"/>
        <v>3822.1309174769776</v>
      </c>
      <c r="M25" s="13">
        <f t="shared" ca="1" si="4"/>
        <v>3384.3009026407708</v>
      </c>
      <c r="N25" s="13">
        <f t="shared" ca="1" si="4"/>
        <v>3201.6728000580506</v>
      </c>
      <c r="O25" s="13">
        <f t="shared" ca="1" si="4"/>
        <v>3263.2112297395247</v>
      </c>
      <c r="P25" s="13">
        <f t="shared" ca="1" si="4"/>
        <v>3488.5945411181056</v>
      </c>
      <c r="Q25" s="13">
        <f t="shared" ca="1" si="4"/>
        <v>3562.0206972247092</v>
      </c>
      <c r="R25" s="13">
        <f t="shared" ca="1" si="4"/>
        <v>3971.3138565203876</v>
      </c>
      <c r="S25" s="13">
        <f t="shared" ca="1" si="4"/>
        <v>3991.1449809052806</v>
      </c>
      <c r="T25" s="13">
        <f t="shared" ca="1" si="4"/>
        <v>3970.2930715226189</v>
      </c>
      <c r="U25" s="13">
        <f t="shared" ca="1" si="4"/>
        <v>5001.9228383120917</v>
      </c>
      <c r="V25" s="13">
        <f t="shared" ca="1" si="4"/>
        <v>5353.1741492393412</v>
      </c>
      <c r="W25" s="13">
        <f t="shared" ca="1" si="4"/>
        <v>6191.780580283079</v>
      </c>
      <c r="Y25" s="4">
        <v>75</v>
      </c>
      <c r="Z25" s="4">
        <v>1</v>
      </c>
    </row>
    <row r="26" spans="2:28" ht="15.75" thickTop="1" x14ac:dyDescent="0.25">
      <c r="B26" s="4" t="s">
        <v>61</v>
      </c>
      <c r="C26" s="8">
        <f ca="1">IF(ISNUMBER($Y26),SUM(OFFSET(Change!C$1,$Y26-1,0,$Z26,1)),0)+IF(ISNUMBER($AA26),SUM(OFFSET(Change!C$1,$AA26-1,0,$AB26,1)),0)</f>
        <v>0</v>
      </c>
      <c r="Y26" s="4">
        <v>82</v>
      </c>
      <c r="Z26" s="4">
        <v>1</v>
      </c>
    </row>
    <row r="27" spans="2:28" ht="15.75" thickBot="1" x14ac:dyDescent="0.3">
      <c r="B27" s="12" t="s">
        <v>62</v>
      </c>
      <c r="C27" s="13">
        <f ca="1">C26+C25</f>
        <v>33552.641314413733</v>
      </c>
      <c r="H27" s="14"/>
    </row>
    <row r="28" spans="2:28" ht="15.75" thickTop="1" x14ac:dyDescent="0.25"/>
    <row r="30" spans="2:28" x14ac:dyDescent="0.25">
      <c r="B30" s="7" t="str">
        <f>BaseStudyName</f>
        <v>23U.LP.LST.20.BA12.EP.MM.Integrated Portfolio+WA Adds.56000 (LT. 56000 - 56174) v49.2</v>
      </c>
      <c r="C30" s="1" t="s">
        <v>3</v>
      </c>
      <c r="D30" s="2">
        <f>Base!D5</f>
        <v>2023</v>
      </c>
      <c r="E30" s="2">
        <f>Base!E5</f>
        <v>2024</v>
      </c>
      <c r="F30" s="2">
        <f>Base!F5</f>
        <v>2025</v>
      </c>
      <c r="G30" s="2">
        <f>Base!G5</f>
        <v>2026</v>
      </c>
      <c r="H30" s="2">
        <f>Base!H5</f>
        <v>2027</v>
      </c>
      <c r="I30" s="2">
        <f>Base!I5</f>
        <v>2028</v>
      </c>
      <c r="J30" s="2">
        <f>Base!J5</f>
        <v>2029</v>
      </c>
      <c r="K30" s="2">
        <f>Base!K5</f>
        <v>2030</v>
      </c>
      <c r="L30" s="2">
        <f>Base!L5</f>
        <v>2031</v>
      </c>
      <c r="M30" s="2">
        <f>Base!M5</f>
        <v>2032</v>
      </c>
      <c r="N30" s="2">
        <f>Base!N5</f>
        <v>2033</v>
      </c>
      <c r="O30" s="2">
        <f>Base!O5</f>
        <v>2034</v>
      </c>
      <c r="P30" s="2">
        <f>Base!P5</f>
        <v>2035</v>
      </c>
      <c r="Q30" s="2">
        <f>Base!Q5</f>
        <v>2036</v>
      </c>
      <c r="R30" s="2">
        <f>Base!R5</f>
        <v>2037</v>
      </c>
      <c r="S30" s="2">
        <f>Base!S5</f>
        <v>2038</v>
      </c>
      <c r="T30" s="2">
        <f>Base!T5</f>
        <v>2039</v>
      </c>
      <c r="U30" s="2">
        <f>Base!U5</f>
        <v>2040</v>
      </c>
      <c r="V30" s="2">
        <f>Base!V5</f>
        <v>2041</v>
      </c>
      <c r="W30" s="3">
        <f>Base!W5</f>
        <v>2042</v>
      </c>
    </row>
    <row r="31" spans="2:28" x14ac:dyDescent="0.25">
      <c r="B31" s="4" t="s">
        <v>45</v>
      </c>
      <c r="C31" s="8">
        <f t="shared" ref="C31:C41" ca="1" si="5">NPV($C$2,D31:W31)</f>
        <v>5623.6420071538996</v>
      </c>
      <c r="D31" s="8">
        <f ca="1">IF(ISNUMBER($Y31),SUM(OFFSET(Base!D$1,$Y31-1,0,$Z31,1)),0)+IF(ISNUMBER($AA31),SUM(OFFSET(Base!D$1,$AA31-1,0,$AB31,1)),0)</f>
        <v>702.60643455964168</v>
      </c>
      <c r="E31" s="8">
        <f ca="1">IF(ISNUMBER($Y31),SUM(OFFSET(Base!E$1,$Y31-1,0,$Z31,1)),0)+IF(ISNUMBER($AA31),SUM(OFFSET(Base!E$1,$AA31-1,0,$AB31,1)),0)</f>
        <v>791.09672823396318</v>
      </c>
      <c r="F31" s="8">
        <f ca="1">IF(ISNUMBER($Y31),SUM(OFFSET(Base!F$1,$Y31-1,0,$Z31,1)),0)+IF(ISNUMBER($AA31),SUM(OFFSET(Base!F$1,$AA31-1,0,$AB31,1)),0)</f>
        <v>558.72718719793045</v>
      </c>
      <c r="G31" s="8">
        <f ca="1">IF(ISNUMBER($Y31),SUM(OFFSET(Base!G$1,$Y31-1,0,$Z31,1)),0)+IF(ISNUMBER($AA31),SUM(OFFSET(Base!G$1,$AA31-1,0,$AB31,1)),0)</f>
        <v>539.3394377786135</v>
      </c>
      <c r="H31" s="8">
        <f ca="1">IF(ISNUMBER($Y31),SUM(OFFSET(Base!H$1,$Y31-1,0,$Z31,1)),0)+IF(ISNUMBER($AA31),SUM(OFFSET(Base!H$1,$AA31-1,0,$AB31,1)),0)</f>
        <v>577.89517919252671</v>
      </c>
      <c r="I31" s="8">
        <f ca="1">IF(ISNUMBER($Y31),SUM(OFFSET(Base!I$1,$Y31-1,0,$Z31,1)),0)+IF(ISNUMBER($AA31),SUM(OFFSET(Base!I$1,$AA31-1,0,$AB31,1)),0)</f>
        <v>719.98320176479115</v>
      </c>
      <c r="J31" s="8">
        <f ca="1">IF(ISNUMBER($Y31),SUM(OFFSET(Base!J$1,$Y31-1,0,$Z31,1)),0)+IF(ISNUMBER($AA31),SUM(OFFSET(Base!J$1,$AA31-1,0,$AB31,1)),0)</f>
        <v>731.74898635207603</v>
      </c>
      <c r="K31" s="8">
        <f ca="1">IF(ISNUMBER($Y31),SUM(OFFSET(Base!K$1,$Y31-1,0,$Z31,1)),0)+IF(ISNUMBER($AA31),SUM(OFFSET(Base!K$1,$AA31-1,0,$AB31,1)),0)</f>
        <v>644.43783401036319</v>
      </c>
      <c r="L31" s="8">
        <f ca="1">IF(ISNUMBER($Y31),SUM(OFFSET(Base!L$1,$Y31-1,0,$Z31,1)),0)+IF(ISNUMBER($AA31),SUM(OFFSET(Base!L$1,$AA31-1,0,$AB31,1)),0)</f>
        <v>668.84635421934036</v>
      </c>
      <c r="M31" s="8">
        <f ca="1">IF(ISNUMBER($Y31),SUM(OFFSET(Base!M$1,$Y31-1,0,$Z31,1)),0)+IF(ISNUMBER($AA31),SUM(OFFSET(Base!M$1,$AA31-1,0,$AB31,1)),0)</f>
        <v>516.15254640599574</v>
      </c>
      <c r="N31" s="8">
        <f ca="1">IF(ISNUMBER($Y31),SUM(OFFSET(Base!N$1,$Y31-1,0,$Z31,1)),0)+IF(ISNUMBER($AA31),SUM(OFFSET(Base!N$1,$AA31-1,0,$AB31,1)),0)</f>
        <v>386.99086318492635</v>
      </c>
      <c r="O31" s="8">
        <f ca="1">IF(ISNUMBER($Y31),SUM(OFFSET(Base!O$1,$Y31-1,0,$Z31,1)),0)+IF(ISNUMBER($AA31),SUM(OFFSET(Base!O$1,$AA31-1,0,$AB31,1)),0)</f>
        <v>410.19280976636793</v>
      </c>
      <c r="P31" s="8">
        <f ca="1">IF(ISNUMBER($Y31),SUM(OFFSET(Base!P$1,$Y31-1,0,$Z31,1)),0)+IF(ISNUMBER($AA31),SUM(OFFSET(Base!P$1,$AA31-1,0,$AB31,1)),0)</f>
        <v>376.32897712976677</v>
      </c>
      <c r="Q31" s="8">
        <f ca="1">IF(ISNUMBER($Y31),SUM(OFFSET(Base!Q$1,$Y31-1,0,$Z31,1)),0)+IF(ISNUMBER($AA31),SUM(OFFSET(Base!Q$1,$AA31-1,0,$AB31,1)),0)</f>
        <v>361.98984143793535</v>
      </c>
      <c r="R31" s="8">
        <f ca="1">IF(ISNUMBER($Y31),SUM(OFFSET(Base!R$1,$Y31-1,0,$Z31,1)),0)+IF(ISNUMBER($AA31),SUM(OFFSET(Base!R$1,$AA31-1,0,$AB31,1)),0)</f>
        <v>269.41821352466883</v>
      </c>
      <c r="S31" s="8">
        <f ca="1">IF(ISNUMBER($Y31),SUM(OFFSET(Base!S$1,$Y31-1,0,$Z31,1)),0)+IF(ISNUMBER($AA31),SUM(OFFSET(Base!S$1,$AA31-1,0,$AB31,1)),0)</f>
        <v>265.05385282308623</v>
      </c>
      <c r="T31" s="8">
        <f ca="1">IF(ISNUMBER($Y31),SUM(OFFSET(Base!T$1,$Y31-1,0,$Z31,1)),0)+IF(ISNUMBER($AA31),SUM(OFFSET(Base!T$1,$AA31-1,0,$AB31,1)),0)</f>
        <v>285.38429568504932</v>
      </c>
      <c r="U31" s="8">
        <f ca="1">IF(ISNUMBER($Y31),SUM(OFFSET(Base!U$1,$Y31-1,0,$Z31,1)),0)+IF(ISNUMBER($AA31),SUM(OFFSET(Base!U$1,$AA31-1,0,$AB31,1)),0)</f>
        <v>16.298957469034789</v>
      </c>
      <c r="V31" s="8">
        <f ca="1">IF(ISNUMBER($Y31),SUM(OFFSET(Base!V$1,$Y31-1,0,$Z31,1)),0)+IF(ISNUMBER($AA31),SUM(OFFSET(Base!V$1,$AA31-1,0,$AB31,1)),0)</f>
        <v>20.525825971993182</v>
      </c>
      <c r="W31" s="8">
        <f ca="1">IF(ISNUMBER($Y31),SUM(OFFSET(Base!W$1,$Y31-1,0,$Z31,1)),0)+IF(ISNUMBER($AA31),SUM(OFFSET(Base!W$1,$AA31-1,0,$AB31,1)),0)</f>
        <v>22.834442449709339</v>
      </c>
      <c r="Y31" s="4">
        <v>22</v>
      </c>
      <c r="Z31" s="4">
        <v>1</v>
      </c>
    </row>
    <row r="32" spans="2:28" x14ac:dyDescent="0.25">
      <c r="B32" s="4" t="s">
        <v>91</v>
      </c>
      <c r="C32" s="8">
        <f t="shared" ca="1" si="5"/>
        <v>949.27153328010434</v>
      </c>
      <c r="D32" s="8">
        <f ca="1">IF(ISNUMBER($Y32),SUM(OFFSET(Base!D$1,$Y32-1,0,$Z32,1)),0)+IF(ISNUMBER($AA32),SUM(OFFSET(Base!D$1,$AA32-1,0,$AB32,1)),0)</f>
        <v>35.159997667892583</v>
      </c>
      <c r="E32" s="8">
        <f ca="1">IF(ISNUMBER($Y32),SUM(OFFSET(Base!E$1,$Y32-1,0,$Z32,1)),0)+IF(ISNUMBER($AA32),SUM(OFFSET(Base!E$1,$AA32-1,0,$AB32,1)),0)</f>
        <v>36.764544498523492</v>
      </c>
      <c r="F32" s="8">
        <f ca="1">IF(ISNUMBER($Y32),SUM(OFFSET(Base!F$1,$Y32-1,0,$Z32,1)),0)+IF(ISNUMBER($AA32),SUM(OFFSET(Base!F$1,$AA32-1,0,$AB32,1)),0)</f>
        <v>28.202412139913832</v>
      </c>
      <c r="G32" s="8">
        <f ca="1">IF(ISNUMBER($Y32),SUM(OFFSET(Base!G$1,$Y32-1,0,$Z32,1)),0)+IF(ISNUMBER($AA32),SUM(OFFSET(Base!G$1,$AA32-1,0,$AB32,1)),0)</f>
        <v>26.828016888089842</v>
      </c>
      <c r="H32" s="8">
        <f ca="1">IF(ISNUMBER($Y32),SUM(OFFSET(Base!H$1,$Y32-1,0,$Z32,1)),0)+IF(ISNUMBER($AA32),SUM(OFFSET(Base!H$1,$AA32-1,0,$AB32,1)),0)</f>
        <v>28.808779468411618</v>
      </c>
      <c r="I32" s="8">
        <f ca="1">IF(ISNUMBER($Y32),SUM(OFFSET(Base!I$1,$Y32-1,0,$Z32,1)),0)+IF(ISNUMBER($AA32),SUM(OFFSET(Base!I$1,$AA32-1,0,$AB32,1)),0)</f>
        <v>144.3265502366429</v>
      </c>
      <c r="J32" s="8">
        <f ca="1">IF(ISNUMBER($Y32),SUM(OFFSET(Base!J$1,$Y32-1,0,$Z32,1)),0)+IF(ISNUMBER($AA32),SUM(OFFSET(Base!J$1,$AA32-1,0,$AB32,1)),0)</f>
        <v>141.7160760581331</v>
      </c>
      <c r="K32" s="8">
        <f ca="1">IF(ISNUMBER($Y32),SUM(OFFSET(Base!K$1,$Y32-1,0,$Z32,1)),0)+IF(ISNUMBER($AA32),SUM(OFFSET(Base!K$1,$AA32-1,0,$AB32,1)),0)</f>
        <v>145.24699476919591</v>
      </c>
      <c r="L32" s="8">
        <f ca="1">IF(ISNUMBER($Y32),SUM(OFFSET(Base!L$1,$Y32-1,0,$Z32,1)),0)+IF(ISNUMBER($AA32),SUM(OFFSET(Base!L$1,$AA32-1,0,$AB32,1)),0)</f>
        <v>142.69253547483291</v>
      </c>
      <c r="M32" s="8">
        <f ca="1">IF(ISNUMBER($Y32),SUM(OFFSET(Base!M$1,$Y32-1,0,$Z32,1)),0)+IF(ISNUMBER($AA32),SUM(OFFSET(Base!M$1,$AA32-1,0,$AB32,1)),0)</f>
        <v>143.2871390454626</v>
      </c>
      <c r="N32" s="8">
        <f ca="1">IF(ISNUMBER($Y32),SUM(OFFSET(Base!N$1,$Y32-1,0,$Z32,1)),0)+IF(ISNUMBER($AA32),SUM(OFFSET(Base!N$1,$AA32-1,0,$AB32,1)),0)</f>
        <v>131.07338566211772</v>
      </c>
      <c r="O32" s="8">
        <f ca="1">IF(ISNUMBER($Y32),SUM(OFFSET(Base!O$1,$Y32-1,0,$Z32,1)),0)+IF(ISNUMBER($AA32),SUM(OFFSET(Base!O$1,$AA32-1,0,$AB32,1)),0)</f>
        <v>144.4917163604899</v>
      </c>
      <c r="P32" s="8">
        <f ca="1">IF(ISNUMBER($Y32),SUM(OFFSET(Base!P$1,$Y32-1,0,$Z32,1)),0)+IF(ISNUMBER($AA32),SUM(OFFSET(Base!P$1,$AA32-1,0,$AB32,1)),0)</f>
        <v>131.7721760587562</v>
      </c>
      <c r="Q32" s="8">
        <f ca="1">IF(ISNUMBER($Y32),SUM(OFFSET(Base!Q$1,$Y32-1,0,$Z32,1)),0)+IF(ISNUMBER($AA32),SUM(OFFSET(Base!Q$1,$AA32-1,0,$AB32,1)),0)</f>
        <v>135.28757205090571</v>
      </c>
      <c r="R32" s="8">
        <f ca="1">IF(ISNUMBER($Y32),SUM(OFFSET(Base!R$1,$Y32-1,0,$Z32,1)),0)+IF(ISNUMBER($AA32),SUM(OFFSET(Base!R$1,$AA32-1,0,$AB32,1)),0)</f>
        <v>126.9995518221794</v>
      </c>
      <c r="S32" s="8">
        <f ca="1">IF(ISNUMBER($Y32),SUM(OFFSET(Base!S$1,$Y32-1,0,$Z32,1)),0)+IF(ISNUMBER($AA32),SUM(OFFSET(Base!S$1,$AA32-1,0,$AB32,1)),0)</f>
        <v>138.79414263328169</v>
      </c>
      <c r="T32" s="8">
        <f ca="1">IF(ISNUMBER($Y32),SUM(OFFSET(Base!T$1,$Y32-1,0,$Z32,1)),0)+IF(ISNUMBER($AA32),SUM(OFFSET(Base!T$1,$AA32-1,0,$AB32,1)),0)</f>
        <v>149.63653326426009</v>
      </c>
      <c r="U32" s="8">
        <f ca="1">IF(ISNUMBER($Y32),SUM(OFFSET(Base!U$1,$Y32-1,0,$Z32,1)),0)+IF(ISNUMBER($AA32),SUM(OFFSET(Base!U$1,$AA32-1,0,$AB32,1)),0)</f>
        <v>0.85606963124982027</v>
      </c>
      <c r="V32" s="8">
        <f ca="1">IF(ISNUMBER($Y32),SUM(OFFSET(Base!V$1,$Y32-1,0,$Z32,1)),0)+IF(ISNUMBER($AA32),SUM(OFFSET(Base!V$1,$AA32-1,0,$AB32,1)),0)</f>
        <v>1.07838502472582</v>
      </c>
      <c r="W32" s="8">
        <f ca="1">IF(ISNUMBER($Y32),SUM(OFFSET(Base!W$1,$Y32-1,0,$Z32,1)),0)+IF(ISNUMBER($AA32),SUM(OFFSET(Base!W$1,$AA32-1,0,$AB32,1)),0)</f>
        <v>1.2114585782478799</v>
      </c>
      <c r="Y32" s="4">
        <v>10</v>
      </c>
      <c r="Z32" s="4">
        <v>1</v>
      </c>
    </row>
    <row r="33" spans="2:28" x14ac:dyDescent="0.25">
      <c r="B33" s="4" t="s">
        <v>46</v>
      </c>
      <c r="C33" s="8">
        <f t="shared" ca="1" si="5"/>
        <v>5474.0617001133696</v>
      </c>
      <c r="D33" s="8">
        <f ca="1">IF(ISNUMBER($Y33),SUM(OFFSET(Base!D$1,$Y33-1,0,$Z33,1)),0)+IF(ISNUMBER($AA33),SUM(OFFSET(Base!D$1,$AA33-1,0,$AB33,1)),0)</f>
        <v>557.02694235834008</v>
      </c>
      <c r="E33" s="8">
        <f ca="1">IF(ISNUMBER($Y33),SUM(OFFSET(Base!E$1,$Y33-1,0,$Z33,1)),0)+IF(ISNUMBER($AA33),SUM(OFFSET(Base!E$1,$AA33-1,0,$AB33,1)),0)</f>
        <v>569.58095971664272</v>
      </c>
      <c r="F33" s="8">
        <f ca="1">IF(ISNUMBER($Y33),SUM(OFFSET(Base!F$1,$Y33-1,0,$Z33,1)),0)+IF(ISNUMBER($AA33),SUM(OFFSET(Base!F$1,$AA33-1,0,$AB33,1)),0)</f>
        <v>374.80281152206817</v>
      </c>
      <c r="G33" s="8">
        <f ca="1">IF(ISNUMBER($Y33),SUM(OFFSET(Base!G$1,$Y33-1,0,$Z33,1)),0)+IF(ISNUMBER($AA33),SUM(OFFSET(Base!G$1,$AA33-1,0,$AB33,1)),0)</f>
        <v>395.19325832826297</v>
      </c>
      <c r="H33" s="8">
        <f ca="1">IF(ISNUMBER($Y33),SUM(OFFSET(Base!H$1,$Y33-1,0,$Z33,1)),0)+IF(ISNUMBER($AA33),SUM(OFFSET(Base!H$1,$AA33-1,0,$AB33,1)),0)</f>
        <v>465.19432941422053</v>
      </c>
      <c r="I33" s="8">
        <f ca="1">IF(ISNUMBER($Y33),SUM(OFFSET(Base!I$1,$Y33-1,0,$Z33,1)),0)+IF(ISNUMBER($AA33),SUM(OFFSET(Base!I$1,$AA33-1,0,$AB33,1)),0)</f>
        <v>491.49239163166976</v>
      </c>
      <c r="J33" s="8">
        <f ca="1">IF(ISNUMBER($Y33),SUM(OFFSET(Base!J$1,$Y33-1,0,$Z33,1)),0)+IF(ISNUMBER($AA33),SUM(OFFSET(Base!J$1,$AA33-1,0,$AB33,1)),0)</f>
        <v>591.47069978043328</v>
      </c>
      <c r="K33" s="8">
        <f ca="1">IF(ISNUMBER($Y33),SUM(OFFSET(Base!K$1,$Y33-1,0,$Z33,1)),0)+IF(ISNUMBER($AA33),SUM(OFFSET(Base!K$1,$AA33-1,0,$AB33,1)),0)</f>
        <v>602.47676781063399</v>
      </c>
      <c r="L33" s="8">
        <f ca="1">IF(ISNUMBER($Y33),SUM(OFFSET(Base!L$1,$Y33-1,0,$Z33,1)),0)+IF(ISNUMBER($AA33),SUM(OFFSET(Base!L$1,$AA33-1,0,$AB33,1)),0)</f>
        <v>626.67657044175462</v>
      </c>
      <c r="M33" s="8">
        <f ca="1">IF(ISNUMBER($Y33),SUM(OFFSET(Base!M$1,$Y33-1,0,$Z33,1)),0)+IF(ISNUMBER($AA33),SUM(OFFSET(Base!M$1,$AA33-1,0,$AB33,1)),0)</f>
        <v>517.40625627896259</v>
      </c>
      <c r="N33" s="8">
        <f ca="1">IF(ISNUMBER($Y33),SUM(OFFSET(Base!N$1,$Y33-1,0,$Z33,1)),0)+IF(ISNUMBER($AA33),SUM(OFFSET(Base!N$1,$AA33-1,0,$AB33,1)),0)</f>
        <v>396.93375452228173</v>
      </c>
      <c r="O33" s="8">
        <f ca="1">IF(ISNUMBER($Y33),SUM(OFFSET(Base!O$1,$Y33-1,0,$Z33,1)),0)+IF(ISNUMBER($AA33),SUM(OFFSET(Base!O$1,$AA33-1,0,$AB33,1)),0)</f>
        <v>420.8326987704512</v>
      </c>
      <c r="P33" s="8">
        <f ca="1">IF(ISNUMBER($Y33),SUM(OFFSET(Base!P$1,$Y33-1,0,$Z33,1)),0)+IF(ISNUMBER($AA33),SUM(OFFSET(Base!P$1,$AA33-1,0,$AB33,1)),0)</f>
        <v>429.54598988449129</v>
      </c>
      <c r="Q33" s="8">
        <f ca="1">IF(ISNUMBER($Y33),SUM(OFFSET(Base!Q$1,$Y33-1,0,$Z33,1)),0)+IF(ISNUMBER($AA33),SUM(OFFSET(Base!Q$1,$AA33-1,0,$AB33,1)),0)</f>
        <v>395.56915101681631</v>
      </c>
      <c r="R33" s="8">
        <f ca="1">IF(ISNUMBER($Y33),SUM(OFFSET(Base!R$1,$Y33-1,0,$Z33,1)),0)+IF(ISNUMBER($AA33),SUM(OFFSET(Base!R$1,$AA33-1,0,$AB33,1)),0)</f>
        <v>329.99023786086457</v>
      </c>
      <c r="S33" s="8">
        <f ca="1">IF(ISNUMBER($Y33),SUM(OFFSET(Base!S$1,$Y33-1,0,$Z33,1)),0)+IF(ISNUMBER($AA33),SUM(OFFSET(Base!S$1,$AA33-1,0,$AB33,1)),0)</f>
        <v>392.48989686346818</v>
      </c>
      <c r="T33" s="8">
        <f ca="1">IF(ISNUMBER($Y33),SUM(OFFSET(Base!T$1,$Y33-1,0,$Z33,1)),0)+IF(ISNUMBER($AA33),SUM(OFFSET(Base!T$1,$AA33-1,0,$AB33,1)),0)</f>
        <v>423.53955859652251</v>
      </c>
      <c r="U33" s="8">
        <f ca="1">IF(ISNUMBER($Y33),SUM(OFFSET(Base!U$1,$Y33-1,0,$Z33,1)),0)+IF(ISNUMBER($AA33),SUM(OFFSET(Base!U$1,$AA33-1,0,$AB33,1)),0)</f>
        <v>703.23489855120363</v>
      </c>
      <c r="V33" s="8">
        <f ca="1">IF(ISNUMBER($Y33),SUM(OFFSET(Base!V$1,$Y33-1,0,$Z33,1)),0)+IF(ISNUMBER($AA33),SUM(OFFSET(Base!V$1,$AA33-1,0,$AB33,1)),0)</f>
        <v>796.832052888269</v>
      </c>
      <c r="W33" s="8">
        <f ca="1">IF(ISNUMBER($Y33),SUM(OFFSET(Base!W$1,$Y33-1,0,$Z33,1)),0)+IF(ISNUMBER($AA33),SUM(OFFSET(Base!W$1,$AA33-1,0,$AB33,1)),0)</f>
        <v>812.84904460069959</v>
      </c>
      <c r="Y33" s="4">
        <v>38</v>
      </c>
      <c r="Z33" s="4">
        <v>2</v>
      </c>
    </row>
    <row r="34" spans="2:28" x14ac:dyDescent="0.25">
      <c r="B34" s="4" t="s">
        <v>12</v>
      </c>
      <c r="C34" s="8">
        <f t="shared" ca="1" si="5"/>
        <v>101.08262886844926</v>
      </c>
      <c r="D34" s="8">
        <f ca="1">IF(ISNUMBER($Y34),SUM(OFFSET(Base!D$1,$Y34-1,0,$Z34,1)),0)+IF(ISNUMBER($AA34),SUM(OFFSET(Base!D$1,$AA34-1,0,$AB34,1)),0)</f>
        <v>6.6007850176569356</v>
      </c>
      <c r="E34" s="8">
        <f ca="1">IF(ISNUMBER($Y34),SUM(OFFSET(Base!E$1,$Y34-1,0,$Z34,1)),0)+IF(ISNUMBER($AA34),SUM(OFFSET(Base!E$1,$AA34-1,0,$AB34,1)),0)</f>
        <v>7.2336428758193145</v>
      </c>
      <c r="F34" s="8">
        <f ca="1">IF(ISNUMBER($Y34),SUM(OFFSET(Base!F$1,$Y34-1,0,$Z34,1)),0)+IF(ISNUMBER($AA34),SUM(OFFSET(Base!F$1,$AA34-1,0,$AB34,1)),0)</f>
        <v>6.0155603816431755</v>
      </c>
      <c r="G34" s="8">
        <f ca="1">IF(ISNUMBER($Y34),SUM(OFFSET(Base!G$1,$Y34-1,0,$Z34,1)),0)+IF(ISNUMBER($AA34),SUM(OFFSET(Base!G$1,$AA34-1,0,$AB34,1)),0)</f>
        <v>6.1519719063233431</v>
      </c>
      <c r="H34" s="8">
        <f ca="1">IF(ISNUMBER($Y34),SUM(OFFSET(Base!H$1,$Y34-1,0,$Z34,1)),0)+IF(ISNUMBER($AA34),SUM(OFFSET(Base!H$1,$AA34-1,0,$AB34,1)),0)</f>
        <v>6.7296979804638051</v>
      </c>
      <c r="I34" s="8">
        <f ca="1">IF(ISNUMBER($Y34),SUM(OFFSET(Base!I$1,$Y34-1,0,$Z34,1)),0)+IF(ISNUMBER($AA34),SUM(OFFSET(Base!I$1,$AA34-1,0,$AB34,1)),0)</f>
        <v>7.5578407423275014</v>
      </c>
      <c r="J34" s="8">
        <f ca="1">IF(ISNUMBER($Y34),SUM(OFFSET(Base!J$1,$Y34-1,0,$Z34,1)),0)+IF(ISNUMBER($AA34),SUM(OFFSET(Base!J$1,$AA34-1,0,$AB34,1)),0)</f>
        <v>12.669936967447093</v>
      </c>
      <c r="K34" s="8">
        <f ca="1">IF(ISNUMBER($Y34),SUM(OFFSET(Base!K$1,$Y34-1,0,$Z34,1)),0)+IF(ISNUMBER($AA34),SUM(OFFSET(Base!K$1,$AA34-1,0,$AB34,1)),0)</f>
        <v>11.73165003080916</v>
      </c>
      <c r="L34" s="8">
        <f ca="1">IF(ISNUMBER($Y34),SUM(OFFSET(Base!L$1,$Y34-1,0,$Z34,1)),0)+IF(ISNUMBER($AA34),SUM(OFFSET(Base!L$1,$AA34-1,0,$AB34,1)),0)</f>
        <v>12.720543418607663</v>
      </c>
      <c r="M34" s="8">
        <f ca="1">IF(ISNUMBER($Y34),SUM(OFFSET(Base!M$1,$Y34-1,0,$Z34,1)),0)+IF(ISNUMBER($AA34),SUM(OFFSET(Base!M$1,$AA34-1,0,$AB34,1)),0)</f>
        <v>9.1581578098915806</v>
      </c>
      <c r="N34" s="8">
        <f ca="1">IF(ISNUMBER($Y34),SUM(OFFSET(Base!N$1,$Y34-1,0,$Z34,1)),0)+IF(ISNUMBER($AA34),SUM(OFFSET(Base!N$1,$AA34-1,0,$AB34,1)),0)</f>
        <v>6.5687436123289293</v>
      </c>
      <c r="O34" s="8">
        <f ca="1">IF(ISNUMBER($Y34),SUM(OFFSET(Base!O$1,$Y34-1,0,$Z34,1)),0)+IF(ISNUMBER($AA34),SUM(OFFSET(Base!O$1,$AA34-1,0,$AB34,1)),0)</f>
        <v>6.9635723494869204</v>
      </c>
      <c r="P34" s="8">
        <f ca="1">IF(ISNUMBER($Y34),SUM(OFFSET(Base!P$1,$Y34-1,0,$Z34,1)),0)+IF(ISNUMBER($AA34),SUM(OFFSET(Base!P$1,$AA34-1,0,$AB34,1)),0)</f>
        <v>7.0606151793989458</v>
      </c>
      <c r="Q34" s="8">
        <f ca="1">IF(ISNUMBER($Y34),SUM(OFFSET(Base!Q$1,$Y34-1,0,$Z34,1)),0)+IF(ISNUMBER($AA34),SUM(OFFSET(Base!Q$1,$AA34-1,0,$AB34,1)),0)</f>
        <v>6.589847543835508</v>
      </c>
      <c r="R34" s="8">
        <f ca="1">IF(ISNUMBER($Y34),SUM(OFFSET(Base!R$1,$Y34-1,0,$Z34,1)),0)+IF(ISNUMBER($AA34),SUM(OFFSET(Base!R$1,$AA34-1,0,$AB34,1)),0)</f>
        <v>5.7785919235569079</v>
      </c>
      <c r="S34" s="8">
        <f ca="1">IF(ISNUMBER($Y34),SUM(OFFSET(Base!S$1,$Y34-1,0,$Z34,1)),0)+IF(ISNUMBER($AA34),SUM(OFFSET(Base!S$1,$AA34-1,0,$AB34,1)),0)</f>
        <v>8.6372465470243505</v>
      </c>
      <c r="T34" s="8">
        <f ca="1">IF(ISNUMBER($Y34),SUM(OFFSET(Base!T$1,$Y34-1,0,$Z34,1)),0)+IF(ISNUMBER($AA34),SUM(OFFSET(Base!T$1,$AA34-1,0,$AB34,1)),0)</f>
        <v>9.0062673307500045</v>
      </c>
      <c r="U34" s="8">
        <f ca="1">IF(ISNUMBER($Y34),SUM(OFFSET(Base!U$1,$Y34-1,0,$Z34,1)),0)+IF(ISNUMBER($AA34),SUM(OFFSET(Base!U$1,$AA34-1,0,$AB34,1)),0)</f>
        <v>21.280718394996391</v>
      </c>
      <c r="V34" s="8">
        <f ca="1">IF(ISNUMBER($Y34),SUM(OFFSET(Base!V$1,$Y34-1,0,$Z34,1)),0)+IF(ISNUMBER($AA34),SUM(OFFSET(Base!V$1,$AA34-1,0,$AB34,1)),0)</f>
        <v>26.868468808669366</v>
      </c>
      <c r="W34" s="8">
        <f ca="1">IF(ISNUMBER($Y34),SUM(OFFSET(Base!W$1,$Y34-1,0,$Z34,1)),0)+IF(ISNUMBER($AA34),SUM(OFFSET(Base!W$1,$AA34-1,0,$AB34,1)),0)</f>
        <v>25.750415955717354</v>
      </c>
      <c r="Y34" s="4">
        <v>33</v>
      </c>
      <c r="Z34" s="4">
        <v>1</v>
      </c>
    </row>
    <row r="35" spans="2:28" x14ac:dyDescent="0.25">
      <c r="B35" s="4" t="s">
        <v>47</v>
      </c>
      <c r="C35" s="8">
        <f t="shared" ca="1" si="5"/>
        <v>-7184.8066405689851</v>
      </c>
      <c r="D35" s="8">
        <f ca="1">IF(ISNUMBER($Y35),SUM(OFFSET(Base!D$1,$Y35-1,0,$Z35,1)),0)+IF(ISNUMBER($AA35),SUM(OFFSET(Base!D$1,$AA35-1,0,$AB35,1)),0)</f>
        <v>-12.47327724754507</v>
      </c>
      <c r="E35" s="8">
        <f ca="1">IF(ISNUMBER($Y35),SUM(OFFSET(Base!E$1,$Y35-1,0,$Z35,1)),0)+IF(ISNUMBER($AA35),SUM(OFFSET(Base!E$1,$AA35-1,0,$AB35,1)),0)</f>
        <v>-26.123600035343969</v>
      </c>
      <c r="F35" s="8">
        <f ca="1">IF(ISNUMBER($Y35),SUM(OFFSET(Base!F$1,$Y35-1,0,$Z35,1)),0)+IF(ISNUMBER($AA35),SUM(OFFSET(Base!F$1,$AA35-1,0,$AB35,1)),0)</f>
        <v>-187.73654513916932</v>
      </c>
      <c r="G35" s="8">
        <f ca="1">IF(ISNUMBER($Y35),SUM(OFFSET(Base!G$1,$Y35-1,0,$Z35,1)),0)+IF(ISNUMBER($AA35),SUM(OFFSET(Base!G$1,$AA35-1,0,$AB35,1)),0)</f>
        <v>-279.72329335868858</v>
      </c>
      <c r="H35" s="8">
        <f ca="1">IF(ISNUMBER($Y35),SUM(OFFSET(Base!H$1,$Y35-1,0,$Z35,1)),0)+IF(ISNUMBER($AA35),SUM(OFFSET(Base!H$1,$AA35-1,0,$AB35,1)),0)</f>
        <v>-394.26205037145621</v>
      </c>
      <c r="I35" s="8">
        <f ca="1">IF(ISNUMBER($Y35),SUM(OFFSET(Base!I$1,$Y35-1,0,$Z35,1)),0)+IF(ISNUMBER($AA35),SUM(OFFSET(Base!I$1,$AA35-1,0,$AB35,1)),0)</f>
        <v>-405.8388445947831</v>
      </c>
      <c r="J35" s="8">
        <f ca="1">IF(ISNUMBER($Y35),SUM(OFFSET(Base!J$1,$Y35-1,0,$Z35,1)),0)+IF(ISNUMBER($AA35),SUM(OFFSET(Base!J$1,$AA35-1,0,$AB35,1)),0)</f>
        <v>-437.22982460430615</v>
      </c>
      <c r="K35" s="8">
        <f ca="1">IF(ISNUMBER($Y35),SUM(OFFSET(Base!K$1,$Y35-1,0,$Z35,1)),0)+IF(ISNUMBER($AA35),SUM(OFFSET(Base!K$1,$AA35-1,0,$AB35,1)),0)</f>
        <v>-679.5527505680891</v>
      </c>
      <c r="L35" s="8">
        <f ca="1">IF(ISNUMBER($Y35),SUM(OFFSET(Base!L$1,$Y35-1,0,$Z35,1)),0)+IF(ISNUMBER($AA35),SUM(OFFSET(Base!L$1,$AA35-1,0,$AB35,1)),0)</f>
        <v>-324.65537613655914</v>
      </c>
      <c r="M35" s="8">
        <f ca="1">IF(ISNUMBER($Y35),SUM(OFFSET(Base!M$1,$Y35-1,0,$Z35,1)),0)+IF(ISNUMBER($AA35),SUM(OFFSET(Base!M$1,$AA35-1,0,$AB35,1)),0)</f>
        <v>-876.66504582957964</v>
      </c>
      <c r="N35" s="8">
        <f ca="1">IF(ISNUMBER($Y35),SUM(OFFSET(Base!N$1,$Y35-1,0,$Z35,1)),0)+IF(ISNUMBER($AA35),SUM(OFFSET(Base!N$1,$AA35-1,0,$AB35,1)),0)</f>
        <v>-1302.6523998159898</v>
      </c>
      <c r="O35" s="8">
        <f ca="1">IF(ISNUMBER($Y35),SUM(OFFSET(Base!O$1,$Y35-1,0,$Z35,1)),0)+IF(ISNUMBER($AA35),SUM(OFFSET(Base!O$1,$AA35-1,0,$AB35,1)),0)</f>
        <v>-1365.4083009303351</v>
      </c>
      <c r="P35" s="8">
        <f ca="1">IF(ISNUMBER($Y35),SUM(OFFSET(Base!P$1,$Y35-1,0,$Z35,1)),0)+IF(ISNUMBER($AA35),SUM(OFFSET(Base!P$1,$AA35-1,0,$AB35,1)),0)</f>
        <v>-1167.0205982667942</v>
      </c>
      <c r="Q35" s="8">
        <f ca="1">IF(ISNUMBER($Y35),SUM(OFFSET(Base!Q$1,$Y35-1,0,$Z35,1)),0)+IF(ISNUMBER($AA35),SUM(OFFSET(Base!Q$1,$AA35-1,0,$AB35,1)),0)</f>
        <v>-1184.566571209974</v>
      </c>
      <c r="R35" s="8">
        <f ca="1">IF(ISNUMBER($Y35),SUM(OFFSET(Base!R$1,$Y35-1,0,$Z35,1)),0)+IF(ISNUMBER($AA35),SUM(OFFSET(Base!R$1,$AA35-1,0,$AB35,1)),0)</f>
        <v>-1505.6789143232659</v>
      </c>
      <c r="S35" s="8">
        <f ca="1">IF(ISNUMBER($Y35),SUM(OFFSET(Base!S$1,$Y35-1,0,$Z35,1)),0)+IF(ISNUMBER($AA35),SUM(OFFSET(Base!S$1,$AA35-1,0,$AB35,1)),0)</f>
        <v>-1519.3750529835424</v>
      </c>
      <c r="T35" s="8">
        <f ca="1">IF(ISNUMBER($Y35),SUM(OFFSET(Base!T$1,$Y35-1,0,$Z35,1)),0)+IF(ISNUMBER($AA35),SUM(OFFSET(Base!T$1,$AA35-1,0,$AB35,1)),0)</f>
        <v>-1575.5122420053326</v>
      </c>
      <c r="U35" s="8">
        <f ca="1">IF(ISNUMBER($Y35),SUM(OFFSET(Base!U$1,$Y35-1,0,$Z35,1)),0)+IF(ISNUMBER($AA35),SUM(OFFSET(Base!U$1,$AA35-1,0,$AB35,1)),0)</f>
        <v>-1349.2770312246341</v>
      </c>
      <c r="V35" s="8">
        <f ca="1">IF(ISNUMBER($Y35),SUM(OFFSET(Base!V$1,$Y35-1,0,$Z35,1)),0)+IF(ISNUMBER($AA35),SUM(OFFSET(Base!V$1,$AA35-1,0,$AB35,1)),0)</f>
        <v>-1380.3128781996843</v>
      </c>
      <c r="W35" s="8">
        <f ca="1">IF(ISNUMBER($Y35),SUM(OFFSET(Base!W$1,$Y35-1,0,$Z35,1)),0)+IF(ISNUMBER($AA35),SUM(OFFSET(Base!W$1,$AA35-1,0,$AB35,1)),0)</f>
        <v>-699.53349109767601</v>
      </c>
      <c r="Y35" s="4">
        <v>31</v>
      </c>
      <c r="Z35" s="9">
        <v>2</v>
      </c>
      <c r="AA35" s="9">
        <v>34</v>
      </c>
      <c r="AB35" s="4">
        <v>4</v>
      </c>
    </row>
    <row r="36" spans="2:28" x14ac:dyDescent="0.25">
      <c r="B36" s="4" t="s">
        <v>48</v>
      </c>
      <c r="C36" s="8">
        <f t="shared" ca="1" si="5"/>
        <v>1209.8442406364118</v>
      </c>
      <c r="D36" s="8">
        <f ca="1">IF(ISNUMBER($Y36),SUM(OFFSET(Base!D$1,$Y36-1,0,$Z36,1)),0)+IF(ISNUMBER($AA36),SUM(OFFSET(Base!D$1,$AA36-1,0,$AB36,1)),0)</f>
        <v>9.4720593313632762</v>
      </c>
      <c r="E36" s="8">
        <f ca="1">IF(ISNUMBER($Y36),SUM(OFFSET(Base!E$1,$Y36-1,0,$Z36,1)),0)+IF(ISNUMBER($AA36),SUM(OFFSET(Base!E$1,$AA36-1,0,$AB36,1)),0)</f>
        <v>18.556657916483658</v>
      </c>
      <c r="F36" s="8">
        <f ca="1">IF(ISNUMBER($Y36),SUM(OFFSET(Base!F$1,$Y36-1,0,$Z36,1)),0)+IF(ISNUMBER($AA36),SUM(OFFSET(Base!F$1,$AA36-1,0,$AB36,1)),0)</f>
        <v>28.189782851463111</v>
      </c>
      <c r="G36" s="8">
        <f ca="1">IF(ISNUMBER($Y36),SUM(OFFSET(Base!G$1,$Y36-1,0,$Z36,1)),0)+IF(ISNUMBER($AA36),SUM(OFFSET(Base!G$1,$AA36-1,0,$AB36,1)),0)</f>
        <v>25.831246843091602</v>
      </c>
      <c r="H36" s="8">
        <f ca="1">IF(ISNUMBER($Y36),SUM(OFFSET(Base!H$1,$Y36-1,0,$Z36,1)),0)+IF(ISNUMBER($AA36),SUM(OFFSET(Base!H$1,$AA36-1,0,$AB36,1)),0)</f>
        <v>30.286948431334807</v>
      </c>
      <c r="I36" s="8">
        <f ca="1">IF(ISNUMBER($Y36),SUM(OFFSET(Base!I$1,$Y36-1,0,$Z36,1)),0)+IF(ISNUMBER($AA36),SUM(OFFSET(Base!I$1,$AA36-1,0,$AB36,1)),0)</f>
        <v>42.027003991847465</v>
      </c>
      <c r="J36" s="8">
        <f ca="1">IF(ISNUMBER($Y36),SUM(OFFSET(Base!J$1,$Y36-1,0,$Z36,1)),0)+IF(ISNUMBER($AA36),SUM(OFFSET(Base!J$1,$AA36-1,0,$AB36,1)),0)</f>
        <v>57.379723542132297</v>
      </c>
      <c r="K36" s="8">
        <f ca="1">IF(ISNUMBER($Y36),SUM(OFFSET(Base!K$1,$Y36-1,0,$Z36,1)),0)+IF(ISNUMBER($AA36),SUM(OFFSET(Base!K$1,$AA36-1,0,$AB36,1)),0)</f>
        <v>76.437838561709768</v>
      </c>
      <c r="L36" s="8">
        <f ca="1">IF(ISNUMBER($Y36),SUM(OFFSET(Base!L$1,$Y36-1,0,$Z36,1)),0)+IF(ISNUMBER($AA36),SUM(OFFSET(Base!L$1,$AA36-1,0,$AB36,1)),0)</f>
        <v>97.17965761399816</v>
      </c>
      <c r="M36" s="8">
        <f ca="1">IF(ISNUMBER($Y36),SUM(OFFSET(Base!M$1,$Y36-1,0,$Z36,1)),0)+IF(ISNUMBER($AA36),SUM(OFFSET(Base!M$1,$AA36-1,0,$AB36,1)),0)</f>
        <v>119.10509745631916</v>
      </c>
      <c r="N36" s="8">
        <f ca="1">IF(ISNUMBER($Y36),SUM(OFFSET(Base!N$1,$Y36-1,0,$Z36,1)),0)+IF(ISNUMBER($AA36),SUM(OFFSET(Base!N$1,$AA36-1,0,$AB36,1)),0)</f>
        <v>143.20790844575129</v>
      </c>
      <c r="O36" s="8">
        <f ca="1">IF(ISNUMBER($Y36),SUM(OFFSET(Base!O$1,$Y36-1,0,$Z36,1)),0)+IF(ISNUMBER($AA36),SUM(OFFSET(Base!O$1,$AA36-1,0,$AB36,1)),0)</f>
        <v>167.10371743566421</v>
      </c>
      <c r="P36" s="8">
        <f ca="1">IF(ISNUMBER($Y36),SUM(OFFSET(Base!P$1,$Y36-1,0,$Z36,1)),0)+IF(ISNUMBER($AA36),SUM(OFFSET(Base!P$1,$AA36-1,0,$AB36,1)),0)</f>
        <v>190.72055542103439</v>
      </c>
      <c r="Q36" s="8">
        <f ca="1">IF(ISNUMBER($Y36),SUM(OFFSET(Base!Q$1,$Y36-1,0,$Z36,1)),0)+IF(ISNUMBER($AA36),SUM(OFFSET(Base!Q$1,$AA36-1,0,$AB36,1)),0)</f>
        <v>210.68287445944461</v>
      </c>
      <c r="R36" s="8">
        <f ca="1">IF(ISNUMBER($Y36),SUM(OFFSET(Base!R$1,$Y36-1,0,$Z36,1)),0)+IF(ISNUMBER($AA36),SUM(OFFSET(Base!R$1,$AA36-1,0,$AB36,1)),0)</f>
        <v>240.24062523107452</v>
      </c>
      <c r="S36" s="8">
        <f ca="1">IF(ISNUMBER($Y36),SUM(OFFSET(Base!S$1,$Y36-1,0,$Z36,1)),0)+IF(ISNUMBER($AA36),SUM(OFFSET(Base!S$1,$AA36-1,0,$AB36,1)),0)</f>
        <v>264.52874158661416</v>
      </c>
      <c r="T36" s="8">
        <f ca="1">IF(ISNUMBER($Y36),SUM(OFFSET(Base!T$1,$Y36-1,0,$Z36,1)),0)+IF(ISNUMBER($AA36),SUM(OFFSET(Base!T$1,$AA36-1,0,$AB36,1)),0)</f>
        <v>287.61119640094364</v>
      </c>
      <c r="U36" s="8">
        <f ca="1">IF(ISNUMBER($Y36),SUM(OFFSET(Base!U$1,$Y36-1,0,$Z36,1)),0)+IF(ISNUMBER($AA36),SUM(OFFSET(Base!U$1,$AA36-1,0,$AB36,1)),0)</f>
        <v>316.09625154050019</v>
      </c>
      <c r="V36" s="8">
        <f ca="1">IF(ISNUMBER($Y36),SUM(OFFSET(Base!V$1,$Y36-1,0,$Z36,1)),0)+IF(ISNUMBER($AA36),SUM(OFFSET(Base!V$1,$AA36-1,0,$AB36,1)),0)</f>
        <v>337.35093878939227</v>
      </c>
      <c r="W36" s="8">
        <f ca="1">IF(ISNUMBER($Y36),SUM(OFFSET(Base!W$1,$Y36-1,0,$Z36,1)),0)+IF(ISNUMBER($AA36),SUM(OFFSET(Base!W$1,$AA36-1,0,$AB36,1)),0)</f>
        <v>367.38049092765351</v>
      </c>
      <c r="Y36" s="4">
        <v>61</v>
      </c>
      <c r="Z36" s="4">
        <v>2</v>
      </c>
    </row>
    <row r="37" spans="2:28" x14ac:dyDescent="0.25">
      <c r="B37" s="4" t="s">
        <v>52</v>
      </c>
      <c r="C37" s="8">
        <f t="shared" ca="1" si="5"/>
        <v>3360.8921431460412</v>
      </c>
      <c r="D37" s="8">
        <f ca="1">IF(ISNUMBER($Y37),SUM(OFFSET(Base!D$1,$Y37-1,0,$Z37,1)),0)+IF(ISNUMBER($AA37),SUM(OFFSET(Base!D$1,$AA37-1,0,$AB37,1)),0)</f>
        <v>207.11753206098265</v>
      </c>
      <c r="E37" s="8">
        <f ca="1">IF(ISNUMBER($Y37),SUM(OFFSET(Base!E$1,$Y37-1,0,$Z37,1)),0)+IF(ISNUMBER($AA37),SUM(OFFSET(Base!E$1,$AA37-1,0,$AB37,1)),0)</f>
        <v>297.93897796177282</v>
      </c>
      <c r="F37" s="8">
        <f ca="1">IF(ISNUMBER($Y37),SUM(OFFSET(Base!F$1,$Y37-1,0,$Z37,1)),0)+IF(ISNUMBER($AA37),SUM(OFFSET(Base!F$1,$AA37-1,0,$AB37,1)),0)</f>
        <v>268.20603272758814</v>
      </c>
      <c r="G37" s="8">
        <f ca="1">IF(ISNUMBER($Y37),SUM(OFFSET(Base!G$1,$Y37-1,0,$Z37,1)),0)+IF(ISNUMBER($AA37),SUM(OFFSET(Base!G$1,$AA37-1,0,$AB37,1)),0)</f>
        <v>248.24087350918114</v>
      </c>
      <c r="H37" s="8">
        <f ca="1">IF(ISNUMBER($Y37),SUM(OFFSET(Base!H$1,$Y37-1,0,$Z37,1)),0)+IF(ISNUMBER($AA37),SUM(OFFSET(Base!H$1,$AA37-1,0,$AB37,1)),0)</f>
        <v>228.17787848598113</v>
      </c>
      <c r="I37" s="8">
        <f ca="1">IF(ISNUMBER($Y37),SUM(OFFSET(Base!I$1,$Y37-1,0,$Z37,1)),0)+IF(ISNUMBER($AA37),SUM(OFFSET(Base!I$1,$AA37-1,0,$AB37,1)),0)</f>
        <v>271.93620240818467</v>
      </c>
      <c r="J37" s="8">
        <f ca="1">IF(ISNUMBER($Y37),SUM(OFFSET(Base!J$1,$Y37-1,0,$Z37,1)),0)+IF(ISNUMBER($AA37),SUM(OFFSET(Base!J$1,$AA37-1,0,$AB37,1)),0)</f>
        <v>321.6972960272247</v>
      </c>
      <c r="K37" s="8">
        <f ca="1">IF(ISNUMBER($Y37),SUM(OFFSET(Base!K$1,$Y37-1,0,$Z37,1)),0)+IF(ISNUMBER($AA37),SUM(OFFSET(Base!K$1,$AA37-1,0,$AB37,1)),0)</f>
        <v>312.99769510619842</v>
      </c>
      <c r="L37" s="8">
        <f ca="1">IF(ISNUMBER($Y37),SUM(OFFSET(Base!L$1,$Y37-1,0,$Z37,1)),0)+IF(ISNUMBER($AA37),SUM(OFFSET(Base!L$1,$AA37-1,0,$AB37,1)),0)</f>
        <v>374.54821703387717</v>
      </c>
      <c r="M37" s="8">
        <f ca="1">IF(ISNUMBER($Y37),SUM(OFFSET(Base!M$1,$Y37-1,0,$Z37,1)),0)+IF(ISNUMBER($AA37),SUM(OFFSET(Base!M$1,$AA37-1,0,$AB37,1)),0)</f>
        <v>270.82622580668607</v>
      </c>
      <c r="N37" s="8">
        <f ca="1">IF(ISNUMBER($Y37),SUM(OFFSET(Base!N$1,$Y37-1,0,$Z37,1)),0)+IF(ISNUMBER($AA37),SUM(OFFSET(Base!N$1,$AA37-1,0,$AB37,1)),0)</f>
        <v>273.4596027477898</v>
      </c>
      <c r="O37" s="8">
        <f ca="1">IF(ISNUMBER($Y37),SUM(OFFSET(Base!O$1,$Y37-1,0,$Z37,1)),0)+IF(ISNUMBER($AA37),SUM(OFFSET(Base!O$1,$AA37-1,0,$AB37,1)),0)</f>
        <v>288.78412014522701</v>
      </c>
      <c r="P37" s="8">
        <f ca="1">IF(ISNUMBER($Y37),SUM(OFFSET(Base!P$1,$Y37-1,0,$Z37,1)),0)+IF(ISNUMBER($AA37),SUM(OFFSET(Base!P$1,$AA37-1,0,$AB37,1)),0)</f>
        <v>319.63293171949283</v>
      </c>
      <c r="Q37" s="8">
        <f ca="1">IF(ISNUMBER($Y37),SUM(OFFSET(Base!Q$1,$Y37-1,0,$Z37,1)),0)+IF(ISNUMBER($AA37),SUM(OFFSET(Base!Q$1,$AA37-1,0,$AB37,1)),0)</f>
        <v>358.67546750159806</v>
      </c>
      <c r="R37" s="8">
        <f ca="1">IF(ISNUMBER($Y37),SUM(OFFSET(Base!R$1,$Y37-1,0,$Z37,1)),0)+IF(ISNUMBER($AA37),SUM(OFFSET(Base!R$1,$AA37-1,0,$AB37,1)),0)</f>
        <v>333.13179320437598</v>
      </c>
      <c r="S37" s="8">
        <f ca="1">IF(ISNUMBER($Y37),SUM(OFFSET(Base!S$1,$Y37-1,0,$Z37,1)),0)+IF(ISNUMBER($AA37),SUM(OFFSET(Base!S$1,$AA37-1,0,$AB37,1)),0)</f>
        <v>363.92322816182525</v>
      </c>
      <c r="T37" s="8">
        <f ca="1">IF(ISNUMBER($Y37),SUM(OFFSET(Base!T$1,$Y37-1,0,$Z37,1)),0)+IF(ISNUMBER($AA37),SUM(OFFSET(Base!T$1,$AA37-1,0,$AB37,1)),0)</f>
        <v>406.56966122651033</v>
      </c>
      <c r="U37" s="8">
        <f ca="1">IF(ISNUMBER($Y37),SUM(OFFSET(Base!U$1,$Y37-1,0,$Z37,1)),0)+IF(ISNUMBER($AA37),SUM(OFFSET(Base!U$1,$AA37-1,0,$AB37,1)),0)</f>
        <v>476.73280608024152</v>
      </c>
      <c r="V37" s="8">
        <f ca="1">IF(ISNUMBER($Y37),SUM(OFFSET(Base!V$1,$Y37-1,0,$Z37,1)),0)+IF(ISNUMBER($AA37),SUM(OFFSET(Base!V$1,$AA37-1,0,$AB37,1)),0)</f>
        <v>538.95661166253706</v>
      </c>
      <c r="W37" s="8">
        <f ca="1">IF(ISNUMBER($Y37),SUM(OFFSET(Base!W$1,$Y37-1,0,$Z37,1)),0)+IF(ISNUMBER($AA37),SUM(OFFSET(Base!W$1,$AA37-1,0,$AB37,1)),0)</f>
        <v>567.23198820186656</v>
      </c>
      <c r="Y37" s="4">
        <v>67</v>
      </c>
      <c r="Z37" s="4">
        <v>1</v>
      </c>
    </row>
    <row r="38" spans="2:28" x14ac:dyDescent="0.25">
      <c r="B38" s="4" t="s">
        <v>53</v>
      </c>
      <c r="C38" s="8">
        <f t="shared" ca="1" si="5"/>
        <v>-3222.2405358797928</v>
      </c>
      <c r="D38" s="8">
        <f ca="1">IF(ISNUMBER($Y38),SUM(OFFSET(Base!D$1,$Y38-1,0,$Z38,1)),0)+IF(ISNUMBER($AA38),SUM(OFFSET(Base!D$1,$AA38-1,0,$AB38,1)),0)</f>
        <v>-705.40562042714737</v>
      </c>
      <c r="E38" s="8">
        <f ca="1">IF(ISNUMBER($Y38),SUM(OFFSET(Base!E$1,$Y38-1,0,$Z38,1)),0)+IF(ISNUMBER($AA38),SUM(OFFSET(Base!E$1,$AA38-1,0,$AB38,1)),0)</f>
        <v>-845.24546679220111</v>
      </c>
      <c r="F38" s="8">
        <f ca="1">IF(ISNUMBER($Y38),SUM(OFFSET(Base!F$1,$Y38-1,0,$Z38,1)),0)+IF(ISNUMBER($AA38),SUM(OFFSET(Base!F$1,$AA38-1,0,$AB38,1)),0)</f>
        <v>-226.94251390492116</v>
      </c>
      <c r="G38" s="8">
        <f ca="1">IF(ISNUMBER($Y38),SUM(OFFSET(Base!G$1,$Y38-1,0,$Z38,1)),0)+IF(ISNUMBER($AA38),SUM(OFFSET(Base!G$1,$AA38-1,0,$AB38,1)),0)</f>
        <v>-193.75027631445164</v>
      </c>
      <c r="H38" s="8">
        <f ca="1">IF(ISNUMBER($Y38),SUM(OFFSET(Base!H$1,$Y38-1,0,$Z38,1)),0)+IF(ISNUMBER($AA38),SUM(OFFSET(Base!H$1,$AA38-1,0,$AB38,1)),0)</f>
        <v>-291.0659908297261</v>
      </c>
      <c r="I38" s="8">
        <f ca="1">IF(ISNUMBER($Y38),SUM(OFFSET(Base!I$1,$Y38-1,0,$Z38,1)),0)+IF(ISNUMBER($AA38),SUM(OFFSET(Base!I$1,$AA38-1,0,$AB38,1)),0)</f>
        <v>-185.05359637111971</v>
      </c>
      <c r="J38" s="8">
        <f ca="1">IF(ISNUMBER($Y38),SUM(OFFSET(Base!J$1,$Y38-1,0,$Z38,1)),0)+IF(ISNUMBER($AA38),SUM(OFFSET(Base!J$1,$AA38-1,0,$AB38,1)),0)</f>
        <v>-139.12259434524461</v>
      </c>
      <c r="K38" s="8">
        <f ca="1">IF(ISNUMBER($Y38),SUM(OFFSET(Base!K$1,$Y38-1,0,$Z38,1)),0)+IF(ISNUMBER($AA38),SUM(OFFSET(Base!K$1,$AA38-1,0,$AB38,1)),0)</f>
        <v>-121.56593088067993</v>
      </c>
      <c r="L38" s="8">
        <f ca="1">IF(ISNUMBER($Y38),SUM(OFFSET(Base!L$1,$Y38-1,0,$Z38,1)),0)+IF(ISNUMBER($AA38),SUM(OFFSET(Base!L$1,$AA38-1,0,$AB38,1)),0)</f>
        <v>-120.50603830785907</v>
      </c>
      <c r="M38" s="8">
        <f ca="1">IF(ISNUMBER($Y38),SUM(OFFSET(Base!M$1,$Y38-1,0,$Z38,1)),0)+IF(ISNUMBER($AA38),SUM(OFFSET(Base!M$1,$AA38-1,0,$AB38,1)),0)</f>
        <v>-215.62672289507691</v>
      </c>
      <c r="N38" s="8">
        <f ca="1">IF(ISNUMBER($Y38),SUM(OFFSET(Base!N$1,$Y38-1,0,$Z38,1)),0)+IF(ISNUMBER($AA38),SUM(OFFSET(Base!N$1,$AA38-1,0,$AB38,1)),0)</f>
        <v>-189.79080507510994</v>
      </c>
      <c r="O38" s="8">
        <f ca="1">IF(ISNUMBER($Y38),SUM(OFFSET(Base!O$1,$Y38-1,0,$Z38,1)),0)+IF(ISNUMBER($AA38),SUM(OFFSET(Base!O$1,$AA38-1,0,$AB38,1)),0)</f>
        <v>-195.15125216046326</v>
      </c>
      <c r="P38" s="8">
        <f ca="1">IF(ISNUMBER($Y38),SUM(OFFSET(Base!P$1,$Y38-1,0,$Z38,1)),0)+IF(ISNUMBER($AA38),SUM(OFFSET(Base!P$1,$AA38-1,0,$AB38,1)),0)</f>
        <v>-185.59075910083772</v>
      </c>
      <c r="Q38" s="8">
        <f ca="1">IF(ISNUMBER($Y38),SUM(OFFSET(Base!Q$1,$Y38-1,0,$Z38,1)),0)+IF(ISNUMBER($AA38),SUM(OFFSET(Base!Q$1,$AA38-1,0,$AB38,1)),0)</f>
        <v>-153.34299302920772</v>
      </c>
      <c r="R38" s="8">
        <f ca="1">IF(ISNUMBER($Y38),SUM(OFFSET(Base!R$1,$Y38-1,0,$Z38,1)),0)+IF(ISNUMBER($AA38),SUM(OFFSET(Base!R$1,$AA38-1,0,$AB38,1)),0)</f>
        <v>-219.4794138611623</v>
      </c>
      <c r="S38" s="8">
        <f ca="1">IF(ISNUMBER($Y38),SUM(OFFSET(Base!S$1,$Y38-1,0,$Z38,1)),0)+IF(ISNUMBER($AA38),SUM(OFFSET(Base!S$1,$AA38-1,0,$AB38,1)),0)</f>
        <v>-228.53040238870534</v>
      </c>
      <c r="T38" s="8">
        <f ca="1">IF(ISNUMBER($Y38),SUM(OFFSET(Base!T$1,$Y38-1,0,$Z38,1)),0)+IF(ISNUMBER($AA38),SUM(OFFSET(Base!T$1,$AA38-1,0,$AB38,1)),0)</f>
        <v>-232.22117496250107</v>
      </c>
      <c r="U38" s="8">
        <f ca="1">IF(ISNUMBER($Y38),SUM(OFFSET(Base!U$1,$Y38-1,0,$Z38,1)),0)+IF(ISNUMBER($AA38),SUM(OFFSET(Base!U$1,$AA38-1,0,$AB38,1)),0)</f>
        <v>-265.90549334753302</v>
      </c>
      <c r="V38" s="8">
        <f ca="1">IF(ISNUMBER($Y38),SUM(OFFSET(Base!V$1,$Y38-1,0,$Z38,1)),0)+IF(ISNUMBER($AA38),SUM(OFFSET(Base!V$1,$AA38-1,0,$AB38,1)),0)</f>
        <v>-262.29089105592635</v>
      </c>
      <c r="W38" s="8">
        <f ca="1">IF(ISNUMBER($Y38),SUM(OFFSET(Base!W$1,$Y38-1,0,$Z38,1)),0)+IF(ISNUMBER($AA38),SUM(OFFSET(Base!W$1,$AA38-1,0,$AB38,1)),0)</f>
        <v>-290.1186315456232</v>
      </c>
      <c r="Y38" s="4">
        <v>66</v>
      </c>
      <c r="Z38" s="4">
        <v>1</v>
      </c>
    </row>
    <row r="39" spans="2:28" x14ac:dyDescent="0.25">
      <c r="B39" s="4" t="s">
        <v>49</v>
      </c>
      <c r="C39" s="8">
        <f t="shared" ca="1" si="5"/>
        <v>-409.68400401242423</v>
      </c>
      <c r="D39" s="8">
        <f ca="1">IF(ISNUMBER($Y39),SUM(OFFSET(Base!D$1,$Y39-1,0,$Z39,1)),0)+IF(ISNUMBER($AA39),SUM(OFFSET(Base!D$1,$AA39-1,0,$AB39,1)),0)</f>
        <v>69.692940434511954</v>
      </c>
      <c r="E39" s="8">
        <f ca="1">IF(ISNUMBER($Y39),SUM(OFFSET(Base!E$1,$Y39-1,0,$Z39,1)),0)+IF(ISNUMBER($AA39),SUM(OFFSET(Base!E$1,$AA39-1,0,$AB39,1)),0)</f>
        <v>82.895894317090466</v>
      </c>
      <c r="F39" s="8">
        <f ca="1">IF(ISNUMBER($Y39),SUM(OFFSET(Base!F$1,$Y39-1,0,$Z39,1)),0)+IF(ISNUMBER($AA39),SUM(OFFSET(Base!F$1,$AA39-1,0,$AB39,1)),0)</f>
        <v>348.03598344317425</v>
      </c>
      <c r="G39" s="8">
        <f ca="1">IF(ISNUMBER($Y39),SUM(OFFSET(Base!G$1,$Y39-1,0,$Z39,1)),0)+IF(ISNUMBER($AA39),SUM(OFFSET(Base!G$1,$AA39-1,0,$AB39,1)),0)</f>
        <v>339.80269323835552</v>
      </c>
      <c r="H39" s="8">
        <f ca="1">IF(ISNUMBER($Y39),SUM(OFFSET(Base!H$1,$Y39-1,0,$Z39,1)),0)+IF(ISNUMBER($AA39),SUM(OFFSET(Base!H$1,$AA39-1,0,$AB39,1)),0)</f>
        <v>376.45691952531905</v>
      </c>
      <c r="I39" s="8">
        <f ca="1">IF(ISNUMBER($Y39),SUM(OFFSET(Base!I$1,$Y39-1,0,$Z39,1)),0)+IF(ISNUMBER($AA39),SUM(OFFSET(Base!I$1,$AA39-1,0,$AB39,1)),0)</f>
        <v>-224.54481267798084</v>
      </c>
      <c r="J39" s="8">
        <f ca="1">IF(ISNUMBER($Y39),SUM(OFFSET(Base!J$1,$Y39-1,0,$Z39,1)),0)+IF(ISNUMBER($AA39),SUM(OFFSET(Base!J$1,$AA39-1,0,$AB39,1)),0)</f>
        <v>-176.61370996515859</v>
      </c>
      <c r="K39" s="8">
        <f ca="1">IF(ISNUMBER($Y39),SUM(OFFSET(Base!K$1,$Y39-1,0,$Z39,1)),0)+IF(ISNUMBER($AA39),SUM(OFFSET(Base!K$1,$AA39-1,0,$AB39,1)),0)</f>
        <v>-249.58838593794363</v>
      </c>
      <c r="L39" s="8">
        <f ca="1">IF(ISNUMBER($Y39),SUM(OFFSET(Base!L$1,$Y39-1,0,$Z39,1)),0)+IF(ISNUMBER($AA39),SUM(OFFSET(Base!L$1,$AA39-1,0,$AB39,1)),0)</f>
        <v>-183.13157094237269</v>
      </c>
      <c r="M39" s="8">
        <f ca="1">IF(ISNUMBER($Y39),SUM(OFFSET(Base!M$1,$Y39-1,0,$Z39,1)),0)+IF(ISNUMBER($AA39),SUM(OFFSET(Base!M$1,$AA39-1,0,$AB39,1)),0)</f>
        <v>-313.12524563887661</v>
      </c>
      <c r="N39" s="8">
        <f ca="1">IF(ISNUMBER($Y39),SUM(OFFSET(Base!N$1,$Y39-1,0,$Z39,1)),0)+IF(ISNUMBER($AA39),SUM(OFFSET(Base!N$1,$AA39-1,0,$AB39,1)),0)</f>
        <v>-337.50058751920449</v>
      </c>
      <c r="O39" s="8">
        <f ca="1">IF(ISNUMBER($Y39),SUM(OFFSET(Base!O$1,$Y39-1,0,$Z39,1)),0)+IF(ISNUMBER($AA39),SUM(OFFSET(Base!O$1,$AA39-1,0,$AB39,1)),0)</f>
        <v>-373.78808281381862</v>
      </c>
      <c r="P39" s="8">
        <f ca="1">IF(ISNUMBER($Y39),SUM(OFFSET(Base!P$1,$Y39-1,0,$Z39,1)),0)+IF(ISNUMBER($AA39),SUM(OFFSET(Base!P$1,$AA39-1,0,$AB39,1)),0)</f>
        <v>-298.48038162184741</v>
      </c>
      <c r="Q39" s="8">
        <f ca="1">IF(ISNUMBER($Y39),SUM(OFFSET(Base!Q$1,$Y39-1,0,$Z39,1)),0)+IF(ISNUMBER($AA39),SUM(OFFSET(Base!Q$1,$AA39-1,0,$AB39,1)),0)</f>
        <v>-329.40317233619425</v>
      </c>
      <c r="R39" s="8">
        <f ca="1">IF(ISNUMBER($Y39),SUM(OFFSET(Base!R$1,$Y39-1,0,$Z39,1)),0)+IF(ISNUMBER($AA39),SUM(OFFSET(Base!R$1,$AA39-1,0,$AB39,1)),0)</f>
        <v>-348.81775551115948</v>
      </c>
      <c r="S39" s="8">
        <f ca="1">IF(ISNUMBER($Y39),SUM(OFFSET(Base!S$1,$Y39-1,0,$Z39,1)),0)+IF(ISNUMBER($AA39),SUM(OFFSET(Base!S$1,$AA39-1,0,$AB39,1)),0)</f>
        <v>-374.38511185016608</v>
      </c>
      <c r="T39" s="8">
        <f ca="1">IF(ISNUMBER($Y39),SUM(OFFSET(Base!T$1,$Y39-1,0,$Z39,1)),0)+IF(ISNUMBER($AA39),SUM(OFFSET(Base!T$1,$AA39-1,0,$AB39,1)),0)</f>
        <v>-390.42469793624895</v>
      </c>
      <c r="U39" s="8">
        <f ca="1">IF(ISNUMBER($Y39),SUM(OFFSET(Base!U$1,$Y39-1,0,$Z39,1)),0)+IF(ISNUMBER($AA39),SUM(OFFSET(Base!U$1,$AA39-1,0,$AB39,1)),0)</f>
        <v>288.44799526505636</v>
      </c>
      <c r="V39" s="8">
        <f ca="1">IF(ISNUMBER($Y39),SUM(OFFSET(Base!V$1,$Y39-1,0,$Z39,1)),0)+IF(ISNUMBER($AA39),SUM(OFFSET(Base!V$1,$AA39-1,0,$AB39,1)),0)</f>
        <v>364.20087822024499</v>
      </c>
      <c r="W39" s="8">
        <f ca="1">IF(ISNUMBER($Y39),SUM(OFFSET(Base!W$1,$Y39-1,0,$Z39,1)),0)+IF(ISNUMBER($AA39),SUM(OFFSET(Base!W$1,$AA39-1,0,$AB39,1)),0)</f>
        <v>393.40624393709243</v>
      </c>
      <c r="Y39" s="4">
        <v>27</v>
      </c>
      <c r="Z39" s="4">
        <v>1</v>
      </c>
    </row>
    <row r="40" spans="2:28" x14ac:dyDescent="0.25">
      <c r="B40" s="10" t="s">
        <v>50</v>
      </c>
      <c r="C40" s="11">
        <f t="shared" ca="1" si="5"/>
        <v>126.00829841644487</v>
      </c>
      <c r="D40" s="11">
        <f ca="1">IF(ISNUMBER($Y40),SUM(OFFSET(Base!D$1,$Y40-1,0,$Z40,1)),0)+IF(ISNUMBER($AA40),SUM(OFFSET(Base!D$1,$AA40-1,0,$AB40,1)),0)</f>
        <v>25.395204181297711</v>
      </c>
      <c r="E40" s="11">
        <f ca="1">IF(ISNUMBER($Y40),SUM(OFFSET(Base!E$1,$Y40-1,0,$Z40,1)),0)+IF(ISNUMBER($AA40),SUM(OFFSET(Base!E$1,$AA40-1,0,$AB40,1)),0)</f>
        <v>107.68294980969024</v>
      </c>
      <c r="F40" s="11">
        <f ca="1">IF(ISNUMBER($Y40),SUM(OFFSET(Base!F$1,$Y40-1,0,$Z40,1)),0)+IF(ISNUMBER($AA40),SUM(OFFSET(Base!F$1,$AA40-1,0,$AB40,1)),0)</f>
        <v>1.224691401176E-2</v>
      </c>
      <c r="G40" s="11">
        <f ca="1">IF(ISNUMBER($Y40),SUM(OFFSET(Base!G$1,$Y40-1,0,$Z40,1)),0)+IF(ISNUMBER($AA40),SUM(OFFSET(Base!G$1,$AA40-1,0,$AB40,1)),0)</f>
        <v>0</v>
      </c>
      <c r="H40" s="11">
        <f ca="1">IF(ISNUMBER($Y40),SUM(OFFSET(Base!H$1,$Y40-1,0,$Z40,1)),0)+IF(ISNUMBER($AA40),SUM(OFFSET(Base!H$1,$AA40-1,0,$AB40,1)),0)</f>
        <v>0</v>
      </c>
      <c r="I40" s="11">
        <f ca="1">IF(ISNUMBER($Y40),SUM(OFFSET(Base!I$1,$Y40-1,0,$Z40,1)),0)+IF(ISNUMBER($AA40),SUM(OFFSET(Base!I$1,$AA40-1,0,$AB40,1)),0)</f>
        <v>1.8468865773151399</v>
      </c>
      <c r="J40" s="11">
        <f ca="1">IF(ISNUMBER($Y40),SUM(OFFSET(Base!J$1,$Y40-1,0,$Z40,1)),0)+IF(ISNUMBER($AA40),SUM(OFFSET(Base!J$1,$AA40-1,0,$AB40,1)),0)</f>
        <v>1.6994331550535902</v>
      </c>
      <c r="K40" s="11">
        <f ca="1">IF(ISNUMBER($Y40),SUM(OFFSET(Base!K$1,$Y40-1,0,$Z40,1)),0)+IF(ISNUMBER($AA40),SUM(OFFSET(Base!K$1,$AA40-1,0,$AB40,1)),0)</f>
        <v>2.4379520213069997E-2</v>
      </c>
      <c r="L40" s="11">
        <f ca="1">IF(ISNUMBER($Y40),SUM(OFFSET(Base!L$1,$Y40-1,0,$Z40,1)),0)+IF(ISNUMBER($AA40),SUM(OFFSET(Base!L$1,$AA40-1,0,$AB40,1)),0)</f>
        <v>7.7030884275089102</v>
      </c>
      <c r="M40" s="11">
        <f ca="1">IF(ISNUMBER($Y40),SUM(OFFSET(Base!M$1,$Y40-1,0,$Z40,1)),0)+IF(ISNUMBER($AA40),SUM(OFFSET(Base!M$1,$AA40-1,0,$AB40,1)),0)</f>
        <v>3.1593178278E-3</v>
      </c>
      <c r="N40" s="11">
        <f ca="1">IF(ISNUMBER($Y40),SUM(OFFSET(Base!N$1,$Y40-1,0,$Z40,1)),0)+IF(ISNUMBER($AA40),SUM(OFFSET(Base!N$1,$AA40-1,0,$AB40,1)),0)</f>
        <v>0.47590792131990001</v>
      </c>
      <c r="O40" s="11">
        <f ca="1">IF(ISNUMBER($Y40),SUM(OFFSET(Base!O$1,$Y40-1,0,$Z40,1)),0)+IF(ISNUMBER($AA40),SUM(OFFSET(Base!O$1,$AA40-1,0,$AB40,1)),0)</f>
        <v>0.44087177269080002</v>
      </c>
      <c r="P40" s="11">
        <f ca="1">IF(ISNUMBER($Y40),SUM(OFFSET(Base!P$1,$Y40-1,0,$Z40,1)),0)+IF(ISNUMBER($AA40),SUM(OFFSET(Base!P$1,$AA40-1,0,$AB40,1)),0)</f>
        <v>0.44902331816777002</v>
      </c>
      <c r="Q40" s="11">
        <f ca="1">IF(ISNUMBER($Y40),SUM(OFFSET(Base!Q$1,$Y40-1,0,$Z40,1)),0)+IF(ISNUMBER($AA40),SUM(OFFSET(Base!Q$1,$AA40-1,0,$AB40,1)),0)</f>
        <v>0.42408663079627001</v>
      </c>
      <c r="R40" s="11">
        <f ca="1">IF(ISNUMBER($Y40),SUM(OFFSET(Base!R$1,$Y40-1,0,$Z40,1)),0)+IF(ISNUMBER($AA40),SUM(OFFSET(Base!R$1,$AA40-1,0,$AB40,1)),0)</f>
        <v>0.37877229024247</v>
      </c>
      <c r="S40" s="11">
        <f ca="1">IF(ISNUMBER($Y40),SUM(OFFSET(Base!S$1,$Y40-1,0,$Z40,1)),0)+IF(ISNUMBER($AA40),SUM(OFFSET(Base!S$1,$AA40-1,0,$AB40,1)),0)</f>
        <v>0</v>
      </c>
      <c r="T40" s="11">
        <f ca="1">IF(ISNUMBER($Y40),SUM(OFFSET(Base!T$1,$Y40-1,0,$Z40,1)),0)+IF(ISNUMBER($AA40),SUM(OFFSET(Base!T$1,$AA40-1,0,$AB40,1)),0)</f>
        <v>0</v>
      </c>
      <c r="U40" s="11">
        <f ca="1">IF(ISNUMBER($Y40),SUM(OFFSET(Base!U$1,$Y40-1,0,$Z40,1)),0)+IF(ISNUMBER($AA40),SUM(OFFSET(Base!U$1,$AA40-1,0,$AB40,1)),0)</f>
        <v>0</v>
      </c>
      <c r="V40" s="11">
        <f ca="1">IF(ISNUMBER($Y40),SUM(OFFSET(Base!V$1,$Y40-1,0,$Z40,1)),0)+IF(ISNUMBER($AA40),SUM(OFFSET(Base!V$1,$AA40-1,0,$AB40,1)),0)</f>
        <v>0</v>
      </c>
      <c r="W40" s="11">
        <f ca="1">IF(ISNUMBER($Y40),SUM(OFFSET(Base!W$1,$Y40-1,0,$Z40,1)),0)+IF(ISNUMBER($AA40),SUM(OFFSET(Base!W$1,$AA40-1,0,$AB40,1)),0)</f>
        <v>0</v>
      </c>
      <c r="Y40" s="4">
        <v>40</v>
      </c>
      <c r="Z40" s="4">
        <v>3</v>
      </c>
    </row>
    <row r="41" spans="2:28" x14ac:dyDescent="0.25">
      <c r="B41" s="4" t="s">
        <v>51</v>
      </c>
      <c r="C41" s="8">
        <f t="shared" ca="1" si="5"/>
        <v>6028.0713711535172</v>
      </c>
      <c r="D41" s="8">
        <f t="shared" ref="D41" ca="1" si="6">SUM(D31:D40)</f>
        <v>895.19299793699474</v>
      </c>
      <c r="E41" s="8">
        <f t="shared" ref="E41:W41" ca="1" si="7">SUM(E31:E40)</f>
        <v>1040.3812885024406</v>
      </c>
      <c r="F41" s="8">
        <f t="shared" ca="1" si="7"/>
        <v>1197.5129581337021</v>
      </c>
      <c r="G41" s="8">
        <f t="shared" ca="1" si="7"/>
        <v>1107.9139288187775</v>
      </c>
      <c r="H41" s="8">
        <f t="shared" ca="1" si="7"/>
        <v>1028.2216912970753</v>
      </c>
      <c r="I41" s="8">
        <f t="shared" ca="1" si="7"/>
        <v>863.73282370889467</v>
      </c>
      <c r="J41" s="8">
        <f t="shared" ca="1" si="7"/>
        <v>1105.4160229677909</v>
      </c>
      <c r="K41" s="8">
        <f t="shared" ca="1" si="7"/>
        <v>742.64609242241079</v>
      </c>
      <c r="L41" s="8">
        <f t="shared" ca="1" si="7"/>
        <v>1302.0739812431286</v>
      </c>
      <c r="M41" s="8">
        <f t="shared" ca="1" si="7"/>
        <v>170.52156775761244</v>
      </c>
      <c r="N41" s="8">
        <f t="shared" ca="1" si="7"/>
        <v>-491.23362631378865</v>
      </c>
      <c r="O41" s="8">
        <f t="shared" ca="1" si="7"/>
        <v>-495.53812930423913</v>
      </c>
      <c r="P41" s="8">
        <f t="shared" ca="1" si="7"/>
        <v>-195.58147027837109</v>
      </c>
      <c r="Q41" s="8">
        <f t="shared" ca="1" si="7"/>
        <v>-198.09389593404407</v>
      </c>
      <c r="R41" s="8">
        <f t="shared" ca="1" si="7"/>
        <v>-768.03829783862489</v>
      </c>
      <c r="S41" s="8">
        <f t="shared" ca="1" si="7"/>
        <v>-688.86345860711401</v>
      </c>
      <c r="T41" s="8">
        <f t="shared" ca="1" si="7"/>
        <v>-636.41060240004674</v>
      </c>
      <c r="U41" s="8">
        <f t="shared" ca="1" si="7"/>
        <v>207.76517236011557</v>
      </c>
      <c r="V41" s="8">
        <f t="shared" ca="1" si="7"/>
        <v>443.20939211022102</v>
      </c>
      <c r="W41" s="8">
        <f t="shared" ca="1" si="7"/>
        <v>1201.0119620076875</v>
      </c>
    </row>
    <row r="43" spans="2:28" x14ac:dyDescent="0.25">
      <c r="B43" s="4" t="s">
        <v>56</v>
      </c>
      <c r="C43" s="8">
        <f t="shared" ref="C43:C49" ca="1" si="8">NPV($C$2,D43:W43)</f>
        <v>8203.2994247785336</v>
      </c>
      <c r="D43" s="8">
        <f ca="1">IF(ISNUMBER($Y43),SUM(OFFSET(Base!D$1,$Y43-1,0,$Z43,1)),0)+IF(ISNUMBER($AA43),SUM(OFFSET(Base!D$1,$AA43-1,0,$AB43,1)),0)</f>
        <v>0</v>
      </c>
      <c r="E43" s="8">
        <f ca="1">IF(ISNUMBER($Y43),SUM(OFFSET(Base!E$1,$Y43-1,0,$Z43,1)),0)+IF(ISNUMBER($AA43),SUM(OFFSET(Base!E$1,$AA43-1,0,$AB43,1)),0)</f>
        <v>0</v>
      </c>
      <c r="F43" s="8">
        <f ca="1">IF(ISNUMBER($Y43),SUM(OFFSET(Base!F$1,$Y43-1,0,$Z43,1)),0)+IF(ISNUMBER($AA43),SUM(OFFSET(Base!F$1,$AA43-1,0,$AB43,1)),0)</f>
        <v>0</v>
      </c>
      <c r="G43" s="8">
        <f ca="1">IF(ISNUMBER($Y43),SUM(OFFSET(Base!G$1,$Y43-1,0,$Z43,1)),0)+IF(ISNUMBER($AA43),SUM(OFFSET(Base!G$1,$AA43-1,0,$AB43,1)),0)</f>
        <v>0</v>
      </c>
      <c r="H43" s="8">
        <f ca="1">IF(ISNUMBER($Y43),SUM(OFFSET(Base!H$1,$Y43-1,0,$Z43,1)),0)+IF(ISNUMBER($AA43),SUM(OFFSET(Base!H$1,$AA43-1,0,$AB43,1)),0)</f>
        <v>173.69769690612782</v>
      </c>
      <c r="I43" s="8">
        <f ca="1">IF(ISNUMBER($Y43),SUM(OFFSET(Base!I$1,$Y43-1,0,$Z43,1)),0)+IF(ISNUMBER($AA43),SUM(OFFSET(Base!I$1,$AA43-1,0,$AB43,1)),0)</f>
        <v>255.04468884047316</v>
      </c>
      <c r="J43" s="8">
        <f ca="1">IF(ISNUMBER($Y43),SUM(OFFSET(Base!J$1,$Y43-1,0,$Z43,1)),0)+IF(ISNUMBER($AA43),SUM(OFFSET(Base!J$1,$AA43-1,0,$AB43,1)),0)</f>
        <v>309.32590434307178</v>
      </c>
      <c r="K43" s="8">
        <f ca="1">IF(ISNUMBER($Y43),SUM(OFFSET(Base!K$1,$Y43-1,0,$Z43,1)),0)+IF(ISNUMBER($AA43),SUM(OFFSET(Base!K$1,$AA43-1,0,$AB43,1)),0)</f>
        <v>449.82207687804049</v>
      </c>
      <c r="L43" s="8">
        <f ca="1">IF(ISNUMBER($Y43),SUM(OFFSET(Base!L$1,$Y43-1,0,$Z43,1)),0)+IF(ISNUMBER($AA43),SUM(OFFSET(Base!L$1,$AA43-1,0,$AB43,1)),0)</f>
        <v>506.92456773800552</v>
      </c>
      <c r="M43" s="8">
        <f ca="1">IF(ISNUMBER($Y43),SUM(OFFSET(Base!M$1,$Y43-1,0,$Z43,1)),0)+IF(ISNUMBER($AA43),SUM(OFFSET(Base!M$1,$AA43-1,0,$AB43,1)),0)</f>
        <v>997.33168868889084</v>
      </c>
      <c r="N43" s="8">
        <f ca="1">IF(ISNUMBER($Y43),SUM(OFFSET(Base!N$1,$Y43-1,0,$Z43,1)),0)+IF(ISNUMBER($AA43),SUM(OFFSET(Base!N$1,$AA43-1,0,$AB43,1)),0)</f>
        <v>1342.828816215746</v>
      </c>
      <c r="O43" s="8">
        <f ca="1">IF(ISNUMBER($Y43),SUM(OFFSET(Base!O$1,$Y43-1,0,$Z43,1)),0)+IF(ISNUMBER($AA43),SUM(OFFSET(Base!O$1,$AA43-1,0,$AB43,1)),0)</f>
        <v>1353.2780296462095</v>
      </c>
      <c r="P43" s="8">
        <f ca="1">IF(ISNUMBER($Y43),SUM(OFFSET(Base!P$1,$Y43-1,0,$Z43,1)),0)+IF(ISNUMBER($AA43),SUM(OFFSET(Base!P$1,$AA43-1,0,$AB43,1)),0)</f>
        <v>1353.2780296462095</v>
      </c>
      <c r="Q43" s="8">
        <f ca="1">IF(ISNUMBER($Y43),SUM(OFFSET(Base!Q$1,$Y43-1,0,$Z43,1)),0)+IF(ISNUMBER($AA43),SUM(OFFSET(Base!Q$1,$AA43-1,0,$AB43,1)),0)</f>
        <v>1401.0155941712235</v>
      </c>
      <c r="R43" s="8">
        <f ca="1">IF(ISNUMBER($Y43),SUM(OFFSET(Base!R$1,$Y43-1,0,$Z43,1)),0)+IF(ISNUMBER($AA43),SUM(OFFSET(Base!R$1,$AA43-1,0,$AB43,1)),0)</f>
        <v>1878.2321217182891</v>
      </c>
      <c r="S43" s="8">
        <f ca="1">IF(ISNUMBER($Y43),SUM(OFFSET(Base!S$1,$Y43-1,0,$Z43,1)),0)+IF(ISNUMBER($AA43),SUM(OFFSET(Base!S$1,$AA43-1,0,$AB43,1)),0)</f>
        <v>1978.1206614492389</v>
      </c>
      <c r="T43" s="8">
        <f ca="1">IF(ISNUMBER($Y43),SUM(OFFSET(Base!T$1,$Y43-1,0,$Z43,1)),0)+IF(ISNUMBER($AA43),SUM(OFFSET(Base!T$1,$AA43-1,0,$AB43,1)),0)</f>
        <v>1978.1206614492389</v>
      </c>
      <c r="U43" s="8">
        <f ca="1">IF(ISNUMBER($Y43),SUM(OFFSET(Base!U$1,$Y43-1,0,$Z43,1)),0)+IF(ISNUMBER($AA43),SUM(OFFSET(Base!U$1,$AA43-1,0,$AB43,1)),0)</f>
        <v>2365.2630011059678</v>
      </c>
      <c r="V43" s="8">
        <f ca="1">IF(ISNUMBER($Y43),SUM(OFFSET(Base!V$1,$Y43-1,0,$Z43,1)),0)+IF(ISNUMBER($AA43),SUM(OFFSET(Base!V$1,$AA43-1,0,$AB43,1)),0)</f>
        <v>2466.9939939732003</v>
      </c>
      <c r="W43" s="8">
        <f ca="1">IF(ISNUMBER($Y43),SUM(OFFSET(Base!W$1,$Y43-1,0,$Z43,1)),0)+IF(ISNUMBER($AA43),SUM(OFFSET(Base!W$1,$AA43-1,0,$AB43,1)),0)</f>
        <v>2470.1341822673576</v>
      </c>
      <c r="Y43" s="4">
        <v>47</v>
      </c>
      <c r="Z43" s="4">
        <v>2</v>
      </c>
    </row>
    <row r="44" spans="2:28" x14ac:dyDescent="0.25">
      <c r="B44" s="4" t="s">
        <v>57</v>
      </c>
      <c r="C44" s="8">
        <f t="shared" ca="1" si="8"/>
        <v>9006.8875801291597</v>
      </c>
      <c r="D44" s="8">
        <f ca="1">IF(ISNUMBER($Y44),SUM(OFFSET(Base!D$1,$Y44-1,0,$Z44,1)),0)+IF(ISNUMBER($AA44),SUM(OFFSET(Base!D$1,$AA44-1,0,$AB44,1)),0)</f>
        <v>226.61766328640675</v>
      </c>
      <c r="E44" s="8">
        <f ca="1">IF(ISNUMBER($Y44),SUM(OFFSET(Base!E$1,$Y44-1,0,$Z44,1)),0)+IF(ISNUMBER($AA44),SUM(OFFSET(Base!E$1,$AA44-1,0,$AB44,1)),0)</f>
        <v>247.27654905931502</v>
      </c>
      <c r="F44" s="8">
        <f ca="1">IF(ISNUMBER($Y44),SUM(OFFSET(Base!F$1,$Y44-1,0,$Z44,1)),0)+IF(ISNUMBER($AA44),SUM(OFFSET(Base!F$1,$AA44-1,0,$AB44,1)),0)</f>
        <v>465.75923303426379</v>
      </c>
      <c r="G44" s="8">
        <f ca="1">IF(ISNUMBER($Y44),SUM(OFFSET(Base!G$1,$Y44-1,0,$Z44,1)),0)+IF(ISNUMBER($AA44),SUM(OFFSET(Base!G$1,$AA44-1,0,$AB44,1)),0)</f>
        <v>557.82926128399049</v>
      </c>
      <c r="H44" s="8">
        <f ca="1">IF(ISNUMBER($Y44),SUM(OFFSET(Base!H$1,$Y44-1,0,$Z44,1)),0)+IF(ISNUMBER($AA44),SUM(OFFSET(Base!H$1,$AA44-1,0,$AB44,1)),0)</f>
        <v>659.046387239772</v>
      </c>
      <c r="I44" s="8">
        <f ca="1">IF(ISNUMBER($Y44),SUM(OFFSET(Base!I$1,$Y44-1,0,$Z44,1)),0)+IF(ISNUMBER($AA44),SUM(OFFSET(Base!I$1,$AA44-1,0,$AB44,1)),0)</f>
        <v>693.86136894593199</v>
      </c>
      <c r="J44" s="8">
        <f ca="1">IF(ISNUMBER($Y44),SUM(OFFSET(Base!J$1,$Y44-1,0,$Z44,1)),0)+IF(ISNUMBER($AA44),SUM(OFFSET(Base!J$1,$AA44-1,0,$AB44,1)),0)</f>
        <v>716.28921953942017</v>
      </c>
      <c r="K44" s="8">
        <f ca="1">IF(ISNUMBER($Y44),SUM(OFFSET(Base!K$1,$Y44-1,0,$Z44,1)),0)+IF(ISNUMBER($AA44),SUM(OFFSET(Base!K$1,$AA44-1,0,$AB44,1)),0)</f>
        <v>751.01290523868511</v>
      </c>
      <c r="L44" s="8">
        <f ca="1">IF(ISNUMBER($Y44),SUM(OFFSET(Base!L$1,$Y44-1,0,$Z44,1)),0)+IF(ISNUMBER($AA44),SUM(OFFSET(Base!L$1,$AA44-1,0,$AB44,1)),0)</f>
        <v>761.86726799682424</v>
      </c>
      <c r="M44" s="8">
        <f ca="1">IF(ISNUMBER($Y44),SUM(OFFSET(Base!M$1,$Y44-1,0,$Z44,1)),0)+IF(ISNUMBER($AA44),SUM(OFFSET(Base!M$1,$AA44-1,0,$AB44,1)),0)</f>
        <v>998.58263238637869</v>
      </c>
      <c r="N44" s="8">
        <f ca="1">IF(ISNUMBER($Y44),SUM(OFFSET(Base!N$1,$Y44-1,0,$Z44,1)),0)+IF(ISNUMBER($AA44),SUM(OFFSET(Base!N$1,$AA44-1,0,$AB44,1)),0)</f>
        <v>1167.6755896777033</v>
      </c>
      <c r="O44" s="8">
        <f ca="1">IF(ISNUMBER($Y44),SUM(OFFSET(Base!O$1,$Y44-1,0,$Z44,1)),0)+IF(ISNUMBER($AA44),SUM(OFFSET(Base!O$1,$AA44-1,0,$AB44,1)),0)</f>
        <v>1197.229097331857</v>
      </c>
      <c r="P44" s="8">
        <f ca="1">IF(ISNUMBER($Y44),SUM(OFFSET(Base!P$1,$Y44-1,0,$Z44,1)),0)+IF(ISNUMBER($AA44),SUM(OFFSET(Base!P$1,$AA44-1,0,$AB44,1)),0)</f>
        <v>1148.2003584478423</v>
      </c>
      <c r="Q44" s="8">
        <f ca="1">IF(ISNUMBER($Y44),SUM(OFFSET(Base!Q$1,$Y44-1,0,$Z44,1)),0)+IF(ISNUMBER($AA44),SUM(OFFSET(Base!Q$1,$AA44-1,0,$AB44,1)),0)</f>
        <v>1150.9700306050534</v>
      </c>
      <c r="R44" s="8">
        <f ca="1">IF(ISNUMBER($Y44),SUM(OFFSET(Base!R$1,$Y44-1,0,$Z44,1)),0)+IF(ISNUMBER($AA44),SUM(OFFSET(Base!R$1,$AA44-1,0,$AB44,1)),0)</f>
        <v>1389.9043802260139</v>
      </c>
      <c r="S44" s="8">
        <f ca="1">IF(ISNUMBER($Y44),SUM(OFFSET(Base!S$1,$Y44-1,0,$Z44,1)),0)+IF(ISNUMBER($AA44),SUM(OFFSET(Base!S$1,$AA44-1,0,$AB44,1)),0)</f>
        <v>1425.9109304185347</v>
      </c>
      <c r="T44" s="8">
        <f ca="1">IF(ISNUMBER($Y44),SUM(OFFSET(Base!T$1,$Y44-1,0,$Z44,1)),0)+IF(ISNUMBER($AA44),SUM(OFFSET(Base!T$1,$AA44-1,0,$AB44,1)),0)</f>
        <v>1464.218173788179</v>
      </c>
      <c r="U44" s="8">
        <f ca="1">IF(ISNUMBER($Y44),SUM(OFFSET(Base!U$1,$Y44-1,0,$Z44,1)),0)+IF(ISNUMBER($AA44),SUM(OFFSET(Base!U$1,$AA44-1,0,$AB44,1)),0)</f>
        <v>1508.7767268917846</v>
      </c>
      <c r="V44" s="8">
        <f ca="1">IF(ISNUMBER($Y44),SUM(OFFSET(Base!V$1,$Y44-1,0,$Z44,1)),0)+IF(ISNUMBER($AA44),SUM(OFFSET(Base!V$1,$AA44-1,0,$AB44,1)),0)</f>
        <v>1553.954033330723</v>
      </c>
      <c r="W44" s="8">
        <f ca="1">IF(ISNUMBER($Y44),SUM(OFFSET(Base!W$1,$Y44-1,0,$Z44,1)),0)+IF(ISNUMBER($AA44),SUM(OFFSET(Base!W$1,$AA44-1,0,$AB44,1)),0)</f>
        <v>1603.6352753032943</v>
      </c>
      <c r="Y44" s="9">
        <v>49</v>
      </c>
      <c r="Z44" s="9">
        <v>2</v>
      </c>
      <c r="AA44" s="9">
        <v>52</v>
      </c>
      <c r="AB44" s="4">
        <v>2</v>
      </c>
    </row>
    <row r="45" spans="2:28" x14ac:dyDescent="0.25">
      <c r="B45" s="4" t="s">
        <v>54</v>
      </c>
      <c r="C45" s="8">
        <f t="shared" ca="1" si="8"/>
        <v>5353.365325181856</v>
      </c>
      <c r="D45" s="8">
        <f ca="1">IF(ISNUMBER($Y45),SUM(OFFSET(Base!D$1,$Y45-1,0,$Z45,1)),0)+IF(ISNUMBER($AA45),SUM(OFFSET(Base!D$1,$AA45-1,0,$AB45,1)),0)</f>
        <v>298.73896349348342</v>
      </c>
      <c r="E45" s="8">
        <f ca="1">IF(ISNUMBER($Y45),SUM(OFFSET(Base!E$1,$Y45-1,0,$Z45,1)),0)+IF(ISNUMBER($AA45),SUM(OFFSET(Base!E$1,$AA45-1,0,$AB45,1)),0)</f>
        <v>347.70938718540765</v>
      </c>
      <c r="F45" s="8">
        <f ca="1">IF(ISNUMBER($Y45),SUM(OFFSET(Base!F$1,$Y45-1,0,$Z45,1)),0)+IF(ISNUMBER($AA45),SUM(OFFSET(Base!F$1,$AA45-1,0,$AB45,1)),0)</f>
        <v>331.14862902031626</v>
      </c>
      <c r="G45" s="8">
        <f ca="1">IF(ISNUMBER($Y45),SUM(OFFSET(Base!G$1,$Y45-1,0,$Z45,1)),0)+IF(ISNUMBER($AA45),SUM(OFFSET(Base!G$1,$AA45-1,0,$AB45,1)),0)</f>
        <v>398.05432170448699</v>
      </c>
      <c r="H45" s="8">
        <f ca="1">IF(ISNUMBER($Y45),SUM(OFFSET(Base!H$1,$Y45-1,0,$Z45,1)),0)+IF(ISNUMBER($AA45),SUM(OFFSET(Base!H$1,$AA45-1,0,$AB45,1)),0)</f>
        <v>389.83359421658457</v>
      </c>
      <c r="I45" s="8">
        <f ca="1">IF(ISNUMBER($Y45),SUM(OFFSET(Base!I$1,$Y45-1,0,$Z45,1)),0)+IF(ISNUMBER($AA45),SUM(OFFSET(Base!I$1,$AA45-1,0,$AB45,1)),0)</f>
        <v>770.16691686873742</v>
      </c>
      <c r="J45" s="8">
        <f ca="1">IF(ISNUMBER($Y45),SUM(OFFSET(Base!J$1,$Y45-1,0,$Z45,1)),0)+IF(ISNUMBER($AA45),SUM(OFFSET(Base!J$1,$AA45-1,0,$AB45,1)),0)</f>
        <v>728.87731626259711</v>
      </c>
      <c r="K45" s="8">
        <f ca="1">IF(ISNUMBER($Y45),SUM(OFFSET(Base!K$1,$Y45-1,0,$Z45,1)),0)+IF(ISNUMBER($AA45),SUM(OFFSET(Base!K$1,$AA45-1,0,$AB45,1)),0)</f>
        <v>729.18685243160655</v>
      </c>
      <c r="L45" s="8">
        <f ca="1">IF(ISNUMBER($Y45),SUM(OFFSET(Base!L$1,$Y45-1,0,$Z45,1)),0)+IF(ISNUMBER($AA45),SUM(OFFSET(Base!L$1,$AA45-1,0,$AB45,1)),0)</f>
        <v>697.0322443794455</v>
      </c>
      <c r="M45" s="8">
        <f ca="1">IF(ISNUMBER($Y45),SUM(OFFSET(Base!M$1,$Y45-1,0,$Z45,1)),0)+IF(ISNUMBER($AA45),SUM(OFFSET(Base!M$1,$AA45-1,0,$AB45,1)),0)</f>
        <v>691.24033825574998</v>
      </c>
      <c r="N45" s="8">
        <f ca="1">IF(ISNUMBER($Y45),SUM(OFFSET(Base!N$1,$Y45-1,0,$Z45,1)),0)+IF(ISNUMBER($AA45),SUM(OFFSET(Base!N$1,$AA45-1,0,$AB45,1)),0)</f>
        <v>587.28747423231755</v>
      </c>
      <c r="O45" s="8">
        <f ca="1">IF(ISNUMBER($Y45),SUM(OFFSET(Base!O$1,$Y45-1,0,$Z45,1)),0)+IF(ISNUMBER($AA45),SUM(OFFSET(Base!O$1,$AA45-1,0,$AB45,1)),0)</f>
        <v>604.10282310871128</v>
      </c>
      <c r="P45" s="8">
        <f ca="1">IF(ISNUMBER($Y45),SUM(OFFSET(Base!P$1,$Y45-1,0,$Z45,1)),0)+IF(ISNUMBER($AA45),SUM(OFFSET(Base!P$1,$AA45-1,0,$AB45,1)),0)</f>
        <v>554.04273577212996</v>
      </c>
      <c r="Q45" s="8">
        <f ca="1">IF(ISNUMBER($Y45),SUM(OFFSET(Base!Q$1,$Y45-1,0,$Z45,1)),0)+IF(ISNUMBER($AA45),SUM(OFFSET(Base!Q$1,$AA45-1,0,$AB45,1)),0)</f>
        <v>561.69271771788192</v>
      </c>
      <c r="R45" s="8">
        <f ca="1">IF(ISNUMBER($Y45),SUM(OFFSET(Base!R$1,$Y45-1,0,$Z45,1)),0)+IF(ISNUMBER($AA45),SUM(OFFSET(Base!R$1,$AA45-1,0,$AB45,1)),0)</f>
        <v>776.93534306979677</v>
      </c>
      <c r="S45" s="8">
        <f ca="1">IF(ISNUMBER($Y45),SUM(OFFSET(Base!S$1,$Y45-1,0,$Z45,1)),0)+IF(ISNUMBER($AA45),SUM(OFFSET(Base!S$1,$AA45-1,0,$AB45,1)),0)</f>
        <v>521.46013106394616</v>
      </c>
      <c r="T45" s="8">
        <f ca="1">IF(ISNUMBER($Y45),SUM(OFFSET(Base!T$1,$Y45-1,0,$Z45,1)),0)+IF(ISNUMBER($AA45),SUM(OFFSET(Base!T$1,$AA45-1,0,$AB45,1)),0)</f>
        <v>396.50164911704485</v>
      </c>
      <c r="U45" s="8">
        <f ca="1">IF(ISNUMBER($Y45),SUM(OFFSET(Base!U$1,$Y45-1,0,$Z45,1)),0)+IF(ISNUMBER($AA45),SUM(OFFSET(Base!U$1,$AA45-1,0,$AB45,1)),0)</f>
        <v>190.0019318414987</v>
      </c>
      <c r="V45" s="8">
        <f ca="1">IF(ISNUMBER($Y45),SUM(OFFSET(Base!V$1,$Y45-1,0,$Z45,1)),0)+IF(ISNUMBER($AA45),SUM(OFFSET(Base!V$1,$AA45-1,0,$AB45,1)),0)</f>
        <v>58.791659645522508</v>
      </c>
      <c r="W45" s="8">
        <f ca="1">IF(ISNUMBER($Y45),SUM(OFFSET(Base!W$1,$Y45-1,0,$Z45,1)),0)+IF(ISNUMBER($AA45),SUM(OFFSET(Base!W$1,$AA45-1,0,$AB45,1)),0)</f>
        <v>60.085966617138133</v>
      </c>
      <c r="Y45" s="4">
        <v>17</v>
      </c>
      <c r="Z45" s="4">
        <v>1</v>
      </c>
    </row>
    <row r="46" spans="2:28" x14ac:dyDescent="0.25">
      <c r="B46" s="4" t="s">
        <v>55</v>
      </c>
      <c r="C46" s="8">
        <f t="shared" ca="1" si="8"/>
        <v>1476.0774777170739</v>
      </c>
      <c r="D46" s="8">
        <f ca="1">IF(ISNUMBER($Y46),SUM(OFFSET(Base!D$1,$Y46-1,0,$Z46,1)),0)+IF(ISNUMBER($AA46),SUM(OFFSET(Base!D$1,$AA46-1,0,$AB46,1)),0)</f>
        <v>80.641684909589713</v>
      </c>
      <c r="E46" s="8">
        <f ca="1">IF(ISNUMBER($Y46),SUM(OFFSET(Base!E$1,$Y46-1,0,$Z46,1)),0)+IF(ISNUMBER($AA46),SUM(OFFSET(Base!E$1,$AA46-1,0,$AB46,1)),0)</f>
        <v>75.773518991781614</v>
      </c>
      <c r="F46" s="8">
        <f ca="1">IF(ISNUMBER($Y46),SUM(OFFSET(Base!F$1,$Y46-1,0,$Z46,1)),0)+IF(ISNUMBER($AA46),SUM(OFFSET(Base!F$1,$AA46-1,0,$AB46,1)),0)</f>
        <v>106.247013921313</v>
      </c>
      <c r="G46" s="8">
        <f ca="1">IF(ISNUMBER($Y46),SUM(OFFSET(Base!G$1,$Y46-1,0,$Z46,1)),0)+IF(ISNUMBER($AA46),SUM(OFFSET(Base!G$1,$AA46-1,0,$AB46,1)),0)</f>
        <v>113.7385373891894</v>
      </c>
      <c r="H46" s="8">
        <f ca="1">IF(ISNUMBER($Y46),SUM(OFFSET(Base!H$1,$Y46-1,0,$Z46,1)),0)+IF(ISNUMBER($AA46),SUM(OFFSET(Base!H$1,$AA46-1,0,$AB46,1)),0)</f>
        <v>117.43651211795449</v>
      </c>
      <c r="I46" s="8">
        <f ca="1">IF(ISNUMBER($Y46),SUM(OFFSET(Base!I$1,$Y46-1,0,$Z46,1)),0)+IF(ISNUMBER($AA46),SUM(OFFSET(Base!I$1,$AA46-1,0,$AB46,1)),0)</f>
        <v>130.5161989124704</v>
      </c>
      <c r="J46" s="8">
        <f ca="1">IF(ISNUMBER($Y46),SUM(OFFSET(Base!J$1,$Y46-1,0,$Z46,1)),0)+IF(ISNUMBER($AA46),SUM(OFFSET(Base!J$1,$AA46-1,0,$AB46,1)),0)</f>
        <v>146.02225754737685</v>
      </c>
      <c r="K46" s="8">
        <f ca="1">IF(ISNUMBER($Y46),SUM(OFFSET(Base!K$1,$Y46-1,0,$Z46,1)),0)+IF(ISNUMBER($AA46),SUM(OFFSET(Base!K$1,$AA46-1,0,$AB46,1)),0)</f>
        <v>141.62570133755693</v>
      </c>
      <c r="L46" s="8">
        <f ca="1">IF(ISNUMBER($Y46),SUM(OFFSET(Base!L$1,$Y46-1,0,$Z46,1)),0)+IF(ISNUMBER($AA46),SUM(OFFSET(Base!L$1,$AA46-1,0,$AB46,1)),0)</f>
        <v>152.74573617991348</v>
      </c>
      <c r="M46" s="8">
        <f ca="1">IF(ISNUMBER($Y46),SUM(OFFSET(Base!M$1,$Y46-1,0,$Z46,1)),0)+IF(ISNUMBER($AA46),SUM(OFFSET(Base!M$1,$AA46-1,0,$AB46,1)),0)</f>
        <v>144.30988407873821</v>
      </c>
      <c r="N46" s="8">
        <f ca="1">IF(ISNUMBER($Y46),SUM(OFFSET(Base!N$1,$Y46-1,0,$Z46,1)),0)+IF(ISNUMBER($AA46),SUM(OFFSET(Base!N$1,$AA46-1,0,$AB46,1)),0)</f>
        <v>155.77479863520497</v>
      </c>
      <c r="O46" s="8">
        <f ca="1">IF(ISNUMBER($Y46),SUM(OFFSET(Base!O$1,$Y46-1,0,$Z46,1)),0)+IF(ISNUMBER($AA46),SUM(OFFSET(Base!O$1,$AA46-1,0,$AB46,1)),0)</f>
        <v>137.76310776325539</v>
      </c>
      <c r="P46" s="8">
        <f ca="1">IF(ISNUMBER($Y46),SUM(OFFSET(Base!P$1,$Y46-1,0,$Z46,1)),0)+IF(ISNUMBER($AA46),SUM(OFFSET(Base!P$1,$AA46-1,0,$AB46,1)),0)</f>
        <v>134.41496185636436</v>
      </c>
      <c r="Q46" s="8">
        <f ca="1">IF(ISNUMBER($Y46),SUM(OFFSET(Base!Q$1,$Y46-1,0,$Z46,1)),0)+IF(ISNUMBER($AA46),SUM(OFFSET(Base!Q$1,$AA46-1,0,$AB46,1)),0)</f>
        <v>152.54724217828732</v>
      </c>
      <c r="R46" s="8">
        <f ca="1">IF(ISNUMBER($Y46),SUM(OFFSET(Base!R$1,$Y46-1,0,$Z46,1)),0)+IF(ISNUMBER($AA46),SUM(OFFSET(Base!R$1,$AA46-1,0,$AB46,1)),0)</f>
        <v>140.26129195770727</v>
      </c>
      <c r="S46" s="8">
        <f ca="1">IF(ISNUMBER($Y46),SUM(OFFSET(Base!S$1,$Y46-1,0,$Z46,1)),0)+IF(ISNUMBER($AA46),SUM(OFFSET(Base!S$1,$AA46-1,0,$AB46,1)),0)</f>
        <v>146.74746089681869</v>
      </c>
      <c r="T46" s="8">
        <f ca="1">IF(ISNUMBER($Y46),SUM(OFFSET(Base!T$1,$Y46-1,0,$Z46,1)),0)+IF(ISNUMBER($AA46),SUM(OFFSET(Base!T$1,$AA46-1,0,$AB46,1)),0)</f>
        <v>153.14786298136397</v>
      </c>
      <c r="U46" s="8">
        <f ca="1">IF(ISNUMBER($Y46),SUM(OFFSET(Base!U$1,$Y46-1,0,$Z46,1)),0)+IF(ISNUMBER($AA46),SUM(OFFSET(Base!U$1,$AA46-1,0,$AB46,1)),0)</f>
        <v>225.41075684093138</v>
      </c>
      <c r="V46" s="8">
        <f ca="1">IF(ISNUMBER($Y46),SUM(OFFSET(Base!V$1,$Y46-1,0,$Z46,1)),0)+IF(ISNUMBER($AA46),SUM(OFFSET(Base!V$1,$AA46-1,0,$AB46,1)),0)</f>
        <v>278.56078508014548</v>
      </c>
      <c r="W46" s="8">
        <f ca="1">IF(ISNUMBER($Y46),SUM(OFFSET(Base!W$1,$Y46-1,0,$Z46,1)),0)+IF(ISNUMBER($AA46),SUM(OFFSET(Base!W$1,$AA46-1,0,$AB46,1)),0)</f>
        <v>292.8561844406633</v>
      </c>
      <c r="Y46" s="4">
        <v>51</v>
      </c>
      <c r="Z46" s="4">
        <v>1</v>
      </c>
    </row>
    <row r="47" spans="2:28" x14ac:dyDescent="0.25">
      <c r="B47" s="4" t="s">
        <v>58</v>
      </c>
      <c r="C47" s="8">
        <f t="shared" ca="1" si="8"/>
        <v>248.27035686708751</v>
      </c>
      <c r="D47" s="8">
        <f ca="1">IF(ISNUMBER($Y47),SUM(OFFSET(Base!D$1,$Y47-1,0,$Z47,1)),0)+IF(ISNUMBER($AA47),SUM(OFFSET(Base!D$1,$AA47-1,0,$AB47,1)),0)</f>
        <v>0</v>
      </c>
      <c r="E47" s="8">
        <f ca="1">IF(ISNUMBER($Y47),SUM(OFFSET(Base!E$1,$Y47-1,0,$Z47,1)),0)+IF(ISNUMBER($AA47),SUM(OFFSET(Base!E$1,$AA47-1,0,$AB47,1)),0)</f>
        <v>1.2082183811951239</v>
      </c>
      <c r="F47" s="8">
        <f ca="1">IF(ISNUMBER($Y47),SUM(OFFSET(Base!F$1,$Y47-1,0,$Z47,1)),0)+IF(ISNUMBER($AA47),SUM(OFFSET(Base!F$1,$AA47-1,0,$AB47,1)),0)</f>
        <v>4.8775823593890326</v>
      </c>
      <c r="G47" s="8">
        <f ca="1">IF(ISNUMBER($Y47),SUM(OFFSET(Base!G$1,$Y47-1,0,$Z47,1)),0)+IF(ISNUMBER($AA47),SUM(OFFSET(Base!G$1,$AA47-1,0,$AB47,1)),0)</f>
        <v>8.0202303941544368</v>
      </c>
      <c r="H47" s="8">
        <f ca="1">IF(ISNUMBER($Y47),SUM(OFFSET(Base!H$1,$Y47-1,0,$Z47,1)),0)+IF(ISNUMBER($AA47),SUM(OFFSET(Base!H$1,$AA47-1,0,$AB47,1)),0)</f>
        <v>8.6733889175132255</v>
      </c>
      <c r="I47" s="8">
        <f ca="1">IF(ISNUMBER($Y47),SUM(OFFSET(Base!I$1,$Y47-1,0,$Z47,1)),0)+IF(ISNUMBER($AA47),SUM(OFFSET(Base!I$1,$AA47-1,0,$AB47,1)),0)</f>
        <v>14.650268059639959</v>
      </c>
      <c r="J47" s="8">
        <f ca="1">IF(ISNUMBER($Y47),SUM(OFFSET(Base!J$1,$Y47-1,0,$Z47,1)),0)+IF(ISNUMBER($AA47),SUM(OFFSET(Base!J$1,$AA47-1,0,$AB47,1)),0)</f>
        <v>19.215176392165468</v>
      </c>
      <c r="K47" s="8">
        <f ca="1">IF(ISNUMBER($Y47),SUM(OFFSET(Base!K$1,$Y47-1,0,$Z47,1)),0)+IF(ISNUMBER($AA47),SUM(OFFSET(Base!K$1,$AA47-1,0,$AB47,1)),0)</f>
        <v>19.426448151631519</v>
      </c>
      <c r="L47" s="8">
        <f ca="1">IF(ISNUMBER($Y47),SUM(OFFSET(Base!L$1,$Y47-1,0,$Z47,1)),0)+IF(ISNUMBER($AA47),SUM(OFFSET(Base!L$1,$AA47-1,0,$AB47,1)),0)</f>
        <v>21.40173628508655</v>
      </c>
      <c r="M47" s="8">
        <f ca="1">IF(ISNUMBER($Y47),SUM(OFFSET(Base!M$1,$Y47-1,0,$Z47,1)),0)+IF(ISNUMBER($AA47),SUM(OFFSET(Base!M$1,$AA47-1,0,$AB47,1)),0)</f>
        <v>26.244658859066316</v>
      </c>
      <c r="N47" s="8">
        <f ca="1">IF(ISNUMBER($Y47),SUM(OFFSET(Base!N$1,$Y47-1,0,$Z47,1)),0)+IF(ISNUMBER($AA47),SUM(OFFSET(Base!N$1,$AA47-1,0,$AB47,1)),0)</f>
        <v>26.605969001076861</v>
      </c>
      <c r="O47" s="8">
        <f ca="1">IF(ISNUMBER($Y47),SUM(OFFSET(Base!O$1,$Y47-1,0,$Z47,1)),0)+IF(ISNUMBER($AA47),SUM(OFFSET(Base!O$1,$AA47-1,0,$AB47,1)),0)</f>
        <v>28.622514001916823</v>
      </c>
      <c r="P47" s="8">
        <f ca="1">IF(ISNUMBER($Y47),SUM(OFFSET(Base!P$1,$Y47-1,0,$Z47,1)),0)+IF(ISNUMBER($AA47),SUM(OFFSET(Base!P$1,$AA47-1,0,$AB47,1)),0)</f>
        <v>29.25264425255839</v>
      </c>
      <c r="Q47" s="8">
        <f ca="1">IF(ISNUMBER($Y47),SUM(OFFSET(Base!Q$1,$Y47-1,0,$Z47,1)),0)+IF(ISNUMBER($AA47),SUM(OFFSET(Base!Q$1,$AA47-1,0,$AB47,1)),0)</f>
        <v>29.71913843189656</v>
      </c>
      <c r="R47" s="8">
        <f ca="1">IF(ISNUMBER($Y47),SUM(OFFSET(Base!R$1,$Y47-1,0,$Z47,1)),0)+IF(ISNUMBER($AA47),SUM(OFFSET(Base!R$1,$AA47-1,0,$AB47,1)),0)</f>
        <v>31.53191155908651</v>
      </c>
      <c r="S47" s="8">
        <f ca="1">IF(ISNUMBER($Y47),SUM(OFFSET(Base!S$1,$Y47-1,0,$Z47,1)),0)+IF(ISNUMBER($AA47),SUM(OFFSET(Base!S$1,$AA47-1,0,$AB47,1)),0)</f>
        <v>49.580790867038758</v>
      </c>
      <c r="T47" s="8">
        <f ca="1">IF(ISNUMBER($Y47),SUM(OFFSET(Base!T$1,$Y47-1,0,$Z47,1)),0)+IF(ISNUMBER($AA47),SUM(OFFSET(Base!T$1,$AA47-1,0,$AB47,1)),0)</f>
        <v>49.536013057656277</v>
      </c>
      <c r="U47" s="8">
        <f ca="1">IF(ISNUMBER($Y47),SUM(OFFSET(Base!U$1,$Y47-1,0,$Z47,1)),0)+IF(ISNUMBER($AA47),SUM(OFFSET(Base!U$1,$AA47-1,0,$AB47,1)),0)</f>
        <v>64.437852097704379</v>
      </c>
      <c r="V47" s="8">
        <f ca="1">IF(ISNUMBER($Y47),SUM(OFFSET(Base!V$1,$Y47-1,0,$Z47,1)),0)+IF(ISNUMBER($AA47),SUM(OFFSET(Base!V$1,$AA47-1,0,$AB47,1)),0)</f>
        <v>95.866836845804315</v>
      </c>
      <c r="W47" s="8">
        <f ca="1">IF(ISNUMBER($Y47),SUM(OFFSET(Base!W$1,$Y47-1,0,$Z47,1)),0)+IF(ISNUMBER($AA47),SUM(OFFSET(Base!W$1,$AA47-1,0,$AB47,1)),0)</f>
        <v>96.429129744833148</v>
      </c>
      <c r="Y47" s="4">
        <v>59</v>
      </c>
      <c r="Z47" s="4">
        <v>2</v>
      </c>
      <c r="AA47" s="4">
        <v>55</v>
      </c>
      <c r="AB47" s="4">
        <v>1</v>
      </c>
    </row>
    <row r="48" spans="2:28" x14ac:dyDescent="0.25">
      <c r="B48" s="10" t="s">
        <v>59</v>
      </c>
      <c r="C48" s="11">
        <f t="shared" ca="1" si="8"/>
        <v>2490.8547675851223</v>
      </c>
      <c r="D48" s="11">
        <f ca="1">IF(ISNUMBER($Y48),SUM(OFFSET(Base!D$1,$Y48-1,0,$Z48,1)),0)+IF(ISNUMBER($AA48),SUM(OFFSET(Base!D$1,$AA48-1,0,$AB48,1)),0)</f>
        <v>0</v>
      </c>
      <c r="E48" s="11">
        <f ca="1">IF(ISNUMBER($Y48),SUM(OFFSET(Base!E$1,$Y48-1,0,$Z48,1)),0)+IF(ISNUMBER($AA48),SUM(OFFSET(Base!E$1,$AA48-1,0,$AB48,1)),0)</f>
        <v>23.449676310438647</v>
      </c>
      <c r="F48" s="11">
        <f ca="1">IF(ISNUMBER($Y48),SUM(OFFSET(Base!F$1,$Y48-1,0,$Z48,1)),0)+IF(ISNUMBER($AA48),SUM(OFFSET(Base!F$1,$AA48-1,0,$AB48,1)),0)</f>
        <v>143.82201725198132</v>
      </c>
      <c r="G48" s="11">
        <f ca="1">IF(ISNUMBER($Y48),SUM(OFFSET(Base!G$1,$Y48-1,0,$Z48,1)),0)+IF(ISNUMBER($AA48),SUM(OFFSET(Base!G$1,$AA48-1,0,$AB48,1)),0)</f>
        <v>166.47871261813501</v>
      </c>
      <c r="H48" s="11">
        <f ca="1">IF(ISNUMBER($Y48),SUM(OFFSET(Base!H$1,$Y48-1,0,$Z48,1)),0)+IF(ISNUMBER($AA48),SUM(OFFSET(Base!H$1,$AA48-1,0,$AB48,1)),0)</f>
        <v>212.22083559168252</v>
      </c>
      <c r="I48" s="11">
        <f ca="1">IF(ISNUMBER($Y48),SUM(OFFSET(Base!I$1,$Y48-1,0,$Z48,1)),0)+IF(ISNUMBER($AA48),SUM(OFFSET(Base!I$1,$AA48-1,0,$AB48,1)),0)</f>
        <v>217.24151870453429</v>
      </c>
      <c r="J48" s="11">
        <f ca="1">IF(ISNUMBER($Y48),SUM(OFFSET(Base!J$1,$Y48-1,0,$Z48,1)),0)+IF(ISNUMBER($AA48),SUM(OFFSET(Base!J$1,$AA48-1,0,$AB48,1)),0)</f>
        <v>222.69968621373226</v>
      </c>
      <c r="K48" s="11">
        <f ca="1">IF(ISNUMBER($Y48),SUM(OFFSET(Base!K$1,$Y48-1,0,$Z48,1)),0)+IF(ISNUMBER($AA48),SUM(OFFSET(Base!K$1,$AA48-1,0,$AB48,1)),0)</f>
        <v>233.6910453423948</v>
      </c>
      <c r="L48" s="11">
        <f ca="1">IF(ISNUMBER($Y48),SUM(OFFSET(Base!L$1,$Y48-1,0,$Z48,1)),0)+IF(ISNUMBER($AA48),SUM(OFFSET(Base!L$1,$AA48-1,0,$AB48,1)),0)</f>
        <v>241.35186854167611</v>
      </c>
      <c r="M48" s="11">
        <f ca="1">IF(ISNUMBER($Y48),SUM(OFFSET(Base!M$1,$Y48-1,0,$Z48,1)),0)+IF(ISNUMBER($AA48),SUM(OFFSET(Base!M$1,$AA48-1,0,$AB48,1)),0)</f>
        <v>261.32420523588758</v>
      </c>
      <c r="N48" s="11">
        <f ca="1">IF(ISNUMBER($Y48),SUM(OFFSET(Base!N$1,$Y48-1,0,$Z48,1)),0)+IF(ISNUMBER($AA48),SUM(OFFSET(Base!N$1,$AA48-1,0,$AB48,1)),0)</f>
        <v>310.35316970661188</v>
      </c>
      <c r="O48" s="11">
        <f ca="1">IF(ISNUMBER($Y48),SUM(OFFSET(Base!O$1,$Y48-1,0,$Z48,1)),0)+IF(ISNUMBER($AA48),SUM(OFFSET(Base!O$1,$AA48-1,0,$AB48,1)),0)</f>
        <v>316.49068589625813</v>
      </c>
      <c r="P48" s="11">
        <f ca="1">IF(ISNUMBER($Y48),SUM(OFFSET(Base!P$1,$Y48-1,0,$Z48,1)),0)+IF(ISNUMBER($AA48),SUM(OFFSET(Base!P$1,$AA48-1,0,$AB48,1)),0)</f>
        <v>322.76823602689905</v>
      </c>
      <c r="Q48" s="11">
        <f ca="1">IF(ISNUMBER($Y48),SUM(OFFSET(Base!Q$1,$Y48-1,0,$Z48,1)),0)+IF(ISNUMBER($AA48),SUM(OFFSET(Base!Q$1,$AA48-1,0,$AB48,1)),0)</f>
        <v>329.20206377926991</v>
      </c>
      <c r="R48" s="11">
        <f ca="1">IF(ISNUMBER($Y48),SUM(OFFSET(Base!R$1,$Y48-1,0,$Z48,1)),0)+IF(ISNUMBER($AA48),SUM(OFFSET(Base!R$1,$AA48-1,0,$AB48,1)),0)</f>
        <v>369.99096640298126</v>
      </c>
      <c r="S48" s="11">
        <f ca="1">IF(ISNUMBER($Y48),SUM(OFFSET(Base!S$1,$Y48-1,0,$Z48,1)),0)+IF(ISNUMBER($AA48),SUM(OFFSET(Base!S$1,$AA48-1,0,$AB48,1)),0)</f>
        <v>377.32355075427893</v>
      </c>
      <c r="T48" s="11">
        <f ca="1">IF(ISNUMBER($Y48),SUM(OFFSET(Base!T$1,$Y48-1,0,$Z48,1)),0)+IF(ISNUMBER($AA48),SUM(OFFSET(Base!T$1,$AA48-1,0,$AB48,1)),0)</f>
        <v>384.82340198464311</v>
      </c>
      <c r="U48" s="11">
        <f ca="1">IF(ISNUMBER($Y48),SUM(OFFSET(Base!U$1,$Y48-1,0,$Z48,1)),0)+IF(ISNUMBER($AA48),SUM(OFFSET(Base!U$1,$AA48-1,0,$AB48,1)),0)</f>
        <v>440.54771154218918</v>
      </c>
      <c r="V48" s="11">
        <f ca="1">IF(ISNUMBER($Y48),SUM(OFFSET(Base!V$1,$Y48-1,0,$Z48,1)),0)+IF(ISNUMBER($AA48),SUM(OFFSET(Base!V$1,$AA48-1,0,$AB48,1)),0)</f>
        <v>455.912168235249</v>
      </c>
      <c r="W48" s="11">
        <f ca="1">IF(ISNUMBER($Y48),SUM(OFFSET(Base!W$1,$Y48-1,0,$Z48,1)),0)+IF(ISNUMBER($AA48),SUM(OFFSET(Base!W$1,$AA48-1,0,$AB48,1)),0)</f>
        <v>467.45437349786908</v>
      </c>
      <c r="Y48" s="4">
        <v>72</v>
      </c>
      <c r="Z48" s="4">
        <v>1</v>
      </c>
      <c r="AA48" s="4">
        <v>54</v>
      </c>
      <c r="AB48" s="4">
        <v>1</v>
      </c>
    </row>
    <row r="49" spans="2:26" x14ac:dyDescent="0.25">
      <c r="B49" s="4" t="s">
        <v>60</v>
      </c>
      <c r="C49" s="8">
        <f t="shared" ca="1" si="8"/>
        <v>26778.754932258831</v>
      </c>
      <c r="D49" s="8">
        <f ca="1">SUM(D43:D48)</f>
        <v>605.99831168947981</v>
      </c>
      <c r="E49" s="8">
        <f t="shared" ref="E49" ca="1" si="9">SUM(E43:E48)</f>
        <v>695.41734992813815</v>
      </c>
      <c r="F49" s="8">
        <f t="shared" ref="F49" ca="1" si="10">SUM(F43:F48)</f>
        <v>1051.8544755872633</v>
      </c>
      <c r="G49" s="8">
        <f t="shared" ref="G49" ca="1" si="11">SUM(G43:G48)</f>
        <v>1244.1210633899561</v>
      </c>
      <c r="H49" s="8">
        <f t="shared" ref="H49" ca="1" si="12">SUM(H43:H48)</f>
        <v>1560.9084149896346</v>
      </c>
      <c r="I49" s="8">
        <f t="shared" ref="I49" ca="1" si="13">SUM(I43:I48)</f>
        <v>2081.4809603317872</v>
      </c>
      <c r="J49" s="8">
        <f t="shared" ref="J49" ca="1" si="14">SUM(J43:J48)</f>
        <v>2142.4295602983634</v>
      </c>
      <c r="K49" s="8">
        <f t="shared" ref="K49" ca="1" si="15">SUM(K43:K48)</f>
        <v>2324.7650293799156</v>
      </c>
      <c r="L49" s="8">
        <f t="shared" ref="L49" ca="1" si="16">SUM(L43:L48)</f>
        <v>2381.3234211209515</v>
      </c>
      <c r="M49" s="8">
        <f t="shared" ref="M49" ca="1" si="17">SUM(M43:M48)</f>
        <v>3119.0334075047122</v>
      </c>
      <c r="N49" s="8">
        <f t="shared" ref="N49" ca="1" si="18">SUM(N43:N48)</f>
        <v>3590.5258174686605</v>
      </c>
      <c r="O49" s="8">
        <f t="shared" ref="O49" ca="1" si="19">SUM(O43:O48)</f>
        <v>3637.4862577482081</v>
      </c>
      <c r="P49" s="8">
        <f t="shared" ref="P49" ca="1" si="20">SUM(P43:P48)</f>
        <v>3541.9569660020034</v>
      </c>
      <c r="Q49" s="8">
        <f t="shared" ref="Q49" ca="1" si="21">SUM(Q43:Q48)</f>
        <v>3625.1467868836125</v>
      </c>
      <c r="R49" s="8">
        <f t="shared" ref="R49" ca="1" si="22">SUM(R43:R48)</f>
        <v>4586.8560149338746</v>
      </c>
      <c r="S49" s="8">
        <f t="shared" ref="S49" ca="1" si="23">SUM(S43:S48)</f>
        <v>4499.1435254498556</v>
      </c>
      <c r="T49" s="8">
        <f t="shared" ref="T49" ca="1" si="24">SUM(T43:T48)</f>
        <v>4426.3477623781264</v>
      </c>
      <c r="U49" s="8">
        <f t="shared" ref="U49" ca="1" si="25">SUM(U43:U48)</f>
        <v>4794.4379803200763</v>
      </c>
      <c r="V49" s="8">
        <f t="shared" ref="V49" ca="1" si="26">SUM(V43:V48)</f>
        <v>4910.0794771106448</v>
      </c>
      <c r="W49" s="8">
        <f t="shared" ref="W49" ca="1" si="27">SUM(W43:W48)</f>
        <v>4990.5951118711555</v>
      </c>
    </row>
    <row r="51" spans="2:26" ht="15.75" thickBot="1" x14ac:dyDescent="0.3">
      <c r="B51" s="12" t="s">
        <v>1</v>
      </c>
      <c r="C51" s="13">
        <f ca="1">IF(NPV($C$2,D51:W51)=IF(ISNUMBER($Y51),SUM(OFFSET(Base!C$1,$Y51-1,0,$Z51,1)),0)+IF(ISNUMBER($AA51),SUM(OFFSET(Base!C$1,$AA51-1,0,$AB51,1)),0),NPV($C$2,D51:W51),"ERROR IN TOTAL")</f>
        <v>32806.826303412352</v>
      </c>
      <c r="D51" s="13">
        <f ca="1">D41+D49</f>
        <v>1501.1913096264745</v>
      </c>
      <c r="E51" s="13">
        <f t="shared" ref="E51:W51" ca="1" si="28">E41+E49</f>
        <v>1735.7986384305786</v>
      </c>
      <c r="F51" s="13">
        <f t="shared" ca="1" si="28"/>
        <v>2249.3674337209654</v>
      </c>
      <c r="G51" s="13">
        <f t="shared" ca="1" si="28"/>
        <v>2352.0349922087335</v>
      </c>
      <c r="H51" s="13">
        <f t="shared" ca="1" si="28"/>
        <v>2589.1301062867096</v>
      </c>
      <c r="I51" s="13">
        <f t="shared" ca="1" si="28"/>
        <v>2945.2137840406817</v>
      </c>
      <c r="J51" s="13">
        <f t="shared" ca="1" si="28"/>
        <v>3247.8455832661543</v>
      </c>
      <c r="K51" s="13">
        <f t="shared" ca="1" si="28"/>
        <v>3067.4111218023263</v>
      </c>
      <c r="L51" s="13">
        <f t="shared" ca="1" si="28"/>
        <v>3683.3974023640803</v>
      </c>
      <c r="M51" s="13">
        <f t="shared" ca="1" si="28"/>
        <v>3289.5549752623247</v>
      </c>
      <c r="N51" s="13">
        <f t="shared" ca="1" si="28"/>
        <v>3099.2921911548719</v>
      </c>
      <c r="O51" s="13">
        <f t="shared" ca="1" si="28"/>
        <v>3141.9481284439689</v>
      </c>
      <c r="P51" s="13">
        <f t="shared" ca="1" si="28"/>
        <v>3346.3754957236324</v>
      </c>
      <c r="Q51" s="13">
        <f t="shared" ca="1" si="28"/>
        <v>3427.0528909495683</v>
      </c>
      <c r="R51" s="13">
        <f t="shared" ca="1" si="28"/>
        <v>3818.8177170952495</v>
      </c>
      <c r="S51" s="13">
        <f t="shared" ca="1" si="28"/>
        <v>3810.2800668427417</v>
      </c>
      <c r="T51" s="13">
        <f t="shared" ca="1" si="28"/>
        <v>3789.9371599780798</v>
      </c>
      <c r="U51" s="13">
        <f t="shared" ca="1" si="28"/>
        <v>5002.203152680192</v>
      </c>
      <c r="V51" s="13">
        <f t="shared" ca="1" si="28"/>
        <v>5353.2888692208662</v>
      </c>
      <c r="W51" s="13">
        <f t="shared" ca="1" si="28"/>
        <v>6191.607073878843</v>
      </c>
      <c r="Y51" s="4">
        <v>75</v>
      </c>
      <c r="Z51" s="4">
        <v>1</v>
      </c>
    </row>
    <row r="52" spans="2:26" ht="15.75" thickTop="1" x14ac:dyDescent="0.25">
      <c r="B52" s="4" t="s">
        <v>61</v>
      </c>
      <c r="C52" s="8">
        <f ca="1">IF(ISNUMBER($Y52),SUM(OFFSET(Change!C$1,$Y52-1,0,$Z52,1)),0)+IF(ISNUMBER($AA52),SUM(OFFSET(Change!C$1,$AA52-1,0,$AB52,1)),0)</f>
        <v>0</v>
      </c>
      <c r="Y52" s="4">
        <v>82</v>
      </c>
      <c r="Z52" s="4">
        <v>1</v>
      </c>
    </row>
    <row r="53" spans="2:26" ht="15.75" thickBot="1" x14ac:dyDescent="0.3">
      <c r="B53" s="12" t="s">
        <v>62</v>
      </c>
      <c r="C53" s="13">
        <f ca="1">C52+C51</f>
        <v>32806.826303412352</v>
      </c>
    </row>
    <row r="54" spans="2:26" ht="15.75" thickTop="1" x14ac:dyDescent="0.25"/>
    <row r="56" spans="2:26" x14ac:dyDescent="0.25">
      <c r="B56" s="7" t="s">
        <v>102</v>
      </c>
      <c r="C56" s="1" t="s">
        <v>3</v>
      </c>
      <c r="D56" s="2">
        <f>D4</f>
        <v>2023</v>
      </c>
      <c r="E56" s="2">
        <f t="shared" ref="E56:W56" si="29">E4</f>
        <v>2024</v>
      </c>
      <c r="F56" s="2">
        <f t="shared" si="29"/>
        <v>2025</v>
      </c>
      <c r="G56" s="2">
        <f t="shared" si="29"/>
        <v>2026</v>
      </c>
      <c r="H56" s="2">
        <f t="shared" si="29"/>
        <v>2027</v>
      </c>
      <c r="I56" s="2">
        <f t="shared" si="29"/>
        <v>2028</v>
      </c>
      <c r="J56" s="2">
        <f t="shared" si="29"/>
        <v>2029</v>
      </c>
      <c r="K56" s="2">
        <f t="shared" si="29"/>
        <v>2030</v>
      </c>
      <c r="L56" s="2">
        <f t="shared" si="29"/>
        <v>2031</v>
      </c>
      <c r="M56" s="2">
        <f t="shared" si="29"/>
        <v>2032</v>
      </c>
      <c r="N56" s="2">
        <f t="shared" si="29"/>
        <v>2033</v>
      </c>
      <c r="O56" s="2">
        <f t="shared" si="29"/>
        <v>2034</v>
      </c>
      <c r="P56" s="2">
        <f t="shared" si="29"/>
        <v>2035</v>
      </c>
      <c r="Q56" s="2">
        <f t="shared" si="29"/>
        <v>2036</v>
      </c>
      <c r="R56" s="2">
        <f t="shared" si="29"/>
        <v>2037</v>
      </c>
      <c r="S56" s="2">
        <f t="shared" si="29"/>
        <v>2038</v>
      </c>
      <c r="T56" s="2">
        <f t="shared" si="29"/>
        <v>2039</v>
      </c>
      <c r="U56" s="2">
        <f t="shared" si="29"/>
        <v>2040</v>
      </c>
      <c r="V56" s="2">
        <f t="shared" si="29"/>
        <v>2041</v>
      </c>
      <c r="W56" s="2">
        <f t="shared" si="29"/>
        <v>2042</v>
      </c>
    </row>
    <row r="57" spans="2:26" x14ac:dyDescent="0.25">
      <c r="B57" s="4" t="s">
        <v>45</v>
      </c>
      <c r="C57" s="8">
        <f t="shared" ref="C57:C67" ca="1" si="30">NPV($C$2,D57:W57)</f>
        <v>-653.32146781196377</v>
      </c>
      <c r="D57" s="8">
        <f ca="1">D5-D31</f>
        <v>-0.28110820566212169</v>
      </c>
      <c r="E57" s="8">
        <f t="shared" ref="E57:W57" ca="1" si="31">E5-E31</f>
        <v>3.4352951361659052</v>
      </c>
      <c r="F57" s="8">
        <f t="shared" ca="1" si="31"/>
        <v>-12.325206717967149</v>
      </c>
      <c r="G57" s="8">
        <f t="shared" ca="1" si="31"/>
        <v>-1.6016714014917852</v>
      </c>
      <c r="H57" s="8">
        <f t="shared" ca="1" si="31"/>
        <v>1.3864069126640288</v>
      </c>
      <c r="I57" s="8">
        <f t="shared" ca="1" si="31"/>
        <v>-44.570007979982506</v>
      </c>
      <c r="J57" s="8">
        <f t="shared" ca="1" si="31"/>
        <v>-60.424265091220718</v>
      </c>
      <c r="K57" s="8">
        <f t="shared" ca="1" si="31"/>
        <v>-91.775080038148531</v>
      </c>
      <c r="L57" s="8">
        <f t="shared" ca="1" si="31"/>
        <v>-83.89512987659657</v>
      </c>
      <c r="M57" s="8">
        <f t="shared" ca="1" si="31"/>
        <v>-109.89034366120183</v>
      </c>
      <c r="N57" s="8">
        <f t="shared" ca="1" si="31"/>
        <v>-108.81232628562861</v>
      </c>
      <c r="O57" s="8">
        <f t="shared" ca="1" si="31"/>
        <v>-139.41865161433714</v>
      </c>
      <c r="P57" s="8">
        <f t="shared" ca="1" si="31"/>
        <v>-116.75258097485425</v>
      </c>
      <c r="Q57" s="8">
        <f t="shared" ca="1" si="31"/>
        <v>-134.46421860514877</v>
      </c>
      <c r="R57" s="8">
        <f t="shared" ca="1" si="31"/>
        <v>-115.714375218231</v>
      </c>
      <c r="S57" s="8">
        <f t="shared" ca="1" si="31"/>
        <v>-212.17550312395599</v>
      </c>
      <c r="T57" s="8">
        <f t="shared" ca="1" si="31"/>
        <v>-231.22107966444077</v>
      </c>
      <c r="U57" s="8">
        <f t="shared" ca="1" si="31"/>
        <v>8.9514123806821999E-4</v>
      </c>
      <c r="V57" s="8">
        <f t="shared" ca="1" si="31"/>
        <v>1.0882166574486263E-2</v>
      </c>
      <c r="W57" s="8">
        <f t="shared" ca="1" si="31"/>
        <v>7.8110020692850668E-2</v>
      </c>
    </row>
    <row r="58" spans="2:26" x14ac:dyDescent="0.25">
      <c r="B58" s="4" t="s">
        <v>91</v>
      </c>
      <c r="C58" s="8">
        <f t="shared" ca="1" si="30"/>
        <v>-713.80392132813051</v>
      </c>
      <c r="D58" s="8">
        <f t="shared" ref="D58:W59" ca="1" si="32">D6-D32</f>
        <v>0.17557845463859678</v>
      </c>
      <c r="E58" s="8">
        <f t="shared" ca="1" si="32"/>
        <v>-9.4254015121357781E-2</v>
      </c>
      <c r="F58" s="8">
        <f t="shared" ca="1" si="32"/>
        <v>-0.48852229927464919</v>
      </c>
      <c r="G58" s="8">
        <f t="shared" ca="1" si="32"/>
        <v>-6.9496276592801109E-2</v>
      </c>
      <c r="H58" s="8">
        <f t="shared" ca="1" si="32"/>
        <v>0.16506826238831351</v>
      </c>
      <c r="I58" s="8">
        <f t="shared" ca="1" si="32"/>
        <v>-113.65720199902661</v>
      </c>
      <c r="J58" s="8">
        <f t="shared" ca="1" si="32"/>
        <v>-111.73283616059413</v>
      </c>
      <c r="K58" s="8">
        <f t="shared" ca="1" si="32"/>
        <v>-121.12098769882972</v>
      </c>
      <c r="L58" s="8">
        <f t="shared" ca="1" si="32"/>
        <v>-117.44530765944452</v>
      </c>
      <c r="M58" s="8">
        <f t="shared" ca="1" si="32"/>
        <v>-126.07837928977224</v>
      </c>
      <c r="N58" s="8">
        <f t="shared" ca="1" si="32"/>
        <v>-118.6133226725933</v>
      </c>
      <c r="O58" s="8">
        <f t="shared" ca="1" si="32"/>
        <v>-132.51035613780024</v>
      </c>
      <c r="P58" s="8">
        <f t="shared" ca="1" si="32"/>
        <v>-120.41960580798555</v>
      </c>
      <c r="Q58" s="8">
        <f t="shared" ca="1" si="32"/>
        <v>-125.44558310283252</v>
      </c>
      <c r="R58" s="8">
        <f t="shared" ca="1" si="32"/>
        <v>-119.05071672058108</v>
      </c>
      <c r="S58" s="8">
        <f t="shared" ca="1" si="32"/>
        <v>-133.06951161795814</v>
      </c>
      <c r="T58" s="8">
        <f t="shared" ca="1" si="32"/>
        <v>-143.82285200525098</v>
      </c>
      <c r="U58" s="8">
        <f t="shared" ca="1" si="32"/>
        <v>2.5097372519544692E-5</v>
      </c>
      <c r="V58" s="8">
        <f t="shared" ca="1" si="32"/>
        <v>6.0017303439008352E-4</v>
      </c>
      <c r="W58" s="8">
        <f t="shared" ca="1" si="32"/>
        <v>4.1628273592111409E-3</v>
      </c>
    </row>
    <row r="59" spans="2:26" x14ac:dyDescent="0.25">
      <c r="B59" s="4" t="s">
        <v>46</v>
      </c>
      <c r="C59" s="8">
        <f t="shared" ca="1" si="30"/>
        <v>99.610335812594485</v>
      </c>
      <c r="D59" s="8">
        <f t="shared" ca="1" si="32"/>
        <v>5.7353216788802683</v>
      </c>
      <c r="E59" s="8">
        <f t="shared" ca="1" si="32"/>
        <v>4.0273781586280393</v>
      </c>
      <c r="F59" s="8">
        <f t="shared" ca="1" si="32"/>
        <v>4.4012296028762989</v>
      </c>
      <c r="G59" s="8">
        <f t="shared" ca="1" si="32"/>
        <v>0.59359263234176751</v>
      </c>
      <c r="H59" s="8">
        <f t="shared" ca="1" si="32"/>
        <v>5.383825646782725E-2</v>
      </c>
      <c r="I59" s="8">
        <f t="shared" ca="1" si="32"/>
        <v>-9.4389248369054712E-2</v>
      </c>
      <c r="J59" s="8">
        <f t="shared" ca="1" si="32"/>
        <v>5.9862136652477602</v>
      </c>
      <c r="K59" s="8">
        <f t="shared" ca="1" si="32"/>
        <v>16.313372666821692</v>
      </c>
      <c r="L59" s="8">
        <f t="shared" ca="1" si="32"/>
        <v>12.229955898439812</v>
      </c>
      <c r="M59" s="8">
        <f t="shared" ca="1" si="32"/>
        <v>5.8901739337085246</v>
      </c>
      <c r="N59" s="8">
        <f t="shared" ca="1" si="32"/>
        <v>-1.4970263565303412</v>
      </c>
      <c r="O59" s="8">
        <f t="shared" ca="1" si="32"/>
        <v>11.579650484487729</v>
      </c>
      <c r="P59" s="8">
        <f t="shared" ca="1" si="32"/>
        <v>11.120883019186579</v>
      </c>
      <c r="Q59" s="8">
        <f t="shared" ca="1" si="32"/>
        <v>13.683682204636966</v>
      </c>
      <c r="R59" s="8">
        <f t="shared" ca="1" si="32"/>
        <v>6.7774971279515626</v>
      </c>
      <c r="S59" s="8">
        <f t="shared" ca="1" si="32"/>
        <v>64.672108137280361</v>
      </c>
      <c r="T59" s="8">
        <f t="shared" ca="1" si="32"/>
        <v>68.059084020013245</v>
      </c>
      <c r="U59" s="8">
        <f t="shared" ca="1" si="32"/>
        <v>0.16486493676757163</v>
      </c>
      <c r="V59" s="8">
        <f t="shared" ca="1" si="32"/>
        <v>0.32228125471908697</v>
      </c>
      <c r="W59" s="8">
        <f t="shared" ca="1" si="32"/>
        <v>1.5980841573878024E-2</v>
      </c>
    </row>
    <row r="60" spans="2:26" x14ac:dyDescent="0.25">
      <c r="B60" s="4" t="s">
        <v>12</v>
      </c>
      <c r="C60" s="8">
        <f t="shared" ca="1" si="30"/>
        <v>2.6752034668220537</v>
      </c>
      <c r="D60" s="8">
        <f t="shared" ref="D60:W60" ca="1" si="33">D8-D34</f>
        <v>6.2697367009649341E-2</v>
      </c>
      <c r="E60" s="8">
        <f t="shared" ca="1" si="33"/>
        <v>4.6975418468769625E-2</v>
      </c>
      <c r="F60" s="8">
        <f t="shared" ca="1" si="33"/>
        <v>8.3519656684060806E-2</v>
      </c>
      <c r="G60" s="8">
        <f t="shared" ca="1" si="33"/>
        <v>1.1517004778452744E-2</v>
      </c>
      <c r="H60" s="8">
        <f t="shared" ca="1" si="33"/>
        <v>9.1583596163422598E-3</v>
      </c>
      <c r="I60" s="8">
        <f t="shared" ca="1" si="33"/>
        <v>4.480998497272104E-2</v>
      </c>
      <c r="J60" s="8">
        <f t="shared" ca="1" si="33"/>
        <v>0.29498995101594794</v>
      </c>
      <c r="K60" s="8">
        <f t="shared" ca="1" si="33"/>
        <v>0.54021302100628255</v>
      </c>
      <c r="L60" s="8">
        <f t="shared" ca="1" si="33"/>
        <v>0.38433908226221192</v>
      </c>
      <c r="M60" s="8">
        <f t="shared" ca="1" si="33"/>
        <v>0.11576739974688977</v>
      </c>
      <c r="N60" s="8">
        <f t="shared" ca="1" si="33"/>
        <v>-0.13456275070239343</v>
      </c>
      <c r="O60" s="8">
        <f t="shared" ca="1" si="33"/>
        <v>0.10182837044426041</v>
      </c>
      <c r="P60" s="8">
        <f t="shared" ca="1" si="33"/>
        <v>0.14912732467021073</v>
      </c>
      <c r="Q60" s="8">
        <f t="shared" ca="1" si="33"/>
        <v>0.1506698518976215</v>
      </c>
      <c r="R60" s="8">
        <f t="shared" ca="1" si="33"/>
        <v>-9.245270051601473E-3</v>
      </c>
      <c r="S60" s="8">
        <f t="shared" ca="1" si="33"/>
        <v>2.2622116087741748</v>
      </c>
      <c r="T60" s="8">
        <f t="shared" ca="1" si="33"/>
        <v>2.304355466834437</v>
      </c>
      <c r="U60" s="8">
        <f t="shared" ca="1" si="33"/>
        <v>6.9243934482479119E-3</v>
      </c>
      <c r="V60" s="8">
        <f t="shared" ca="1" si="33"/>
        <v>9.2666479467418128E-3</v>
      </c>
      <c r="W60" s="8">
        <f t="shared" ca="1" si="33"/>
        <v>-1.1498876368989386E-3</v>
      </c>
    </row>
    <row r="61" spans="2:26" x14ac:dyDescent="0.25">
      <c r="B61" s="4" t="s">
        <v>47</v>
      </c>
      <c r="C61" s="8">
        <f t="shared" ca="1" si="30"/>
        <v>-15.965688255669722</v>
      </c>
      <c r="D61" s="8">
        <f t="shared" ref="D61:W61" ca="1" si="34">D9-D35</f>
        <v>9.3194713696220788E-3</v>
      </c>
      <c r="E61" s="8">
        <f t="shared" ca="1" si="34"/>
        <v>0.32259341547649001</v>
      </c>
      <c r="F61" s="8">
        <f t="shared" ca="1" si="34"/>
        <v>5.5720426596792549E-2</v>
      </c>
      <c r="G61" s="8">
        <f t="shared" ca="1" si="34"/>
        <v>-4.5330967457857696E-2</v>
      </c>
      <c r="H61" s="8">
        <f t="shared" ca="1" si="34"/>
        <v>1.6107452104279218E-2</v>
      </c>
      <c r="I61" s="8">
        <f t="shared" ca="1" si="34"/>
        <v>-1.7273503359831466E-2</v>
      </c>
      <c r="J61" s="8">
        <f t="shared" ca="1" si="34"/>
        <v>8.1795016301384749E-3</v>
      </c>
      <c r="K61" s="8">
        <f t="shared" ca="1" si="34"/>
        <v>0.11246150774240959</v>
      </c>
      <c r="L61" s="8">
        <f t="shared" ca="1" si="34"/>
        <v>6.3603741482211262E-2</v>
      </c>
      <c r="M61" s="8">
        <f t="shared" ca="1" si="34"/>
        <v>-14.489775333380976</v>
      </c>
      <c r="N61" s="8">
        <f t="shared" ca="1" si="34"/>
        <v>-7.7578817520031862</v>
      </c>
      <c r="O61" s="8">
        <f t="shared" ca="1" si="34"/>
        <v>-7.9231077198380717</v>
      </c>
      <c r="P61" s="8">
        <f t="shared" ca="1" si="34"/>
        <v>-1.7536449003655434</v>
      </c>
      <c r="Q61" s="8">
        <f ca="1">Q9-Q35</f>
        <v>-1.1063999528087152</v>
      </c>
      <c r="R61" s="8">
        <f t="shared" ca="1" si="34"/>
        <v>-1.171104278269695</v>
      </c>
      <c r="S61" s="8">
        <f t="shared" ca="1" si="34"/>
        <v>0.36557258438119788</v>
      </c>
      <c r="T61" s="8">
        <f t="shared" ca="1" si="34"/>
        <v>0.51931627379553902</v>
      </c>
      <c r="U61" s="8">
        <f t="shared" ca="1" si="34"/>
        <v>-4.9677885901928676E-3</v>
      </c>
      <c r="V61" s="8">
        <f t="shared" ca="1" si="34"/>
        <v>-2.0054918029472901E-3</v>
      </c>
      <c r="W61" s="8">
        <f t="shared" ca="1" si="34"/>
        <v>-8.3339624882228236E-4</v>
      </c>
    </row>
    <row r="62" spans="2:26" x14ac:dyDescent="0.25">
      <c r="B62" s="4" t="s">
        <v>48</v>
      </c>
      <c r="C62" s="8">
        <f t="shared" ca="1" si="30"/>
        <v>7.4772577590629676E-4</v>
      </c>
      <c r="D62" s="8">
        <f t="shared" ref="D62:W62" ca="1" si="35">D10-D36</f>
        <v>0</v>
      </c>
      <c r="E62" s="8">
        <f t="shared" ca="1" si="35"/>
        <v>0</v>
      </c>
      <c r="F62" s="8">
        <f t="shared" ca="1" si="35"/>
        <v>0</v>
      </c>
      <c r="G62" s="8">
        <f t="shared" ca="1" si="35"/>
        <v>2.013253656389935E-3</v>
      </c>
      <c r="H62" s="8">
        <f t="shared" ca="1" si="35"/>
        <v>0</v>
      </c>
      <c r="I62" s="8">
        <f t="shared" ca="1" si="35"/>
        <v>0</v>
      </c>
      <c r="J62" s="8">
        <f t="shared" ca="1" si="35"/>
        <v>0</v>
      </c>
      <c r="K62" s="8">
        <f t="shared" ca="1" si="35"/>
        <v>0</v>
      </c>
      <c r="L62" s="8">
        <f t="shared" ca="1" si="35"/>
        <v>0</v>
      </c>
      <c r="M62" s="8">
        <f t="shared" ca="1" si="35"/>
        <v>0</v>
      </c>
      <c r="N62" s="8">
        <f t="shared" ca="1" si="35"/>
        <v>0</v>
      </c>
      <c r="O62" s="8">
        <f t="shared" ca="1" si="35"/>
        <v>0</v>
      </c>
      <c r="P62" s="8">
        <f t="shared" ca="1" si="35"/>
        <v>0</v>
      </c>
      <c r="Q62" s="8">
        <f t="shared" ca="1" si="35"/>
        <v>0</v>
      </c>
      <c r="R62" s="8">
        <f t="shared" ca="1" si="35"/>
        <v>-2.1293506362951575E-3</v>
      </c>
      <c r="S62" s="8">
        <f t="shared" ca="1" si="35"/>
        <v>0</v>
      </c>
      <c r="T62" s="8">
        <f t="shared" ca="1" si="35"/>
        <v>0</v>
      </c>
      <c r="U62" s="8">
        <f t="shared" ca="1" si="35"/>
        <v>0</v>
      </c>
      <c r="V62" s="8">
        <f t="shared" ca="1" si="35"/>
        <v>0</v>
      </c>
      <c r="W62" s="8">
        <f t="shared" ca="1" si="35"/>
        <v>0</v>
      </c>
    </row>
    <row r="63" spans="2:26" x14ac:dyDescent="0.25">
      <c r="B63" s="4" t="s">
        <v>52</v>
      </c>
      <c r="C63" s="8">
        <f t="shared" ca="1" si="30"/>
        <v>62.65362998988634</v>
      </c>
      <c r="D63" s="8">
        <f t="shared" ref="D63:W63" ca="1" si="36">D11-D37</f>
        <v>2.2697346593128884</v>
      </c>
      <c r="E63" s="8">
        <f t="shared" ca="1" si="36"/>
        <v>3.6422623438418782</v>
      </c>
      <c r="F63" s="8">
        <f t="shared" ca="1" si="36"/>
        <v>8.7627007306692235</v>
      </c>
      <c r="G63" s="8">
        <f t="shared" ca="1" si="36"/>
        <v>0.60885682687586495</v>
      </c>
      <c r="H63" s="8">
        <f t="shared" ca="1" si="36"/>
        <v>-4.3381160727906547</v>
      </c>
      <c r="I63" s="8">
        <f t="shared" ca="1" si="36"/>
        <v>-20.227840869481156</v>
      </c>
      <c r="J63" s="8">
        <f t="shared" ca="1" si="36"/>
        <v>9.8438229802202386</v>
      </c>
      <c r="K63" s="8">
        <f t="shared" ca="1" si="36"/>
        <v>17.282503277341846</v>
      </c>
      <c r="L63" s="8">
        <f t="shared" ca="1" si="36"/>
        <v>10.581336259112106</v>
      </c>
      <c r="M63" s="8">
        <f t="shared" ca="1" si="36"/>
        <v>-3.6616978314396533</v>
      </c>
      <c r="N63" s="8">
        <f t="shared" ca="1" si="36"/>
        <v>2.7630523172165908</v>
      </c>
      <c r="O63" s="8">
        <f t="shared" ca="1" si="36"/>
        <v>8.3573586379134781</v>
      </c>
      <c r="P63" s="8">
        <f t="shared" ca="1" si="36"/>
        <v>7.7509572020095447</v>
      </c>
      <c r="Q63" s="8">
        <f t="shared" ca="1" si="36"/>
        <v>12.490815609965807</v>
      </c>
      <c r="R63" s="8">
        <f t="shared" ca="1" si="36"/>
        <v>9.115884460760924</v>
      </c>
      <c r="S63" s="8">
        <f t="shared" ca="1" si="36"/>
        <v>40.779565289882669</v>
      </c>
      <c r="T63" s="8">
        <f t="shared" ca="1" si="36"/>
        <v>42.916230030045085</v>
      </c>
      <c r="U63" s="8">
        <f t="shared" ca="1" si="36"/>
        <v>0.3694748747869312</v>
      </c>
      <c r="V63" s="8">
        <f t="shared" ca="1" si="36"/>
        <v>0.1465511621619271</v>
      </c>
      <c r="W63" s="8">
        <f t="shared" ca="1" si="36"/>
        <v>6.4915827517438629E-2</v>
      </c>
    </row>
    <row r="64" spans="2:26" x14ac:dyDescent="0.25">
      <c r="B64" s="4" t="s">
        <v>53</v>
      </c>
      <c r="C64" s="8">
        <f t="shared" ca="1" si="30"/>
        <v>7.5401500278136506</v>
      </c>
      <c r="D64" s="8">
        <f t="shared" ref="D64:W64" ca="1" si="37">D12-D38</f>
        <v>1.3385264870180436</v>
      </c>
      <c r="E64" s="8">
        <f t="shared" ca="1" si="37"/>
        <v>1.2841337099767998</v>
      </c>
      <c r="F64" s="8">
        <f t="shared" ca="1" si="37"/>
        <v>2.6958311161901349</v>
      </c>
      <c r="G64" s="8">
        <f t="shared" ca="1" si="37"/>
        <v>4.9405532038946376E-2</v>
      </c>
      <c r="H64" s="8">
        <f t="shared" ca="1" si="37"/>
        <v>-1.9307935133529099</v>
      </c>
      <c r="I64" s="8">
        <f t="shared" ca="1" si="37"/>
        <v>-13.348178733319116</v>
      </c>
      <c r="J64" s="8">
        <f t="shared" ca="1" si="37"/>
        <v>0.40788312082804623</v>
      </c>
      <c r="K64" s="8">
        <f t="shared" ca="1" si="37"/>
        <v>1.9569145533818215</v>
      </c>
      <c r="L64" s="8">
        <f t="shared" ca="1" si="37"/>
        <v>-1.0505997608358371</v>
      </c>
      <c r="M64" s="8">
        <f t="shared" ca="1" si="37"/>
        <v>-6.2906931095184291</v>
      </c>
      <c r="N64" s="8">
        <f t="shared" ca="1" si="37"/>
        <v>-1.2396132380572737</v>
      </c>
      <c r="O64" s="8">
        <f t="shared" ca="1" si="37"/>
        <v>0.17068747994980527</v>
      </c>
      <c r="P64" s="8">
        <f t="shared" ca="1" si="37"/>
        <v>1.3771147129679093</v>
      </c>
      <c r="Q64" s="8">
        <f t="shared" ca="1" si="37"/>
        <v>3.4263979308089745</v>
      </c>
      <c r="R64" s="8">
        <f t="shared" ca="1" si="37"/>
        <v>1.8125320832245961</v>
      </c>
      <c r="S64" s="8">
        <f t="shared" ca="1" si="37"/>
        <v>20.436772892555609</v>
      </c>
      <c r="T64" s="8">
        <f t="shared" ca="1" si="37"/>
        <v>20.983903311260178</v>
      </c>
      <c r="U64" s="8">
        <f t="shared" ca="1" si="37"/>
        <v>-0.81234275622421137</v>
      </c>
      <c r="V64" s="8">
        <f t="shared" ca="1" si="37"/>
        <v>-0.94386399254852904</v>
      </c>
      <c r="W64" s="8">
        <f t="shared" ca="1" si="37"/>
        <v>-0.12717971414480189</v>
      </c>
    </row>
    <row r="65" spans="2:23" x14ac:dyDescent="0.25">
      <c r="B65" s="4" t="s">
        <v>49</v>
      </c>
      <c r="C65" s="8">
        <f t="shared" ca="1" si="30"/>
        <v>3793.9765636994775</v>
      </c>
      <c r="D65" s="8">
        <f t="shared" ref="D65:W65" ca="1" si="38">D13-D39</f>
        <v>0.45209843820576623</v>
      </c>
      <c r="E65" s="8">
        <f t="shared" ca="1" si="38"/>
        <v>0.90985218572909332</v>
      </c>
      <c r="F65" s="8">
        <f t="shared" ca="1" si="38"/>
        <v>-6.0336756672135721</v>
      </c>
      <c r="G65" s="8">
        <f t="shared" ca="1" si="38"/>
        <v>-0.61927423665792958</v>
      </c>
      <c r="H65" s="8">
        <f t="shared" ca="1" si="38"/>
        <v>2.2533603381490366</v>
      </c>
      <c r="I65" s="8">
        <f t="shared" ca="1" si="38"/>
        <v>653.60080384198989</v>
      </c>
      <c r="J65" s="8">
        <f t="shared" ca="1" si="38"/>
        <v>613.58253867512781</v>
      </c>
      <c r="K65" s="8">
        <f t="shared" ca="1" si="38"/>
        <v>649.61093078864042</v>
      </c>
      <c r="L65" s="8">
        <f t="shared" ca="1" si="38"/>
        <v>638.22901927767066</v>
      </c>
      <c r="M65" s="8">
        <f t="shared" ca="1" si="38"/>
        <v>684.42909339923358</v>
      </c>
      <c r="N65" s="8">
        <f t="shared" ca="1" si="38"/>
        <v>632.25788783994642</v>
      </c>
      <c r="O65" s="8">
        <f t="shared" ca="1" si="38"/>
        <v>692.16089375030538</v>
      </c>
      <c r="P65" s="8">
        <f t="shared" ca="1" si="38"/>
        <v>634.19137216706156</v>
      </c>
      <c r="Q65" s="8">
        <f t="shared" ca="1" si="38"/>
        <v>655.4595611661473</v>
      </c>
      <c r="R65" s="8">
        <f t="shared" ca="1" si="38"/>
        <v>631.89649240500648</v>
      </c>
      <c r="S65" s="8">
        <f t="shared" ca="1" si="38"/>
        <v>641.0984609421796</v>
      </c>
      <c r="T65" s="8">
        <f t="shared" ca="1" si="38"/>
        <v>688.1075982954934</v>
      </c>
      <c r="U65" s="8">
        <f t="shared" ca="1" si="38"/>
        <v>4.1187529300373171E-2</v>
      </c>
      <c r="V65" s="8">
        <f t="shared" ca="1" si="38"/>
        <v>0.12357150664570327</v>
      </c>
      <c r="W65" s="8">
        <f t="shared" ca="1" si="38"/>
        <v>0.10166637834817038</v>
      </c>
    </row>
    <row r="66" spans="2:23" x14ac:dyDescent="0.25">
      <c r="B66" s="10" t="s">
        <v>50</v>
      </c>
      <c r="C66" s="11">
        <f t="shared" ca="1" si="30"/>
        <v>-0.39255080741832221</v>
      </c>
      <c r="D66" s="11">
        <f t="shared" ref="D66:W66" ca="1" si="39">D14-D40</f>
        <v>0</v>
      </c>
      <c r="E66" s="11">
        <f t="shared" ca="1" si="39"/>
        <v>-1.4422310925965576E-4</v>
      </c>
      <c r="F66" s="11">
        <f t="shared" ca="1" si="39"/>
        <v>0</v>
      </c>
      <c r="G66" s="11">
        <f t="shared" ca="1" si="39"/>
        <v>0</v>
      </c>
      <c r="H66" s="11">
        <f t="shared" ca="1" si="39"/>
        <v>0</v>
      </c>
      <c r="I66" s="11">
        <f t="shared" ca="1" si="39"/>
        <v>-1.1112883981226198</v>
      </c>
      <c r="J66" s="11">
        <f t="shared" ca="1" si="39"/>
        <v>-1.1144345130563302</v>
      </c>
      <c r="K66" s="11">
        <f t="shared" ca="1" si="39"/>
        <v>2.7947714075400032E-3</v>
      </c>
      <c r="L66" s="11">
        <f t="shared" ca="1" si="39"/>
        <v>-0.14776924412232884</v>
      </c>
      <c r="M66" s="11">
        <f t="shared" ca="1" si="39"/>
        <v>-3.1593178278E-3</v>
      </c>
      <c r="N66" s="11">
        <f t="shared" ca="1" si="39"/>
        <v>-6.1665310785000704E-3</v>
      </c>
      <c r="O66" s="11">
        <f t="shared" ca="1" si="39"/>
        <v>9.5465897688870038E-2</v>
      </c>
      <c r="P66" s="11">
        <f t="shared" ca="1" si="39"/>
        <v>0.22217734839500997</v>
      </c>
      <c r="Q66" s="11">
        <f t="shared" ca="1" si="39"/>
        <v>0.14552343789187</v>
      </c>
      <c r="R66" s="11">
        <f t="shared" ca="1" si="39"/>
        <v>-0.15133476318222999</v>
      </c>
      <c r="S66" s="11">
        <f t="shared" ca="1" si="39"/>
        <v>2.2692772608905099</v>
      </c>
      <c r="T66" s="11">
        <f t="shared" ca="1" si="39"/>
        <v>0.62698977163103009</v>
      </c>
      <c r="U66" s="11">
        <f t="shared" ca="1" si="39"/>
        <v>0</v>
      </c>
      <c r="V66" s="11">
        <f t="shared" ca="1" si="39"/>
        <v>0</v>
      </c>
      <c r="W66" s="11">
        <f t="shared" ca="1" si="39"/>
        <v>0</v>
      </c>
    </row>
    <row r="67" spans="2:23" x14ac:dyDescent="0.25">
      <c r="B67" s="4" t="s">
        <v>51</v>
      </c>
      <c r="C67" s="8">
        <f t="shared" ca="1" si="30"/>
        <v>2582.9730025191861</v>
      </c>
      <c r="D67" s="8">
        <f ca="1">SUM(D57:D66)</f>
        <v>9.7621683507727131</v>
      </c>
      <c r="E67" s="8">
        <f t="shared" ref="E67" ca="1" si="40">SUM(E57:E66)</f>
        <v>13.574092130056357</v>
      </c>
      <c r="F67" s="8">
        <f t="shared" ref="F67" ca="1" si="41">SUM(F57:F66)</f>
        <v>-2.848403151438859</v>
      </c>
      <c r="G67" s="8">
        <f t="shared" ref="G67" ca="1" si="42">SUM(G57:G66)</f>
        <v>-1.0703876325089521</v>
      </c>
      <c r="H67" s="8">
        <f t="shared" ref="H67" ca="1" si="43">SUM(H57:H66)</f>
        <v>-2.384970004753737</v>
      </c>
      <c r="I67" s="8">
        <f t="shared" ref="I67" ca="1" si="44">SUM(I57:I66)</f>
        <v>460.6194330953017</v>
      </c>
      <c r="J67" s="8">
        <f t="shared" ref="J67" ca="1" si="45">SUM(J57:J66)</f>
        <v>456.85209212919875</v>
      </c>
      <c r="K67" s="8">
        <f t="shared" ref="K67" ca="1" si="46">SUM(K57:K66)</f>
        <v>472.92312284936378</v>
      </c>
      <c r="L67" s="8">
        <f t="shared" ref="L67" ca="1" si="47">SUM(L57:L66)</f>
        <v>458.94944771796776</v>
      </c>
      <c r="M67" s="8">
        <f t="shared" ref="M67" ca="1" si="48">SUM(M57:M66)</f>
        <v>430.02098618954807</v>
      </c>
      <c r="N67" s="8">
        <f t="shared" ref="N67" ca="1" si="49">SUM(N57:N66)</f>
        <v>396.96004057056939</v>
      </c>
      <c r="O67" s="8">
        <f t="shared" ref="O67" ca="1" si="50">SUM(O57:O66)</f>
        <v>432.61376914881407</v>
      </c>
      <c r="P67" s="8">
        <f t="shared" ref="P67" ca="1" si="51">SUM(P57:P66)</f>
        <v>415.88580009108546</v>
      </c>
      <c r="Q67" s="8">
        <f t="shared" ref="Q67" ca="1" si="52">SUM(Q57:Q66)</f>
        <v>424.34044854055855</v>
      </c>
      <c r="R67" s="8">
        <f t="shared" ref="R67" ca="1" si="53">SUM(R57:R66)</f>
        <v>413.5035004759917</v>
      </c>
      <c r="S67" s="8">
        <f t="shared" ref="S67" ca="1" si="54">SUM(S57:S66)</f>
        <v>426.63895397403002</v>
      </c>
      <c r="T67" s="8">
        <f t="shared" ref="T67" ca="1" si="55">SUM(T57:T66)</f>
        <v>448.47354549938115</v>
      </c>
      <c r="U67" s="8">
        <f t="shared" ref="U67" ca="1" si="56">SUM(U57:U66)</f>
        <v>-0.23393857190069256</v>
      </c>
      <c r="V67" s="8">
        <f t="shared" ref="V67" ca="1" si="57">SUM(V57:V66)</f>
        <v>-0.33271657326914084</v>
      </c>
      <c r="W67" s="8">
        <f t="shared" ref="W67" ca="1" si="58">SUM(W57:W66)</f>
        <v>0.13567289746102573</v>
      </c>
    </row>
    <row r="69" spans="2:23" x14ac:dyDescent="0.25">
      <c r="B69" s="4" t="s">
        <v>56</v>
      </c>
      <c r="C69" s="8">
        <f t="shared" ref="C69:C74" ca="1" si="59">NPV($C$2,D69:W69)</f>
        <v>0</v>
      </c>
      <c r="D69" s="8">
        <f t="shared" ref="D69:W69" ca="1" si="60">D17-D43</f>
        <v>0</v>
      </c>
      <c r="E69" s="8">
        <f t="shared" ca="1" si="60"/>
        <v>0</v>
      </c>
      <c r="F69" s="8">
        <f t="shared" ca="1" si="60"/>
        <v>0</v>
      </c>
      <c r="G69" s="8">
        <f t="shared" ca="1" si="60"/>
        <v>0</v>
      </c>
      <c r="H69" s="8">
        <f t="shared" ca="1" si="60"/>
        <v>0</v>
      </c>
      <c r="I69" s="8">
        <f t="shared" ca="1" si="60"/>
        <v>0</v>
      </c>
      <c r="J69" s="8">
        <f t="shared" ca="1" si="60"/>
        <v>0</v>
      </c>
      <c r="K69" s="8">
        <f t="shared" ca="1" si="60"/>
        <v>0</v>
      </c>
      <c r="L69" s="8">
        <f t="shared" ca="1" si="60"/>
        <v>0</v>
      </c>
      <c r="M69" s="8">
        <f t="shared" ca="1" si="60"/>
        <v>0</v>
      </c>
      <c r="N69" s="8">
        <f t="shared" ca="1" si="60"/>
        <v>0</v>
      </c>
      <c r="O69" s="8">
        <f t="shared" ca="1" si="60"/>
        <v>0</v>
      </c>
      <c r="P69" s="8">
        <f t="shared" ca="1" si="60"/>
        <v>0</v>
      </c>
      <c r="Q69" s="8">
        <f t="shared" ca="1" si="60"/>
        <v>0</v>
      </c>
      <c r="R69" s="8">
        <f t="shared" ca="1" si="60"/>
        <v>0</v>
      </c>
      <c r="S69" s="8">
        <f t="shared" ca="1" si="60"/>
        <v>0</v>
      </c>
      <c r="T69" s="8">
        <f t="shared" ca="1" si="60"/>
        <v>0</v>
      </c>
      <c r="U69" s="8">
        <f t="shared" ca="1" si="60"/>
        <v>0</v>
      </c>
      <c r="V69" s="8">
        <f t="shared" ca="1" si="60"/>
        <v>0</v>
      </c>
      <c r="W69" s="8">
        <f t="shared" ca="1" si="60"/>
        <v>0</v>
      </c>
    </row>
    <row r="70" spans="2:23" x14ac:dyDescent="0.25">
      <c r="B70" s="4" t="s">
        <v>57</v>
      </c>
      <c r="C70" s="8">
        <f t="shared" ca="1" si="59"/>
        <v>0</v>
      </c>
      <c r="D70" s="8">
        <f t="shared" ref="D70:W70" ca="1" si="61">D18-D44</f>
        <v>0</v>
      </c>
      <c r="E70" s="8">
        <f t="shared" ca="1" si="61"/>
        <v>0</v>
      </c>
      <c r="F70" s="8">
        <f t="shared" ca="1" si="61"/>
        <v>0</v>
      </c>
      <c r="G70" s="8">
        <f t="shared" ca="1" si="61"/>
        <v>0</v>
      </c>
      <c r="H70" s="8">
        <f t="shared" ca="1" si="61"/>
        <v>0</v>
      </c>
      <c r="I70" s="8">
        <f t="shared" ca="1" si="61"/>
        <v>0</v>
      </c>
      <c r="J70" s="8">
        <f t="shared" ca="1" si="61"/>
        <v>0</v>
      </c>
      <c r="K70" s="8">
        <f t="shared" ca="1" si="61"/>
        <v>0</v>
      </c>
      <c r="L70" s="8">
        <f t="shared" ca="1" si="61"/>
        <v>0</v>
      </c>
      <c r="M70" s="8">
        <f t="shared" ca="1" si="61"/>
        <v>0</v>
      </c>
      <c r="N70" s="8">
        <f t="shared" ca="1" si="61"/>
        <v>0</v>
      </c>
      <c r="O70" s="8">
        <f t="shared" ca="1" si="61"/>
        <v>0</v>
      </c>
      <c r="P70" s="8">
        <f t="shared" ca="1" si="61"/>
        <v>0</v>
      </c>
      <c r="Q70" s="8">
        <f t="shared" ca="1" si="61"/>
        <v>0</v>
      </c>
      <c r="R70" s="8">
        <f t="shared" ca="1" si="61"/>
        <v>0</v>
      </c>
      <c r="S70" s="8">
        <f t="shared" ca="1" si="61"/>
        <v>0</v>
      </c>
      <c r="T70" s="8">
        <f t="shared" ca="1" si="61"/>
        <v>0</v>
      </c>
      <c r="U70" s="8">
        <f t="shared" ca="1" si="61"/>
        <v>0</v>
      </c>
      <c r="V70" s="8">
        <f t="shared" ca="1" si="61"/>
        <v>0</v>
      </c>
      <c r="W70" s="8">
        <f t="shared" ca="1" si="61"/>
        <v>0</v>
      </c>
    </row>
    <row r="71" spans="2:23" x14ac:dyDescent="0.25">
      <c r="B71" s="4" t="s">
        <v>54</v>
      </c>
      <c r="C71" s="8">
        <f t="shared" ca="1" si="59"/>
        <v>-1834.2346694584853</v>
      </c>
      <c r="D71" s="8">
        <f t="shared" ref="D71:W71" ca="1" si="62">D19-D45</f>
        <v>7.3688030716373873</v>
      </c>
      <c r="E71" s="8">
        <f t="shared" ca="1" si="62"/>
        <v>-15.770701354746166</v>
      </c>
      <c r="F71" s="8">
        <f t="shared" ca="1" si="62"/>
        <v>0.9107180729333777</v>
      </c>
      <c r="G71" s="8">
        <f t="shared" ca="1" si="62"/>
        <v>-22.993897770698652</v>
      </c>
      <c r="H71" s="8">
        <f t="shared" ca="1" si="62"/>
        <v>8.278297838570893</v>
      </c>
      <c r="I71" s="8">
        <f t="shared" ca="1" si="62"/>
        <v>-343.46509180339064</v>
      </c>
      <c r="J71" s="8">
        <f t="shared" ca="1" si="62"/>
        <v>-346.51636932581795</v>
      </c>
      <c r="K71" s="8">
        <f t="shared" ca="1" si="62"/>
        <v>-359.68212698867347</v>
      </c>
      <c r="L71" s="8">
        <f t="shared" ca="1" si="62"/>
        <v>-319.56305553979337</v>
      </c>
      <c r="M71" s="8">
        <f t="shared" ca="1" si="62"/>
        <v>-334.88417199534894</v>
      </c>
      <c r="N71" s="8">
        <f t="shared" ca="1" si="62"/>
        <v>-293.10465545888405</v>
      </c>
      <c r="O71" s="8">
        <f t="shared" ca="1" si="62"/>
        <v>-309.84327109034155</v>
      </c>
      <c r="P71" s="8">
        <f t="shared" ca="1" si="62"/>
        <v>-272.12506398067984</v>
      </c>
      <c r="Q71" s="8">
        <f t="shared" ca="1" si="62"/>
        <v>-287.78295524759602</v>
      </c>
      <c r="R71" s="8">
        <f t="shared" ca="1" si="62"/>
        <v>-261.17489298568694</v>
      </c>
      <c r="S71" s="8">
        <f t="shared" ca="1" si="62"/>
        <v>-246.08335217391436</v>
      </c>
      <c r="T71" s="8">
        <f t="shared" ca="1" si="62"/>
        <v>-268.43347219792599</v>
      </c>
      <c r="U71" s="8">
        <f t="shared" ca="1" si="62"/>
        <v>-0.22652167980001536</v>
      </c>
      <c r="V71" s="8">
        <f t="shared" ca="1" si="62"/>
        <v>0</v>
      </c>
      <c r="W71" s="8">
        <f t="shared" ca="1" si="62"/>
        <v>0</v>
      </c>
    </row>
    <row r="72" spans="2:23" x14ac:dyDescent="0.25">
      <c r="B72" s="4" t="s">
        <v>55</v>
      </c>
      <c r="C72" s="8">
        <f t="shared" ca="1" si="59"/>
        <v>0</v>
      </c>
      <c r="D72" s="8">
        <f t="shared" ref="D72:W72" ca="1" si="63">D20-D46</f>
        <v>0</v>
      </c>
      <c r="E72" s="8">
        <f t="shared" ca="1" si="63"/>
        <v>0</v>
      </c>
      <c r="F72" s="8">
        <f t="shared" ca="1" si="63"/>
        <v>0</v>
      </c>
      <c r="G72" s="8">
        <f t="shared" ca="1" si="63"/>
        <v>0</v>
      </c>
      <c r="H72" s="8">
        <f t="shared" ca="1" si="63"/>
        <v>0</v>
      </c>
      <c r="I72" s="8">
        <f t="shared" ca="1" si="63"/>
        <v>0</v>
      </c>
      <c r="J72" s="8">
        <f t="shared" ca="1" si="63"/>
        <v>0</v>
      </c>
      <c r="K72" s="8">
        <f t="shared" ca="1" si="63"/>
        <v>0</v>
      </c>
      <c r="L72" s="8">
        <f t="shared" ca="1" si="63"/>
        <v>0</v>
      </c>
      <c r="M72" s="8">
        <f t="shared" ca="1" si="63"/>
        <v>0</v>
      </c>
      <c r="N72" s="8">
        <f t="shared" ca="1" si="63"/>
        <v>0</v>
      </c>
      <c r="O72" s="8">
        <f t="shared" ca="1" si="63"/>
        <v>0</v>
      </c>
      <c r="P72" s="8">
        <f t="shared" ca="1" si="63"/>
        <v>0</v>
      </c>
      <c r="Q72" s="8">
        <f t="shared" ca="1" si="63"/>
        <v>0</v>
      </c>
      <c r="R72" s="8">
        <f t="shared" ca="1" si="63"/>
        <v>0</v>
      </c>
      <c r="S72" s="8">
        <f t="shared" ca="1" si="63"/>
        <v>0</v>
      </c>
      <c r="T72" s="8">
        <f t="shared" ca="1" si="63"/>
        <v>0</v>
      </c>
      <c r="U72" s="8">
        <f t="shared" ca="1" si="63"/>
        <v>0</v>
      </c>
      <c r="V72" s="8">
        <f t="shared" ca="1" si="63"/>
        <v>0</v>
      </c>
      <c r="W72" s="8">
        <f t="shared" ca="1" si="63"/>
        <v>0</v>
      </c>
    </row>
    <row r="73" spans="2:23" x14ac:dyDescent="0.25">
      <c r="B73" s="4" t="s">
        <v>58</v>
      </c>
      <c r="C73" s="8">
        <f t="shared" ca="1" si="59"/>
        <v>1.2702208191977711E-3</v>
      </c>
      <c r="D73" s="8">
        <f t="shared" ref="D73:W73" ca="1" si="64">D21-D47</f>
        <v>0</v>
      </c>
      <c r="E73" s="8">
        <f t="shared" ca="1" si="64"/>
        <v>-1.7868538899845632E-5</v>
      </c>
      <c r="F73" s="8">
        <f t="shared" ca="1" si="64"/>
        <v>8.6959197975744473E-7</v>
      </c>
      <c r="G73" s="8">
        <f t="shared" ca="1" si="64"/>
        <v>-1.7230018496405819E-6</v>
      </c>
      <c r="H73" s="8">
        <f t="shared" ca="1" si="64"/>
        <v>7.8521416408960931E-6</v>
      </c>
      <c r="I73" s="8">
        <f t="shared" ca="1" si="64"/>
        <v>3.3390117859113388E-3</v>
      </c>
      <c r="J73" s="8">
        <f t="shared" ca="1" si="64"/>
        <v>-5.6377792400752469E-5</v>
      </c>
      <c r="K73" s="8">
        <f t="shared" ca="1" si="64"/>
        <v>1.1810185990768218E-4</v>
      </c>
      <c r="L73" s="8">
        <f t="shared" ca="1" si="64"/>
        <v>-6.2239555887799725E-5</v>
      </c>
      <c r="M73" s="8">
        <f t="shared" ca="1" si="64"/>
        <v>3.8202702832279556E-6</v>
      </c>
      <c r="N73" s="8">
        <f t="shared" ca="1" si="64"/>
        <v>-1.0164590301791065E-3</v>
      </c>
      <c r="O73" s="8">
        <f t="shared" ca="1" si="64"/>
        <v>-2.0598611342848017E-5</v>
      </c>
      <c r="P73" s="8">
        <f t="shared" ca="1" si="64"/>
        <v>6.8857359998730772E-5</v>
      </c>
      <c r="Q73" s="8">
        <f t="shared" ca="1" si="64"/>
        <v>9.8454995988817018E-5</v>
      </c>
      <c r="R73" s="8">
        <f t="shared" ca="1" si="64"/>
        <v>-6.1076515230240602E-5</v>
      </c>
      <c r="S73" s="8">
        <f t="shared" ca="1" si="64"/>
        <v>-4.8699684428754608E-4</v>
      </c>
      <c r="T73" s="8">
        <f t="shared" ca="1" si="64"/>
        <v>-1.0275558595154166E-3</v>
      </c>
      <c r="U73" s="8">
        <f t="shared" ca="1" si="64"/>
        <v>0</v>
      </c>
      <c r="V73" s="8">
        <f t="shared" ca="1" si="64"/>
        <v>-9.4483729924377258E-6</v>
      </c>
      <c r="W73" s="8">
        <f t="shared" ca="1" si="64"/>
        <v>-2.1468244000288905E-5</v>
      </c>
    </row>
    <row r="74" spans="2:23" x14ac:dyDescent="0.25">
      <c r="B74" s="10" t="s">
        <v>59</v>
      </c>
      <c r="C74" s="11">
        <f t="shared" ca="1" si="59"/>
        <v>-2.924592280138588</v>
      </c>
      <c r="D74" s="11">
        <f t="shared" ref="D74:W74" ca="1" si="65">D22-D48</f>
        <v>0</v>
      </c>
      <c r="E74" s="11">
        <f t="shared" ca="1" si="65"/>
        <v>0</v>
      </c>
      <c r="F74" s="11">
        <f t="shared" ca="1" si="65"/>
        <v>0</v>
      </c>
      <c r="G74" s="11">
        <f t="shared" ca="1" si="65"/>
        <v>2.8282869379836484E-8</v>
      </c>
      <c r="H74" s="11">
        <f t="shared" ca="1" si="65"/>
        <v>2.5841018214123324E-10</v>
      </c>
      <c r="I74" s="11">
        <f t="shared" ca="1" si="65"/>
        <v>-2.4033754508252514E-3</v>
      </c>
      <c r="J74" s="11">
        <f t="shared" ca="1" si="65"/>
        <v>-2.9011456772423116E-2</v>
      </c>
      <c r="K74" s="11">
        <f t="shared" ca="1" si="65"/>
        <v>-3.71010108960661E-2</v>
      </c>
      <c r="L74" s="11">
        <f t="shared" ca="1" si="65"/>
        <v>-0.6528148257212365</v>
      </c>
      <c r="M74" s="11">
        <f t="shared" ca="1" si="65"/>
        <v>-0.39089063602307306</v>
      </c>
      <c r="N74" s="11">
        <f t="shared" ca="1" si="65"/>
        <v>-1.4737597494767556</v>
      </c>
      <c r="O74" s="11">
        <f t="shared" ca="1" si="65"/>
        <v>-1.5073761643051853</v>
      </c>
      <c r="P74" s="11">
        <f t="shared" ca="1" si="65"/>
        <v>-1.5417595732922678</v>
      </c>
      <c r="Q74" s="11">
        <f t="shared" ca="1" si="65"/>
        <v>-1.5897854728177663</v>
      </c>
      <c r="R74" s="11">
        <f t="shared" ca="1" si="65"/>
        <v>0.16759301134879934</v>
      </c>
      <c r="S74" s="11">
        <f t="shared" ca="1" si="65"/>
        <v>0.30979925926726537</v>
      </c>
      <c r="T74" s="11">
        <f t="shared" ca="1" si="65"/>
        <v>0.31686579894392253</v>
      </c>
      <c r="U74" s="11">
        <f t="shared" ca="1" si="65"/>
        <v>0.1801458836009715</v>
      </c>
      <c r="V74" s="11">
        <f t="shared" ca="1" si="65"/>
        <v>0.21800604011667701</v>
      </c>
      <c r="W74" s="11">
        <f t="shared" ca="1" si="65"/>
        <v>3.7854975019570247E-2</v>
      </c>
    </row>
    <row r="75" spans="2:23" x14ac:dyDescent="0.25">
      <c r="B75" s="4" t="s">
        <v>60</v>
      </c>
      <c r="C75" s="8">
        <f ca="1">NPV($C$2,D75:W75)</f>
        <v>-1837.1579915178047</v>
      </c>
      <c r="D75" s="8">
        <f ca="1">SUM(D69:D74)</f>
        <v>7.3688030716373873</v>
      </c>
      <c r="E75" s="8">
        <f t="shared" ref="E75" ca="1" si="66">SUM(E69:E74)</f>
        <v>-15.770719223285065</v>
      </c>
      <c r="F75" s="8">
        <f t="shared" ref="F75" ca="1" si="67">SUM(F69:F74)</f>
        <v>0.91071894252535746</v>
      </c>
      <c r="G75" s="8">
        <f t="shared" ref="G75" ca="1" si="68">SUM(G69:G74)</f>
        <v>-22.993899465417634</v>
      </c>
      <c r="H75" s="8">
        <f t="shared" ref="H75" ca="1" si="69">SUM(H69:H74)</f>
        <v>8.278305690970944</v>
      </c>
      <c r="I75" s="8">
        <f t="shared" ref="I75" ca="1" si="70">SUM(I69:I74)</f>
        <v>-343.46415616705553</v>
      </c>
      <c r="J75" s="8">
        <f t="shared" ref="J75" ca="1" si="71">SUM(J69:J74)</f>
        <v>-346.54543716038279</v>
      </c>
      <c r="K75" s="8">
        <f t="shared" ref="K75" ca="1" si="72">SUM(K69:K74)</f>
        <v>-359.71910989770959</v>
      </c>
      <c r="L75" s="8">
        <f t="shared" ref="L75" ca="1" si="73">SUM(L69:L74)</f>
        <v>-320.21593260507046</v>
      </c>
      <c r="M75" s="8">
        <f t="shared" ref="M75" ca="1" si="74">SUM(M69:M74)</f>
        <v>-335.2750588111017</v>
      </c>
      <c r="N75" s="8">
        <f t="shared" ref="N75" ca="1" si="75">SUM(N69:N74)</f>
        <v>-294.57943166739096</v>
      </c>
      <c r="O75" s="8">
        <f t="shared" ref="O75" ca="1" si="76">SUM(O69:O74)</f>
        <v>-311.35066785325807</v>
      </c>
      <c r="P75" s="8">
        <f t="shared" ref="P75" ca="1" si="77">SUM(P69:P74)</f>
        <v>-273.66675469661209</v>
      </c>
      <c r="Q75" s="8">
        <f t="shared" ref="Q75" ca="1" si="78">SUM(Q69:Q74)</f>
        <v>-289.37264226541782</v>
      </c>
      <c r="R75" s="8">
        <f t="shared" ref="R75" ca="1" si="79">SUM(R69:R74)</f>
        <v>-261.00736105085338</v>
      </c>
      <c r="S75" s="8">
        <f t="shared" ref="S75" ca="1" si="80">SUM(S69:S74)</f>
        <v>-245.7740399114914</v>
      </c>
      <c r="T75" s="8">
        <f t="shared" ref="T75" ca="1" si="81">SUM(T69:T74)</f>
        <v>-268.11763395484161</v>
      </c>
      <c r="U75" s="8">
        <f t="shared" ref="U75" ca="1" si="82">SUM(U69:U74)</f>
        <v>-4.6375796199043862E-2</v>
      </c>
      <c r="V75" s="8">
        <f t="shared" ref="V75" ca="1" si="83">SUM(V69:V74)</f>
        <v>0.21799659174368458</v>
      </c>
      <c r="W75" s="8">
        <f t="shared" ref="W75" ca="1" si="84">SUM(W69:W74)</f>
        <v>3.7833506775569958E-2</v>
      </c>
    </row>
    <row r="77" spans="2:23" ht="15.75" thickBot="1" x14ac:dyDescent="0.3">
      <c r="B77" s="12" t="s">
        <v>1</v>
      </c>
      <c r="C77" s="13">
        <f ca="1">NPV($C$2,D77:W77)</f>
        <v>745.81501100138223</v>
      </c>
      <c r="D77" s="13">
        <f ca="1">D67+D75</f>
        <v>17.130971422410099</v>
      </c>
      <c r="E77" s="13">
        <f t="shared" ref="E77:W77" ca="1" si="85">E67+E75</f>
        <v>-2.1966270932287077</v>
      </c>
      <c r="F77" s="13">
        <f t="shared" ca="1" si="85"/>
        <v>-1.9376842089135016</v>
      </c>
      <c r="G77" s="13">
        <f t="shared" ca="1" si="85"/>
        <v>-24.064287097926588</v>
      </c>
      <c r="H77" s="13">
        <f t="shared" ca="1" si="85"/>
        <v>5.893335686217207</v>
      </c>
      <c r="I77" s="13">
        <f t="shared" ca="1" si="85"/>
        <v>117.15527692824617</v>
      </c>
      <c r="J77" s="13">
        <f t="shared" ca="1" si="85"/>
        <v>110.30665496881596</v>
      </c>
      <c r="K77" s="13">
        <f t="shared" ca="1" si="85"/>
        <v>113.20401295165419</v>
      </c>
      <c r="L77" s="13">
        <f t="shared" ca="1" si="85"/>
        <v>138.73351511289729</v>
      </c>
      <c r="M77" s="13">
        <f t="shared" ca="1" si="85"/>
        <v>94.745927378446368</v>
      </c>
      <c r="N77" s="13">
        <f t="shared" ca="1" si="85"/>
        <v>102.38060890317843</v>
      </c>
      <c r="O77" s="13">
        <f t="shared" ca="1" si="85"/>
        <v>121.263101295556</v>
      </c>
      <c r="P77" s="13">
        <f t="shared" ca="1" si="85"/>
        <v>142.21904539447337</v>
      </c>
      <c r="Q77" s="13">
        <f t="shared" ca="1" si="85"/>
        <v>134.96780627514073</v>
      </c>
      <c r="R77" s="13">
        <f t="shared" ca="1" si="85"/>
        <v>152.49613942513832</v>
      </c>
      <c r="S77" s="13">
        <f t="shared" ca="1" si="85"/>
        <v>180.86491406253862</v>
      </c>
      <c r="T77" s="13">
        <f t="shared" ca="1" si="85"/>
        <v>180.35591154453954</v>
      </c>
      <c r="U77" s="13">
        <f t="shared" ca="1" si="85"/>
        <v>-0.28031436809973642</v>
      </c>
      <c r="V77" s="13">
        <f t="shared" ca="1" si="85"/>
        <v>-0.11471998152545626</v>
      </c>
      <c r="W77" s="13">
        <f t="shared" ca="1" si="85"/>
        <v>0.17350640423659569</v>
      </c>
    </row>
    <row r="78" spans="2:23" ht="15.75" thickTop="1" x14ac:dyDescent="0.25">
      <c r="B78" s="4" t="s">
        <v>61</v>
      </c>
      <c r="C78" s="8">
        <f ca="1">C26-C52</f>
        <v>0</v>
      </c>
    </row>
    <row r="79" spans="2:23" ht="15.75" thickBot="1" x14ac:dyDescent="0.3">
      <c r="B79" s="12" t="s">
        <v>62</v>
      </c>
      <c r="C79" s="13">
        <f ca="1">C78+C77</f>
        <v>745.81501100138223</v>
      </c>
    </row>
    <row r="80" spans="2:23" ht="15.75" thickTop="1" x14ac:dyDescent="0.25"/>
    <row r="83" spans="2:33" x14ac:dyDescent="0.25">
      <c r="B83" s="4" t="s">
        <v>72</v>
      </c>
      <c r="C83" s="1" t="s">
        <v>3</v>
      </c>
      <c r="D83" s="2">
        <f>D4</f>
        <v>2023</v>
      </c>
      <c r="E83" s="2">
        <f t="shared" ref="E83:W83" si="86">E4</f>
        <v>2024</v>
      </c>
      <c r="F83" s="2">
        <f t="shared" si="86"/>
        <v>2025</v>
      </c>
      <c r="G83" s="2">
        <f t="shared" si="86"/>
        <v>2026</v>
      </c>
      <c r="H83" s="2">
        <f t="shared" si="86"/>
        <v>2027</v>
      </c>
      <c r="I83" s="2">
        <f t="shared" si="86"/>
        <v>2028</v>
      </c>
      <c r="J83" s="2">
        <f t="shared" si="86"/>
        <v>2029</v>
      </c>
      <c r="K83" s="2">
        <f t="shared" si="86"/>
        <v>2030</v>
      </c>
      <c r="L83" s="2">
        <f t="shared" si="86"/>
        <v>2031</v>
      </c>
      <c r="M83" s="2">
        <f t="shared" si="86"/>
        <v>2032</v>
      </c>
      <c r="N83" s="2">
        <f t="shared" si="86"/>
        <v>2033</v>
      </c>
      <c r="O83" s="2">
        <f t="shared" si="86"/>
        <v>2034</v>
      </c>
      <c r="P83" s="2">
        <f t="shared" si="86"/>
        <v>2035</v>
      </c>
      <c r="Q83" s="2">
        <f t="shared" si="86"/>
        <v>2036</v>
      </c>
      <c r="R83" s="2">
        <f t="shared" si="86"/>
        <v>2037</v>
      </c>
      <c r="S83" s="2">
        <f t="shared" si="86"/>
        <v>2038</v>
      </c>
      <c r="T83" s="2">
        <f t="shared" si="86"/>
        <v>2039</v>
      </c>
      <c r="U83" s="2">
        <f t="shared" si="86"/>
        <v>2040</v>
      </c>
      <c r="V83" s="2">
        <f t="shared" si="86"/>
        <v>2041</v>
      </c>
      <c r="W83" s="2">
        <f t="shared" si="86"/>
        <v>2042</v>
      </c>
    </row>
    <row r="84" spans="2:33" x14ac:dyDescent="0.25">
      <c r="B84" s="4" t="s">
        <v>64</v>
      </c>
      <c r="C84" s="8">
        <f ca="1">NPV($C$2,D84:W84)</f>
        <v>-1834.2346694584853</v>
      </c>
      <c r="D84" s="8">
        <f ca="1">(D71+D72)</f>
        <v>7.3688030716373873</v>
      </c>
      <c r="E84" s="8">
        <f t="shared" ref="E84:W84" ca="1" si="87">(E71+E72)</f>
        <v>-15.770701354746166</v>
      </c>
      <c r="F84" s="8">
        <f t="shared" ca="1" si="87"/>
        <v>0.9107180729333777</v>
      </c>
      <c r="G84" s="8">
        <f t="shared" ca="1" si="87"/>
        <v>-22.993897770698652</v>
      </c>
      <c r="H84" s="8">
        <f t="shared" ca="1" si="87"/>
        <v>8.278297838570893</v>
      </c>
      <c r="I84" s="8">
        <f t="shared" ca="1" si="87"/>
        <v>-343.46509180339064</v>
      </c>
      <c r="J84" s="8">
        <f t="shared" ca="1" si="87"/>
        <v>-346.51636932581795</v>
      </c>
      <c r="K84" s="8">
        <f t="shared" ca="1" si="87"/>
        <v>-359.68212698867347</v>
      </c>
      <c r="L84" s="8">
        <f t="shared" ca="1" si="87"/>
        <v>-319.56305553979337</v>
      </c>
      <c r="M84" s="8">
        <f t="shared" ca="1" si="87"/>
        <v>-334.88417199534894</v>
      </c>
      <c r="N84" s="8">
        <f t="shared" ca="1" si="87"/>
        <v>-293.10465545888405</v>
      </c>
      <c r="O84" s="8">
        <f t="shared" ca="1" si="87"/>
        <v>-309.84327109034155</v>
      </c>
      <c r="P84" s="8">
        <f t="shared" ca="1" si="87"/>
        <v>-272.12506398067984</v>
      </c>
      <c r="Q84" s="8">
        <f t="shared" ca="1" si="87"/>
        <v>-287.78295524759602</v>
      </c>
      <c r="R84" s="8">
        <f t="shared" ca="1" si="87"/>
        <v>-261.17489298568694</v>
      </c>
      <c r="S84" s="8">
        <f t="shared" ca="1" si="87"/>
        <v>-246.08335217391436</v>
      </c>
      <c r="T84" s="8">
        <f t="shared" ca="1" si="87"/>
        <v>-268.43347219792599</v>
      </c>
      <c r="U84" s="8">
        <f t="shared" ca="1" si="87"/>
        <v>-0.22652167980001536</v>
      </c>
      <c r="V84" s="8">
        <f t="shared" ca="1" si="87"/>
        <v>0</v>
      </c>
      <c r="W84" s="8">
        <f t="shared" ca="1" si="87"/>
        <v>0</v>
      </c>
    </row>
    <row r="85" spans="2:33" x14ac:dyDescent="0.25">
      <c r="B85" s="4" t="s">
        <v>59</v>
      </c>
      <c r="C85" s="8">
        <f ca="1">NPV($C$2,D85:W85)</f>
        <v>-2.924592280138588</v>
      </c>
      <c r="D85" s="8">
        <f ca="1">D74</f>
        <v>0</v>
      </c>
      <c r="E85" s="8">
        <f t="shared" ref="E85:W85" ca="1" si="88">E74</f>
        <v>0</v>
      </c>
      <c r="F85" s="8">
        <f t="shared" ca="1" si="88"/>
        <v>0</v>
      </c>
      <c r="G85" s="8">
        <f t="shared" ca="1" si="88"/>
        <v>2.8282869379836484E-8</v>
      </c>
      <c r="H85" s="8">
        <f t="shared" ca="1" si="88"/>
        <v>2.5841018214123324E-10</v>
      </c>
      <c r="I85" s="8">
        <f t="shared" ca="1" si="88"/>
        <v>-2.4033754508252514E-3</v>
      </c>
      <c r="J85" s="8">
        <f t="shared" ca="1" si="88"/>
        <v>-2.9011456772423116E-2</v>
      </c>
      <c r="K85" s="8">
        <f t="shared" ca="1" si="88"/>
        <v>-3.71010108960661E-2</v>
      </c>
      <c r="L85" s="8">
        <f t="shared" ca="1" si="88"/>
        <v>-0.6528148257212365</v>
      </c>
      <c r="M85" s="8">
        <f t="shared" ca="1" si="88"/>
        <v>-0.39089063602307306</v>
      </c>
      <c r="N85" s="8">
        <f t="shared" ca="1" si="88"/>
        <v>-1.4737597494767556</v>
      </c>
      <c r="O85" s="8">
        <f t="shared" ca="1" si="88"/>
        <v>-1.5073761643051853</v>
      </c>
      <c r="P85" s="8">
        <f t="shared" ca="1" si="88"/>
        <v>-1.5417595732922678</v>
      </c>
      <c r="Q85" s="8">
        <f t="shared" ca="1" si="88"/>
        <v>-1.5897854728177663</v>
      </c>
      <c r="R85" s="8">
        <f t="shared" ca="1" si="88"/>
        <v>0.16759301134879934</v>
      </c>
      <c r="S85" s="8">
        <f t="shared" ca="1" si="88"/>
        <v>0.30979925926726537</v>
      </c>
      <c r="T85" s="8">
        <f t="shared" ca="1" si="88"/>
        <v>0.31686579894392253</v>
      </c>
      <c r="U85" s="8">
        <f t="shared" ca="1" si="88"/>
        <v>0.1801458836009715</v>
      </c>
      <c r="V85" s="8">
        <f t="shared" ca="1" si="88"/>
        <v>0.21800604011667701</v>
      </c>
      <c r="W85" s="8">
        <f t="shared" ca="1" si="88"/>
        <v>3.7854975019570247E-2</v>
      </c>
    </row>
    <row r="86" spans="2:33" x14ac:dyDescent="0.25">
      <c r="B86" s="4" t="s">
        <v>68</v>
      </c>
      <c r="C86" s="8">
        <f t="shared" ref="C86:C89" ca="1" si="89">NPV($C$2,D86:W86)</f>
        <v>-16.356221116492943</v>
      </c>
      <c r="D86" s="8">
        <f ca="1">(D69+D70+D73+D61+D62+D66)</f>
        <v>9.3194713696220788E-3</v>
      </c>
      <c r="E86" s="8">
        <f t="shared" ref="E86:W86" ca="1" si="90">(E69+E70+E73+E61+E62+E66)</f>
        <v>0.32243132382833051</v>
      </c>
      <c r="F86" s="8">
        <f t="shared" ca="1" si="90"/>
        <v>5.5721296188772307E-2</v>
      </c>
      <c r="G86" s="8">
        <f t="shared" ca="1" si="90"/>
        <v>-4.3319436803317402E-2</v>
      </c>
      <c r="H86" s="8">
        <f t="shared" ca="1" si="90"/>
        <v>1.6115304245920115E-2</v>
      </c>
      <c r="I86" s="8">
        <f t="shared" ca="1" si="90"/>
        <v>-1.1252228896965399</v>
      </c>
      <c r="J86" s="8">
        <f t="shared" ca="1" si="90"/>
        <v>-1.1063113892185925</v>
      </c>
      <c r="K86" s="8">
        <f t="shared" ca="1" si="90"/>
        <v>0.11537438100985728</v>
      </c>
      <c r="L86" s="8">
        <f t="shared" ca="1" si="90"/>
        <v>-8.4227742196005373E-2</v>
      </c>
      <c r="M86" s="8">
        <f t="shared" ca="1" si="90"/>
        <v>-14.492930830938493</v>
      </c>
      <c r="N86" s="8">
        <f t="shared" ca="1" si="90"/>
        <v>-7.765064742111865</v>
      </c>
      <c r="O86" s="8">
        <f t="shared" ca="1" si="90"/>
        <v>-7.8276624207605447</v>
      </c>
      <c r="P86" s="8">
        <f t="shared" ca="1" si="90"/>
        <v>-1.5313986946105347</v>
      </c>
      <c r="Q86" s="8">
        <f t="shared" ca="1" si="90"/>
        <v>-0.96077805992085641</v>
      </c>
      <c r="R86" s="8">
        <f t="shared" ca="1" si="90"/>
        <v>-1.3246294686034503</v>
      </c>
      <c r="S86" s="8">
        <f t="shared" ca="1" si="90"/>
        <v>2.6343628484274202</v>
      </c>
      <c r="T86" s="8">
        <f t="shared" ca="1" si="90"/>
        <v>1.1452784895670538</v>
      </c>
      <c r="U86" s="8">
        <f t="shared" ca="1" si="90"/>
        <v>-4.9677885901928676E-3</v>
      </c>
      <c r="V86" s="8">
        <f t="shared" ca="1" si="90"/>
        <v>-2.0149401759397279E-3</v>
      </c>
      <c r="W86" s="8">
        <f t="shared" ca="1" si="90"/>
        <v>-8.5486449282257126E-4</v>
      </c>
    </row>
    <row r="87" spans="2:33" x14ac:dyDescent="0.25">
      <c r="B87" s="4" t="s">
        <v>65</v>
      </c>
      <c r="C87" s="8">
        <f t="shared" ca="1" si="89"/>
        <v>-1264.839849860678</v>
      </c>
      <c r="D87" s="8">
        <f ca="1">(D57+D58+D59+D60)</f>
        <v>5.6924892948663928</v>
      </c>
      <c r="E87" s="8">
        <f t="shared" ref="E87:W87" ca="1" si="91">(E57+E58+E59+E60)</f>
        <v>7.4153946981413563</v>
      </c>
      <c r="F87" s="8">
        <f t="shared" ca="1" si="91"/>
        <v>-8.3289797576814379</v>
      </c>
      <c r="G87" s="8">
        <f t="shared" ca="1" si="91"/>
        <v>-1.0660580409643661</v>
      </c>
      <c r="H87" s="8">
        <f t="shared" ca="1" si="91"/>
        <v>1.6144717911365118</v>
      </c>
      <c r="I87" s="8">
        <f t="shared" ca="1" si="91"/>
        <v>-158.27678924240544</v>
      </c>
      <c r="J87" s="8">
        <f t="shared" ca="1" si="91"/>
        <v>-165.87589763555115</v>
      </c>
      <c r="K87" s="8">
        <f t="shared" ca="1" si="91"/>
        <v>-196.04248204915027</v>
      </c>
      <c r="L87" s="8">
        <f t="shared" ca="1" si="91"/>
        <v>-188.72614255533907</v>
      </c>
      <c r="M87" s="8">
        <f t="shared" ca="1" si="91"/>
        <v>-229.96278161751866</v>
      </c>
      <c r="N87" s="8">
        <f t="shared" ca="1" si="91"/>
        <v>-229.05723806545467</v>
      </c>
      <c r="O87" s="8">
        <f t="shared" ca="1" si="91"/>
        <v>-260.24752889720543</v>
      </c>
      <c r="P87" s="8">
        <f t="shared" ca="1" si="91"/>
        <v>-225.90217643898299</v>
      </c>
      <c r="Q87" s="8">
        <f t="shared" ca="1" si="91"/>
        <v>-246.07544965144669</v>
      </c>
      <c r="R87" s="8">
        <f t="shared" ca="1" si="91"/>
        <v>-227.99684008091211</v>
      </c>
      <c r="S87" s="8">
        <f t="shared" ca="1" si="91"/>
        <v>-278.31069499585959</v>
      </c>
      <c r="T87" s="8">
        <f t="shared" ca="1" si="91"/>
        <v>-304.68049218284409</v>
      </c>
      <c r="U87" s="8">
        <f t="shared" ca="1" si="91"/>
        <v>0.17270956882640731</v>
      </c>
      <c r="V87" s="8">
        <f t="shared" ca="1" si="91"/>
        <v>0.34303024227470513</v>
      </c>
      <c r="W87" s="8">
        <f t="shared" ca="1" si="91"/>
        <v>9.7103801989040894E-2</v>
      </c>
    </row>
    <row r="88" spans="2:33" x14ac:dyDescent="0.25">
      <c r="B88" s="4" t="s">
        <v>49</v>
      </c>
      <c r="C88" s="8">
        <f t="shared" ca="1" si="89"/>
        <v>3793.9765636994775</v>
      </c>
      <c r="D88" s="8">
        <f ca="1">D65</f>
        <v>0.45209843820576623</v>
      </c>
      <c r="E88" s="8">
        <f t="shared" ref="E88:W88" ca="1" si="92">E65</f>
        <v>0.90985218572909332</v>
      </c>
      <c r="F88" s="8">
        <f t="shared" ca="1" si="92"/>
        <v>-6.0336756672135721</v>
      </c>
      <c r="G88" s="8">
        <f t="shared" ca="1" si="92"/>
        <v>-0.61927423665792958</v>
      </c>
      <c r="H88" s="8">
        <f t="shared" ca="1" si="92"/>
        <v>2.2533603381490366</v>
      </c>
      <c r="I88" s="8">
        <f t="shared" ca="1" si="92"/>
        <v>653.60080384198989</v>
      </c>
      <c r="J88" s="8">
        <f t="shared" ca="1" si="92"/>
        <v>613.58253867512781</v>
      </c>
      <c r="K88" s="8">
        <f t="shared" ca="1" si="92"/>
        <v>649.61093078864042</v>
      </c>
      <c r="L88" s="8">
        <f t="shared" ca="1" si="92"/>
        <v>638.22901927767066</v>
      </c>
      <c r="M88" s="8">
        <f t="shared" ca="1" si="92"/>
        <v>684.42909339923358</v>
      </c>
      <c r="N88" s="8">
        <f t="shared" ca="1" si="92"/>
        <v>632.25788783994642</v>
      </c>
      <c r="O88" s="8">
        <f t="shared" ca="1" si="92"/>
        <v>692.16089375030538</v>
      </c>
      <c r="P88" s="8">
        <f t="shared" ca="1" si="92"/>
        <v>634.19137216706156</v>
      </c>
      <c r="Q88" s="8">
        <f t="shared" ca="1" si="92"/>
        <v>655.4595611661473</v>
      </c>
      <c r="R88" s="8">
        <f t="shared" ca="1" si="92"/>
        <v>631.89649240500648</v>
      </c>
      <c r="S88" s="8">
        <f t="shared" ca="1" si="92"/>
        <v>641.0984609421796</v>
      </c>
      <c r="T88" s="8">
        <f t="shared" ca="1" si="92"/>
        <v>688.1075982954934</v>
      </c>
      <c r="U88" s="8">
        <f t="shared" ca="1" si="92"/>
        <v>4.1187529300373171E-2</v>
      </c>
      <c r="V88" s="8">
        <f t="shared" ca="1" si="92"/>
        <v>0.12357150664570327</v>
      </c>
      <c r="W88" s="8">
        <f t="shared" ca="1" si="92"/>
        <v>0.10166637834817038</v>
      </c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2:33" x14ac:dyDescent="0.25">
      <c r="B89" s="4" t="s">
        <v>63</v>
      </c>
      <c r="C89" s="8">
        <f t="shared" ca="1" si="89"/>
        <v>70.193780017700007</v>
      </c>
      <c r="D89" s="8">
        <f ca="1">(D63+D64)</f>
        <v>3.608261146330932</v>
      </c>
      <c r="E89" s="8">
        <f t="shared" ref="E89:W89" ca="1" si="93">(E63+E64)</f>
        <v>4.926396053818678</v>
      </c>
      <c r="F89" s="8">
        <f t="shared" ca="1" si="93"/>
        <v>11.458531846859358</v>
      </c>
      <c r="G89" s="8">
        <f t="shared" ca="1" si="93"/>
        <v>0.65826235891481133</v>
      </c>
      <c r="H89" s="8">
        <f t="shared" ca="1" si="93"/>
        <v>-6.2689095861435646</v>
      </c>
      <c r="I89" s="8">
        <f t="shared" ca="1" si="93"/>
        <v>-33.576019602800272</v>
      </c>
      <c r="J89" s="8">
        <f t="shared" ca="1" si="93"/>
        <v>10.251706101048285</v>
      </c>
      <c r="K89" s="8">
        <f t="shared" ca="1" si="93"/>
        <v>19.239417830723667</v>
      </c>
      <c r="L89" s="8">
        <f t="shared" ca="1" si="93"/>
        <v>9.5307364982762692</v>
      </c>
      <c r="M89" s="8">
        <f t="shared" ca="1" si="93"/>
        <v>-9.9523909409580824</v>
      </c>
      <c r="N89" s="8">
        <f t="shared" ca="1" si="93"/>
        <v>1.5234390791593171</v>
      </c>
      <c r="O89" s="8">
        <f t="shared" ca="1" si="93"/>
        <v>8.5280461178632834</v>
      </c>
      <c r="P89" s="8">
        <f t="shared" ca="1" si="93"/>
        <v>9.1280719149774541</v>
      </c>
      <c r="Q89" s="8">
        <f t="shared" ca="1" si="93"/>
        <v>15.917213540774782</v>
      </c>
      <c r="R89" s="8">
        <f t="shared" ca="1" si="93"/>
        <v>10.92841654398552</v>
      </c>
      <c r="S89" s="8">
        <f t="shared" ca="1" si="93"/>
        <v>61.216338182438278</v>
      </c>
      <c r="T89" s="8">
        <f t="shared" ca="1" si="93"/>
        <v>63.900133341305263</v>
      </c>
      <c r="U89" s="8">
        <f t="shared" ca="1" si="93"/>
        <v>-0.44286788143728018</v>
      </c>
      <c r="V89" s="8">
        <f t="shared" ca="1" si="93"/>
        <v>-0.79731283038660195</v>
      </c>
      <c r="W89" s="8">
        <f t="shared" ca="1" si="93"/>
        <v>-6.2263886627363263E-2</v>
      </c>
    </row>
    <row r="90" spans="2:33" x14ac:dyDescent="0.25">
      <c r="B90" s="4" t="s">
        <v>67</v>
      </c>
      <c r="C90" s="15">
        <f ca="1">SUM(C84:C89)</f>
        <v>745.8150110013828</v>
      </c>
      <c r="D90" s="16">
        <f ca="1">SUM(D84:D89)</f>
        <v>17.130971422410099</v>
      </c>
      <c r="E90" s="16">
        <f t="shared" ref="E90:W90" ca="1" si="94">SUM(E84:E89)</f>
        <v>-2.196627093228706</v>
      </c>
      <c r="F90" s="16">
        <f t="shared" ca="1" si="94"/>
        <v>-1.9376842089135025</v>
      </c>
      <c r="G90" s="16">
        <f t="shared" ca="1" si="94"/>
        <v>-24.064287097926581</v>
      </c>
      <c r="H90" s="16">
        <f t="shared" ca="1" si="94"/>
        <v>5.8933356862172062</v>
      </c>
      <c r="I90" s="16">
        <f t="shared" ca="1" si="94"/>
        <v>117.15527692824622</v>
      </c>
      <c r="J90" s="16">
        <f t="shared" ca="1" si="94"/>
        <v>110.30665496881602</v>
      </c>
      <c r="K90" s="16">
        <f t="shared" ca="1" si="94"/>
        <v>113.20401295165421</v>
      </c>
      <c r="L90" s="16">
        <f t="shared" ca="1" si="94"/>
        <v>138.73351511289729</v>
      </c>
      <c r="M90" s="16">
        <f t="shared" ca="1" si="94"/>
        <v>94.745927378446311</v>
      </c>
      <c r="N90" s="16">
        <f t="shared" ca="1" si="94"/>
        <v>102.38060890317834</v>
      </c>
      <c r="O90" s="16">
        <f t="shared" ca="1" si="94"/>
        <v>121.26310129555591</v>
      </c>
      <c r="P90" s="16">
        <f t="shared" ca="1" si="94"/>
        <v>142.21904539447337</v>
      </c>
      <c r="Q90" s="16">
        <f t="shared" ca="1" si="94"/>
        <v>134.96780627514076</v>
      </c>
      <c r="R90" s="16">
        <f t="shared" ca="1" si="94"/>
        <v>152.49613942513832</v>
      </c>
      <c r="S90" s="16">
        <f t="shared" ca="1" si="94"/>
        <v>180.86491406253862</v>
      </c>
      <c r="T90" s="16">
        <f t="shared" ca="1" si="94"/>
        <v>180.35591154453948</v>
      </c>
      <c r="U90" s="16">
        <f t="shared" ca="1" si="94"/>
        <v>-0.28031436809973642</v>
      </c>
      <c r="V90" s="16">
        <f t="shared" ca="1" si="94"/>
        <v>-0.11471998152545626</v>
      </c>
      <c r="W90" s="16">
        <f t="shared" ca="1" si="94"/>
        <v>0.17350640423659569</v>
      </c>
    </row>
    <row r="92" spans="2:33" x14ac:dyDescent="0.25">
      <c r="B92" s="4" t="s">
        <v>66</v>
      </c>
      <c r="D92" s="8">
        <f ca="1">-D90</f>
        <v>-17.130971422410099</v>
      </c>
      <c r="E92" s="8">
        <f ca="1">NPV($C$2,$D$90:E90)</f>
        <v>14.126988381434817</v>
      </c>
      <c r="F92" s="8">
        <f ca="1">NPV($C$2,$D$90:F90)</f>
        <v>12.531433104519824</v>
      </c>
      <c r="G92" s="8">
        <f ca="1">NPV($C$2,$D$90:G90)</f>
        <v>-6.0413992977305027</v>
      </c>
      <c r="H92" s="8">
        <f ca="1">NPV($C$2,$D$90:H90)</f>
        <v>-1.7781315988155246</v>
      </c>
      <c r="I92" s="8">
        <f ca="1">NPV($C$2,$D$90:I90)</f>
        <v>77.658270256819009</v>
      </c>
      <c r="J92" s="8">
        <f ca="1">NPV($C$2,$D$90:J90)</f>
        <v>147.76112584254048</v>
      </c>
      <c r="K92" s="8">
        <f ca="1">NPV($C$2,$D$90:K90)</f>
        <v>215.19406685095237</v>
      </c>
      <c r="L92" s="8">
        <f ca="1">NPV($C$2,$D$90:L90)</f>
        <v>292.65236558055261</v>
      </c>
      <c r="M92" s="8">
        <f ca="1">NPV($C$2,$D$90:M90)</f>
        <v>342.23429236946004</v>
      </c>
      <c r="N92" s="8">
        <f ca="1">NPV($C$2,$D$90:N90)</f>
        <v>392.45199512798911</v>
      </c>
      <c r="O92" s="8">
        <f ca="1">NPV($C$2,$D$90:O90)</f>
        <v>448.20189472115567</v>
      </c>
      <c r="P92" s="8">
        <f ca="1">NPV($C$2,$D$90:P90)</f>
        <v>509.48622755581465</v>
      </c>
      <c r="Q92" s="8">
        <f ca="1">NPV($C$2,$D$90:Q90)</f>
        <v>563.99898833228235</v>
      </c>
      <c r="R92" s="8">
        <f ca="1">NPV($C$2,$D$90:R90)</f>
        <v>621.72919634423943</v>
      </c>
      <c r="S92" s="8">
        <f ca="1">NPV($C$2,$D$90:S90)</f>
        <v>685.90552730096476</v>
      </c>
      <c r="T92" s="8">
        <f ca="1">NPV($C$2,$D$90:T90)</f>
        <v>745.88839495396485</v>
      </c>
      <c r="U92" s="8">
        <f ca="1">NPV($C$2,$D$90:U90)</f>
        <v>745.80101365695828</v>
      </c>
      <c r="V92" s="8">
        <f ca="1">NPV($C$2,$D$90:V90)</f>
        <v>745.76749485550783</v>
      </c>
      <c r="W92" s="8">
        <f ca="1">NPV($C$2,$D$90:W90)</f>
        <v>745.81501100138223</v>
      </c>
    </row>
    <row r="94" spans="2:33" x14ac:dyDescent="0.25">
      <c r="B94" s="4" t="s">
        <v>34</v>
      </c>
      <c r="C94" s="14">
        <f ca="1">C75</f>
        <v>-1837.1579915178047</v>
      </c>
      <c r="D94" s="14">
        <f ca="1">D75</f>
        <v>7.3688030716373873</v>
      </c>
      <c r="E94" s="14">
        <f t="shared" ref="E94:W94" ca="1" si="95">E75</f>
        <v>-15.770719223285065</v>
      </c>
      <c r="F94" s="14">
        <f t="shared" ca="1" si="95"/>
        <v>0.91071894252535746</v>
      </c>
      <c r="G94" s="14">
        <f t="shared" ca="1" si="95"/>
        <v>-22.993899465417634</v>
      </c>
      <c r="H94" s="14">
        <f t="shared" ca="1" si="95"/>
        <v>8.278305690970944</v>
      </c>
      <c r="I94" s="14">
        <f t="shared" ca="1" si="95"/>
        <v>-343.46415616705553</v>
      </c>
      <c r="J94" s="14">
        <f t="shared" ca="1" si="95"/>
        <v>-346.54543716038279</v>
      </c>
      <c r="K94" s="14">
        <f t="shared" ca="1" si="95"/>
        <v>-359.71910989770959</v>
      </c>
      <c r="L94" s="14">
        <f t="shared" ca="1" si="95"/>
        <v>-320.21593260507046</v>
      </c>
      <c r="M94" s="14">
        <f t="shared" ca="1" si="95"/>
        <v>-335.2750588111017</v>
      </c>
      <c r="N94" s="14">
        <f t="shared" ca="1" si="95"/>
        <v>-294.57943166739096</v>
      </c>
      <c r="O94" s="14">
        <f t="shared" ca="1" si="95"/>
        <v>-311.35066785325807</v>
      </c>
      <c r="P94" s="14">
        <f t="shared" ca="1" si="95"/>
        <v>-273.66675469661209</v>
      </c>
      <c r="Q94" s="14">
        <f t="shared" ca="1" si="95"/>
        <v>-289.37264226541782</v>
      </c>
      <c r="R94" s="14">
        <f t="shared" ca="1" si="95"/>
        <v>-261.00736105085338</v>
      </c>
      <c r="S94" s="14">
        <f t="shared" ca="1" si="95"/>
        <v>-245.7740399114914</v>
      </c>
      <c r="T94" s="14">
        <f t="shared" ca="1" si="95"/>
        <v>-268.11763395484161</v>
      </c>
      <c r="U94" s="14">
        <f t="shared" ca="1" si="95"/>
        <v>-4.6375796199043862E-2</v>
      </c>
      <c r="V94" s="14">
        <f t="shared" ca="1" si="95"/>
        <v>0.21799659174368458</v>
      </c>
      <c r="W94" s="14">
        <f t="shared" ca="1" si="95"/>
        <v>3.7833506775569958E-2</v>
      </c>
    </row>
    <row r="95" spans="2:33" x14ac:dyDescent="0.25">
      <c r="B95" s="4" t="s">
        <v>35</v>
      </c>
      <c r="C95" s="14">
        <f ca="1">C67</f>
        <v>2582.9730025191861</v>
      </c>
      <c r="D95" s="14">
        <f ca="1">D67</f>
        <v>9.7621683507727131</v>
      </c>
      <c r="E95" s="14">
        <f t="shared" ref="E95:W95" ca="1" si="96">E67</f>
        <v>13.574092130056357</v>
      </c>
      <c r="F95" s="14">
        <f t="shared" ca="1" si="96"/>
        <v>-2.848403151438859</v>
      </c>
      <c r="G95" s="14">
        <f t="shared" ca="1" si="96"/>
        <v>-1.0703876325089521</v>
      </c>
      <c r="H95" s="14">
        <f t="shared" ca="1" si="96"/>
        <v>-2.384970004753737</v>
      </c>
      <c r="I95" s="14">
        <f t="shared" ca="1" si="96"/>
        <v>460.6194330953017</v>
      </c>
      <c r="J95" s="14">
        <f t="shared" ca="1" si="96"/>
        <v>456.85209212919875</v>
      </c>
      <c r="K95" s="14">
        <f t="shared" ca="1" si="96"/>
        <v>472.92312284936378</v>
      </c>
      <c r="L95" s="14">
        <f t="shared" ca="1" si="96"/>
        <v>458.94944771796776</v>
      </c>
      <c r="M95" s="14">
        <f t="shared" ca="1" si="96"/>
        <v>430.02098618954807</v>
      </c>
      <c r="N95" s="14">
        <f t="shared" ca="1" si="96"/>
        <v>396.96004057056939</v>
      </c>
      <c r="O95" s="14">
        <f t="shared" ca="1" si="96"/>
        <v>432.61376914881407</v>
      </c>
      <c r="P95" s="14">
        <f t="shared" ca="1" si="96"/>
        <v>415.88580009108546</v>
      </c>
      <c r="Q95" s="14">
        <f t="shared" ca="1" si="96"/>
        <v>424.34044854055855</v>
      </c>
      <c r="R95" s="14">
        <f t="shared" ca="1" si="96"/>
        <v>413.5035004759917</v>
      </c>
      <c r="S95" s="14">
        <f t="shared" ca="1" si="96"/>
        <v>426.63895397403002</v>
      </c>
      <c r="T95" s="14">
        <f t="shared" ca="1" si="96"/>
        <v>448.47354549938115</v>
      </c>
      <c r="U95" s="14">
        <f t="shared" ca="1" si="96"/>
        <v>-0.23393857190069256</v>
      </c>
      <c r="V95" s="14">
        <f t="shared" ca="1" si="96"/>
        <v>-0.33271657326914084</v>
      </c>
      <c r="W95" s="14">
        <f t="shared" ca="1" si="96"/>
        <v>0.13567289746102573</v>
      </c>
    </row>
    <row r="96" spans="2:33" x14ac:dyDescent="0.25">
      <c r="B96" s="4" t="s">
        <v>1</v>
      </c>
      <c r="C96" s="17">
        <f ca="1">SUM(C94:C95)</f>
        <v>745.81501100138144</v>
      </c>
      <c r="D96" s="17">
        <f t="shared" ref="D96:W96" ca="1" si="97">SUM(D94:D95)</f>
        <v>17.130971422410099</v>
      </c>
      <c r="E96" s="17">
        <f t="shared" ca="1" si="97"/>
        <v>-2.1966270932287077</v>
      </c>
      <c r="F96" s="17">
        <f t="shared" ca="1" si="97"/>
        <v>-1.9376842089135016</v>
      </c>
      <c r="G96" s="17">
        <f t="shared" ca="1" si="97"/>
        <v>-24.064287097926588</v>
      </c>
      <c r="H96" s="17">
        <f t="shared" ca="1" si="97"/>
        <v>5.893335686217207</v>
      </c>
      <c r="I96" s="17">
        <f t="shared" ca="1" si="97"/>
        <v>117.15527692824617</v>
      </c>
      <c r="J96" s="17">
        <f t="shared" ca="1" si="97"/>
        <v>110.30665496881596</v>
      </c>
      <c r="K96" s="17">
        <f t="shared" ca="1" si="97"/>
        <v>113.20401295165419</v>
      </c>
      <c r="L96" s="17">
        <f t="shared" ca="1" si="97"/>
        <v>138.73351511289729</v>
      </c>
      <c r="M96" s="17">
        <f t="shared" ca="1" si="97"/>
        <v>94.745927378446368</v>
      </c>
      <c r="N96" s="17">
        <f t="shared" ca="1" si="97"/>
        <v>102.38060890317843</v>
      </c>
      <c r="O96" s="17">
        <f t="shared" ca="1" si="97"/>
        <v>121.263101295556</v>
      </c>
      <c r="P96" s="17">
        <f t="shared" ca="1" si="97"/>
        <v>142.21904539447337</v>
      </c>
      <c r="Q96" s="17">
        <f t="shared" ca="1" si="97"/>
        <v>134.96780627514073</v>
      </c>
      <c r="R96" s="17">
        <f t="shared" ca="1" si="97"/>
        <v>152.49613942513832</v>
      </c>
      <c r="S96" s="17">
        <f t="shared" ca="1" si="97"/>
        <v>180.86491406253862</v>
      </c>
      <c r="T96" s="17">
        <f t="shared" ca="1" si="97"/>
        <v>180.35591154453954</v>
      </c>
      <c r="U96" s="17">
        <f t="shared" ca="1" si="97"/>
        <v>-0.28031436809973642</v>
      </c>
      <c r="V96" s="17">
        <f t="shared" ca="1" si="97"/>
        <v>-0.11471998152545626</v>
      </c>
      <c r="W96" s="17">
        <f t="shared" ca="1" si="97"/>
        <v>0.17350640423659569</v>
      </c>
    </row>
    <row r="98" spans="2:23" x14ac:dyDescent="0.25">
      <c r="B98" s="4" t="s">
        <v>73</v>
      </c>
      <c r="D98" s="2">
        <f>D4</f>
        <v>2023</v>
      </c>
      <c r="E98" s="2">
        <f t="shared" ref="E98:W98" si="98">E4</f>
        <v>2024</v>
      </c>
      <c r="F98" s="2">
        <f t="shared" si="98"/>
        <v>2025</v>
      </c>
      <c r="G98" s="2">
        <f t="shared" si="98"/>
        <v>2026</v>
      </c>
      <c r="H98" s="2">
        <f t="shared" si="98"/>
        <v>2027</v>
      </c>
      <c r="I98" s="2">
        <f t="shared" si="98"/>
        <v>2028</v>
      </c>
      <c r="J98" s="2">
        <f t="shared" si="98"/>
        <v>2029</v>
      </c>
      <c r="K98" s="2">
        <f t="shared" si="98"/>
        <v>2030</v>
      </c>
      <c r="L98" s="2">
        <f t="shared" si="98"/>
        <v>2031</v>
      </c>
      <c r="M98" s="2">
        <f t="shared" si="98"/>
        <v>2032</v>
      </c>
      <c r="N98" s="2">
        <f t="shared" si="98"/>
        <v>2033</v>
      </c>
      <c r="O98" s="2">
        <f t="shared" si="98"/>
        <v>2034</v>
      </c>
      <c r="P98" s="2">
        <f t="shared" si="98"/>
        <v>2035</v>
      </c>
      <c r="Q98" s="2">
        <f t="shared" si="98"/>
        <v>2036</v>
      </c>
      <c r="R98" s="2">
        <f t="shared" si="98"/>
        <v>2037</v>
      </c>
      <c r="S98" s="2">
        <f t="shared" si="98"/>
        <v>2038</v>
      </c>
      <c r="T98" s="2">
        <f t="shared" si="98"/>
        <v>2039</v>
      </c>
      <c r="U98" s="2">
        <f t="shared" si="98"/>
        <v>2040</v>
      </c>
      <c r="V98" s="2">
        <f t="shared" si="98"/>
        <v>2041</v>
      </c>
      <c r="W98" s="2">
        <f t="shared" si="98"/>
        <v>2042</v>
      </c>
    </row>
    <row r="99" spans="2:23" x14ac:dyDescent="0.25">
      <c r="B99" s="4" t="s">
        <v>34</v>
      </c>
      <c r="C99" s="18">
        <f ca="1">C94</f>
        <v>-1837.1579915178047</v>
      </c>
      <c r="D99" s="18">
        <f ca="1">D94</f>
        <v>7.3688030716373873</v>
      </c>
      <c r="E99" s="18">
        <f t="shared" ref="E99:W101" ca="1" si="99">E94</f>
        <v>-15.770719223285065</v>
      </c>
      <c r="F99" s="18">
        <f t="shared" ca="1" si="99"/>
        <v>0.91071894252535746</v>
      </c>
      <c r="G99" s="18">
        <f t="shared" ca="1" si="99"/>
        <v>-22.993899465417634</v>
      </c>
      <c r="H99" s="18">
        <f t="shared" ca="1" si="99"/>
        <v>8.278305690970944</v>
      </c>
      <c r="I99" s="18">
        <f t="shared" ca="1" si="99"/>
        <v>-343.46415616705553</v>
      </c>
      <c r="J99" s="18">
        <f t="shared" ca="1" si="99"/>
        <v>-346.54543716038279</v>
      </c>
      <c r="K99" s="18">
        <f t="shared" ca="1" si="99"/>
        <v>-359.71910989770959</v>
      </c>
      <c r="L99" s="18">
        <f t="shared" ca="1" si="99"/>
        <v>-320.21593260507046</v>
      </c>
      <c r="M99" s="18">
        <f t="shared" ca="1" si="99"/>
        <v>-335.2750588111017</v>
      </c>
      <c r="N99" s="18">
        <f t="shared" ca="1" si="99"/>
        <v>-294.57943166739096</v>
      </c>
      <c r="O99" s="18">
        <f t="shared" ca="1" si="99"/>
        <v>-311.35066785325807</v>
      </c>
      <c r="P99" s="18">
        <f t="shared" ca="1" si="99"/>
        <v>-273.66675469661209</v>
      </c>
      <c r="Q99" s="18">
        <f t="shared" ca="1" si="99"/>
        <v>-289.37264226541782</v>
      </c>
      <c r="R99" s="18">
        <f t="shared" ca="1" si="99"/>
        <v>-261.00736105085338</v>
      </c>
      <c r="S99" s="18">
        <f t="shared" ca="1" si="99"/>
        <v>-245.7740399114914</v>
      </c>
      <c r="T99" s="18">
        <f t="shared" ca="1" si="99"/>
        <v>-268.11763395484161</v>
      </c>
      <c r="U99" s="18">
        <f t="shared" ca="1" si="99"/>
        <v>-4.6375796199043862E-2</v>
      </c>
      <c r="V99" s="18">
        <f t="shared" ca="1" si="99"/>
        <v>0.21799659174368458</v>
      </c>
      <c r="W99" s="18">
        <f t="shared" ca="1" si="99"/>
        <v>3.7833506775569958E-2</v>
      </c>
    </row>
    <row r="100" spans="2:23" x14ac:dyDescent="0.25">
      <c r="B100" s="4" t="s">
        <v>35</v>
      </c>
      <c r="C100" s="18">
        <f t="shared" ref="C100" ca="1" si="100">C95</f>
        <v>2582.9730025191861</v>
      </c>
      <c r="D100" s="18">
        <f t="shared" ref="D100:S101" ca="1" si="101">D95</f>
        <v>9.7621683507727131</v>
      </c>
      <c r="E100" s="18">
        <f t="shared" ca="1" si="101"/>
        <v>13.574092130056357</v>
      </c>
      <c r="F100" s="18">
        <f t="shared" ca="1" si="101"/>
        <v>-2.848403151438859</v>
      </c>
      <c r="G100" s="18">
        <f t="shared" ca="1" si="101"/>
        <v>-1.0703876325089521</v>
      </c>
      <c r="H100" s="18">
        <f t="shared" ca="1" si="101"/>
        <v>-2.384970004753737</v>
      </c>
      <c r="I100" s="18">
        <f t="shared" ca="1" si="101"/>
        <v>460.6194330953017</v>
      </c>
      <c r="J100" s="18">
        <f t="shared" ca="1" si="101"/>
        <v>456.85209212919875</v>
      </c>
      <c r="K100" s="18">
        <f t="shared" ca="1" si="101"/>
        <v>472.92312284936378</v>
      </c>
      <c r="L100" s="18">
        <f t="shared" ca="1" si="101"/>
        <v>458.94944771796776</v>
      </c>
      <c r="M100" s="18">
        <f t="shared" ca="1" si="101"/>
        <v>430.02098618954807</v>
      </c>
      <c r="N100" s="18">
        <f t="shared" ca="1" si="101"/>
        <v>396.96004057056939</v>
      </c>
      <c r="O100" s="18">
        <f t="shared" ca="1" si="101"/>
        <v>432.61376914881407</v>
      </c>
      <c r="P100" s="18">
        <f t="shared" ca="1" si="101"/>
        <v>415.88580009108546</v>
      </c>
      <c r="Q100" s="18">
        <f t="shared" ca="1" si="101"/>
        <v>424.34044854055855</v>
      </c>
      <c r="R100" s="18">
        <f t="shared" ca="1" si="101"/>
        <v>413.5035004759917</v>
      </c>
      <c r="S100" s="18">
        <f t="shared" ca="1" si="101"/>
        <v>426.63895397403002</v>
      </c>
      <c r="T100" s="18">
        <f t="shared" ca="1" si="99"/>
        <v>448.47354549938115</v>
      </c>
      <c r="U100" s="18">
        <f t="shared" ca="1" si="99"/>
        <v>-0.23393857190069256</v>
      </c>
      <c r="V100" s="18">
        <f t="shared" ca="1" si="99"/>
        <v>-0.33271657326914084</v>
      </c>
      <c r="W100" s="18">
        <f t="shared" ca="1" si="99"/>
        <v>0.13567289746102573</v>
      </c>
    </row>
    <row r="101" spans="2:23" x14ac:dyDescent="0.25">
      <c r="B101" s="4" t="s">
        <v>1</v>
      </c>
      <c r="C101" s="18">
        <f t="shared" ref="C101" ca="1" si="102">C96</f>
        <v>745.81501100138144</v>
      </c>
      <c r="D101" s="18">
        <f t="shared" ca="1" si="101"/>
        <v>17.130971422410099</v>
      </c>
      <c r="E101" s="18">
        <f t="shared" ca="1" si="99"/>
        <v>-2.1966270932287077</v>
      </c>
      <c r="F101" s="18">
        <f t="shared" ca="1" si="99"/>
        <v>-1.9376842089135016</v>
      </c>
      <c r="G101" s="18">
        <f t="shared" ca="1" si="99"/>
        <v>-24.064287097926588</v>
      </c>
      <c r="H101" s="18">
        <f t="shared" ca="1" si="99"/>
        <v>5.893335686217207</v>
      </c>
      <c r="I101" s="18">
        <f t="shared" ca="1" si="99"/>
        <v>117.15527692824617</v>
      </c>
      <c r="J101" s="18">
        <f t="shared" ca="1" si="99"/>
        <v>110.30665496881596</v>
      </c>
      <c r="K101" s="18">
        <f t="shared" ca="1" si="99"/>
        <v>113.20401295165419</v>
      </c>
      <c r="L101" s="18">
        <f t="shared" ca="1" si="99"/>
        <v>138.73351511289729</v>
      </c>
      <c r="M101" s="18">
        <f t="shared" ca="1" si="99"/>
        <v>94.745927378446368</v>
      </c>
      <c r="N101" s="18">
        <f t="shared" ca="1" si="99"/>
        <v>102.38060890317843</v>
      </c>
      <c r="O101" s="18">
        <f t="shared" ca="1" si="99"/>
        <v>121.263101295556</v>
      </c>
      <c r="P101" s="18">
        <f t="shared" ca="1" si="99"/>
        <v>142.21904539447337</v>
      </c>
      <c r="Q101" s="18">
        <f t="shared" ca="1" si="99"/>
        <v>134.96780627514073</v>
      </c>
      <c r="R101" s="18">
        <f t="shared" ca="1" si="99"/>
        <v>152.49613942513832</v>
      </c>
      <c r="S101" s="18">
        <f t="shared" ca="1" si="99"/>
        <v>180.86491406253862</v>
      </c>
      <c r="T101" s="18">
        <f t="shared" ca="1" si="99"/>
        <v>180.35591154453954</v>
      </c>
      <c r="U101" s="18">
        <f t="shared" ca="1" si="99"/>
        <v>-0.28031436809973642</v>
      </c>
      <c r="V101" s="18">
        <f t="shared" ca="1" si="99"/>
        <v>-0.11471998152545626</v>
      </c>
      <c r="W101" s="18">
        <f t="shared" ca="1" si="99"/>
        <v>0.17350640423659569</v>
      </c>
    </row>
    <row r="104" spans="2:23" x14ac:dyDescent="0.25">
      <c r="B104" s="19"/>
      <c r="C104" s="20"/>
      <c r="D104" s="21"/>
      <c r="H104" s="22"/>
    </row>
    <row r="105" spans="2:23" x14ac:dyDescent="0.25">
      <c r="B105" s="19"/>
      <c r="G105" s="23"/>
    </row>
    <row r="106" spans="2:23" x14ac:dyDescent="0.25">
      <c r="C106" s="20"/>
      <c r="D106" s="21"/>
    </row>
    <row r="135" spans="2:23" ht="15.75" x14ac:dyDescent="0.25">
      <c r="B135" s="24" t="s">
        <v>71</v>
      </c>
    </row>
    <row r="136" spans="2:23" ht="15.75" x14ac:dyDescent="0.25">
      <c r="B136" s="25" t="s">
        <v>37</v>
      </c>
      <c r="C136" s="26">
        <f>NPV($C$2,D136:W136)</f>
        <v>1.5837282233584046E-3</v>
      </c>
      <c r="D136" s="20">
        <f>Change!D86-Base!D86</f>
        <v>0</v>
      </c>
      <c r="E136" s="20">
        <f>Change!E86-Base!E86</f>
        <v>0</v>
      </c>
      <c r="F136" s="20">
        <f>Change!F86-Base!F86</f>
        <v>0</v>
      </c>
      <c r="G136" s="20">
        <f>Change!G86-Base!G86</f>
        <v>3.7422420300572412E-3</v>
      </c>
      <c r="H136" s="20">
        <f>Change!H86-Base!H86</f>
        <v>0</v>
      </c>
      <c r="I136" s="20">
        <f>Change!I86-Base!I86</f>
        <v>0</v>
      </c>
      <c r="J136" s="20">
        <f>Change!J86-Base!J86</f>
        <v>0</v>
      </c>
      <c r="K136" s="20">
        <f>Change!K86-Base!K86</f>
        <v>0</v>
      </c>
      <c r="L136" s="20">
        <f>Change!L86-Base!L86</f>
        <v>0</v>
      </c>
      <c r="M136" s="20">
        <f>Change!M86-Base!M86</f>
        <v>0</v>
      </c>
      <c r="N136" s="20">
        <f>Change!N86-Base!N86</f>
        <v>0</v>
      </c>
      <c r="O136" s="20">
        <f>Change!O86-Base!O86</f>
        <v>0</v>
      </c>
      <c r="P136" s="20">
        <f>Change!P86-Base!P86</f>
        <v>0</v>
      </c>
      <c r="Q136" s="20">
        <f>Change!Q86-Base!Q86</f>
        <v>0</v>
      </c>
      <c r="R136" s="20">
        <f>Change!R86-Base!R86</f>
        <v>-3.4459740018064622E-3</v>
      </c>
      <c r="S136" s="20">
        <f>Change!S86-Base!S86</f>
        <v>0</v>
      </c>
      <c r="T136" s="20">
        <f>Change!T86-Base!T86</f>
        <v>0</v>
      </c>
      <c r="U136" s="20">
        <f>Change!U86-Base!U86</f>
        <v>0</v>
      </c>
      <c r="V136" s="20">
        <f>Change!V86-Base!V86</f>
        <v>0</v>
      </c>
      <c r="W136" s="20">
        <f>Change!W86-Base!W86</f>
        <v>0</v>
      </c>
    </row>
    <row r="137" spans="2:23" ht="15.75" x14ac:dyDescent="0.25">
      <c r="B137" s="25" t="s">
        <v>5</v>
      </c>
      <c r="C137" s="26">
        <f t="shared" ref="C137:C145" si="103">NPV($C$2,D137:W137)</f>
        <v>-3.956881729965956E-2</v>
      </c>
      <c r="D137" s="20">
        <f>Change!D87-Base!D87</f>
        <v>-4.1884041749995049E-2</v>
      </c>
      <c r="E137" s="20">
        <f>Change!E87-Base!E87</f>
        <v>0</v>
      </c>
      <c r="F137" s="20">
        <f>Change!F87-Base!F87</f>
        <v>0</v>
      </c>
      <c r="G137" s="20">
        <f>Change!G87-Base!G87</f>
        <v>0</v>
      </c>
      <c r="H137" s="20">
        <f>Change!H87-Base!H87</f>
        <v>-2.0000000000095497E-3</v>
      </c>
      <c r="I137" s="20">
        <f>Change!I87-Base!I87</f>
        <v>2.0000000000095497E-3</v>
      </c>
      <c r="J137" s="20">
        <f>Change!J87-Base!J87</f>
        <v>0</v>
      </c>
      <c r="K137" s="20">
        <f>Change!K87-Base!K87</f>
        <v>1.0000000000331966E-3</v>
      </c>
      <c r="L137" s="20">
        <f>Change!L87-Base!L87</f>
        <v>0</v>
      </c>
      <c r="M137" s="20">
        <f>Change!M87-Base!M87</f>
        <v>0</v>
      </c>
      <c r="N137" s="20">
        <f>Change!N87-Base!N87</f>
        <v>-3.999999999962256E-3</v>
      </c>
      <c r="O137" s="20">
        <f>Change!O87-Base!O87</f>
        <v>2.9999999999859028E-3</v>
      </c>
      <c r="P137" s="20">
        <f>Change!P87-Base!P87</f>
        <v>-2.7229987153987167E-8</v>
      </c>
      <c r="Q137" s="20">
        <f>Change!Q87-Base!Q87</f>
        <v>0</v>
      </c>
      <c r="R137" s="20">
        <f>Change!R87-Base!R87</f>
        <v>0</v>
      </c>
      <c r="S137" s="20">
        <f>Change!S87-Base!S87</f>
        <v>1.0000000000331966E-3</v>
      </c>
      <c r="T137" s="20">
        <f>Change!T87-Base!T87</f>
        <v>-1.0000000000331966E-3</v>
      </c>
      <c r="U137" s="20">
        <f>Change!U87-Base!U87</f>
        <v>0</v>
      </c>
      <c r="V137" s="20">
        <f>Change!V87-Base!V87</f>
        <v>9.9999999997635314E-4</v>
      </c>
      <c r="W137" s="20">
        <f>Change!W87-Base!W87</f>
        <v>-2.0000000000095497E-3</v>
      </c>
    </row>
    <row r="138" spans="2:23" ht="15.75" x14ac:dyDescent="0.25">
      <c r="B138" s="25" t="s">
        <v>38</v>
      </c>
      <c r="C138" s="26">
        <f t="shared" si="103"/>
        <v>0</v>
      </c>
      <c r="D138" s="20">
        <f>Change!D88-Base!D88</f>
        <v>0</v>
      </c>
      <c r="E138" s="20">
        <f>Change!E88-Base!E88</f>
        <v>0</v>
      </c>
      <c r="F138" s="20">
        <f>Change!F88-Base!F88</f>
        <v>0</v>
      </c>
      <c r="G138" s="20">
        <f>Change!G88-Base!G88</f>
        <v>0</v>
      </c>
      <c r="H138" s="20">
        <f>Change!H88-Base!H88</f>
        <v>0</v>
      </c>
      <c r="I138" s="20">
        <f>Change!I88-Base!I88</f>
        <v>0</v>
      </c>
      <c r="J138" s="20">
        <f>Change!J88-Base!J88</f>
        <v>0</v>
      </c>
      <c r="K138" s="20">
        <f>Change!K88-Base!K88</f>
        <v>0</v>
      </c>
      <c r="L138" s="20">
        <f>Change!L88-Base!L88</f>
        <v>0</v>
      </c>
      <c r="M138" s="20">
        <f>Change!M88-Base!M88</f>
        <v>0</v>
      </c>
      <c r="N138" s="20">
        <f>Change!N88-Base!N88</f>
        <v>0</v>
      </c>
      <c r="O138" s="20">
        <f>Change!O88-Base!O88</f>
        <v>0</v>
      </c>
      <c r="P138" s="20">
        <f>Change!P88-Base!P88</f>
        <v>0</v>
      </c>
      <c r="Q138" s="20">
        <f>Change!Q88-Base!Q88</f>
        <v>0</v>
      </c>
      <c r="R138" s="20">
        <f>Change!R88-Base!R88</f>
        <v>0</v>
      </c>
      <c r="S138" s="20">
        <f>Change!S88-Base!S88</f>
        <v>0</v>
      </c>
      <c r="T138" s="20">
        <f>Change!T88-Base!T88</f>
        <v>0</v>
      </c>
      <c r="U138" s="20">
        <f>Change!U88-Base!U88</f>
        <v>0</v>
      </c>
      <c r="V138" s="20">
        <f>Change!V88-Base!V88</f>
        <v>0</v>
      </c>
      <c r="W138" s="20">
        <f>Change!W88-Base!W88</f>
        <v>0</v>
      </c>
    </row>
    <row r="139" spans="2:23" ht="15.75" x14ac:dyDescent="0.25">
      <c r="B139" s="25" t="s">
        <v>39</v>
      </c>
      <c r="C139" s="26">
        <f t="shared" si="103"/>
        <v>2653.958352485537</v>
      </c>
      <c r="D139" s="20">
        <f>Change!D89-Base!D89</f>
        <v>119.66226948335134</v>
      </c>
      <c r="E139" s="20">
        <f>Change!E89-Base!E89</f>
        <v>110.87034543525078</v>
      </c>
      <c r="F139" s="20">
        <f>Change!F89-Base!F89</f>
        <v>154.43761638489013</v>
      </c>
      <c r="G139" s="20">
        <f>Change!G89-Base!G89</f>
        <v>21.660156183521394</v>
      </c>
      <c r="H139" s="20">
        <f>Change!H89-Base!H89</f>
        <v>-0.29458075788897986</v>
      </c>
      <c r="I139" s="20">
        <f>Change!I89-Base!I89</f>
        <v>57.944372103440401</v>
      </c>
      <c r="J139" s="20">
        <f>Change!J89-Base!J89</f>
        <v>240.0915033975416</v>
      </c>
      <c r="K139" s="20">
        <f>Change!K89-Base!K89</f>
        <v>435.49781455027005</v>
      </c>
      <c r="L139" s="20">
        <f>Change!L89-Base!L89</f>
        <v>343.93307068149988</v>
      </c>
      <c r="M139" s="20">
        <f>Change!M89-Base!M89</f>
        <v>326.98451309501979</v>
      </c>
      <c r="N139" s="20">
        <f>Change!N89-Base!N89</f>
        <v>94.085808399151574</v>
      </c>
      <c r="O139" s="20">
        <f>Change!O89-Base!O89</f>
        <v>422.04779363180205</v>
      </c>
      <c r="P139" s="20">
        <f>Change!P89-Base!P89</f>
        <v>386.7326672740619</v>
      </c>
      <c r="Q139" s="20">
        <f>Change!Q89-Base!Q89</f>
        <v>470.59772620422973</v>
      </c>
      <c r="R139" s="20">
        <f>Change!R89-Base!R89</f>
        <v>277.86212842745317</v>
      </c>
      <c r="S139" s="20">
        <f>Change!S89-Base!S89</f>
        <v>1145.8267590051128</v>
      </c>
      <c r="T139" s="20">
        <f>Change!T89-Base!T89</f>
        <v>1130.0502047909722</v>
      </c>
      <c r="U139" s="20">
        <f>Change!U89-Base!U89</f>
        <v>1.2697371271297015</v>
      </c>
      <c r="V139" s="20">
        <f>Change!V89-Base!V89</f>
        <v>4.3236811310234771</v>
      </c>
      <c r="W139" s="20">
        <f>Change!W89-Base!W89</f>
        <v>0.48877959873971122</v>
      </c>
    </row>
    <row r="140" spans="2:23" ht="15.75" x14ac:dyDescent="0.25">
      <c r="B140" s="25" t="s">
        <v>40</v>
      </c>
      <c r="C140" s="26">
        <f t="shared" si="103"/>
        <v>348.10169298342771</v>
      </c>
      <c r="D140" s="20">
        <f>Change!D90-Base!D90</f>
        <v>0</v>
      </c>
      <c r="E140" s="20">
        <f>Change!E90-Base!E90</f>
        <v>0</v>
      </c>
      <c r="F140" s="20">
        <f>Change!F90-Base!F90</f>
        <v>1.6254514974102676</v>
      </c>
      <c r="G140" s="20">
        <f>Change!G90-Base!G90</f>
        <v>0.92928574870074954</v>
      </c>
      <c r="H140" s="20">
        <f>Change!H90-Base!H90</f>
        <v>-0.81662635167049302</v>
      </c>
      <c r="I140" s="20">
        <f>Change!I90-Base!I90</f>
        <v>0.33965917241948773</v>
      </c>
      <c r="J140" s="20">
        <f>Change!J90-Base!J90</f>
        <v>0</v>
      </c>
      <c r="K140" s="20">
        <f>Change!K90-Base!K90</f>
        <v>2.3782648557007633</v>
      </c>
      <c r="L140" s="20">
        <f>Change!L90-Base!L90</f>
        <v>0.12586158584053919</v>
      </c>
      <c r="M140" s="20">
        <f>Change!M90-Base!M90</f>
        <v>63.185857099451823</v>
      </c>
      <c r="N140" s="20">
        <f>Change!N90-Base!N90</f>
        <v>88.334141667950462</v>
      </c>
      <c r="O140" s="20">
        <f>Change!O90-Base!O90</f>
        <v>84.216316160309361</v>
      </c>
      <c r="P140" s="20">
        <f>Change!P90-Base!P90</f>
        <v>110.96474771603971</v>
      </c>
      <c r="Q140" s="20">
        <f>Change!Q90-Base!Q90</f>
        <v>123.09097079922867</v>
      </c>
      <c r="R140" s="20">
        <f>Change!R90-Base!R90</f>
        <v>111.24432374098978</v>
      </c>
      <c r="S140" s="20">
        <f>Change!S90-Base!S90</f>
        <v>123.87493886274933</v>
      </c>
      <c r="T140" s="20">
        <f>Change!T90-Base!T90</f>
        <v>135.79534106884967</v>
      </c>
      <c r="U140" s="20">
        <f>Change!U90-Base!U90</f>
        <v>-9.5915690490073757E-2</v>
      </c>
      <c r="V140" s="20">
        <f>Change!V90-Base!V90</f>
        <v>3.423392228090961</v>
      </c>
      <c r="W140" s="20">
        <f>Change!W90-Base!W90</f>
        <v>0.27059744295002019</v>
      </c>
    </row>
    <row r="141" spans="2:23" ht="15.75" x14ac:dyDescent="0.25">
      <c r="B141" s="25" t="s">
        <v>41</v>
      </c>
      <c r="C141" s="26">
        <f t="shared" si="103"/>
        <v>2412.9310232495782</v>
      </c>
      <c r="D141" s="20">
        <f>Change!D91-Base!D91</f>
        <v>-1.0578027441897575</v>
      </c>
      <c r="E141" s="20">
        <f>Change!E91-Base!E91</f>
        <v>8.824194014448949</v>
      </c>
      <c r="F141" s="20">
        <f>Change!F91-Base!F91</f>
        <v>-2.9861373762396397</v>
      </c>
      <c r="G141" s="20">
        <f>Change!G91-Base!G91</f>
        <v>2.1007101585892087</v>
      </c>
      <c r="H141" s="20">
        <f>Change!H91-Base!H91</f>
        <v>5.4061324379290454E-2</v>
      </c>
      <c r="I141" s="20">
        <f>Change!I91-Base!I91</f>
        <v>1.3990380210107105</v>
      </c>
      <c r="J141" s="20">
        <f>Change!J91-Base!J91</f>
        <v>6.5343667120032478E-2</v>
      </c>
      <c r="K141" s="20">
        <f>Change!K91-Base!K91</f>
        <v>0.19313015950319823</v>
      </c>
      <c r="L141" s="20">
        <f>Change!L91-Base!L91</f>
        <v>2.986609079020127</v>
      </c>
      <c r="M141" s="20">
        <f>Change!M91-Base!M91</f>
        <v>648.86965181861888</v>
      </c>
      <c r="N141" s="20">
        <f>Change!N91-Base!N91</f>
        <v>795.35553455445915</v>
      </c>
      <c r="O141" s="20">
        <f>Change!O91-Base!O91</f>
        <v>962.29887593922467</v>
      </c>
      <c r="P141" s="20">
        <f>Change!P91-Base!P91</f>
        <v>645.32541095901979</v>
      </c>
      <c r="Q141" s="20">
        <f>Change!Q91-Base!Q91</f>
        <v>566.82993539196468</v>
      </c>
      <c r="R141" s="20">
        <f>Change!R91-Base!R91</f>
        <v>538.42361441745015</v>
      </c>
      <c r="S141" s="20">
        <f>Change!S91-Base!S91</f>
        <v>682.53941150605533</v>
      </c>
      <c r="T141" s="20">
        <f>Change!T91-Base!T91</f>
        <v>834.74410770612303</v>
      </c>
      <c r="U141" s="20">
        <f>Change!U91-Base!U91</f>
        <v>5.2105417893253616</v>
      </c>
      <c r="V141" s="20">
        <f>Change!V91-Base!V91</f>
        <v>-0.1003979089364293</v>
      </c>
      <c r="W141" s="20">
        <f>Change!W91-Base!W91</f>
        <v>-0.54654261343966937</v>
      </c>
    </row>
    <row r="142" spans="2:23" ht="15.75" x14ac:dyDescent="0.25">
      <c r="B142" s="25" t="s">
        <v>42</v>
      </c>
      <c r="C142" s="26">
        <f t="shared" si="103"/>
        <v>78.076974486795962</v>
      </c>
      <c r="D142" s="20">
        <f>Change!D92-Base!D92</f>
        <v>1.4632530998324</v>
      </c>
      <c r="E142" s="20">
        <f>Change!E92-Base!E92</f>
        <v>0.33225563579981099</v>
      </c>
      <c r="F142" s="20">
        <f>Change!F92-Base!F92</f>
        <v>-1.7881490546506029</v>
      </c>
      <c r="G142" s="20">
        <f>Change!G92-Base!G92</f>
        <v>8.8372962967696367E-2</v>
      </c>
      <c r="H142" s="20">
        <f>Change!H92-Base!H92</f>
        <v>1.8021907459478825</v>
      </c>
      <c r="I142" s="20">
        <f>Change!I92-Base!I92</f>
        <v>0.66783599313021114</v>
      </c>
      <c r="J142" s="20">
        <f>Change!J92-Base!J92</f>
        <v>2.4175721437723041</v>
      </c>
      <c r="K142" s="20">
        <f>Change!K92-Base!K92</f>
        <v>44.505925759838647</v>
      </c>
      <c r="L142" s="20">
        <f>Change!L92-Base!L92</f>
        <v>35.210157315748802</v>
      </c>
      <c r="M142" s="20">
        <f>Change!M92-Base!M92</f>
        <v>-33.053770321581396</v>
      </c>
      <c r="N142" s="20">
        <f>Change!N92-Base!N92</f>
        <v>-10.150063275228604</v>
      </c>
      <c r="O142" s="20">
        <f>Change!O92-Base!O92</f>
        <v>-21.185775551788538</v>
      </c>
      <c r="P142" s="20">
        <f>Change!P92-Base!P92</f>
        <v>-2.1551573000388089</v>
      </c>
      <c r="Q142" s="20">
        <f>Change!Q92-Base!Q92</f>
        <v>1.4967168162920643</v>
      </c>
      <c r="R142" s="20">
        <f>Change!R92-Base!R92</f>
        <v>-4.5337385843995435</v>
      </c>
      <c r="S142" s="20">
        <f>Change!S92-Base!S92</f>
        <v>92.788915088778595</v>
      </c>
      <c r="T142" s="20">
        <f>Change!T92-Base!T92</f>
        <v>92.024063337340522</v>
      </c>
      <c r="U142" s="20">
        <f>Change!U92-Base!U92</f>
        <v>-1.3159031093609883</v>
      </c>
      <c r="V142" s="20">
        <f>Change!V92-Base!V92</f>
        <v>-0.88399368655791477</v>
      </c>
      <c r="W142" s="20">
        <f>Change!W92-Base!W92</f>
        <v>-1.641601053868726</v>
      </c>
    </row>
    <row r="143" spans="2:23" ht="15.75" x14ac:dyDescent="0.25">
      <c r="B143" s="25" t="s">
        <v>43</v>
      </c>
      <c r="C143" s="26">
        <f t="shared" si="103"/>
        <v>-2935.0595614400795</v>
      </c>
      <c r="D143" s="20">
        <f>Change!D93-Base!D93</f>
        <v>-72.91464416229428</v>
      </c>
      <c r="E143" s="20">
        <f>Change!E93-Base!E93</f>
        <v>-114.86332538194256</v>
      </c>
      <c r="F143" s="20">
        <f>Change!F93-Base!F93</f>
        <v>-291.15863492889912</v>
      </c>
      <c r="G143" s="20">
        <f>Change!G93-Base!G93</f>
        <v>-18.299215622660995</v>
      </c>
      <c r="H143" s="20">
        <f>Change!H93-Base!H93</f>
        <v>108.27149403694784</v>
      </c>
      <c r="I143" s="20">
        <f>Change!I93-Base!I93</f>
        <v>379.11501846741885</v>
      </c>
      <c r="J143" s="20">
        <f>Change!J93-Base!J93</f>
        <v>-411.07984720256354</v>
      </c>
      <c r="K143" s="20">
        <f>Change!K93-Base!K93</f>
        <v>-687.5953047494113</v>
      </c>
      <c r="L143" s="20">
        <f>Change!L93-Base!L93</f>
        <v>-463.48414364477503</v>
      </c>
      <c r="M143" s="20">
        <f>Change!M93-Base!M93</f>
        <v>-157.80043748038588</v>
      </c>
      <c r="N143" s="20">
        <f>Change!N93-Base!N93</f>
        <v>-375.35456683150551</v>
      </c>
      <c r="O143" s="20">
        <f>Change!O93-Base!O93</f>
        <v>-509.1538580708002</v>
      </c>
      <c r="P143" s="20">
        <f>Change!P93-Base!P93</f>
        <v>-466.06996252163663</v>
      </c>
      <c r="Q143" s="20">
        <f>Change!Q93-Base!Q93</f>
        <v>-630.41040583665017</v>
      </c>
      <c r="R143" s="20">
        <f>Change!R93-Base!R93</f>
        <v>-517.57860507616715</v>
      </c>
      <c r="S143" s="20">
        <f>Change!S93-Base!S93</f>
        <v>-1096.6942134830751</v>
      </c>
      <c r="T143" s="20">
        <f>Change!T93-Base!T93</f>
        <v>-1143.2815752299357</v>
      </c>
      <c r="U143" s="20">
        <f>Change!U93-Base!U93</f>
        <v>5.564443045630469</v>
      </c>
      <c r="V143" s="20">
        <f>Change!V93-Base!V93</f>
        <v>7.0001525854750071</v>
      </c>
      <c r="W143" s="20">
        <f>Change!W93-Base!W93</f>
        <v>0.20320782785711344</v>
      </c>
    </row>
    <row r="144" spans="2:23" ht="15.75" x14ac:dyDescent="0.25">
      <c r="B144" s="25" t="s">
        <v>44</v>
      </c>
      <c r="C144" s="26">
        <f t="shared" si="103"/>
        <v>0</v>
      </c>
      <c r="D144" s="20">
        <f>Change!D94-Base!D94</f>
        <v>0</v>
      </c>
      <c r="E144" s="20">
        <f>Change!E94-Base!E94</f>
        <v>0</v>
      </c>
      <c r="F144" s="20">
        <f>Change!F94-Base!F94</f>
        <v>0</v>
      </c>
      <c r="G144" s="20">
        <f>Change!G94-Base!G94</f>
        <v>0</v>
      </c>
      <c r="H144" s="20">
        <f>Change!H94-Base!H94</f>
        <v>0</v>
      </c>
      <c r="I144" s="20">
        <f>Change!I94-Base!I94</f>
        <v>0</v>
      </c>
      <c r="J144" s="20">
        <f>Change!J94-Base!J94</f>
        <v>0</v>
      </c>
      <c r="K144" s="20">
        <f>Change!K94-Base!K94</f>
        <v>0</v>
      </c>
      <c r="L144" s="20">
        <f>Change!L94-Base!L94</f>
        <v>0</v>
      </c>
      <c r="M144" s="20">
        <f>Change!M94-Base!M94</f>
        <v>0</v>
      </c>
      <c r="N144" s="20">
        <f>Change!N94-Base!N94</f>
        <v>0</v>
      </c>
      <c r="O144" s="20">
        <f>Change!O94-Base!O94</f>
        <v>0</v>
      </c>
      <c r="P144" s="20">
        <f>Change!P94-Base!P94</f>
        <v>0</v>
      </c>
      <c r="Q144" s="20">
        <f>Change!Q94-Base!Q94</f>
        <v>0</v>
      </c>
      <c r="R144" s="20">
        <f>Change!R94-Base!R94</f>
        <v>0</v>
      </c>
      <c r="S144" s="20">
        <f>Change!S94-Base!S94</f>
        <v>0</v>
      </c>
      <c r="T144" s="20">
        <f>Change!T94-Base!T94</f>
        <v>0</v>
      </c>
      <c r="U144" s="20">
        <f>Change!U94-Base!U94</f>
        <v>0</v>
      </c>
      <c r="V144" s="20">
        <f>Change!V94-Base!V94</f>
        <v>0</v>
      </c>
      <c r="W144" s="20">
        <f>Change!W94-Base!W94</f>
        <v>0</v>
      </c>
    </row>
    <row r="145" spans="2:23" ht="15.75" x14ac:dyDescent="0.25">
      <c r="B145" s="27" t="s">
        <v>1</v>
      </c>
      <c r="C145" s="26">
        <f t="shared" si="103"/>
        <v>0</v>
      </c>
      <c r="D145" s="20">
        <f>Change!D95-Base!D95</f>
        <v>0</v>
      </c>
      <c r="E145" s="20">
        <f>Change!E95-Base!E95</f>
        <v>0</v>
      </c>
      <c r="F145" s="20">
        <f>Change!F95-Base!F95</f>
        <v>0</v>
      </c>
      <c r="G145" s="20">
        <f>Change!G95-Base!G95</f>
        <v>0</v>
      </c>
      <c r="H145" s="20">
        <f>Change!H95-Base!H95</f>
        <v>0</v>
      </c>
      <c r="I145" s="20">
        <f>Change!I95-Base!I95</f>
        <v>0</v>
      </c>
      <c r="J145" s="20">
        <f>Change!J95-Base!J95</f>
        <v>0</v>
      </c>
      <c r="K145" s="20">
        <f>Change!K95-Base!K95</f>
        <v>0</v>
      </c>
      <c r="L145" s="20">
        <f>Change!L95-Base!L95</f>
        <v>0</v>
      </c>
      <c r="M145" s="20">
        <f>Change!M95-Base!M95</f>
        <v>0</v>
      </c>
      <c r="N145" s="20">
        <f>Change!N95-Base!N95</f>
        <v>0</v>
      </c>
      <c r="O145" s="20">
        <f>Change!O95-Base!O95</f>
        <v>0</v>
      </c>
      <c r="P145" s="20">
        <f>Change!P95-Base!P95</f>
        <v>0</v>
      </c>
      <c r="Q145" s="20">
        <f>Change!Q95-Base!Q95</f>
        <v>0</v>
      </c>
      <c r="R145" s="20">
        <f>Change!R95-Base!R95</f>
        <v>0</v>
      </c>
      <c r="S145" s="20">
        <f>Change!S95-Base!S95</f>
        <v>0</v>
      </c>
      <c r="T145" s="20">
        <f>Change!T95-Base!T95</f>
        <v>0</v>
      </c>
      <c r="U145" s="20">
        <f>Change!U95-Base!U95</f>
        <v>0</v>
      </c>
      <c r="V145" s="20">
        <f>Change!V95-Base!V95</f>
        <v>0</v>
      </c>
      <c r="W145" s="20">
        <f>Change!W95-Base!W95</f>
        <v>0</v>
      </c>
    </row>
    <row r="146" spans="2:23" x14ac:dyDescent="0.25">
      <c r="C146" s="20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92BFE-B186-4A7B-BD96-645C83645EC1}">
  <sheetPr codeName="Sheet2"/>
  <dimension ref="A1:X107"/>
  <sheetViews>
    <sheetView showGridLines="0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24" ht="21" thickBot="1" x14ac:dyDescent="0.35">
      <c r="C1" s="5" t="s">
        <v>0</v>
      </c>
      <c r="D1" s="32"/>
      <c r="F1" s="33" t="str">
        <f>_xlfn.TEXTBEFORE(ChangeStudyName,"(")&amp;" - Less - "&amp;_xlfn.TEXTBEFORE(BaseStudyName,"(")</f>
        <v xml:space="preserve">23U.LP.LST.20.BA12.EP.MM.Intgrtd Port+No CCUS.57070  - Less - 23U.LP.LST.20.BA12.EP.MM.Integrated Portfolio+WA Adds.56000 </v>
      </c>
    </row>
    <row r="2" spans="1:24" ht="15.75" thickBot="1" x14ac:dyDescent="0.3">
      <c r="C2" s="6">
        <v>6.7699999999999996E-2</v>
      </c>
    </row>
    <row r="5" spans="1:24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</row>
    <row r="6" spans="1:24" x14ac:dyDescent="0.25">
      <c r="A6" s="20"/>
    </row>
    <row r="7" spans="1:24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ht="15.75" x14ac:dyDescent="0.25">
      <c r="A8" s="20"/>
      <c r="B8" s="24" t="s">
        <v>74</v>
      </c>
      <c r="C8" s="20">
        <f t="shared" ref="C8" si="0">NPV($C$2,D8:W8)</f>
        <v>-707.99328667385373</v>
      </c>
      <c r="D8" s="34">
        <f>Change!D8-Base!D8</f>
        <v>0.17557845463859678</v>
      </c>
      <c r="E8" s="34">
        <f>Change!E8-Base!E8</f>
        <v>-9.4254015121357781E-2</v>
      </c>
      <c r="F8" s="34">
        <f>Change!F8-Base!F8</f>
        <v>-0.48852229927464919</v>
      </c>
      <c r="G8" s="34">
        <f>Change!G8-Base!G8</f>
        <v>-6.9496276592801109E-2</v>
      </c>
      <c r="H8" s="34">
        <f>Change!H8-Base!H8</f>
        <v>0.16506826238831351</v>
      </c>
      <c r="I8" s="34">
        <f>Change!I8-Base!I8</f>
        <v>-113.65720199902661</v>
      </c>
      <c r="J8" s="34">
        <f>Change!J8-Base!J8</f>
        <v>-111.73283616059413</v>
      </c>
      <c r="K8" s="34">
        <f>Change!K8-Base!K8</f>
        <v>-121.12098769882972</v>
      </c>
      <c r="L8" s="34">
        <f>Change!L8-Base!L8</f>
        <v>-117.44530765944452</v>
      </c>
      <c r="M8" s="34">
        <f>Change!M8-Base!M8</f>
        <v>-126.07837928977224</v>
      </c>
      <c r="N8" s="34">
        <f>Change!N8-Base!N8</f>
        <v>-118.6133226725933</v>
      </c>
      <c r="O8" s="34">
        <f>Change!O8-Base!O8</f>
        <v>-132.51035613780024</v>
      </c>
      <c r="P8" s="34">
        <f>Change!P8-Base!P8</f>
        <v>-120.41960580798555</v>
      </c>
      <c r="Q8" s="34">
        <f>Change!Q8-Base!Q8</f>
        <v>-125.44558310283252</v>
      </c>
      <c r="R8" s="34">
        <f>Change!R8-Base!R8</f>
        <v>-119.05071672058108</v>
      </c>
      <c r="S8" s="34">
        <f>Change!S8-Base!S8</f>
        <v>-133.06951161795814</v>
      </c>
      <c r="T8" s="34">
        <f>Change!T8-Base!T8</f>
        <v>-143.82285200525098</v>
      </c>
      <c r="U8" s="34">
        <f>Change!U8-Base!U8</f>
        <v>2.5097372519544692E-5</v>
      </c>
      <c r="V8" s="34">
        <f>Change!V8-Base!V8</f>
        <v>6.0017303439008352E-4</v>
      </c>
      <c r="W8" s="34">
        <f>Change!W8-Base!W8</f>
        <v>4.1628273592111409E-3</v>
      </c>
      <c r="X8" s="20"/>
    </row>
    <row r="9" spans="1:24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.75" x14ac:dyDescent="0.25">
      <c r="A10" s="20"/>
      <c r="B10" s="27" t="s">
        <v>1</v>
      </c>
      <c r="C10" s="35">
        <f t="shared" ref="C10" si="1">NPV($C$2,D10:W10)</f>
        <v>-707.99328667385373</v>
      </c>
      <c r="D10" s="35">
        <f>Change!D10-Base!D10</f>
        <v>0.17557845463859678</v>
      </c>
      <c r="E10" s="35">
        <f>Change!E10-Base!E10</f>
        <v>-9.4254015121357781E-2</v>
      </c>
      <c r="F10" s="35">
        <f>Change!F10-Base!F10</f>
        <v>-0.48852229927464919</v>
      </c>
      <c r="G10" s="35">
        <f>Change!G10-Base!G10</f>
        <v>-6.9496276592801109E-2</v>
      </c>
      <c r="H10" s="35">
        <f>Change!H10-Base!H10</f>
        <v>0.16506826238831351</v>
      </c>
      <c r="I10" s="35">
        <f>Change!I10-Base!I10</f>
        <v>-113.65720199902661</v>
      </c>
      <c r="J10" s="35">
        <f>Change!J10-Base!J10</f>
        <v>-111.73283616059413</v>
      </c>
      <c r="K10" s="35">
        <f>Change!K10-Base!K10</f>
        <v>-121.12098769882972</v>
      </c>
      <c r="L10" s="35">
        <f>Change!L10-Base!L10</f>
        <v>-117.44530765944452</v>
      </c>
      <c r="M10" s="35">
        <f>Change!M10-Base!M10</f>
        <v>-126.07837928977224</v>
      </c>
      <c r="N10" s="35">
        <f>Change!N10-Base!N10</f>
        <v>-118.6133226725933</v>
      </c>
      <c r="O10" s="35">
        <f>Change!O10-Base!O10</f>
        <v>-132.51035613780024</v>
      </c>
      <c r="P10" s="35">
        <f>Change!P10-Base!P10</f>
        <v>-120.41960580798555</v>
      </c>
      <c r="Q10" s="35">
        <f>Change!Q10-Base!Q10</f>
        <v>-125.44558310283252</v>
      </c>
      <c r="R10" s="35">
        <f>Change!R10-Base!R10</f>
        <v>-119.05071672058108</v>
      </c>
      <c r="S10" s="35">
        <f>Change!S10-Base!S10</f>
        <v>-133.06951161795814</v>
      </c>
      <c r="T10" s="35">
        <f>Change!T10-Base!T10</f>
        <v>-143.82285200525098</v>
      </c>
      <c r="U10" s="35">
        <f>Change!U10-Base!U10</f>
        <v>2.5097372519544692E-5</v>
      </c>
      <c r="V10" s="35">
        <f>Change!V10-Base!V10</f>
        <v>6.0017303439008352E-4</v>
      </c>
      <c r="W10" s="35">
        <f>Change!W10-Base!W10</f>
        <v>4.1628273592111409E-3</v>
      </c>
      <c r="X10" s="20"/>
    </row>
    <row r="11" spans="1:24" x14ac:dyDescent="0.25">
      <c r="A11" s="20"/>
      <c r="X11" s="20"/>
    </row>
    <row r="12" spans="1:24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24" ht="15.75" x14ac:dyDescent="0.25">
      <c r="A13" s="20"/>
      <c r="B13" s="25" t="s">
        <v>75</v>
      </c>
      <c r="C13" s="20">
        <f t="shared" ref="C13:C15" si="2">NPV($C$2,D13:W13)</f>
        <v>-1844.2738210918972</v>
      </c>
      <c r="D13" s="34">
        <f>Change!D13-Base!D13</f>
        <v>7.3688030716373873</v>
      </c>
      <c r="E13" s="34">
        <f>Change!E13-Base!E13</f>
        <v>-15.770701354746166</v>
      </c>
      <c r="F13" s="34">
        <f>Change!F13-Base!F13</f>
        <v>0.9107180729333777</v>
      </c>
      <c r="G13" s="34">
        <f>Change!G13-Base!G13</f>
        <v>-22.993897770698652</v>
      </c>
      <c r="H13" s="34">
        <f>Change!H13-Base!H13</f>
        <v>8.278297838570893</v>
      </c>
      <c r="I13" s="34">
        <f>Change!I13-Base!I13</f>
        <v>-343.46509180339064</v>
      </c>
      <c r="J13" s="34">
        <f>Change!J13-Base!J13</f>
        <v>-346.51636932581789</v>
      </c>
      <c r="K13" s="34">
        <f>Change!K13-Base!K13</f>
        <v>-359.68212698867353</v>
      </c>
      <c r="L13" s="34">
        <f>Change!L13-Base!L13</f>
        <v>-319.56305553979337</v>
      </c>
      <c r="M13" s="34">
        <f>Change!M13-Base!M13</f>
        <v>-334.88417199534894</v>
      </c>
      <c r="N13" s="34">
        <f>Change!N13-Base!N13</f>
        <v>-293.10465545888405</v>
      </c>
      <c r="O13" s="34">
        <f>Change!O13-Base!O13</f>
        <v>-309.84327109034155</v>
      </c>
      <c r="P13" s="34">
        <f>Change!P13-Base!P13</f>
        <v>-272.12506398067984</v>
      </c>
      <c r="Q13" s="34">
        <f>Change!Q13-Base!Q13</f>
        <v>-287.78295524759602</v>
      </c>
      <c r="R13" s="34">
        <f>Change!R13-Base!R13</f>
        <v>-261.17489298568688</v>
      </c>
      <c r="S13" s="34">
        <f>Change!S13-Base!S13</f>
        <v>-315.17694507391445</v>
      </c>
      <c r="T13" s="34">
        <f>Change!T13-Base!T13</f>
        <v>-268.43347219792599</v>
      </c>
      <c r="U13" s="34">
        <f>Change!U13-Base!U13</f>
        <v>0</v>
      </c>
      <c r="V13" s="34">
        <f>Change!V13-Base!V13</f>
        <v>0</v>
      </c>
      <c r="W13" s="34">
        <f>Change!W13-Base!W13</f>
        <v>0</v>
      </c>
      <c r="X13" s="20"/>
    </row>
    <row r="14" spans="1:24" ht="15.75" x14ac:dyDescent="0.25">
      <c r="A14" s="20"/>
      <c r="B14" s="25" t="s">
        <v>7</v>
      </c>
      <c r="C14" s="20">
        <f t="shared" si="2"/>
        <v>0</v>
      </c>
      <c r="D14" s="20">
        <f>Change!D14-Base!D14</f>
        <v>0</v>
      </c>
      <c r="E14" s="20">
        <f>Change!E14-Base!E14</f>
        <v>0</v>
      </c>
      <c r="F14" s="20">
        <f>Change!F14-Base!F14</f>
        <v>0</v>
      </c>
      <c r="G14" s="20">
        <f>Change!G14-Base!G14</f>
        <v>0</v>
      </c>
      <c r="H14" s="20">
        <f>Change!H14-Base!H14</f>
        <v>0</v>
      </c>
      <c r="I14" s="20">
        <f>Change!I14-Base!I14</f>
        <v>0</v>
      </c>
      <c r="J14" s="20">
        <f>Change!J14-Base!J14</f>
        <v>0</v>
      </c>
      <c r="K14" s="20">
        <f>Change!K14-Base!K14</f>
        <v>0</v>
      </c>
      <c r="L14" s="20">
        <f>Change!L14-Base!L14</f>
        <v>0</v>
      </c>
      <c r="M14" s="20">
        <f>Change!M14-Base!M14</f>
        <v>0</v>
      </c>
      <c r="N14" s="20">
        <f>Change!N14-Base!N14</f>
        <v>0</v>
      </c>
      <c r="O14" s="20">
        <f>Change!O14-Base!O14</f>
        <v>0</v>
      </c>
      <c r="P14" s="20">
        <f>Change!P14-Base!P14</f>
        <v>0</v>
      </c>
      <c r="Q14" s="20">
        <f>Change!Q14-Base!Q14</f>
        <v>0</v>
      </c>
      <c r="R14" s="20">
        <f>Change!R14-Base!R14</f>
        <v>0</v>
      </c>
      <c r="S14" s="20">
        <f>Change!S14-Base!S14</f>
        <v>0</v>
      </c>
      <c r="T14" s="20">
        <f>Change!T14-Base!T14</f>
        <v>0</v>
      </c>
      <c r="U14" s="20">
        <f>Change!U14-Base!U14</f>
        <v>0</v>
      </c>
      <c r="V14" s="20">
        <f>Change!V14-Base!V14</f>
        <v>0</v>
      </c>
      <c r="W14" s="20">
        <f>Change!W14-Base!W14</f>
        <v>0</v>
      </c>
      <c r="X14" s="20"/>
    </row>
    <row r="15" spans="1:24" ht="15.75" x14ac:dyDescent="0.25">
      <c r="A15" s="20"/>
      <c r="B15" s="36" t="s">
        <v>8</v>
      </c>
      <c r="C15" s="20">
        <f t="shared" si="2"/>
        <v>24.15455868097866</v>
      </c>
      <c r="D15" s="34">
        <f>Change!D15-Base!D15</f>
        <v>0</v>
      </c>
      <c r="E15" s="34">
        <f>Change!E15-Base!E15</f>
        <v>0</v>
      </c>
      <c r="F15" s="34">
        <f>Change!F15-Base!F15</f>
        <v>0</v>
      </c>
      <c r="G15" s="34">
        <f>Change!G15-Base!G15</f>
        <v>0</v>
      </c>
      <c r="H15" s="34">
        <f>Change!H15-Base!H15</f>
        <v>0</v>
      </c>
      <c r="I15" s="34">
        <f>Change!I15-Base!I15</f>
        <v>0</v>
      </c>
      <c r="J15" s="34">
        <f>Change!J15-Base!J15</f>
        <v>0</v>
      </c>
      <c r="K15" s="34">
        <f>Change!K15-Base!K15</f>
        <v>0</v>
      </c>
      <c r="L15" s="34">
        <f>Change!L15-Base!L15</f>
        <v>0</v>
      </c>
      <c r="M15" s="34">
        <f>Change!M15-Base!M15</f>
        <v>0</v>
      </c>
      <c r="N15" s="34">
        <f>Change!N15-Base!N15</f>
        <v>0</v>
      </c>
      <c r="O15" s="34">
        <f>Change!O15-Base!O15</f>
        <v>0</v>
      </c>
      <c r="P15" s="34">
        <f>Change!P15-Base!P15</f>
        <v>0</v>
      </c>
      <c r="Q15" s="34">
        <f>Change!Q15-Base!Q15</f>
        <v>0</v>
      </c>
      <c r="R15" s="34">
        <f>Change!R15-Base!R15</f>
        <v>0</v>
      </c>
      <c r="S15" s="34">
        <f>Change!S15-Base!S15</f>
        <v>69.093592900000004</v>
      </c>
      <c r="T15" s="34">
        <f>Change!T15-Base!T15</f>
        <v>0</v>
      </c>
      <c r="U15" s="34">
        <f>Change!U15-Base!U15</f>
        <v>-0.22652167980000115</v>
      </c>
      <c r="V15" s="34">
        <f>Change!V15-Base!V15</f>
        <v>0</v>
      </c>
      <c r="W15" s="34">
        <f>Change!W15-Base!W15</f>
        <v>0</v>
      </c>
      <c r="X15" s="20"/>
    </row>
    <row r="16" spans="1:24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.75" x14ac:dyDescent="0.25">
      <c r="A17" s="20"/>
      <c r="B17" s="27" t="s">
        <v>1</v>
      </c>
      <c r="C17" s="35">
        <f t="shared" ref="C17" si="3">NPV($C$2,D17:W17)</f>
        <v>-1820.1192624109185</v>
      </c>
      <c r="D17" s="35">
        <f>Change!D17-Base!D17</f>
        <v>7.3688030716373873</v>
      </c>
      <c r="E17" s="35">
        <f>Change!E17-Base!E17</f>
        <v>-15.770701354746166</v>
      </c>
      <c r="F17" s="35">
        <f>Change!F17-Base!F17</f>
        <v>0.9107180729333777</v>
      </c>
      <c r="G17" s="35">
        <f>Change!G17-Base!G17</f>
        <v>-22.993897770698652</v>
      </c>
      <c r="H17" s="35">
        <f>Change!H17-Base!H17</f>
        <v>8.278297838570893</v>
      </c>
      <c r="I17" s="35">
        <f>Change!I17-Base!I17</f>
        <v>-343.46509180339064</v>
      </c>
      <c r="J17" s="35">
        <f>Change!J17-Base!J17</f>
        <v>-346.51636932581795</v>
      </c>
      <c r="K17" s="35">
        <f>Change!K17-Base!K17</f>
        <v>-359.68212698867347</v>
      </c>
      <c r="L17" s="35">
        <f>Change!L17-Base!L17</f>
        <v>-319.56305553979337</v>
      </c>
      <c r="M17" s="35">
        <f>Change!M17-Base!M17</f>
        <v>-334.88417199534894</v>
      </c>
      <c r="N17" s="35">
        <f>Change!N17-Base!N17</f>
        <v>-293.10465545888405</v>
      </c>
      <c r="O17" s="35">
        <f>Change!O17-Base!O17</f>
        <v>-309.84327109034155</v>
      </c>
      <c r="P17" s="35">
        <f>Change!P17-Base!P17</f>
        <v>-272.12506398067984</v>
      </c>
      <c r="Q17" s="35">
        <f>Change!Q17-Base!Q17</f>
        <v>-287.78295524759602</v>
      </c>
      <c r="R17" s="35">
        <f>Change!R17-Base!R17</f>
        <v>-261.17489298568694</v>
      </c>
      <c r="S17" s="35">
        <f>Change!S17-Base!S17</f>
        <v>-246.08335217391436</v>
      </c>
      <c r="T17" s="35">
        <f>Change!T17-Base!T17</f>
        <v>-268.43347219792599</v>
      </c>
      <c r="U17" s="35">
        <f>Change!U17-Base!U17</f>
        <v>-0.22652167980001536</v>
      </c>
      <c r="V17" s="35">
        <f>Change!V17-Base!V17</f>
        <v>0</v>
      </c>
      <c r="W17" s="35">
        <f>Change!W17-Base!W17</f>
        <v>0</v>
      </c>
      <c r="X17" s="20"/>
    </row>
    <row r="18" spans="1:24" x14ac:dyDescent="0.25">
      <c r="A18" s="20"/>
      <c r="X18" s="20"/>
    </row>
    <row r="19" spans="1:24" ht="15.75" x14ac:dyDescent="0.25">
      <c r="A19" s="20">
        <v>3</v>
      </c>
      <c r="B19" s="24" t="s">
        <v>9</v>
      </c>
      <c r="C19" s="21">
        <f>C20/Base!C20</f>
        <v>-0.11519440585677874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ht="15.75" x14ac:dyDescent="0.25">
      <c r="A20" s="20"/>
      <c r="B20" s="25" t="s">
        <v>45</v>
      </c>
      <c r="C20" s="20">
        <f t="shared" ref="C20:C22" si="4">NPV($C$2,D20:W20)</f>
        <v>-647.23136623102619</v>
      </c>
      <c r="D20" s="34">
        <f>Change!D20-Base!D20</f>
        <v>-0.27139778188211494</v>
      </c>
      <c r="E20" s="34">
        <f>Change!E20-Base!E20</f>
        <v>3.4221991684058821</v>
      </c>
      <c r="F20" s="34">
        <f>Change!F20-Base!F20</f>
        <v>-12.353916561797064</v>
      </c>
      <c r="G20" s="34">
        <f>Change!G20-Base!G20</f>
        <v>-1.6024411928917743</v>
      </c>
      <c r="H20" s="34">
        <f>Change!H20-Base!H20</f>
        <v>1.4230971074440504</v>
      </c>
      <c r="I20" s="34">
        <f>Change!I20-Base!I20</f>
        <v>-44.58608181959255</v>
      </c>
      <c r="J20" s="34">
        <f>Change!J20-Base!J20</f>
        <v>-60.372097612530752</v>
      </c>
      <c r="K20" s="34">
        <f>Change!K20-Base!K20</f>
        <v>-91.75039737670852</v>
      </c>
      <c r="L20" s="34">
        <f>Change!L20-Base!L20</f>
        <v>-83.890234472246561</v>
      </c>
      <c r="M20" s="34">
        <f>Change!M20-Base!M20</f>
        <v>-109.86983064093181</v>
      </c>
      <c r="N20" s="34">
        <f>Change!N20-Base!N20</f>
        <v>-108.72361162075862</v>
      </c>
      <c r="O20" s="34">
        <f>Change!O20-Base!O20</f>
        <v>-139.28654125176712</v>
      </c>
      <c r="P20" s="34">
        <f>Change!P20-Base!P20</f>
        <v>-116.61535814262425</v>
      </c>
      <c r="Q20" s="34">
        <f>Change!Q20-Base!Q20</f>
        <v>-134.40299321529878</v>
      </c>
      <c r="R20" s="34">
        <f>Change!R20-Base!R20</f>
        <v>-115.714375218231</v>
      </c>
      <c r="S20" s="34">
        <f>Change!S20-Base!S20</f>
        <v>-212.17550312395599</v>
      </c>
      <c r="T20" s="34">
        <f>Change!T20-Base!T20</f>
        <v>-231.22107966444077</v>
      </c>
      <c r="U20" s="34">
        <f>Change!U20-Base!U20</f>
        <v>8.9514123806821999E-4</v>
      </c>
      <c r="V20" s="34">
        <f>Change!V20-Base!V20</f>
        <v>1.0882166574486263E-2</v>
      </c>
      <c r="W20" s="34">
        <f>Change!W20-Base!W20</f>
        <v>7.8110020692850668E-2</v>
      </c>
      <c r="X20" s="20"/>
    </row>
    <row r="21" spans="1:24" ht="15.75" x14ac:dyDescent="0.25">
      <c r="A21" s="20"/>
      <c r="B21" s="25" t="s">
        <v>76</v>
      </c>
      <c r="C21" s="20">
        <f t="shared" si="4"/>
        <v>-0.23636312777786142</v>
      </c>
      <c r="D21" s="34">
        <f>Change!D21-Base!D21</f>
        <v>-9.7104237799999771E-3</v>
      </c>
      <c r="E21" s="34">
        <f>Change!E21-Base!E21</f>
        <v>1.3095967760000105E-2</v>
      </c>
      <c r="F21" s="34">
        <f>Change!F21-Base!F21</f>
        <v>2.8709843829999859E-2</v>
      </c>
      <c r="G21" s="34">
        <f>Change!G21-Base!G21</f>
        <v>7.6979140000010826E-4</v>
      </c>
      <c r="H21" s="34">
        <f>Change!H21-Base!H21</f>
        <v>-3.6690194780000129E-2</v>
      </c>
      <c r="I21" s="34">
        <f>Change!I21-Base!I21</f>
        <v>1.6073839609999974E-2</v>
      </c>
      <c r="J21" s="34">
        <f>Change!J21-Base!J21</f>
        <v>-5.2167478689999935E-2</v>
      </c>
      <c r="K21" s="34">
        <f>Change!K21-Base!K21</f>
        <v>-2.4682661440000031E-2</v>
      </c>
      <c r="L21" s="34">
        <f>Change!L21-Base!L21</f>
        <v>-4.8954043500001321E-3</v>
      </c>
      <c r="M21" s="34">
        <f>Change!M21-Base!M21</f>
        <v>-2.0513020270000015E-2</v>
      </c>
      <c r="N21" s="34">
        <f>Change!N21-Base!N21</f>
        <v>-8.8714664870000126E-2</v>
      </c>
      <c r="O21" s="34">
        <f>Change!O21-Base!O21</f>
        <v>-0.13211036257000019</v>
      </c>
      <c r="P21" s="34">
        <f>Change!P21-Base!P21</f>
        <v>-0.13722283223000004</v>
      </c>
      <c r="Q21" s="34">
        <f>Change!Q21-Base!Q21</f>
        <v>-6.1225389849999978E-2</v>
      </c>
      <c r="R21" s="34">
        <f>Change!R21-Base!R21</f>
        <v>0</v>
      </c>
      <c r="S21" s="34">
        <f>Change!S21-Base!S21</f>
        <v>0</v>
      </c>
      <c r="T21" s="34">
        <f>Change!T21-Base!T21</f>
        <v>0</v>
      </c>
      <c r="U21" s="34">
        <f>Change!U21-Base!U21</f>
        <v>0</v>
      </c>
      <c r="V21" s="34">
        <f>Change!V21-Base!V21</f>
        <v>0</v>
      </c>
      <c r="W21" s="34">
        <f>Change!W21-Base!W21</f>
        <v>0</v>
      </c>
      <c r="X21" s="20"/>
    </row>
    <row r="22" spans="1:24" ht="15.75" x14ac:dyDescent="0.25">
      <c r="A22" s="20"/>
      <c r="B22" s="27" t="s">
        <v>1</v>
      </c>
      <c r="C22" s="35">
        <f t="shared" si="4"/>
        <v>-647.46772935880392</v>
      </c>
      <c r="D22" s="35">
        <f>Change!D22-Base!D22</f>
        <v>-0.28110820566212169</v>
      </c>
      <c r="E22" s="35">
        <f>Change!E22-Base!E22</f>
        <v>3.4352951361659052</v>
      </c>
      <c r="F22" s="35">
        <f>Change!F22-Base!F22</f>
        <v>-12.325206717967149</v>
      </c>
      <c r="G22" s="35">
        <f>Change!G22-Base!G22</f>
        <v>-1.6016714014917852</v>
      </c>
      <c r="H22" s="35">
        <f>Change!H22-Base!H22</f>
        <v>1.3864069126640288</v>
      </c>
      <c r="I22" s="35">
        <f>Change!I22-Base!I22</f>
        <v>-44.570007979982506</v>
      </c>
      <c r="J22" s="35">
        <f>Change!J22-Base!J22</f>
        <v>-60.424265091220718</v>
      </c>
      <c r="K22" s="35">
        <f>Change!K22-Base!K22</f>
        <v>-91.775080038148531</v>
      </c>
      <c r="L22" s="35">
        <f>Change!L22-Base!L22</f>
        <v>-83.89512987659657</v>
      </c>
      <c r="M22" s="35">
        <f>Change!M22-Base!M22</f>
        <v>-109.89034366120183</v>
      </c>
      <c r="N22" s="35">
        <f>Change!N22-Base!N22</f>
        <v>-108.81232628562861</v>
      </c>
      <c r="O22" s="35">
        <f>Change!O22-Base!O22</f>
        <v>-139.41865161433714</v>
      </c>
      <c r="P22" s="35">
        <f>Change!P22-Base!P22</f>
        <v>-116.75258097485425</v>
      </c>
      <c r="Q22" s="35">
        <f>Change!Q22-Base!Q22</f>
        <v>-134.46421860514877</v>
      </c>
      <c r="R22" s="35">
        <f>Change!R22-Base!R22</f>
        <v>-115.714375218231</v>
      </c>
      <c r="S22" s="35">
        <f>Change!S22-Base!S22</f>
        <v>-212.17550312395599</v>
      </c>
      <c r="T22" s="35">
        <f>Change!T22-Base!T22</f>
        <v>-231.22107966444077</v>
      </c>
      <c r="U22" s="35">
        <f>Change!U22-Base!U22</f>
        <v>8.9514123806821999E-4</v>
      </c>
      <c r="V22" s="35">
        <f>Change!V22-Base!V22</f>
        <v>1.0882166574486263E-2</v>
      </c>
      <c r="W22" s="35">
        <f>Change!W22-Base!W22</f>
        <v>7.8110020692850668E-2</v>
      </c>
      <c r="X22" s="20"/>
    </row>
    <row r="23" spans="1:24" x14ac:dyDescent="0.25">
      <c r="A23" s="20"/>
      <c r="X23" s="20"/>
    </row>
    <row r="24" spans="1:24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.75" x14ac:dyDescent="0.25">
      <c r="A25" s="20"/>
      <c r="B25" s="25" t="s">
        <v>78</v>
      </c>
      <c r="C25" s="20">
        <f t="shared" ref="C25:C27" si="5">NPV($C$2,D25:W25)</f>
        <v>-6.0791551071480757E-4</v>
      </c>
      <c r="D25" s="20">
        <f>Change!D25-Base!D25</f>
        <v>0</v>
      </c>
      <c r="E25" s="20">
        <f>Change!E25-Base!E25</f>
        <v>0</v>
      </c>
      <c r="F25" s="20">
        <f>Change!F25-Base!F25</f>
        <v>0</v>
      </c>
      <c r="G25" s="20">
        <f>Change!G25-Base!G25</f>
        <v>0</v>
      </c>
      <c r="H25" s="20">
        <f>Change!H25-Base!H25</f>
        <v>1.834608469574936E-5</v>
      </c>
      <c r="I25" s="20">
        <f>Change!I25-Base!I25</f>
        <v>2.0444985030282012E-4</v>
      </c>
      <c r="J25" s="20">
        <f>Change!J25-Base!J25</f>
        <v>-1.8488694189563483E-3</v>
      </c>
      <c r="K25" s="20">
        <f>Change!K25-Base!K25</f>
        <v>6.732922205492705E-4</v>
      </c>
      <c r="L25" s="20">
        <f>Change!L25-Base!L25</f>
        <v>3.911353836081894E-4</v>
      </c>
      <c r="M25" s="20">
        <f>Change!M25-Base!M25</f>
        <v>-1.4088487182245882E-4</v>
      </c>
      <c r="N25" s="20">
        <f>Change!N25-Base!N25</f>
        <v>-1.5500244965004019E-4</v>
      </c>
      <c r="O25" s="20">
        <f>Change!O25-Base!O25</f>
        <v>-1.4599757780126975E-4</v>
      </c>
      <c r="P25" s="20">
        <f>Change!P25-Base!P25</f>
        <v>-9.2863868386170259E-5</v>
      </c>
      <c r="Q25" s="20">
        <f>Change!Q25-Base!Q25</f>
        <v>-1.1797596915741012E-4</v>
      </c>
      <c r="R25" s="20">
        <f>Change!R25-Base!R25</f>
        <v>-1.7730672579374998E-4</v>
      </c>
      <c r="S25" s="20">
        <f>Change!S25-Base!S25</f>
        <v>4.6318260620675995E-4</v>
      </c>
      <c r="T25" s="20">
        <f>Change!T25-Base!T25</f>
        <v>0</v>
      </c>
      <c r="U25" s="20">
        <f>Change!U25-Base!U25</f>
        <v>0</v>
      </c>
      <c r="V25" s="20">
        <f>Change!V25-Base!V25</f>
        <v>0</v>
      </c>
      <c r="W25" s="20">
        <f>Change!W25-Base!W25</f>
        <v>0</v>
      </c>
      <c r="X25" s="20"/>
    </row>
    <row r="26" spans="1:24" ht="15.75" x14ac:dyDescent="0.25">
      <c r="A26" s="20"/>
      <c r="B26" s="25" t="s">
        <v>92</v>
      </c>
      <c r="C26" s="20">
        <f t="shared" si="5"/>
        <v>3763.4744913479863</v>
      </c>
      <c r="D26" s="20">
        <f>Change!D26-Base!D26</f>
        <v>0.45209843820576623</v>
      </c>
      <c r="E26" s="20">
        <f>Change!E26-Base!E26</f>
        <v>0.90985218572909332</v>
      </c>
      <c r="F26" s="20">
        <f>Change!F26-Base!F26</f>
        <v>-6.0336756672135721</v>
      </c>
      <c r="G26" s="20">
        <f>Change!G26-Base!G26</f>
        <v>-0.61927423665792958</v>
      </c>
      <c r="H26" s="20">
        <f>Change!H26-Base!H26</f>
        <v>2.2533419920643496</v>
      </c>
      <c r="I26" s="20">
        <f>Change!I26-Base!I26</f>
        <v>653.60059939213966</v>
      </c>
      <c r="J26" s="20">
        <f>Change!J26-Base!J26</f>
        <v>613.58438754454676</v>
      </c>
      <c r="K26" s="20">
        <f>Change!K26-Base!K26</f>
        <v>649.61025749641988</v>
      </c>
      <c r="L26" s="20">
        <f>Change!L26-Base!L26</f>
        <v>638.22862814228711</v>
      </c>
      <c r="M26" s="20">
        <f>Change!M26-Base!M26</f>
        <v>684.42923428410541</v>
      </c>
      <c r="N26" s="20">
        <f>Change!N26-Base!N26</f>
        <v>632.25804284239609</v>
      </c>
      <c r="O26" s="20">
        <f>Change!O26-Base!O26</f>
        <v>692.16103974788314</v>
      </c>
      <c r="P26" s="20">
        <f>Change!P26-Base!P26</f>
        <v>634.19146503092998</v>
      </c>
      <c r="Q26" s="20">
        <f>Change!Q26-Base!Q26</f>
        <v>655.45967914211633</v>
      </c>
      <c r="R26" s="20">
        <f>Change!R26-Base!R26</f>
        <v>631.89666971173222</v>
      </c>
      <c r="S26" s="20">
        <f>Change!S26-Base!S26</f>
        <v>641.09799775957345</v>
      </c>
      <c r="T26" s="20">
        <f>Change!T26-Base!T26</f>
        <v>688.1075982954934</v>
      </c>
      <c r="U26" s="20">
        <f>Change!U26-Base!U26</f>
        <v>4.1187529300373171E-2</v>
      </c>
      <c r="V26" s="20">
        <f>Change!V26-Base!V26</f>
        <v>0.12357150664570327</v>
      </c>
      <c r="W26" s="20">
        <f>Change!W26-Base!W26</f>
        <v>0.10166637834817038</v>
      </c>
      <c r="X26" s="20"/>
    </row>
    <row r="27" spans="1:24" ht="15.75" x14ac:dyDescent="0.25">
      <c r="A27" s="20"/>
      <c r="B27" s="27" t="s">
        <v>1</v>
      </c>
      <c r="C27" s="35">
        <f t="shared" si="5"/>
        <v>3763.4738834324753</v>
      </c>
      <c r="D27" s="35">
        <f>Change!D27-Base!D27</f>
        <v>0.45209843820576623</v>
      </c>
      <c r="E27" s="35">
        <f>Change!E27-Base!E27</f>
        <v>0.90985218572909332</v>
      </c>
      <c r="F27" s="35">
        <f>Change!F27-Base!F27</f>
        <v>-6.0336756672135721</v>
      </c>
      <c r="G27" s="35">
        <f>Change!G27-Base!G27</f>
        <v>-0.61927423665792958</v>
      </c>
      <c r="H27" s="35">
        <f>Change!H27-Base!H27</f>
        <v>2.2533603381490366</v>
      </c>
      <c r="I27" s="35">
        <f>Change!I27-Base!I27</f>
        <v>653.60080384198989</v>
      </c>
      <c r="J27" s="35">
        <f>Change!J27-Base!J27</f>
        <v>613.58253867512781</v>
      </c>
      <c r="K27" s="35">
        <f>Change!K27-Base!K27</f>
        <v>649.61093078864042</v>
      </c>
      <c r="L27" s="35">
        <f>Change!L27-Base!L27</f>
        <v>638.22901927767066</v>
      </c>
      <c r="M27" s="35">
        <f>Change!M27-Base!M27</f>
        <v>684.42909339923358</v>
      </c>
      <c r="N27" s="35">
        <f>Change!N27-Base!N27</f>
        <v>632.25788783994642</v>
      </c>
      <c r="O27" s="35">
        <f>Change!O27-Base!O27</f>
        <v>692.16089375030538</v>
      </c>
      <c r="P27" s="35">
        <f>Change!P27-Base!P27</f>
        <v>634.19137216706156</v>
      </c>
      <c r="Q27" s="35">
        <f>Change!Q27-Base!Q27</f>
        <v>655.4595611661473</v>
      </c>
      <c r="R27" s="35">
        <f>Change!R27-Base!R27</f>
        <v>631.89649240500648</v>
      </c>
      <c r="S27" s="35">
        <f>Change!S27-Base!S27</f>
        <v>641.0984609421796</v>
      </c>
      <c r="T27" s="35">
        <f>Change!T27-Base!T27</f>
        <v>688.1075982954934</v>
      </c>
      <c r="U27" s="35">
        <f>Change!U27-Base!U27</f>
        <v>4.1187529300373171E-2</v>
      </c>
      <c r="V27" s="35">
        <f>Change!V27-Base!V27</f>
        <v>0.12357150664570327</v>
      </c>
      <c r="W27" s="35">
        <f>Change!W27-Base!W27</f>
        <v>0.10166637834817038</v>
      </c>
      <c r="X27" s="20"/>
    </row>
    <row r="28" spans="1:24" x14ac:dyDescent="0.25">
      <c r="A28" s="20"/>
      <c r="X28" s="20"/>
    </row>
    <row r="29" spans="1:24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.75" x14ac:dyDescent="0.25">
      <c r="A31" s="20"/>
      <c r="B31" s="25" t="s">
        <v>10</v>
      </c>
      <c r="C31" s="20">
        <f t="shared" ref="C31:C41" si="6">NPV($C$2,D31:W31)</f>
        <v>-2.9801089337421227</v>
      </c>
      <c r="D31" s="34">
        <f>Change!D31-Base!D31</f>
        <v>0</v>
      </c>
      <c r="E31" s="34">
        <f>Change!E31-Base!E31</f>
        <v>0</v>
      </c>
      <c r="F31" s="34">
        <f>Change!F31-Base!F31</f>
        <v>-6.3741111994612965E-3</v>
      </c>
      <c r="G31" s="34">
        <f>Change!G31-Base!G31</f>
        <v>-3.5242570116054139E-3</v>
      </c>
      <c r="H31" s="34">
        <f>Change!H31-Base!H31</f>
        <v>2.0183792659054234E-3</v>
      </c>
      <c r="I31" s="34">
        <f>Change!I31-Base!I31</f>
        <v>0</v>
      </c>
      <c r="J31" s="34">
        <f>Change!J31-Base!J31</f>
        <v>0</v>
      </c>
      <c r="K31" s="34">
        <f>Change!K31-Base!K31</f>
        <v>-9.1313779642518966E-3</v>
      </c>
      <c r="L31" s="34">
        <f>Change!L31-Base!L31</f>
        <v>-4.8125590831205045E-4</v>
      </c>
      <c r="M31" s="34">
        <f>Change!M31-Base!M31</f>
        <v>-1.8039632837531485</v>
      </c>
      <c r="N31" s="34">
        <f>Change!N31-Base!N31</f>
        <v>-2.1623545837153415</v>
      </c>
      <c r="O31" s="34">
        <f>Change!O31-Base!O31</f>
        <v>-1.8039232385173136</v>
      </c>
      <c r="P31" s="34">
        <f>Change!P31-Base!P31</f>
        <v>-0.10191796433520039</v>
      </c>
      <c r="Q31" s="34">
        <f>Change!Q31-Base!Q31</f>
        <v>-7.2010647413122797E-2</v>
      </c>
      <c r="R31" s="34">
        <f>Change!R31-Base!R31</f>
        <v>-8.3427113650543561E-2</v>
      </c>
      <c r="S31" s="34">
        <f>Change!S31-Base!S31</f>
        <v>-6.7845140273107063E-2</v>
      </c>
      <c r="T31" s="34">
        <f>Change!T31-Base!T31</f>
        <v>-8.9744695789420348E-2</v>
      </c>
      <c r="U31" s="34">
        <f>Change!U31-Base!U31</f>
        <v>7.4069273597388019E-4</v>
      </c>
      <c r="V31" s="34">
        <f>Change!V31-Base!V31</f>
        <v>-2.0486694973556041E-3</v>
      </c>
      <c r="W31" s="34">
        <f>Change!W31-Base!W31</f>
        <v>4.5813055834287297E-5</v>
      </c>
      <c r="X31" s="20"/>
    </row>
    <row r="32" spans="1:24" ht="15.75" x14ac:dyDescent="0.25">
      <c r="A32" s="20"/>
      <c r="B32" s="25" t="s">
        <v>11</v>
      </c>
      <c r="C32" s="20">
        <f t="shared" si="6"/>
        <v>-10.63368232792066</v>
      </c>
      <c r="D32" s="34">
        <f>Change!D32-Base!D32</f>
        <v>8.8599035444758556E-3</v>
      </c>
      <c r="E32" s="34">
        <f>Change!E32-Base!E32</f>
        <v>0.32259341547649001</v>
      </c>
      <c r="F32" s="34">
        <f>Change!F32-Base!F32</f>
        <v>6.2094537796269833E-2</v>
      </c>
      <c r="G32" s="34">
        <f>Change!G32-Base!G32</f>
        <v>-4.1806710446280704E-2</v>
      </c>
      <c r="H32" s="34">
        <f>Change!H32-Base!H32</f>
        <v>1.4810509463302424E-2</v>
      </c>
      <c r="I32" s="34">
        <f>Change!I32-Base!I32</f>
        <v>-1.8443723319819583E-2</v>
      </c>
      <c r="J32" s="34">
        <f>Change!J32-Base!J32</f>
        <v>8.1795016301384749E-3</v>
      </c>
      <c r="K32" s="34">
        <f>Change!K32-Base!K32</f>
        <v>-4.3554527261449039E-3</v>
      </c>
      <c r="L32" s="34">
        <f>Change!L32-Base!L32</f>
        <v>-4.6871992805080254E-2</v>
      </c>
      <c r="M32" s="34">
        <f>Change!M32-Base!M32</f>
        <v>-12.153174068800126</v>
      </c>
      <c r="N32" s="34">
        <f>Change!N32-Base!N32</f>
        <v>-5.18586647752727</v>
      </c>
      <c r="O32" s="34">
        <f>Change!O32-Base!O32</f>
        <v>-5.9052299966190276</v>
      </c>
      <c r="P32" s="34">
        <f>Change!P32-Base!P32</f>
        <v>-0.58708879145706305</v>
      </c>
      <c r="Q32" s="34">
        <f>Change!Q32-Base!Q32</f>
        <v>0.47587239287622651</v>
      </c>
      <c r="R32" s="34">
        <f>Change!R32-Base!R32</f>
        <v>0.44700736424897514</v>
      </c>
      <c r="S32" s="34">
        <f>Change!S32-Base!S32</f>
        <v>0.56427860362578031</v>
      </c>
      <c r="T32" s="34">
        <f>Change!T32-Base!T32</f>
        <v>0.92758728197804885</v>
      </c>
      <c r="U32" s="34">
        <f>Change!U32-Base!U32</f>
        <v>-6.5855316272518394E-3</v>
      </c>
      <c r="V32" s="34">
        <f>Change!V32-Base!V32</f>
        <v>4.3177694351470564E-5</v>
      </c>
      <c r="W32" s="34">
        <f>Change!W32-Base!W32</f>
        <v>-8.7920930468499137E-4</v>
      </c>
      <c r="X32" s="20"/>
    </row>
    <row r="33" spans="1:24" ht="15.75" x14ac:dyDescent="0.25">
      <c r="A33" s="20"/>
      <c r="B33" s="25" t="s">
        <v>12</v>
      </c>
      <c r="C33" s="20">
        <f t="shared" si="6"/>
        <v>2.6495235128046666</v>
      </c>
      <c r="D33" s="34">
        <f>Change!D33-Base!D33</f>
        <v>6.2697367009649341E-2</v>
      </c>
      <c r="E33" s="34">
        <f>Change!E33-Base!E33</f>
        <v>4.6975418468769625E-2</v>
      </c>
      <c r="F33" s="34">
        <f>Change!F33-Base!F33</f>
        <v>8.3519656684060806E-2</v>
      </c>
      <c r="G33" s="34">
        <f>Change!G33-Base!G33</f>
        <v>1.1517004778452744E-2</v>
      </c>
      <c r="H33" s="34">
        <f>Change!H33-Base!H33</f>
        <v>9.1583596163422598E-3</v>
      </c>
      <c r="I33" s="34">
        <f>Change!I33-Base!I33</f>
        <v>4.480998497272104E-2</v>
      </c>
      <c r="J33" s="34">
        <f>Change!J33-Base!J33</f>
        <v>0.29498995101594794</v>
      </c>
      <c r="K33" s="34">
        <f>Change!K33-Base!K33</f>
        <v>0.54021302100628255</v>
      </c>
      <c r="L33" s="34">
        <f>Change!L33-Base!L33</f>
        <v>0.38433908226221192</v>
      </c>
      <c r="M33" s="34">
        <f>Change!M33-Base!M33</f>
        <v>0.11576739974688977</v>
      </c>
      <c r="N33" s="34">
        <f>Change!N33-Base!N33</f>
        <v>-0.13456275070239343</v>
      </c>
      <c r="O33" s="34">
        <f>Change!O33-Base!O33</f>
        <v>0.10182837044426041</v>
      </c>
      <c r="P33" s="34">
        <f>Change!P33-Base!P33</f>
        <v>0.14912732467021073</v>
      </c>
      <c r="Q33" s="34">
        <f>Change!Q33-Base!Q33</f>
        <v>0.1506698518976215</v>
      </c>
      <c r="R33" s="34">
        <f>Change!R33-Base!R33</f>
        <v>-9.245270051601473E-3</v>
      </c>
      <c r="S33" s="34">
        <f>Change!S33-Base!S33</f>
        <v>2.2622116087741748</v>
      </c>
      <c r="T33" s="34">
        <f>Change!T33-Base!T33</f>
        <v>2.304355466834437</v>
      </c>
      <c r="U33" s="34">
        <f>Change!U33-Base!U33</f>
        <v>6.9243934482479119E-3</v>
      </c>
      <c r="V33" s="34">
        <f>Change!V33-Base!V33</f>
        <v>9.2666479467418128E-3</v>
      </c>
      <c r="W33" s="34">
        <f>Change!W33-Base!W33</f>
        <v>-1.1498876368989386E-3</v>
      </c>
      <c r="X33" s="20"/>
    </row>
    <row r="34" spans="1:24" ht="15.75" x14ac:dyDescent="0.25">
      <c r="A34" s="20"/>
      <c r="B34" s="25" t="s">
        <v>13</v>
      </c>
      <c r="C34" s="20">
        <f t="shared" si="6"/>
        <v>0</v>
      </c>
      <c r="D34" s="34">
        <f>Change!D34-Base!D34</f>
        <v>0</v>
      </c>
      <c r="E34" s="34">
        <f>Change!E34-Base!E34</f>
        <v>0</v>
      </c>
      <c r="F34" s="34">
        <f>Change!F34-Base!F34</f>
        <v>0</v>
      </c>
      <c r="G34" s="34">
        <f>Change!G34-Base!G34</f>
        <v>0</v>
      </c>
      <c r="H34" s="34">
        <f>Change!H34-Base!H34</f>
        <v>0</v>
      </c>
      <c r="I34" s="34">
        <f>Change!I34-Base!I34</f>
        <v>0</v>
      </c>
      <c r="J34" s="34">
        <f>Change!J34-Base!J34</f>
        <v>0</v>
      </c>
      <c r="K34" s="34">
        <f>Change!K34-Base!K34</f>
        <v>0</v>
      </c>
      <c r="L34" s="34">
        <f>Change!L34-Base!L34</f>
        <v>0</v>
      </c>
      <c r="M34" s="34">
        <f>Change!M34-Base!M34</f>
        <v>0</v>
      </c>
      <c r="N34" s="34">
        <f>Change!N34-Base!N34</f>
        <v>0</v>
      </c>
      <c r="O34" s="34">
        <f>Change!O34-Base!O34</f>
        <v>0</v>
      </c>
      <c r="P34" s="34">
        <f>Change!P34-Base!P34</f>
        <v>0</v>
      </c>
      <c r="Q34" s="34">
        <f>Change!Q34-Base!Q34</f>
        <v>0</v>
      </c>
      <c r="R34" s="34">
        <f>Change!R34-Base!R34</f>
        <v>0</v>
      </c>
      <c r="S34" s="34">
        <f>Change!S34-Base!S34</f>
        <v>0</v>
      </c>
      <c r="T34" s="34">
        <f>Change!T34-Base!T34</f>
        <v>0</v>
      </c>
      <c r="U34" s="34">
        <f>Change!U34-Base!U34</f>
        <v>0</v>
      </c>
      <c r="V34" s="34">
        <f>Change!V34-Base!V34</f>
        <v>0</v>
      </c>
      <c r="W34" s="34">
        <f>Change!W34-Base!W34</f>
        <v>0</v>
      </c>
      <c r="X34" s="20"/>
    </row>
    <row r="35" spans="1:24" ht="15.75" x14ac:dyDescent="0.25">
      <c r="A35" s="20"/>
      <c r="B35" s="25" t="s">
        <v>14</v>
      </c>
      <c r="C35" s="20">
        <f t="shared" si="6"/>
        <v>4.3072658846841168E-4</v>
      </c>
      <c r="D35" s="34">
        <f>Change!D35-Base!D35</f>
        <v>4.5988677850772319E-4</v>
      </c>
      <c r="E35" s="34">
        <f>Change!E35-Base!E35</f>
        <v>0</v>
      </c>
      <c r="F35" s="34">
        <f>Change!F35-Base!F35</f>
        <v>0</v>
      </c>
      <c r="G35" s="34">
        <f>Change!G35-Base!G35</f>
        <v>0</v>
      </c>
      <c r="H35" s="34">
        <f>Change!H35-Base!H35</f>
        <v>0</v>
      </c>
      <c r="I35" s="34">
        <f>Change!I35-Base!I35</f>
        <v>0</v>
      </c>
      <c r="J35" s="34">
        <f>Change!J35-Base!J35</f>
        <v>0</v>
      </c>
      <c r="K35" s="34">
        <f>Change!K35-Base!K35</f>
        <v>0</v>
      </c>
      <c r="L35" s="34">
        <f>Change!L35-Base!L35</f>
        <v>0</v>
      </c>
      <c r="M35" s="34">
        <f>Change!M35-Base!M35</f>
        <v>0</v>
      </c>
      <c r="N35" s="34">
        <f>Change!N35-Base!N35</f>
        <v>0</v>
      </c>
      <c r="O35" s="34">
        <f>Change!O35-Base!O35</f>
        <v>0</v>
      </c>
      <c r="P35" s="34">
        <f>Change!P35-Base!P35</f>
        <v>0</v>
      </c>
      <c r="Q35" s="34">
        <f>Change!Q35-Base!Q35</f>
        <v>0</v>
      </c>
      <c r="R35" s="34">
        <f>Change!R35-Base!R35</f>
        <v>0</v>
      </c>
      <c r="S35" s="34">
        <f>Change!S35-Base!S35</f>
        <v>0</v>
      </c>
      <c r="T35" s="34">
        <f>Change!T35-Base!T35</f>
        <v>0</v>
      </c>
      <c r="U35" s="34">
        <f>Change!U35-Base!U35</f>
        <v>0</v>
      </c>
      <c r="V35" s="34">
        <f>Change!V35-Base!V35</f>
        <v>0</v>
      </c>
      <c r="W35" s="34">
        <f>Change!W35-Base!W35</f>
        <v>0</v>
      </c>
      <c r="X35" s="20"/>
    </row>
    <row r="36" spans="1:24" ht="15.75" x14ac:dyDescent="0.25">
      <c r="A36" s="20"/>
      <c r="B36" s="25" t="s">
        <v>15</v>
      </c>
      <c r="C36" s="20">
        <f t="shared" si="6"/>
        <v>0</v>
      </c>
      <c r="D36" s="34">
        <f>Change!D36-Base!D36</f>
        <v>0</v>
      </c>
      <c r="E36" s="34">
        <f>Change!E36-Base!E36</f>
        <v>0</v>
      </c>
      <c r="F36" s="34">
        <f>Change!F36-Base!F36</f>
        <v>0</v>
      </c>
      <c r="G36" s="34">
        <f>Change!G36-Base!G36</f>
        <v>0</v>
      </c>
      <c r="H36" s="34">
        <f>Change!H36-Base!H36</f>
        <v>0</v>
      </c>
      <c r="I36" s="34">
        <f>Change!I36-Base!I36</f>
        <v>0</v>
      </c>
      <c r="J36" s="34">
        <f>Change!J36-Base!J36</f>
        <v>0</v>
      </c>
      <c r="K36" s="34">
        <f>Change!K36-Base!K36</f>
        <v>0</v>
      </c>
      <c r="L36" s="34">
        <f>Change!L36-Base!L36</f>
        <v>0</v>
      </c>
      <c r="M36" s="34">
        <f>Change!M36-Base!M36</f>
        <v>0</v>
      </c>
      <c r="N36" s="34">
        <f>Change!N36-Base!N36</f>
        <v>0</v>
      </c>
      <c r="O36" s="34">
        <f>Change!O36-Base!O36</f>
        <v>0</v>
      </c>
      <c r="P36" s="34">
        <f>Change!P36-Base!P36</f>
        <v>0</v>
      </c>
      <c r="Q36" s="34">
        <f>Change!Q36-Base!Q36</f>
        <v>0</v>
      </c>
      <c r="R36" s="34">
        <f>Change!R36-Base!R36</f>
        <v>0</v>
      </c>
      <c r="S36" s="34">
        <f>Change!S36-Base!S36</f>
        <v>0</v>
      </c>
      <c r="T36" s="34">
        <f>Change!T36-Base!T36</f>
        <v>0</v>
      </c>
      <c r="U36" s="34">
        <f>Change!U36-Base!U36</f>
        <v>0</v>
      </c>
      <c r="V36" s="34">
        <f>Change!V36-Base!V36</f>
        <v>0</v>
      </c>
      <c r="W36" s="34">
        <f>Change!W36-Base!W36</f>
        <v>0</v>
      </c>
      <c r="X36" s="20"/>
    </row>
    <row r="37" spans="1:24" ht="15.75" x14ac:dyDescent="0.25">
      <c r="A37" s="20"/>
      <c r="B37" s="25" t="s">
        <v>93</v>
      </c>
      <c r="C37" s="20">
        <f t="shared" si="6"/>
        <v>-2.2196794350608591</v>
      </c>
      <c r="D37" s="34">
        <f>Change!D37-Base!D37</f>
        <v>-3.1895327978759269E-7</v>
      </c>
      <c r="E37" s="34">
        <f>Change!E37-Base!E37</f>
        <v>0</v>
      </c>
      <c r="F37" s="34">
        <f>Change!F37-Base!F37</f>
        <v>0</v>
      </c>
      <c r="G37" s="34">
        <f>Change!G37-Base!G37</f>
        <v>0</v>
      </c>
      <c r="H37" s="34">
        <f>Change!H37-Base!H37</f>
        <v>-7.2143662499968286E-4</v>
      </c>
      <c r="I37" s="34">
        <f>Change!I37-Base!I37</f>
        <v>1.1702199600005514E-3</v>
      </c>
      <c r="J37" s="34">
        <f>Change!J37-Base!J37</f>
        <v>0</v>
      </c>
      <c r="K37" s="34">
        <f>Change!K37-Base!K37</f>
        <v>0.12594833843290587</v>
      </c>
      <c r="L37" s="34">
        <f>Change!L37-Base!L37</f>
        <v>0.11095699019556093</v>
      </c>
      <c r="M37" s="34">
        <f>Change!M37-Base!M37</f>
        <v>-0.53263798082754477</v>
      </c>
      <c r="N37" s="34">
        <f>Change!N37-Base!N37</f>
        <v>-0.4096606907603757</v>
      </c>
      <c r="O37" s="34">
        <f>Change!O37-Base!O37</f>
        <v>-0.21395448470178735</v>
      </c>
      <c r="P37" s="34">
        <f>Change!P37-Base!P37</f>
        <v>-1.06463814457328</v>
      </c>
      <c r="Q37" s="34">
        <f>Change!Q37-Base!Q37</f>
        <v>-1.5102616982718189</v>
      </c>
      <c r="R37" s="34">
        <f>Change!R37-Base!R37</f>
        <v>-1.5346845288681266</v>
      </c>
      <c r="S37" s="34">
        <f>Change!S37-Base!S37</f>
        <v>-0.13086087897141851</v>
      </c>
      <c r="T37" s="34">
        <f>Change!T37-Base!T37</f>
        <v>-0.31852631239311791</v>
      </c>
      <c r="U37" s="34">
        <f>Change!U37-Base!U37</f>
        <v>8.7705030092877223E-4</v>
      </c>
      <c r="V37" s="34">
        <f>Change!V37-Base!V37</f>
        <v>0</v>
      </c>
      <c r="W37" s="34">
        <f>Change!W37-Base!W37</f>
        <v>0</v>
      </c>
      <c r="X37" s="20"/>
    </row>
    <row r="38" spans="1:24" ht="15.75" x14ac:dyDescent="0.25">
      <c r="A38" s="20"/>
      <c r="B38" s="25" t="s">
        <v>16</v>
      </c>
      <c r="C38" s="20">
        <f t="shared" si="6"/>
        <v>101.69107759111064</v>
      </c>
      <c r="D38" s="34">
        <f>Change!D38-Base!D38</f>
        <v>6.043944240950168</v>
      </c>
      <c r="E38" s="34">
        <f>Change!E38-Base!E38</f>
        <v>4.1226354602980564</v>
      </c>
      <c r="F38" s="34">
        <f>Change!F38-Base!F38</f>
        <v>4.4492020088263189</v>
      </c>
      <c r="G38" s="34">
        <f>Change!G38-Base!G38</f>
        <v>0.58880573330179686</v>
      </c>
      <c r="H38" s="34">
        <f>Change!H38-Base!H38</f>
        <v>0.14615854225786507</v>
      </c>
      <c r="I38" s="34">
        <f>Change!I38-Base!I38</f>
        <v>0.52608617396094814</v>
      </c>
      <c r="J38" s="34">
        <f>Change!J38-Base!J38</f>
        <v>6.9675457397277114</v>
      </c>
      <c r="K38" s="34">
        <f>Change!K38-Base!K38</f>
        <v>17.286152666301632</v>
      </c>
      <c r="L38" s="34">
        <f>Change!L38-Base!L38</f>
        <v>13.309995010939701</v>
      </c>
      <c r="M38" s="34">
        <f>Change!M38-Base!M38</f>
        <v>6.6532477530385563</v>
      </c>
      <c r="N38" s="34">
        <f>Change!N38-Base!N38</f>
        <v>-1.0667084298403324</v>
      </c>
      <c r="O38" s="34">
        <f>Change!O38-Base!O38</f>
        <v>11.634307477017728</v>
      </c>
      <c r="P38" s="34">
        <f>Change!P38-Base!P38</f>
        <v>11.530252321796581</v>
      </c>
      <c r="Q38" s="34">
        <f>Change!Q38-Base!Q38</f>
        <v>13.753110713657009</v>
      </c>
      <c r="R38" s="34">
        <f>Change!R38-Base!R38</f>
        <v>6.7740717491215605</v>
      </c>
      <c r="S38" s="34">
        <f>Change!S38-Base!S38</f>
        <v>63.871336197900405</v>
      </c>
      <c r="T38" s="34">
        <f>Change!T38-Base!T38</f>
        <v>67.287385370293237</v>
      </c>
      <c r="U38" s="34">
        <f>Change!U38-Base!U38</f>
        <v>0.15639954927758026</v>
      </c>
      <c r="V38" s="34">
        <f>Change!V38-Base!V38</f>
        <v>0.31871968334905887</v>
      </c>
      <c r="W38" s="34">
        <f>Change!W38-Base!W38</f>
        <v>1.6305386443832504E-2</v>
      </c>
      <c r="X38" s="20"/>
    </row>
    <row r="39" spans="1:24" ht="15.75" x14ac:dyDescent="0.25">
      <c r="A39" s="20"/>
      <c r="B39" s="25" t="s">
        <v>17</v>
      </c>
      <c r="C39" s="20">
        <f t="shared" si="6"/>
        <v>-2.983106811803824</v>
      </c>
      <c r="D39" s="34">
        <f>Change!D39-Base!D39</f>
        <v>-0.30862256206999739</v>
      </c>
      <c r="E39" s="34">
        <f>Change!E39-Base!E39</f>
        <v>-9.5257301669999794E-2</v>
      </c>
      <c r="F39" s="34">
        <f>Change!F39-Base!F39</f>
        <v>-4.7972405949999075E-2</v>
      </c>
      <c r="G39" s="34">
        <f>Change!G39-Base!G39</f>
        <v>4.7868990400008471E-3</v>
      </c>
      <c r="H39" s="34">
        <f>Change!H39-Base!H39</f>
        <v>-9.2320285790000511E-2</v>
      </c>
      <c r="I39" s="34">
        <f>Change!I39-Base!I39</f>
        <v>-0.62047542232999975</v>
      </c>
      <c r="J39" s="34">
        <f>Change!J39-Base!J39</f>
        <v>-0.98133207447999871</v>
      </c>
      <c r="K39" s="34">
        <f>Change!K39-Base!K39</f>
        <v>-0.97277999948000016</v>
      </c>
      <c r="L39" s="34">
        <f>Change!L39-Base!L39</f>
        <v>-1.0800391124999975</v>
      </c>
      <c r="M39" s="34">
        <f>Change!M39-Base!M39</f>
        <v>-0.76307381932999618</v>
      </c>
      <c r="N39" s="34">
        <f>Change!N39-Base!N39</f>
        <v>-0.43031792668999991</v>
      </c>
      <c r="O39" s="34">
        <f>Change!O39-Base!O39</f>
        <v>-5.4656992529997339E-2</v>
      </c>
      <c r="P39" s="34">
        <f>Change!P39-Base!P39</f>
        <v>-0.40936930260999915</v>
      </c>
      <c r="Q39" s="34">
        <f>Change!Q39-Base!Q39</f>
        <v>-6.9428509019999751E-2</v>
      </c>
      <c r="R39" s="34">
        <f>Change!R39-Base!R39</f>
        <v>3.4253788300002697E-3</v>
      </c>
      <c r="S39" s="34">
        <f>Change!S39-Base!S39</f>
        <v>0.80077193937999702</v>
      </c>
      <c r="T39" s="34">
        <f>Change!T39-Base!T39</f>
        <v>0.77169864972000113</v>
      </c>
      <c r="U39" s="34">
        <f>Change!U39-Base!U39</f>
        <v>8.4653874899984771E-3</v>
      </c>
      <c r="V39" s="34">
        <f>Change!V39-Base!V39</f>
        <v>3.5615713699979068E-3</v>
      </c>
      <c r="W39" s="34">
        <f>Change!W39-Base!W39</f>
        <v>-3.2454487000066479E-4</v>
      </c>
      <c r="X39" s="20"/>
    </row>
    <row r="40" spans="1:24" ht="15.75" x14ac:dyDescent="0.25">
      <c r="A40" s="20"/>
      <c r="B40" s="25" t="s">
        <v>18</v>
      </c>
      <c r="C40" s="20">
        <f t="shared" si="6"/>
        <v>0.6356533799388856</v>
      </c>
      <c r="D40" s="20">
        <f>Change!D40-Base!D40</f>
        <v>0</v>
      </c>
      <c r="E40" s="20">
        <f>Change!E40-Base!E40</f>
        <v>-1.4410130059161474E-4</v>
      </c>
      <c r="F40" s="20">
        <f>Change!F40-Base!F40</f>
        <v>0</v>
      </c>
      <c r="G40" s="20">
        <f>Change!G40-Base!G40</f>
        <v>0</v>
      </c>
      <c r="H40" s="20">
        <f>Change!H40-Base!H40</f>
        <v>0</v>
      </c>
      <c r="I40" s="20">
        <f>Change!I40-Base!I40</f>
        <v>0</v>
      </c>
      <c r="J40" s="20">
        <f>Change!J40-Base!J40</f>
        <v>0</v>
      </c>
      <c r="K40" s="20">
        <f>Change!K40-Base!K40</f>
        <v>2.7947714075400032E-3</v>
      </c>
      <c r="L40" s="20">
        <f>Change!L40-Base!L40</f>
        <v>-0.14776924412232884</v>
      </c>
      <c r="M40" s="20">
        <f>Change!M40-Base!M40</f>
        <v>0</v>
      </c>
      <c r="N40" s="20">
        <f>Change!N40-Base!N40</f>
        <v>0</v>
      </c>
      <c r="O40" s="20">
        <f>Change!O40-Base!O40</f>
        <v>8.8926949518770004E-2</v>
      </c>
      <c r="P40" s="20">
        <f>Change!P40-Base!P40</f>
        <v>0</v>
      </c>
      <c r="Q40" s="20">
        <f>Change!Q40-Base!Q40</f>
        <v>0</v>
      </c>
      <c r="R40" s="20">
        <f>Change!R40-Base!R40</f>
        <v>0</v>
      </c>
      <c r="S40" s="20">
        <f>Change!S40-Base!S40</f>
        <v>1.9268557620142701</v>
      </c>
      <c r="T40" s="20">
        <f>Change!T40-Base!T40</f>
        <v>0</v>
      </c>
      <c r="U40" s="20">
        <f>Change!U40-Base!U40</f>
        <v>0</v>
      </c>
      <c r="V40" s="20">
        <f>Change!V40-Base!V40</f>
        <v>0</v>
      </c>
      <c r="W40" s="20">
        <f>Change!W40-Base!W40</f>
        <v>0</v>
      </c>
      <c r="X40" s="20"/>
    </row>
    <row r="41" spans="1:24" ht="15.75" x14ac:dyDescent="0.25">
      <c r="A41" s="20"/>
      <c r="B41" s="25" t="s">
        <v>19</v>
      </c>
      <c r="C41" s="20">
        <f t="shared" si="6"/>
        <v>0</v>
      </c>
      <c r="D41" s="34">
        <f>Change!D41-Base!D41</f>
        <v>0</v>
      </c>
      <c r="E41" s="34">
        <f>Change!E41-Base!E41</f>
        <v>0</v>
      </c>
      <c r="F41" s="34">
        <f>Change!F41-Base!F41</f>
        <v>0</v>
      </c>
      <c r="G41" s="34">
        <f>Change!G41-Base!G41</f>
        <v>0</v>
      </c>
      <c r="H41" s="34">
        <f>Change!H41-Base!H41</f>
        <v>0</v>
      </c>
      <c r="I41" s="34">
        <f>Change!I41-Base!I41</f>
        <v>0</v>
      </c>
      <c r="J41" s="34">
        <f>Change!J41-Base!J41</f>
        <v>0</v>
      </c>
      <c r="K41" s="34">
        <f>Change!K41-Base!K41</f>
        <v>0</v>
      </c>
      <c r="L41" s="34">
        <f>Change!L41-Base!L41</f>
        <v>0</v>
      </c>
      <c r="M41" s="34">
        <f>Change!M41-Base!M41</f>
        <v>0</v>
      </c>
      <c r="N41" s="34">
        <f>Change!N41-Base!N41</f>
        <v>0</v>
      </c>
      <c r="O41" s="34">
        <f>Change!O41-Base!O41</f>
        <v>0</v>
      </c>
      <c r="P41" s="34">
        <f>Change!P41-Base!P41</f>
        <v>0</v>
      </c>
      <c r="Q41" s="34">
        <f>Change!Q41-Base!Q41</f>
        <v>0</v>
      </c>
      <c r="R41" s="34">
        <f>Change!R41-Base!R41</f>
        <v>0</v>
      </c>
      <c r="S41" s="34">
        <f>Change!S41-Base!S41</f>
        <v>0</v>
      </c>
      <c r="T41" s="34">
        <f>Change!T41-Base!T41</f>
        <v>0</v>
      </c>
      <c r="U41" s="34">
        <f>Change!U41-Base!U41</f>
        <v>0</v>
      </c>
      <c r="V41" s="34">
        <f>Change!V41-Base!V41</f>
        <v>0</v>
      </c>
      <c r="W41" s="34">
        <f>Change!W41-Base!W41</f>
        <v>0</v>
      </c>
      <c r="X41" s="20"/>
    </row>
    <row r="42" spans="1:24" ht="15.75" x14ac:dyDescent="0.25">
      <c r="A42" s="20"/>
      <c r="B42" s="25" t="s">
        <v>20</v>
      </c>
      <c r="C42" s="20">
        <f t="shared" ref="C42:C44" si="7">NPV($C$2,D42:W42)</f>
        <v>-1.0340682968227257</v>
      </c>
      <c r="D42" s="34">
        <f>Change!D42-Base!D42</f>
        <v>0</v>
      </c>
      <c r="E42" s="34">
        <f>Change!E42-Base!E42</f>
        <v>-1.2180867015043617E-7</v>
      </c>
      <c r="F42" s="34">
        <f>Change!F42-Base!F42</f>
        <v>0</v>
      </c>
      <c r="G42" s="34">
        <f>Change!G42-Base!G42</f>
        <v>0</v>
      </c>
      <c r="H42" s="34">
        <f>Change!H42-Base!H42</f>
        <v>0</v>
      </c>
      <c r="I42" s="34">
        <f>Change!I42-Base!I42</f>
        <v>-1.1112883981226198</v>
      </c>
      <c r="J42" s="34">
        <f>Change!J42-Base!J42</f>
        <v>-1.1144345130563302</v>
      </c>
      <c r="K42" s="34">
        <f>Change!K42-Base!K42</f>
        <v>0</v>
      </c>
      <c r="L42" s="34">
        <f>Change!L42-Base!L42</f>
        <v>0</v>
      </c>
      <c r="M42" s="34">
        <f>Change!M42-Base!M42</f>
        <v>-3.1593178278E-3</v>
      </c>
      <c r="N42" s="34">
        <f>Change!N42-Base!N42</f>
        <v>-6.1665310785000704E-3</v>
      </c>
      <c r="O42" s="34">
        <f>Change!O42-Base!O42</f>
        <v>6.5389481700999785E-3</v>
      </c>
      <c r="P42" s="34">
        <f>Change!P42-Base!P42</f>
        <v>0.22217734839500997</v>
      </c>
      <c r="Q42" s="34">
        <f>Change!Q42-Base!Q42</f>
        <v>0.14552343789187</v>
      </c>
      <c r="R42" s="34">
        <f>Change!R42-Base!R42</f>
        <v>-0.15133476318222999</v>
      </c>
      <c r="S42" s="34">
        <f>Change!S42-Base!S42</f>
        <v>0.34242149887623996</v>
      </c>
      <c r="T42" s="34">
        <f>Change!T42-Base!T42</f>
        <v>0.62698977163103009</v>
      </c>
      <c r="U42" s="34">
        <f>Change!U42-Base!U42</f>
        <v>0</v>
      </c>
      <c r="V42" s="34">
        <f>Change!V42-Base!V42</f>
        <v>0</v>
      </c>
      <c r="W42" s="34">
        <f>Change!W42-Base!W42</f>
        <v>0</v>
      </c>
      <c r="X42" s="20"/>
    </row>
    <row r="43" spans="1:24" x14ac:dyDescent="0.25">
      <c r="A43" s="20"/>
      <c r="X43" s="20"/>
    </row>
    <row r="44" spans="1:24" ht="15.75" x14ac:dyDescent="0.25">
      <c r="A44" s="20"/>
      <c r="B44" s="27" t="s">
        <v>1</v>
      </c>
      <c r="C44" s="35">
        <f t="shared" si="7"/>
        <v>85.126039405092328</v>
      </c>
      <c r="D44" s="35">
        <f>Change!D44-Base!D44</f>
        <v>5.807338517259609</v>
      </c>
      <c r="E44" s="35">
        <f>Change!E44-Base!E44</f>
        <v>4.3968027694639886</v>
      </c>
      <c r="F44" s="35">
        <f>Change!F44-Base!F44</f>
        <v>4.5404696861571949</v>
      </c>
      <c r="G44" s="35">
        <f>Change!G44-Base!G44</f>
        <v>0.55977866966233591</v>
      </c>
      <c r="H44" s="35">
        <f>Change!H44-Base!H44</f>
        <v>7.9104068188470933E-2</v>
      </c>
      <c r="I44" s="35">
        <f>Change!I44-Base!I44</f>
        <v>-1.1781411648787667</v>
      </c>
      <c r="J44" s="35">
        <f>Change!J44-Base!J44</f>
        <v>5.1749486048373967</v>
      </c>
      <c r="K44" s="35">
        <f>Change!K44-Base!K44</f>
        <v>16.968841966977834</v>
      </c>
      <c r="L44" s="35">
        <f>Change!L44-Base!L44</f>
        <v>12.530129478061724</v>
      </c>
      <c r="M44" s="35">
        <f>Change!M44-Base!M44</f>
        <v>-8.4869933177531607</v>
      </c>
      <c r="N44" s="35">
        <f>Change!N44-Base!N44</f>
        <v>-9.395637390314505</v>
      </c>
      <c r="O44" s="35">
        <f>Change!O44-Base!O44</f>
        <v>3.8538370327828488</v>
      </c>
      <c r="P44" s="35">
        <f>Change!P44-Base!P44</f>
        <v>9.7385427918865162</v>
      </c>
      <c r="Q44" s="35">
        <f>Change!Q44-Base!Q44</f>
        <v>12.873475541617722</v>
      </c>
      <c r="R44" s="35">
        <f>Change!R44-Base!R44</f>
        <v>5.4458128164478694</v>
      </c>
      <c r="S44" s="35">
        <f>Change!S44-Base!S44</f>
        <v>69.569169591326272</v>
      </c>
      <c r="T44" s="35">
        <f>Change!T44-Base!T44</f>
        <v>71.50974553227411</v>
      </c>
      <c r="U44" s="35">
        <f>Change!U44-Base!U44</f>
        <v>0.16682154162549523</v>
      </c>
      <c r="V44" s="35">
        <f>Change!V44-Base!V44</f>
        <v>0.32954241086292768</v>
      </c>
      <c r="W44" s="35">
        <f>Change!W44-Base!W44</f>
        <v>1.3997557688128381E-2</v>
      </c>
      <c r="X44" s="20"/>
    </row>
    <row r="45" spans="1:24" x14ac:dyDescent="0.25">
      <c r="A45" s="20"/>
      <c r="X45" s="20"/>
    </row>
    <row r="46" spans="1:24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.75" x14ac:dyDescent="0.25">
      <c r="A47" s="20"/>
      <c r="B47" s="25" t="s">
        <v>21</v>
      </c>
      <c r="C47" s="20">
        <f t="shared" ref="C47:C56" si="8">NPV($C$2,D47:W47)</f>
        <v>0</v>
      </c>
      <c r="D47" s="20">
        <f>Change!D47-Base!D47</f>
        <v>0</v>
      </c>
      <c r="E47" s="20">
        <f>Change!E47-Base!E47</f>
        <v>0</v>
      </c>
      <c r="F47" s="20">
        <f>Change!F47-Base!F47</f>
        <v>0</v>
      </c>
      <c r="G47" s="20">
        <f>Change!G47-Base!G47</f>
        <v>0</v>
      </c>
      <c r="H47" s="20">
        <f>Change!H47-Base!H47</f>
        <v>0</v>
      </c>
      <c r="I47" s="20">
        <f>Change!I47-Base!I47</f>
        <v>0</v>
      </c>
      <c r="J47" s="20">
        <f>Change!J47-Base!J47</f>
        <v>0</v>
      </c>
      <c r="K47" s="20">
        <f>Change!K47-Base!K47</f>
        <v>0</v>
      </c>
      <c r="L47" s="20">
        <f>Change!L47-Base!L47</f>
        <v>0</v>
      </c>
      <c r="M47" s="20">
        <f>Change!M47-Base!M47</f>
        <v>0</v>
      </c>
      <c r="N47" s="20">
        <f>Change!N47-Base!N47</f>
        <v>0</v>
      </c>
      <c r="O47" s="20">
        <f>Change!O47-Base!O47</f>
        <v>0</v>
      </c>
      <c r="P47" s="20">
        <f>Change!P47-Base!P47</f>
        <v>0</v>
      </c>
      <c r="Q47" s="20">
        <f>Change!Q47-Base!Q47</f>
        <v>0</v>
      </c>
      <c r="R47" s="20">
        <f>Change!R47-Base!R47</f>
        <v>0</v>
      </c>
      <c r="S47" s="20">
        <f>Change!S47-Base!S47</f>
        <v>0</v>
      </c>
      <c r="T47" s="20">
        <f>Change!T47-Base!T47</f>
        <v>0</v>
      </c>
      <c r="U47" s="20">
        <f>Change!U47-Base!U47</f>
        <v>0</v>
      </c>
      <c r="V47" s="20">
        <f>Change!V47-Base!V47</f>
        <v>0</v>
      </c>
      <c r="W47" s="20">
        <f>Change!W47-Base!W47</f>
        <v>0</v>
      </c>
      <c r="X47" s="20"/>
    </row>
    <row r="48" spans="1:24" ht="15.75" x14ac:dyDescent="0.25">
      <c r="A48" s="20"/>
      <c r="B48" s="25" t="s">
        <v>22</v>
      </c>
      <c r="C48" s="20">
        <f t="shared" si="8"/>
        <v>0</v>
      </c>
      <c r="D48" s="20">
        <f>Change!D48-Base!D48</f>
        <v>0</v>
      </c>
      <c r="E48" s="20">
        <f>Change!E48-Base!E48</f>
        <v>0</v>
      </c>
      <c r="F48" s="20">
        <f>Change!F48-Base!F48</f>
        <v>0</v>
      </c>
      <c r="G48" s="20">
        <f>Change!G48-Base!G48</f>
        <v>0</v>
      </c>
      <c r="H48" s="20">
        <f>Change!H48-Base!H48</f>
        <v>0</v>
      </c>
      <c r="I48" s="20">
        <f>Change!I48-Base!I48</f>
        <v>0</v>
      </c>
      <c r="J48" s="20">
        <f>Change!J48-Base!J48</f>
        <v>0</v>
      </c>
      <c r="K48" s="20">
        <f>Change!K48-Base!K48</f>
        <v>0</v>
      </c>
      <c r="L48" s="20">
        <f>Change!L48-Base!L48</f>
        <v>0</v>
      </c>
      <c r="M48" s="20">
        <f>Change!M48-Base!M48</f>
        <v>0</v>
      </c>
      <c r="N48" s="20">
        <f>Change!N48-Base!N48</f>
        <v>0</v>
      </c>
      <c r="O48" s="20">
        <f>Change!O48-Base!O48</f>
        <v>0</v>
      </c>
      <c r="P48" s="20">
        <f>Change!P48-Base!P48</f>
        <v>0</v>
      </c>
      <c r="Q48" s="20">
        <f>Change!Q48-Base!Q48</f>
        <v>0</v>
      </c>
      <c r="R48" s="20">
        <f>Change!R48-Base!R48</f>
        <v>0</v>
      </c>
      <c r="S48" s="20">
        <f>Change!S48-Base!S48</f>
        <v>0</v>
      </c>
      <c r="T48" s="20">
        <f>Change!T48-Base!T48</f>
        <v>0</v>
      </c>
      <c r="U48" s="20">
        <f>Change!U48-Base!U48</f>
        <v>0</v>
      </c>
      <c r="V48" s="20">
        <f>Change!V48-Base!V48</f>
        <v>0</v>
      </c>
      <c r="W48" s="20">
        <f>Change!W48-Base!W48</f>
        <v>0</v>
      </c>
      <c r="X48" s="20"/>
    </row>
    <row r="49" spans="1:24" ht="15.75" x14ac:dyDescent="0.25">
      <c r="A49" s="20"/>
      <c r="B49" s="25" t="s">
        <v>23</v>
      </c>
      <c r="C49" s="20">
        <f t="shared" si="8"/>
        <v>0</v>
      </c>
      <c r="D49" s="34">
        <f>Change!D49-Base!D49</f>
        <v>0</v>
      </c>
      <c r="E49" s="34">
        <f>Change!E49-Base!E49</f>
        <v>0</v>
      </c>
      <c r="F49" s="34">
        <f>Change!F49-Base!F49</f>
        <v>0</v>
      </c>
      <c r="G49" s="34">
        <f>Change!G49-Base!G49</f>
        <v>0</v>
      </c>
      <c r="H49" s="34">
        <f>Change!H49-Base!H49</f>
        <v>0</v>
      </c>
      <c r="I49" s="34">
        <f>Change!I49-Base!I49</f>
        <v>0</v>
      </c>
      <c r="J49" s="34">
        <f>Change!J49-Base!J49</f>
        <v>0</v>
      </c>
      <c r="K49" s="34">
        <f>Change!K49-Base!K49</f>
        <v>0</v>
      </c>
      <c r="L49" s="34">
        <f>Change!L49-Base!L49</f>
        <v>0</v>
      </c>
      <c r="M49" s="34">
        <f>Change!M49-Base!M49</f>
        <v>0</v>
      </c>
      <c r="N49" s="34">
        <f>Change!N49-Base!N49</f>
        <v>0</v>
      </c>
      <c r="O49" s="34">
        <f>Change!O49-Base!O49</f>
        <v>0</v>
      </c>
      <c r="P49" s="34">
        <f>Change!P49-Base!P49</f>
        <v>0</v>
      </c>
      <c r="Q49" s="34">
        <f>Change!Q49-Base!Q49</f>
        <v>0</v>
      </c>
      <c r="R49" s="34">
        <f>Change!R49-Base!R49</f>
        <v>0</v>
      </c>
      <c r="S49" s="34">
        <f>Change!S49-Base!S49</f>
        <v>0</v>
      </c>
      <c r="T49" s="34">
        <f>Change!T49-Base!T49</f>
        <v>0</v>
      </c>
      <c r="U49" s="34">
        <f>Change!U49-Base!U49</f>
        <v>0</v>
      </c>
      <c r="V49" s="34">
        <f>Change!V49-Base!V49</f>
        <v>0</v>
      </c>
      <c r="W49" s="34">
        <f>Change!W49-Base!W49</f>
        <v>0</v>
      </c>
      <c r="X49" s="20"/>
    </row>
    <row r="50" spans="1:24" ht="15.75" x14ac:dyDescent="0.25">
      <c r="A50" s="20"/>
      <c r="B50" s="25" t="s">
        <v>24</v>
      </c>
      <c r="C50" s="20">
        <f t="shared" si="8"/>
        <v>0</v>
      </c>
      <c r="D50" s="34">
        <f>Change!D50-Base!D50</f>
        <v>0</v>
      </c>
      <c r="E50" s="34">
        <f>Change!E50-Base!E50</f>
        <v>0</v>
      </c>
      <c r="F50" s="34">
        <f>Change!F50-Base!F50</f>
        <v>0</v>
      </c>
      <c r="G50" s="34">
        <f>Change!G50-Base!G50</f>
        <v>0</v>
      </c>
      <c r="H50" s="34">
        <f>Change!H50-Base!H50</f>
        <v>0</v>
      </c>
      <c r="I50" s="34">
        <f>Change!I50-Base!I50</f>
        <v>0</v>
      </c>
      <c r="J50" s="34">
        <f>Change!J50-Base!J50</f>
        <v>0</v>
      </c>
      <c r="K50" s="34">
        <f>Change!K50-Base!K50</f>
        <v>0</v>
      </c>
      <c r="L50" s="34">
        <f>Change!L50-Base!L50</f>
        <v>0</v>
      </c>
      <c r="M50" s="34">
        <f>Change!M50-Base!M50</f>
        <v>0</v>
      </c>
      <c r="N50" s="34">
        <f>Change!N50-Base!N50</f>
        <v>0</v>
      </c>
      <c r="O50" s="34">
        <f>Change!O50-Base!O50</f>
        <v>0</v>
      </c>
      <c r="P50" s="34">
        <f>Change!P50-Base!P50</f>
        <v>0</v>
      </c>
      <c r="Q50" s="34">
        <f>Change!Q50-Base!Q50</f>
        <v>0</v>
      </c>
      <c r="R50" s="34">
        <f>Change!R50-Base!R50</f>
        <v>0</v>
      </c>
      <c r="S50" s="34">
        <f>Change!S50-Base!S50</f>
        <v>0</v>
      </c>
      <c r="T50" s="34">
        <f>Change!T50-Base!T50</f>
        <v>0</v>
      </c>
      <c r="U50" s="34">
        <f>Change!U50-Base!U50</f>
        <v>0</v>
      </c>
      <c r="V50" s="34">
        <f>Change!V50-Base!V50</f>
        <v>0</v>
      </c>
      <c r="W50" s="34">
        <f>Change!W50-Base!W50</f>
        <v>0</v>
      </c>
      <c r="X50" s="20"/>
    </row>
    <row r="51" spans="1:24" ht="15.75" x14ac:dyDescent="0.25">
      <c r="A51" s="20"/>
      <c r="B51" s="25" t="s">
        <v>25</v>
      </c>
      <c r="C51" s="20">
        <f t="shared" si="8"/>
        <v>0</v>
      </c>
      <c r="D51" s="34">
        <f>Change!D51-Base!D51</f>
        <v>0</v>
      </c>
      <c r="E51" s="34">
        <f>Change!E51-Base!E51</f>
        <v>0</v>
      </c>
      <c r="F51" s="34">
        <f>Change!F51-Base!F51</f>
        <v>0</v>
      </c>
      <c r="G51" s="34">
        <f>Change!G51-Base!G51</f>
        <v>0</v>
      </c>
      <c r="H51" s="34">
        <f>Change!H51-Base!H51</f>
        <v>0</v>
      </c>
      <c r="I51" s="34">
        <f>Change!I51-Base!I51</f>
        <v>0</v>
      </c>
      <c r="J51" s="34">
        <f>Change!J51-Base!J51</f>
        <v>0</v>
      </c>
      <c r="K51" s="34">
        <f>Change!K51-Base!K51</f>
        <v>0</v>
      </c>
      <c r="L51" s="34">
        <f>Change!L51-Base!L51</f>
        <v>0</v>
      </c>
      <c r="M51" s="34">
        <f>Change!M51-Base!M51</f>
        <v>0</v>
      </c>
      <c r="N51" s="34">
        <f>Change!N51-Base!N51</f>
        <v>0</v>
      </c>
      <c r="O51" s="34">
        <f>Change!O51-Base!O51</f>
        <v>0</v>
      </c>
      <c r="P51" s="34">
        <f>Change!P51-Base!P51</f>
        <v>0</v>
      </c>
      <c r="Q51" s="34">
        <f>Change!Q51-Base!Q51</f>
        <v>0</v>
      </c>
      <c r="R51" s="34">
        <f>Change!R51-Base!R51</f>
        <v>0</v>
      </c>
      <c r="S51" s="34">
        <f>Change!S51-Base!S51</f>
        <v>0</v>
      </c>
      <c r="T51" s="34">
        <f>Change!T51-Base!T51</f>
        <v>0</v>
      </c>
      <c r="U51" s="34">
        <f>Change!U51-Base!U51</f>
        <v>0</v>
      </c>
      <c r="V51" s="34">
        <f>Change!V51-Base!V51</f>
        <v>0</v>
      </c>
      <c r="W51" s="34">
        <f>Change!W51-Base!W51</f>
        <v>0</v>
      </c>
      <c r="X51" s="20"/>
    </row>
    <row r="52" spans="1:24" ht="15.75" x14ac:dyDescent="0.25">
      <c r="A52" s="20"/>
      <c r="B52" s="25" t="s">
        <v>26</v>
      </c>
      <c r="C52" s="20">
        <f t="shared" si="8"/>
        <v>0</v>
      </c>
      <c r="D52" s="34">
        <f>Change!D52-Base!D52</f>
        <v>0</v>
      </c>
      <c r="E52" s="34">
        <f>Change!E52-Base!E52</f>
        <v>0</v>
      </c>
      <c r="F52" s="34">
        <f>Change!F52-Base!F52</f>
        <v>0</v>
      </c>
      <c r="G52" s="34">
        <f>Change!G52-Base!G52</f>
        <v>0</v>
      </c>
      <c r="H52" s="34">
        <f>Change!H52-Base!H52</f>
        <v>0</v>
      </c>
      <c r="I52" s="34">
        <f>Change!I52-Base!I52</f>
        <v>0</v>
      </c>
      <c r="J52" s="34">
        <f>Change!J52-Base!J52</f>
        <v>0</v>
      </c>
      <c r="K52" s="34">
        <f>Change!K52-Base!K52</f>
        <v>0</v>
      </c>
      <c r="L52" s="34">
        <f>Change!L52-Base!L52</f>
        <v>0</v>
      </c>
      <c r="M52" s="34">
        <f>Change!M52-Base!M52</f>
        <v>0</v>
      </c>
      <c r="N52" s="34">
        <f>Change!N52-Base!N52</f>
        <v>0</v>
      </c>
      <c r="O52" s="34">
        <f>Change!O52-Base!O52</f>
        <v>0</v>
      </c>
      <c r="P52" s="34">
        <f>Change!P52-Base!P52</f>
        <v>0</v>
      </c>
      <c r="Q52" s="34">
        <f>Change!Q52-Base!Q52</f>
        <v>0</v>
      </c>
      <c r="R52" s="34">
        <f>Change!R52-Base!R52</f>
        <v>0</v>
      </c>
      <c r="S52" s="34">
        <f>Change!S52-Base!S52</f>
        <v>0</v>
      </c>
      <c r="T52" s="34">
        <f>Change!T52-Base!T52</f>
        <v>0</v>
      </c>
      <c r="U52" s="34">
        <f>Change!U52-Base!U52</f>
        <v>0</v>
      </c>
      <c r="V52" s="34">
        <f>Change!V52-Base!V52</f>
        <v>0</v>
      </c>
      <c r="W52" s="34">
        <f>Change!W52-Base!W52</f>
        <v>0</v>
      </c>
      <c r="X52" s="20"/>
    </row>
    <row r="53" spans="1:24" ht="15.75" x14ac:dyDescent="0.25">
      <c r="A53" s="20"/>
      <c r="B53" s="25" t="s">
        <v>81</v>
      </c>
      <c r="C53" s="20">
        <f t="shared" si="8"/>
        <v>0</v>
      </c>
      <c r="D53" s="34">
        <f>Change!D53-Base!D53</f>
        <v>0</v>
      </c>
      <c r="E53" s="34">
        <f>Change!E53-Base!E53</f>
        <v>0</v>
      </c>
      <c r="F53" s="34">
        <f>Change!F53-Base!F53</f>
        <v>0</v>
      </c>
      <c r="G53" s="34">
        <f>Change!G53-Base!G53</f>
        <v>0</v>
      </c>
      <c r="H53" s="34">
        <f>Change!H53-Base!H53</f>
        <v>0</v>
      </c>
      <c r="I53" s="34">
        <f>Change!I53-Base!I53</f>
        <v>0</v>
      </c>
      <c r="J53" s="34">
        <f>Change!J53-Base!J53</f>
        <v>0</v>
      </c>
      <c r="K53" s="34">
        <f>Change!K53-Base!K53</f>
        <v>0</v>
      </c>
      <c r="L53" s="34">
        <f>Change!L53-Base!L53</f>
        <v>0</v>
      </c>
      <c r="M53" s="34">
        <f>Change!M53-Base!M53</f>
        <v>0</v>
      </c>
      <c r="N53" s="34">
        <f>Change!N53-Base!N53</f>
        <v>0</v>
      </c>
      <c r="O53" s="34">
        <f>Change!O53-Base!O53</f>
        <v>0</v>
      </c>
      <c r="P53" s="34">
        <f>Change!P53-Base!P53</f>
        <v>0</v>
      </c>
      <c r="Q53" s="34">
        <f>Change!Q53-Base!Q53</f>
        <v>0</v>
      </c>
      <c r="R53" s="34">
        <f>Change!R53-Base!R53</f>
        <v>0</v>
      </c>
      <c r="S53" s="34">
        <f>Change!S53-Base!S53</f>
        <v>0</v>
      </c>
      <c r="T53" s="34">
        <f>Change!T53-Base!T53</f>
        <v>0</v>
      </c>
      <c r="U53" s="34">
        <f>Change!U53-Base!U53</f>
        <v>0</v>
      </c>
      <c r="V53" s="34">
        <f>Change!V53-Base!V53</f>
        <v>0</v>
      </c>
      <c r="W53" s="34">
        <f>Change!W53-Base!W53</f>
        <v>0</v>
      </c>
      <c r="X53" s="20"/>
    </row>
    <row r="54" spans="1:24" ht="15.75" x14ac:dyDescent="0.25">
      <c r="A54" s="20"/>
      <c r="B54" s="25" t="s">
        <v>70</v>
      </c>
      <c r="C54" s="20">
        <f t="shared" si="8"/>
        <v>0</v>
      </c>
      <c r="D54" s="20">
        <f>Change!D54-Base!D54</f>
        <v>0</v>
      </c>
      <c r="E54" s="20">
        <f>Change!E54-Base!E54</f>
        <v>0</v>
      </c>
      <c r="F54" s="20">
        <f>Change!F54-Base!F54</f>
        <v>0</v>
      </c>
      <c r="G54" s="20">
        <f>Change!G54-Base!G54</f>
        <v>0</v>
      </c>
      <c r="H54" s="20">
        <f>Change!H54-Base!H54</f>
        <v>0</v>
      </c>
      <c r="I54" s="20">
        <f>Change!I54-Base!I54</f>
        <v>0</v>
      </c>
      <c r="J54" s="20">
        <f>Change!J54-Base!J54</f>
        <v>0</v>
      </c>
      <c r="K54" s="20">
        <f>Change!K54-Base!K54</f>
        <v>0</v>
      </c>
      <c r="L54" s="20">
        <f>Change!L54-Base!L54</f>
        <v>0</v>
      </c>
      <c r="M54" s="20">
        <f>Change!M54-Base!M54</f>
        <v>0</v>
      </c>
      <c r="N54" s="20">
        <f>Change!N54-Base!N54</f>
        <v>0</v>
      </c>
      <c r="O54" s="20">
        <f>Change!O54-Base!O54</f>
        <v>0</v>
      </c>
      <c r="P54" s="20">
        <f>Change!P54-Base!P54</f>
        <v>0</v>
      </c>
      <c r="Q54" s="20">
        <f>Change!Q54-Base!Q54</f>
        <v>0</v>
      </c>
      <c r="R54" s="20">
        <f>Change!R54-Base!R54</f>
        <v>0</v>
      </c>
      <c r="S54" s="20">
        <f>Change!S54-Base!S54</f>
        <v>0</v>
      </c>
      <c r="T54" s="20">
        <f>Change!T54-Base!T54</f>
        <v>0</v>
      </c>
      <c r="U54" s="20">
        <f>Change!U54-Base!U54</f>
        <v>0</v>
      </c>
      <c r="V54" s="20">
        <f>Change!V54-Base!V54</f>
        <v>0</v>
      </c>
      <c r="W54" s="20">
        <f>Change!W54-Base!W54</f>
        <v>0</v>
      </c>
      <c r="X54" s="20"/>
    </row>
    <row r="55" spans="1:24" ht="15.75" x14ac:dyDescent="0.25">
      <c r="A55" s="20"/>
      <c r="B55" s="25" t="s">
        <v>27</v>
      </c>
      <c r="C55" s="20">
        <f t="shared" si="8"/>
        <v>1.2702999228738215E-3</v>
      </c>
      <c r="D55" s="34">
        <f>Change!D55-Base!D55</f>
        <v>0</v>
      </c>
      <c r="E55" s="34">
        <f>Change!E55-Base!E55</f>
        <v>-1.7868538899999995E-5</v>
      </c>
      <c r="F55" s="34">
        <f>Change!F55-Base!F55</f>
        <v>8.6959198000008918E-7</v>
      </c>
      <c r="G55" s="34">
        <f>Change!G55-Base!G55</f>
        <v>-1.7230018500014044E-6</v>
      </c>
      <c r="H55" s="34">
        <f>Change!H55-Base!H55</f>
        <v>7.8521416399992411E-6</v>
      </c>
      <c r="I55" s="34">
        <f>Change!I55-Base!I55</f>
        <v>3.33901178591001E-3</v>
      </c>
      <c r="J55" s="34">
        <f>Change!J55-Base!J55</f>
        <v>-5.6377792399990925E-5</v>
      </c>
      <c r="K55" s="34">
        <f>Change!K55-Base!K55</f>
        <v>1.1810185991000064E-4</v>
      </c>
      <c r="L55" s="34">
        <f>Change!L55-Base!L55</f>
        <v>-6.2239555890009762E-5</v>
      </c>
      <c r="M55" s="34">
        <f>Change!M55-Base!M55</f>
        <v>3.8202702800100435E-6</v>
      </c>
      <c r="N55" s="34">
        <f>Change!N55-Base!N55</f>
        <v>-1.0164590301800086E-3</v>
      </c>
      <c r="O55" s="34">
        <f>Change!O55-Base!O55</f>
        <v>-2.0598611339997866E-5</v>
      </c>
      <c r="P55" s="34">
        <f>Change!P55-Base!P55</f>
        <v>6.8857360000003191E-5</v>
      </c>
      <c r="Q55" s="34">
        <f>Change!Q55-Base!Q55</f>
        <v>9.8454995990002701E-5</v>
      </c>
      <c r="R55" s="34">
        <f>Change!R55-Base!R55</f>
        <v>-6.107651523000121E-5</v>
      </c>
      <c r="S55" s="34">
        <f>Change!S55-Base!S55</f>
        <v>-4.8699684429003021E-4</v>
      </c>
      <c r="T55" s="34">
        <f>Change!T55-Base!T55</f>
        <v>-1.0275558595200379E-3</v>
      </c>
      <c r="U55" s="34">
        <f>Change!U55-Base!U55</f>
        <v>0</v>
      </c>
      <c r="V55" s="34">
        <f>Change!V55-Base!V55</f>
        <v>-9.4483730000115285E-6</v>
      </c>
      <c r="W55" s="34">
        <f>Change!W55-Base!W55</f>
        <v>-2.1468243999999206E-5</v>
      </c>
      <c r="X55" s="20"/>
    </row>
    <row r="56" spans="1:24" ht="15.75" x14ac:dyDescent="0.25">
      <c r="A56" s="20"/>
      <c r="B56" s="27" t="s">
        <v>1</v>
      </c>
      <c r="C56" s="35">
        <f t="shared" si="8"/>
        <v>1.270299922934801E-3</v>
      </c>
      <c r="D56" s="35">
        <f>Change!D56-Base!D56</f>
        <v>0</v>
      </c>
      <c r="E56" s="35">
        <f>Change!E56-Base!E56</f>
        <v>-1.7868538861876004E-5</v>
      </c>
      <c r="F56" s="35">
        <f>Change!F56-Base!F56</f>
        <v>8.6959198597469367E-7</v>
      </c>
      <c r="G56" s="35">
        <f>Change!G56-Base!G56</f>
        <v>-1.7230019011549302E-6</v>
      </c>
      <c r="H56" s="35">
        <f>Change!H56-Base!H56</f>
        <v>7.8521416071453132E-6</v>
      </c>
      <c r="I56" s="35">
        <f>Change!I56-Base!I56</f>
        <v>3.3390117860108148E-3</v>
      </c>
      <c r="J56" s="35">
        <f>Change!J56-Base!J56</f>
        <v>-5.6377792589046294E-5</v>
      </c>
      <c r="K56" s="35">
        <f>Change!K56-Base!K56</f>
        <v>1.1810185992544575E-4</v>
      </c>
      <c r="L56" s="35">
        <f>Change!L56-Base!L56</f>
        <v>-6.2239555973064853E-5</v>
      </c>
      <c r="M56" s="35">
        <f>Change!M56-Base!M56</f>
        <v>3.8202701944101136E-6</v>
      </c>
      <c r="N56" s="35">
        <f>Change!N56-Base!N56</f>
        <v>-1.0164590298700205E-3</v>
      </c>
      <c r="O56" s="35">
        <f>Change!O56-Base!O56</f>
        <v>-2.059861117231776E-5</v>
      </c>
      <c r="P56" s="35">
        <f>Change!P56-Base!P56</f>
        <v>6.8857360020047054E-5</v>
      </c>
      <c r="Q56" s="35">
        <f>Change!Q56-Base!Q56</f>
        <v>9.845499607763486E-5</v>
      </c>
      <c r="R56" s="35">
        <f>Change!R56-Base!R56</f>
        <v>-6.1076515066815773E-5</v>
      </c>
      <c r="S56" s="35">
        <f>Change!S56-Base!S56</f>
        <v>-4.8699684430175694E-4</v>
      </c>
      <c r="T56" s="35">
        <f>Change!T56-Base!T56</f>
        <v>-1.0275558597641066E-3</v>
      </c>
      <c r="U56" s="35">
        <f>Change!U56-Base!U56</f>
        <v>0</v>
      </c>
      <c r="V56" s="35">
        <f>Change!V56-Base!V56</f>
        <v>-9.4483730208594352E-6</v>
      </c>
      <c r="W56" s="35">
        <f>Change!W56-Base!W56</f>
        <v>-2.1468244085554034E-5</v>
      </c>
      <c r="X56" s="20"/>
    </row>
    <row r="57" spans="1:24" x14ac:dyDescent="0.25">
      <c r="A57" s="20"/>
      <c r="X57" s="20"/>
    </row>
    <row r="58" spans="1:2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.75" x14ac:dyDescent="0.25">
      <c r="A59" s="20"/>
      <c r="B59" s="25" t="s">
        <v>83</v>
      </c>
      <c r="C59" s="20">
        <f t="shared" ref="C59:C63" si="9">NPV($C$2,D59:W59)</f>
        <v>0</v>
      </c>
      <c r="D59" s="34">
        <f>Change!D59-Base!D59</f>
        <v>0</v>
      </c>
      <c r="E59" s="34">
        <f>Change!E59-Base!E59</f>
        <v>0</v>
      </c>
      <c r="F59" s="34">
        <f>Change!F59-Base!F59</f>
        <v>0</v>
      </c>
      <c r="G59" s="34">
        <f>Change!G59-Base!G59</f>
        <v>0</v>
      </c>
      <c r="H59" s="34">
        <f>Change!H59-Base!H59</f>
        <v>0</v>
      </c>
      <c r="I59" s="34">
        <f>Change!I59-Base!I59</f>
        <v>0</v>
      </c>
      <c r="J59" s="34">
        <f>Change!J59-Base!J59</f>
        <v>0</v>
      </c>
      <c r="K59" s="34">
        <f>Change!K59-Base!K59</f>
        <v>0</v>
      </c>
      <c r="L59" s="34">
        <f>Change!L59-Base!L59</f>
        <v>0</v>
      </c>
      <c r="M59" s="34">
        <f>Change!M59-Base!M59</f>
        <v>0</v>
      </c>
      <c r="N59" s="34">
        <f>Change!N59-Base!N59</f>
        <v>0</v>
      </c>
      <c r="O59" s="34">
        <f>Change!O59-Base!O59</f>
        <v>0</v>
      </c>
      <c r="P59" s="34">
        <f>Change!P59-Base!P59</f>
        <v>0</v>
      </c>
      <c r="Q59" s="34">
        <f>Change!Q59-Base!Q59</f>
        <v>0</v>
      </c>
      <c r="R59" s="34">
        <f>Change!R59-Base!R59</f>
        <v>0</v>
      </c>
      <c r="S59" s="34">
        <f>Change!S59-Base!S59</f>
        <v>0</v>
      </c>
      <c r="T59" s="34">
        <f>Change!T59-Base!T59</f>
        <v>0</v>
      </c>
      <c r="U59" s="34">
        <f>Change!U59-Base!U59</f>
        <v>0</v>
      </c>
      <c r="V59" s="34">
        <f>Change!V59-Base!V59</f>
        <v>0</v>
      </c>
      <c r="W59" s="34">
        <f>Change!W59-Base!W59</f>
        <v>0</v>
      </c>
      <c r="X59" s="20"/>
    </row>
    <row r="60" spans="1:24" ht="15.75" x14ac:dyDescent="0.25">
      <c r="A60" s="20"/>
      <c r="B60" s="25" t="s">
        <v>84</v>
      </c>
      <c r="C60" s="20">
        <f t="shared" si="9"/>
        <v>0</v>
      </c>
      <c r="D60" s="34">
        <f>Change!D60-Base!D60</f>
        <v>0</v>
      </c>
      <c r="E60" s="34">
        <f>Change!E60-Base!E60</f>
        <v>0</v>
      </c>
      <c r="F60" s="34">
        <f>Change!F60-Base!F60</f>
        <v>0</v>
      </c>
      <c r="G60" s="34">
        <f>Change!G60-Base!G60</f>
        <v>0</v>
      </c>
      <c r="H60" s="34">
        <f>Change!H60-Base!H60</f>
        <v>0</v>
      </c>
      <c r="I60" s="34">
        <f>Change!I60-Base!I60</f>
        <v>0</v>
      </c>
      <c r="J60" s="34">
        <f>Change!J60-Base!J60</f>
        <v>0</v>
      </c>
      <c r="K60" s="34">
        <f>Change!K60-Base!K60</f>
        <v>0</v>
      </c>
      <c r="L60" s="34">
        <f>Change!L60-Base!L60</f>
        <v>0</v>
      </c>
      <c r="M60" s="34">
        <f>Change!M60-Base!M60</f>
        <v>0</v>
      </c>
      <c r="N60" s="34">
        <f>Change!N60-Base!N60</f>
        <v>0</v>
      </c>
      <c r="O60" s="34">
        <f>Change!O60-Base!O60</f>
        <v>0</v>
      </c>
      <c r="P60" s="34">
        <f>Change!P60-Base!P60</f>
        <v>0</v>
      </c>
      <c r="Q60" s="34">
        <f>Change!Q60-Base!Q60</f>
        <v>0</v>
      </c>
      <c r="R60" s="34">
        <f>Change!R60-Base!R60</f>
        <v>0</v>
      </c>
      <c r="S60" s="34">
        <f>Change!S60-Base!S60</f>
        <v>0</v>
      </c>
      <c r="T60" s="34">
        <f>Change!T60-Base!T60</f>
        <v>0</v>
      </c>
      <c r="U60" s="34">
        <f>Change!U60-Base!U60</f>
        <v>0</v>
      </c>
      <c r="V60" s="34">
        <f>Change!V60-Base!V60</f>
        <v>0</v>
      </c>
      <c r="W60" s="34">
        <f>Change!W60-Base!W60</f>
        <v>0</v>
      </c>
      <c r="X60" s="20"/>
    </row>
    <row r="61" spans="1:24" ht="15.75" x14ac:dyDescent="0.25">
      <c r="A61" s="20"/>
      <c r="B61" s="25" t="s">
        <v>85</v>
      </c>
      <c r="C61" s="20">
        <f t="shared" si="9"/>
        <v>7.5208656395744499E-4</v>
      </c>
      <c r="D61" s="34">
        <f>Change!D61-Base!D61</f>
        <v>0</v>
      </c>
      <c r="E61" s="34">
        <f>Change!E61-Base!E61</f>
        <v>0</v>
      </c>
      <c r="F61" s="34">
        <f>Change!F61-Base!F61</f>
        <v>0</v>
      </c>
      <c r="G61" s="34">
        <f>Change!G61-Base!G61</f>
        <v>2.013253656389935E-3</v>
      </c>
      <c r="H61" s="34">
        <f>Change!H61-Base!H61</f>
        <v>0</v>
      </c>
      <c r="I61" s="34">
        <f>Change!I61-Base!I61</f>
        <v>0</v>
      </c>
      <c r="J61" s="34">
        <f>Change!J61-Base!J61</f>
        <v>0</v>
      </c>
      <c r="K61" s="34">
        <f>Change!K61-Base!K61</f>
        <v>0</v>
      </c>
      <c r="L61" s="34">
        <f>Change!L61-Base!L61</f>
        <v>0</v>
      </c>
      <c r="M61" s="34">
        <f>Change!M61-Base!M61</f>
        <v>0</v>
      </c>
      <c r="N61" s="34">
        <f>Change!N61-Base!N61</f>
        <v>0</v>
      </c>
      <c r="O61" s="34">
        <f>Change!O61-Base!O61</f>
        <v>0</v>
      </c>
      <c r="P61" s="34">
        <f>Change!P61-Base!P61</f>
        <v>0</v>
      </c>
      <c r="Q61" s="34">
        <f>Change!Q61-Base!Q61</f>
        <v>0</v>
      </c>
      <c r="R61" s="34">
        <f>Change!R61-Base!R61</f>
        <v>-2.1293506362951575E-3</v>
      </c>
      <c r="S61" s="34">
        <f>Change!S61-Base!S61</f>
        <v>0</v>
      </c>
      <c r="T61" s="34">
        <f>Change!T61-Base!T61</f>
        <v>0</v>
      </c>
      <c r="U61" s="34">
        <f>Change!U61-Base!U61</f>
        <v>0</v>
      </c>
      <c r="V61" s="34">
        <f>Change!V61-Base!V61</f>
        <v>0</v>
      </c>
      <c r="W61" s="34">
        <f>Change!W61-Base!W61</f>
        <v>0</v>
      </c>
      <c r="X61" s="20"/>
    </row>
    <row r="62" spans="1:24" ht="15.75" x14ac:dyDescent="0.25">
      <c r="A62" s="20"/>
      <c r="B62" s="25" t="s">
        <v>86</v>
      </c>
      <c r="C62" s="20">
        <f t="shared" si="9"/>
        <v>0</v>
      </c>
      <c r="D62" s="34">
        <f>Change!D62-Base!D62</f>
        <v>0</v>
      </c>
      <c r="E62" s="34">
        <f>Change!E62-Base!E62</f>
        <v>0</v>
      </c>
      <c r="F62" s="34">
        <f>Change!F62-Base!F62</f>
        <v>0</v>
      </c>
      <c r="G62" s="34">
        <f>Change!G62-Base!G62</f>
        <v>0</v>
      </c>
      <c r="H62" s="34">
        <f>Change!H62-Base!H62</f>
        <v>0</v>
      </c>
      <c r="I62" s="34">
        <f>Change!I62-Base!I62</f>
        <v>0</v>
      </c>
      <c r="J62" s="34">
        <f>Change!J62-Base!J62</f>
        <v>0</v>
      </c>
      <c r="K62" s="34">
        <f>Change!K62-Base!K62</f>
        <v>0</v>
      </c>
      <c r="L62" s="34">
        <f>Change!L62-Base!L62</f>
        <v>0</v>
      </c>
      <c r="M62" s="34">
        <f>Change!M62-Base!M62</f>
        <v>0</v>
      </c>
      <c r="N62" s="34">
        <f>Change!N62-Base!N62</f>
        <v>0</v>
      </c>
      <c r="O62" s="34">
        <f>Change!O62-Base!O62</f>
        <v>0</v>
      </c>
      <c r="P62" s="34">
        <f>Change!P62-Base!P62</f>
        <v>0</v>
      </c>
      <c r="Q62" s="34">
        <f>Change!Q62-Base!Q62</f>
        <v>0</v>
      </c>
      <c r="R62" s="34">
        <f>Change!R62-Base!R62</f>
        <v>0</v>
      </c>
      <c r="S62" s="34">
        <f>Change!S62-Base!S62</f>
        <v>0</v>
      </c>
      <c r="T62" s="34">
        <f>Change!T62-Base!T62</f>
        <v>0</v>
      </c>
      <c r="U62" s="34">
        <f>Change!U62-Base!U62</f>
        <v>0</v>
      </c>
      <c r="V62" s="34">
        <f>Change!V62-Base!V62</f>
        <v>0</v>
      </c>
      <c r="W62" s="34">
        <f>Change!W62-Base!W62</f>
        <v>0</v>
      </c>
      <c r="X62" s="20"/>
    </row>
    <row r="63" spans="1:24" ht="15.75" x14ac:dyDescent="0.25">
      <c r="A63" s="20"/>
      <c r="B63" s="27" t="s">
        <v>1</v>
      </c>
      <c r="C63" s="35">
        <f t="shared" si="9"/>
        <v>7.5208656397081797E-4</v>
      </c>
      <c r="D63" s="35">
        <f>Change!D63-Base!D63</f>
        <v>0</v>
      </c>
      <c r="E63" s="35">
        <f>Change!E63-Base!E63</f>
        <v>0</v>
      </c>
      <c r="F63" s="35">
        <f>Change!F63-Base!F63</f>
        <v>0</v>
      </c>
      <c r="G63" s="35">
        <f>Change!G63-Base!G63</f>
        <v>2.0132536563934877E-3</v>
      </c>
      <c r="H63" s="35">
        <f>Change!H63-Base!H63</f>
        <v>0</v>
      </c>
      <c r="I63" s="35">
        <f>Change!I63-Base!I63</f>
        <v>0</v>
      </c>
      <c r="J63" s="35">
        <f>Change!J63-Base!J63</f>
        <v>0</v>
      </c>
      <c r="K63" s="35">
        <f>Change!K63-Base!K63</f>
        <v>0</v>
      </c>
      <c r="L63" s="35">
        <f>Change!L63-Base!L63</f>
        <v>0</v>
      </c>
      <c r="M63" s="35">
        <f>Change!M63-Base!M63</f>
        <v>0</v>
      </c>
      <c r="N63" s="35">
        <f>Change!N63-Base!N63</f>
        <v>0</v>
      </c>
      <c r="O63" s="35">
        <f>Change!O63-Base!O63</f>
        <v>0</v>
      </c>
      <c r="P63" s="35">
        <f>Change!P63-Base!P63</f>
        <v>0</v>
      </c>
      <c r="Q63" s="35">
        <f>Change!Q63-Base!Q63</f>
        <v>0</v>
      </c>
      <c r="R63" s="35">
        <f>Change!R63-Base!R63</f>
        <v>-2.1293506362667358E-3</v>
      </c>
      <c r="S63" s="35">
        <f>Change!S63-Base!S63</f>
        <v>0</v>
      </c>
      <c r="T63" s="35">
        <f>Change!T63-Base!T63</f>
        <v>0</v>
      </c>
      <c r="U63" s="35">
        <f>Change!U63-Base!U63</f>
        <v>0</v>
      </c>
      <c r="V63" s="35">
        <f>Change!V63-Base!V63</f>
        <v>0</v>
      </c>
      <c r="W63" s="35">
        <f>Change!W63-Base!W63</f>
        <v>0</v>
      </c>
      <c r="X63" s="20"/>
    </row>
    <row r="64" spans="1:24" x14ac:dyDescent="0.25">
      <c r="A64" s="20"/>
      <c r="X64" s="20"/>
    </row>
    <row r="65" spans="1:24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24" ht="15.75" x14ac:dyDescent="0.25">
      <c r="A66" s="20"/>
      <c r="B66" s="25" t="s">
        <v>29</v>
      </c>
      <c r="C66" s="20">
        <f t="shared" ref="C66:C68" si="10">NPV($C$2,D66:W66)</f>
        <v>7.407876376558221</v>
      </c>
      <c r="D66" s="34">
        <f>Change!D66-Base!D66</f>
        <v>1.3385264870180436</v>
      </c>
      <c r="E66" s="34">
        <f>Change!E66-Base!E66</f>
        <v>1.2841337099767998</v>
      </c>
      <c r="F66" s="34">
        <f>Change!F66-Base!F66</f>
        <v>2.6958311161901349</v>
      </c>
      <c r="G66" s="34">
        <f>Change!G66-Base!G66</f>
        <v>4.9405532038946376E-2</v>
      </c>
      <c r="H66" s="34">
        <f>Change!H66-Base!H66</f>
        <v>-1.9307935133529099</v>
      </c>
      <c r="I66" s="34">
        <f>Change!I66-Base!I66</f>
        <v>-13.348178733319116</v>
      </c>
      <c r="J66" s="34">
        <f>Change!J66-Base!J66</f>
        <v>0.40788312082804623</v>
      </c>
      <c r="K66" s="34">
        <f>Change!K66-Base!K66</f>
        <v>1.9569145533818215</v>
      </c>
      <c r="L66" s="34">
        <f>Change!L66-Base!L66</f>
        <v>-1.0505997608358371</v>
      </c>
      <c r="M66" s="34">
        <f>Change!M66-Base!M66</f>
        <v>-6.2906931095184291</v>
      </c>
      <c r="N66" s="34">
        <f>Change!N66-Base!N66</f>
        <v>-1.2396132380572737</v>
      </c>
      <c r="O66" s="34">
        <f>Change!O66-Base!O66</f>
        <v>0.17068747994980527</v>
      </c>
      <c r="P66" s="34">
        <f>Change!P66-Base!P66</f>
        <v>1.3771147129679093</v>
      </c>
      <c r="Q66" s="34">
        <f>Change!Q66-Base!Q66</f>
        <v>3.4263979308089745</v>
      </c>
      <c r="R66" s="34">
        <f>Change!R66-Base!R66</f>
        <v>1.8125320832245961</v>
      </c>
      <c r="S66" s="34">
        <f>Change!S66-Base!S66</f>
        <v>20.436772892555609</v>
      </c>
      <c r="T66" s="34">
        <f>Change!T66-Base!T66</f>
        <v>20.983903311260178</v>
      </c>
      <c r="U66" s="34">
        <f>Change!U66-Base!U66</f>
        <v>-0.81234275622421137</v>
      </c>
      <c r="V66" s="34">
        <f>Change!V66-Base!V66</f>
        <v>-0.94386399254852904</v>
      </c>
      <c r="W66" s="34">
        <f>Change!W66-Base!W66</f>
        <v>-0.12717971414480189</v>
      </c>
      <c r="X66" s="20"/>
    </row>
    <row r="67" spans="1:24" ht="15.75" x14ac:dyDescent="0.25">
      <c r="A67" s="20"/>
      <c r="B67" s="25" t="s">
        <v>30</v>
      </c>
      <c r="C67" s="20">
        <f t="shared" si="10"/>
        <v>62.058415571319436</v>
      </c>
      <c r="D67" s="34">
        <f>Change!D67-Base!D67</f>
        <v>2.2697346593128884</v>
      </c>
      <c r="E67" s="34">
        <f>Change!E67-Base!E67</f>
        <v>3.6422623438418782</v>
      </c>
      <c r="F67" s="34">
        <f>Change!F67-Base!F67</f>
        <v>8.7627007306692235</v>
      </c>
      <c r="G67" s="34">
        <f>Change!G67-Base!G67</f>
        <v>0.60885682687586495</v>
      </c>
      <c r="H67" s="34">
        <f>Change!H67-Base!H67</f>
        <v>-4.3381160727906547</v>
      </c>
      <c r="I67" s="34">
        <f>Change!I67-Base!I67</f>
        <v>-20.227840869481156</v>
      </c>
      <c r="J67" s="34">
        <f>Change!J67-Base!J67</f>
        <v>9.8438229802202386</v>
      </c>
      <c r="K67" s="34">
        <f>Change!K67-Base!K67</f>
        <v>17.282503277341846</v>
      </c>
      <c r="L67" s="34">
        <f>Change!L67-Base!L67</f>
        <v>10.581336259112106</v>
      </c>
      <c r="M67" s="34">
        <f>Change!M67-Base!M67</f>
        <v>-3.6616978314396533</v>
      </c>
      <c r="N67" s="34">
        <f>Change!N67-Base!N67</f>
        <v>2.7630523172165908</v>
      </c>
      <c r="O67" s="34">
        <f>Change!O67-Base!O67</f>
        <v>8.3573586379134781</v>
      </c>
      <c r="P67" s="34">
        <f>Change!P67-Base!P67</f>
        <v>7.7509572020095447</v>
      </c>
      <c r="Q67" s="34">
        <f>Change!Q67-Base!Q67</f>
        <v>12.490815609965807</v>
      </c>
      <c r="R67" s="34">
        <f>Change!R67-Base!R67</f>
        <v>9.115884460760924</v>
      </c>
      <c r="S67" s="34">
        <f>Change!S67-Base!S67</f>
        <v>40.779565289882669</v>
      </c>
      <c r="T67" s="34">
        <f>Change!T67-Base!T67</f>
        <v>42.916230030045085</v>
      </c>
      <c r="U67" s="34">
        <f>Change!U67-Base!U67</f>
        <v>0.3694748747869312</v>
      </c>
      <c r="V67" s="34">
        <f>Change!V67-Base!V67</f>
        <v>0.1465511621619271</v>
      </c>
      <c r="W67" s="34">
        <f>Change!W67-Base!W67</f>
        <v>6.4915827517438629E-2</v>
      </c>
      <c r="X67" s="20"/>
    </row>
    <row r="68" spans="1:24" ht="15.75" x14ac:dyDescent="0.25">
      <c r="A68" s="20"/>
      <c r="B68" s="27" t="s">
        <v>1</v>
      </c>
      <c r="C68" s="35">
        <f t="shared" si="10"/>
        <v>69.46629194787765</v>
      </c>
      <c r="D68" s="35">
        <f>Change!D68-Base!D68</f>
        <v>3.6082611463309604</v>
      </c>
      <c r="E68" s="35">
        <f>Change!E68-Base!E68</f>
        <v>4.9263960538186211</v>
      </c>
      <c r="F68" s="35">
        <f>Change!F68-Base!F68</f>
        <v>11.458531846859358</v>
      </c>
      <c r="G68" s="35">
        <f>Change!G68-Base!G68</f>
        <v>0.65826235891481133</v>
      </c>
      <c r="H68" s="35">
        <f>Change!H68-Base!H68</f>
        <v>-6.2689095861435646</v>
      </c>
      <c r="I68" s="35">
        <f>Change!I68-Base!I68</f>
        <v>-33.576019602800272</v>
      </c>
      <c r="J68" s="35">
        <f>Change!J68-Base!J68</f>
        <v>10.251706101048285</v>
      </c>
      <c r="K68" s="35">
        <f>Change!K68-Base!K68</f>
        <v>19.239417830723681</v>
      </c>
      <c r="L68" s="35">
        <f>Change!L68-Base!L68</f>
        <v>9.5307364982762692</v>
      </c>
      <c r="M68" s="35">
        <f>Change!M68-Base!M68</f>
        <v>-9.9523909409580824</v>
      </c>
      <c r="N68" s="35">
        <f>Change!N68-Base!N68</f>
        <v>1.5234390791593171</v>
      </c>
      <c r="O68" s="35">
        <f>Change!O68-Base!O68</f>
        <v>8.5280461178632834</v>
      </c>
      <c r="P68" s="35">
        <f>Change!P68-Base!P68</f>
        <v>9.1280719149774541</v>
      </c>
      <c r="Q68" s="35">
        <f>Change!Q68-Base!Q68</f>
        <v>15.917213540774782</v>
      </c>
      <c r="R68" s="35">
        <f>Change!R68-Base!R68</f>
        <v>10.92841654398552</v>
      </c>
      <c r="S68" s="35">
        <f>Change!S68-Base!S68</f>
        <v>61.216338182438278</v>
      </c>
      <c r="T68" s="35">
        <f>Change!T68-Base!T68</f>
        <v>63.900133341305263</v>
      </c>
      <c r="U68" s="35">
        <f>Change!U68-Base!U68</f>
        <v>-0.44286788143728018</v>
      </c>
      <c r="V68" s="35">
        <f>Change!V68-Base!V68</f>
        <v>-0.79731283038660195</v>
      </c>
      <c r="W68" s="35">
        <f>Change!W68-Base!W68</f>
        <v>-6.2263886627363263E-2</v>
      </c>
      <c r="X68" s="20"/>
    </row>
    <row r="69" spans="1:24" x14ac:dyDescent="0.25">
      <c r="A69" s="20"/>
      <c r="X69" s="20"/>
    </row>
    <row r="70" spans="1:24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24" ht="15.75" x14ac:dyDescent="0.25">
      <c r="A71" s="20"/>
      <c r="B71" s="24" t="s">
        <v>32</v>
      </c>
      <c r="C71" s="31">
        <f t="shared" ref="C71:C72" si="11">NPV($C$2,D71:W71)</f>
        <v>-2.9002536451895664</v>
      </c>
      <c r="D71" s="20">
        <f>Change!D71-Base!D71</f>
        <v>0</v>
      </c>
      <c r="E71" s="20">
        <f>Change!E71-Base!E71</f>
        <v>0</v>
      </c>
      <c r="F71" s="20">
        <f>Change!F71-Base!F71</f>
        <v>0</v>
      </c>
      <c r="G71" s="20">
        <f>Change!G71-Base!G71</f>
        <v>2.8282869379836484E-8</v>
      </c>
      <c r="H71" s="20">
        <f>Change!H71-Base!H71</f>
        <v>2.5841018214123324E-10</v>
      </c>
      <c r="I71" s="20">
        <f>Change!I71-Base!I71</f>
        <v>-2.4033754508252514E-3</v>
      </c>
      <c r="J71" s="20">
        <f>Change!J71-Base!J71</f>
        <v>-2.9011456772423116E-2</v>
      </c>
      <c r="K71" s="20">
        <f>Change!K71-Base!K71</f>
        <v>-3.71010108960661E-2</v>
      </c>
      <c r="L71" s="20">
        <f>Change!L71-Base!L71</f>
        <v>-0.6528148257212365</v>
      </c>
      <c r="M71" s="20">
        <f>Change!M71-Base!M71</f>
        <v>-0.39089063602307306</v>
      </c>
      <c r="N71" s="20">
        <f>Change!N71-Base!N71</f>
        <v>-1.4737597494767556</v>
      </c>
      <c r="O71" s="20">
        <f>Change!O71-Base!O71</f>
        <v>-1.5073761643051853</v>
      </c>
      <c r="P71" s="20">
        <f>Change!P71-Base!P71</f>
        <v>-1.5417595732922678</v>
      </c>
      <c r="Q71" s="20">
        <f>Change!Q71-Base!Q71</f>
        <v>-1.5897854728177663</v>
      </c>
      <c r="R71" s="20">
        <f>Change!R71-Base!R71</f>
        <v>0.16759301134879934</v>
      </c>
      <c r="S71" s="20">
        <f>Change!S71-Base!S71</f>
        <v>0.30979925926726537</v>
      </c>
      <c r="T71" s="20">
        <f>Change!T71-Base!T71</f>
        <v>0.31686579894392253</v>
      </c>
      <c r="U71" s="20">
        <f>Change!U71-Base!U71</f>
        <v>0.1801458836009715</v>
      </c>
      <c r="V71" s="20">
        <f>Change!V71-Base!V71</f>
        <v>0.21800604011667701</v>
      </c>
      <c r="W71" s="20">
        <f>Change!W71-Base!W71</f>
        <v>3.7854975019570247E-2</v>
      </c>
      <c r="X71" s="20"/>
    </row>
    <row r="72" spans="1:24" ht="15.75" x14ac:dyDescent="0.25">
      <c r="A72" s="20"/>
      <c r="B72" s="27" t="s">
        <v>1</v>
      </c>
      <c r="C72" s="20">
        <f t="shared" si="11"/>
        <v>-2.9002536451895664</v>
      </c>
      <c r="D72" s="35">
        <f>Change!D72-Base!D72</f>
        <v>0</v>
      </c>
      <c r="E72" s="35">
        <f>Change!E72-Base!E72</f>
        <v>0</v>
      </c>
      <c r="F72" s="35">
        <f>Change!F72-Base!F72</f>
        <v>0</v>
      </c>
      <c r="G72" s="35">
        <f>Change!G72-Base!G72</f>
        <v>2.8282869379836484E-8</v>
      </c>
      <c r="H72" s="35">
        <f>Change!H72-Base!H72</f>
        <v>2.5841018214123324E-10</v>
      </c>
      <c r="I72" s="35">
        <f>Change!I72-Base!I72</f>
        <v>-2.4033754508252514E-3</v>
      </c>
      <c r="J72" s="35">
        <f>Change!J72-Base!J72</f>
        <v>-2.9011456772423116E-2</v>
      </c>
      <c r="K72" s="35">
        <f>Change!K72-Base!K72</f>
        <v>-3.71010108960661E-2</v>
      </c>
      <c r="L72" s="35">
        <f>Change!L72-Base!L72</f>
        <v>-0.6528148257212365</v>
      </c>
      <c r="M72" s="35">
        <f>Change!M72-Base!M72</f>
        <v>-0.39089063602307306</v>
      </c>
      <c r="N72" s="35">
        <f>Change!N72-Base!N72</f>
        <v>-1.4737597494767556</v>
      </c>
      <c r="O72" s="35">
        <f>Change!O72-Base!O72</f>
        <v>-1.5073761643051853</v>
      </c>
      <c r="P72" s="35">
        <f>Change!P72-Base!P72</f>
        <v>-1.5417595732922678</v>
      </c>
      <c r="Q72" s="35">
        <f>Change!Q72-Base!Q72</f>
        <v>-1.5897854728177663</v>
      </c>
      <c r="R72" s="35">
        <f>Change!R72-Base!R72</f>
        <v>0.16759301134879934</v>
      </c>
      <c r="S72" s="35">
        <f>Change!S72-Base!S72</f>
        <v>0.30979925926726537</v>
      </c>
      <c r="T72" s="35">
        <f>Change!T72-Base!T72</f>
        <v>0.31686579894392253</v>
      </c>
      <c r="U72" s="35">
        <f>Change!U72-Base!U72</f>
        <v>0.1801458836009715</v>
      </c>
      <c r="V72" s="35">
        <f>Change!V72-Base!V72</f>
        <v>0.21800604011667701</v>
      </c>
      <c r="W72" s="35">
        <f>Change!W72-Base!W72</f>
        <v>3.7854975019570247E-2</v>
      </c>
      <c r="X72" s="20"/>
    </row>
    <row r="73" spans="1:24" x14ac:dyDescent="0.25">
      <c r="A73" s="20"/>
      <c r="X73" s="20"/>
    </row>
    <row r="74" spans="1:24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ht="16.5" thickBot="1" x14ac:dyDescent="0.3">
      <c r="A75" s="20">
        <v>10</v>
      </c>
      <c r="B75" s="38" t="s">
        <v>33</v>
      </c>
      <c r="C75" s="39">
        <f>NPV($C$2,D75:W75)</f>
        <v>739.5877050831657</v>
      </c>
      <c r="D75" s="39">
        <f>Change!D75-Base!D75</f>
        <v>17.130971422410312</v>
      </c>
      <c r="E75" s="39">
        <f>Change!E75-Base!E75</f>
        <v>-2.1966270932289262</v>
      </c>
      <c r="F75" s="39">
        <f>Change!F75-Base!F75</f>
        <v>-1.9376842089136517</v>
      </c>
      <c r="G75" s="39">
        <f>Change!G75-Base!G75</f>
        <v>-24.064287097926808</v>
      </c>
      <c r="H75" s="39">
        <f>Change!H75-Base!H75</f>
        <v>5.893335686217597</v>
      </c>
      <c r="I75" s="39">
        <f>Change!I75-Base!I75</f>
        <v>117.15527692824617</v>
      </c>
      <c r="J75" s="39">
        <f>Change!J75-Base!J75</f>
        <v>110.30665496881602</v>
      </c>
      <c r="K75" s="39">
        <f>Change!K75-Base!K75</f>
        <v>113.20401295165402</v>
      </c>
      <c r="L75" s="39">
        <f>Change!L75-Base!L75</f>
        <v>138.73351511289729</v>
      </c>
      <c r="M75" s="39">
        <f>Change!M75-Base!M75</f>
        <v>94.745927378446595</v>
      </c>
      <c r="N75" s="39">
        <f>Change!N75-Base!N75</f>
        <v>102.3806089031782</v>
      </c>
      <c r="O75" s="39">
        <f>Change!O75-Base!O75</f>
        <v>121.26310129555577</v>
      </c>
      <c r="P75" s="39">
        <f>Change!P75-Base!P75</f>
        <v>142.2190453944736</v>
      </c>
      <c r="Q75" s="39">
        <f>Change!Q75-Base!Q75</f>
        <v>134.9678062751409</v>
      </c>
      <c r="R75" s="39">
        <f>Change!R75-Base!R75</f>
        <v>152.49613942513861</v>
      </c>
      <c r="S75" s="39">
        <f>Change!S75-Base!S75</f>
        <v>180.86491406253845</v>
      </c>
      <c r="T75" s="39">
        <f>Change!T75-Base!T75</f>
        <v>180.35591154453914</v>
      </c>
      <c r="U75" s="39">
        <f>Change!U75-Base!U75</f>
        <v>-0.28031436810033483</v>
      </c>
      <c r="V75" s="39">
        <f>Change!V75-Base!V75</f>
        <v>-0.11471998152592278</v>
      </c>
      <c r="W75" s="39">
        <f>Change!W75-Base!W75</f>
        <v>0.17350640423683217</v>
      </c>
      <c r="X75" s="20"/>
    </row>
    <row r="76" spans="1:24" ht="15.75" x14ac:dyDescent="0.25">
      <c r="A76" s="20"/>
      <c r="B76" s="24" t="s">
        <v>34</v>
      </c>
      <c r="C76" s="20">
        <f t="shared" ref="C76:C77" si="12">NPV($C$2,D76:W76)</f>
        <v>-1823.0195160561084</v>
      </c>
      <c r="D76" s="20">
        <f>Change!D76-Base!D76</f>
        <v>7.3688030716374442</v>
      </c>
      <c r="E76" s="20">
        <f>Change!E76-Base!E76</f>
        <v>-15.770701354746052</v>
      </c>
      <c r="F76" s="20">
        <f>Change!F76-Base!F76</f>
        <v>0.9107180729333777</v>
      </c>
      <c r="G76" s="20">
        <f>Change!G76-Base!G76</f>
        <v>-22.993897742415584</v>
      </c>
      <c r="H76" s="20">
        <f>Change!H76-Base!H76</f>
        <v>8.2782978388293031</v>
      </c>
      <c r="I76" s="20">
        <f>Change!I76-Base!I76</f>
        <v>-343.46749517884155</v>
      </c>
      <c r="J76" s="20">
        <f>Change!J76-Base!J76</f>
        <v>-346.5453807825902</v>
      </c>
      <c r="K76" s="20">
        <f>Change!K76-Base!K76</f>
        <v>-359.71922799956951</v>
      </c>
      <c r="L76" s="20">
        <f>Change!L76-Base!L76</f>
        <v>-320.215870365515</v>
      </c>
      <c r="M76" s="20">
        <f>Change!M76-Base!M76</f>
        <v>-335.27506263137229</v>
      </c>
      <c r="N76" s="20">
        <f>Change!N76-Base!N76</f>
        <v>-294.57841520836064</v>
      </c>
      <c r="O76" s="20">
        <f>Change!O76-Base!O76</f>
        <v>-311.3506472546469</v>
      </c>
      <c r="P76" s="20">
        <f>Change!P76-Base!P76</f>
        <v>-273.66682355397234</v>
      </c>
      <c r="Q76" s="20">
        <f>Change!Q76-Base!Q76</f>
        <v>-289.37274072041373</v>
      </c>
      <c r="R76" s="20">
        <f>Change!R76-Base!R76</f>
        <v>-261.00729997433882</v>
      </c>
      <c r="S76" s="20">
        <f>Change!S76-Base!S76</f>
        <v>-245.77355291464664</v>
      </c>
      <c r="T76" s="20">
        <f>Change!T76-Base!T76</f>
        <v>-268.11660639898219</v>
      </c>
      <c r="U76" s="20">
        <f>Change!U76-Base!U76</f>
        <v>-4.6375796199754404E-2</v>
      </c>
      <c r="V76" s="20">
        <f>Change!V76-Base!V76</f>
        <v>0.21800604011696123</v>
      </c>
      <c r="W76" s="20">
        <f>Change!W76-Base!W76</f>
        <v>3.7854975019399717E-2</v>
      </c>
      <c r="X76" s="20"/>
    </row>
    <row r="77" spans="1:24" ht="15.75" x14ac:dyDescent="0.25">
      <c r="A77" s="20"/>
      <c r="B77" s="24" t="s">
        <v>35</v>
      </c>
      <c r="C77" s="20">
        <f t="shared" si="12"/>
        <v>2562.6072211392739</v>
      </c>
      <c r="D77" s="20">
        <f>Change!D77-Base!D77</f>
        <v>9.7621683507729813</v>
      </c>
      <c r="E77" s="20">
        <f>Change!E77-Base!E77</f>
        <v>13.574074261517126</v>
      </c>
      <c r="F77" s="20">
        <f>Change!F77-Base!F77</f>
        <v>-2.8484022818470294</v>
      </c>
      <c r="G77" s="20">
        <f>Change!G77-Base!G77</f>
        <v>-1.0703893555107697</v>
      </c>
      <c r="H77" s="20">
        <f>Change!H77-Base!H77</f>
        <v>-2.3849621526119336</v>
      </c>
      <c r="I77" s="20">
        <f>Change!I77-Base!I77</f>
        <v>460.62277210708771</v>
      </c>
      <c r="J77" s="20">
        <f>Change!J77-Base!J77</f>
        <v>456.85203575140599</v>
      </c>
      <c r="K77" s="20">
        <f>Change!K77-Base!K77</f>
        <v>472.92324095122365</v>
      </c>
      <c r="L77" s="20">
        <f>Change!L77-Base!L77</f>
        <v>458.94938547841139</v>
      </c>
      <c r="M77" s="20">
        <f>Change!M77-Base!M77</f>
        <v>430.02099000981855</v>
      </c>
      <c r="N77" s="20">
        <f>Change!N77-Base!N77</f>
        <v>396.95902411153929</v>
      </c>
      <c r="O77" s="20">
        <f>Change!O77-Base!O77</f>
        <v>432.61374855020284</v>
      </c>
      <c r="P77" s="20">
        <f>Change!P77-Base!P77</f>
        <v>415.88586894844582</v>
      </c>
      <c r="Q77" s="20">
        <f>Change!Q77-Base!Q77</f>
        <v>424.34054699555452</v>
      </c>
      <c r="R77" s="20">
        <f>Change!R77-Base!R77</f>
        <v>413.50343939947624</v>
      </c>
      <c r="S77" s="20">
        <f>Change!S77-Base!S77</f>
        <v>426.63846697718571</v>
      </c>
      <c r="T77" s="20">
        <f>Change!T77-Base!T77</f>
        <v>448.47251794352155</v>
      </c>
      <c r="U77" s="20">
        <f>Change!U77-Base!U77</f>
        <v>-0.2339385719008078</v>
      </c>
      <c r="V77" s="20">
        <f>Change!V77-Base!V77</f>
        <v>-0.33272602164214504</v>
      </c>
      <c r="W77" s="20">
        <f>Change!W77-Base!W77</f>
        <v>0.13565142921675033</v>
      </c>
      <c r="X77" s="20"/>
    </row>
    <row r="78" spans="1:24" x14ac:dyDescent="0.25">
      <c r="A78" s="20"/>
      <c r="C78" s="20">
        <f>C77-C26</f>
        <v>-1200.8672702087124</v>
      </c>
      <c r="X78" s="20"/>
    </row>
    <row r="79" spans="1:24" ht="16.5" thickBot="1" x14ac:dyDescent="0.3">
      <c r="A79" s="20"/>
      <c r="B79" s="24"/>
      <c r="C79" s="40"/>
      <c r="G79" s="20"/>
      <c r="X79" s="20"/>
    </row>
    <row r="80" spans="1:24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 ht="15.75" x14ac:dyDescent="0.25">
      <c r="A82" s="20"/>
      <c r="B82" s="24"/>
      <c r="C82" s="20"/>
      <c r="D82" s="9"/>
    </row>
    <row r="83" spans="1:23" ht="15.75" x14ac:dyDescent="0.25">
      <c r="A83" s="20">
        <v>12</v>
      </c>
      <c r="B83" s="24" t="s">
        <v>71</v>
      </c>
      <c r="C83" s="45">
        <f>C84/Base!C84</f>
        <v>-3.3684863284039628E-2</v>
      </c>
    </row>
    <row r="84" spans="1:23" ht="15.75" x14ac:dyDescent="0.25">
      <c r="A84" s="20"/>
      <c r="B84" s="25" t="s">
        <v>74</v>
      </c>
      <c r="C84" s="46">
        <f t="shared" ref="C84:C93" si="13">NPV($C$2,D84:W84)</f>
        <v>-8369.5914687242148</v>
      </c>
      <c r="D84" s="34">
        <f>Change!D84-Base!D84</f>
        <v>-192.86269514240848</v>
      </c>
      <c r="E84" s="34">
        <f>Change!E84-Base!E84</f>
        <v>-235.38364014845865</v>
      </c>
      <c r="F84" s="34">
        <f>Change!F84-Base!F84</f>
        <v>-442.14748180385141</v>
      </c>
      <c r="G84" s="34">
        <f>Change!G84-Base!G84</f>
        <v>-43.202174120779091</v>
      </c>
      <c r="H84" s="34">
        <f>Change!H84-Base!H84</f>
        <v>107.42141480688952</v>
      </c>
      <c r="I84" s="34">
        <f>Change!I84-Base!I84</f>
        <v>324.24282696034788</v>
      </c>
      <c r="J84" s="34">
        <f>Change!J84-Base!J84</f>
        <v>-653.69681246374967</v>
      </c>
      <c r="K84" s="34">
        <f>Change!K84-Base!K84</f>
        <v>-1170.4975644016104</v>
      </c>
      <c r="L84" s="34">
        <f>Change!L84-Base!L84</f>
        <v>-846.63527995452023</v>
      </c>
      <c r="M84" s="34">
        <f>Change!M84-Base!M84</f>
        <v>-1166.8981351362108</v>
      </c>
      <c r="N84" s="34">
        <f>Change!N84-Base!N84</f>
        <v>-1351.3521160314895</v>
      </c>
      <c r="O84" s="34">
        <f>Change!O84-Base!O84</f>
        <v>-1965.6504904362664</v>
      </c>
      <c r="P84" s="34">
        <f>Change!P84-Base!P84</f>
        <v>-1614.8744506646253</v>
      </c>
      <c r="Q84" s="34">
        <f>Change!Q84-Base!Q84</f>
        <v>-1800.1109077779465</v>
      </c>
      <c r="R84" s="34">
        <f>Change!R84-Base!R84</f>
        <v>-1447.3197801298556</v>
      </c>
      <c r="S84" s="34">
        <f>Change!S84-Base!S84</f>
        <v>-3144.4743144862668</v>
      </c>
      <c r="T84" s="34">
        <f>Change!T84-Base!T84</f>
        <v>-3334.4182148568175</v>
      </c>
      <c r="U84" s="34">
        <f>Change!U84-Base!U84</f>
        <v>1.0591023740005312E-2</v>
      </c>
      <c r="V84" s="34">
        <f>Change!V84-Base!V84</f>
        <v>0.2060584890799646</v>
      </c>
      <c r="W84" s="34">
        <f>Change!W84-Base!W84</f>
        <v>1.4111279183899796</v>
      </c>
    </row>
    <row r="85" spans="1:23" ht="15.75" x14ac:dyDescent="0.25">
      <c r="A85" s="20"/>
      <c r="B85" s="25" t="s">
        <v>87</v>
      </c>
      <c r="C85" s="46">
        <f t="shared" si="13"/>
        <v>16.827234278050451</v>
      </c>
      <c r="D85" s="34">
        <f>Change!D85-Base!D85</f>
        <v>-7.7784817140013729E-2</v>
      </c>
      <c r="E85" s="34">
        <f>Change!E85-Base!E85</f>
        <v>0.49351968101973398</v>
      </c>
      <c r="F85" s="34">
        <f>Change!F85-Base!F85</f>
        <v>-0.2999345764598047</v>
      </c>
      <c r="G85" s="34">
        <f>Change!G85-Base!G85</f>
        <v>0.12069120232001751</v>
      </c>
      <c r="H85" s="34">
        <f>Change!H85-Base!H85</f>
        <v>0.10703426928989757</v>
      </c>
      <c r="I85" s="34">
        <f>Change!I85-Base!I85</f>
        <v>-5.4807137829300245</v>
      </c>
      <c r="J85" s="34">
        <f>Change!J85-Base!J85</f>
        <v>4.2546052760030761E-2</v>
      </c>
      <c r="K85" s="34">
        <f>Change!K85-Base!K85</f>
        <v>0.3261243268701719</v>
      </c>
      <c r="L85" s="34">
        <f>Change!L85-Base!L85</f>
        <v>0.89543764763004674</v>
      </c>
      <c r="M85" s="34">
        <f>Change!M85-Base!M85</f>
        <v>3.1114459643199552</v>
      </c>
      <c r="N85" s="34">
        <f>Change!N85-Base!N85</f>
        <v>8.3761278536698001</v>
      </c>
      <c r="O85" s="34">
        <f>Change!O85-Base!O85</f>
        <v>9.1164221859098689</v>
      </c>
      <c r="P85" s="34">
        <f>Change!P85-Base!P85</f>
        <v>7.9368195211197872</v>
      </c>
      <c r="Q85" s="34">
        <f>Change!Q85-Base!Q85</f>
        <v>7.6851527295797268</v>
      </c>
      <c r="R85" s="34">
        <f>Change!R85-Base!R85</f>
        <v>6.7482930261900265</v>
      </c>
      <c r="S85" s="34">
        <f>Change!S85-Base!S85</f>
        <v>2.7490765404998001</v>
      </c>
      <c r="T85" s="34">
        <f>Change!T85-Base!T85</f>
        <v>-1.4760772763902423</v>
      </c>
      <c r="U85" s="34">
        <f>Change!U85-Base!U85</f>
        <v>0.48539190527014853</v>
      </c>
      <c r="V85" s="34">
        <f>Change!V85-Base!V85</f>
        <v>3.0412332759965466E-2</v>
      </c>
      <c r="W85" s="34">
        <f>Change!W85-Base!W85</f>
        <v>0.22284653507995245</v>
      </c>
    </row>
    <row r="86" spans="1:23" ht="15.75" x14ac:dyDescent="0.25">
      <c r="A86" s="20"/>
      <c r="B86" s="25" t="s">
        <v>88</v>
      </c>
      <c r="C86" s="46">
        <f t="shared" si="13"/>
        <v>1.5896667210925082E-3</v>
      </c>
      <c r="D86" s="34">
        <f>Change!D86-Base!D86</f>
        <v>0</v>
      </c>
      <c r="E86" s="34">
        <f>Change!E86-Base!E86</f>
        <v>0</v>
      </c>
      <c r="F86" s="34">
        <f>Change!F86-Base!F86</f>
        <v>0</v>
      </c>
      <c r="G86" s="34">
        <f>Change!G86-Base!G86</f>
        <v>3.7422420300572412E-3</v>
      </c>
      <c r="H86" s="34">
        <f>Change!H86-Base!H86</f>
        <v>0</v>
      </c>
      <c r="I86" s="34">
        <f>Change!I86-Base!I86</f>
        <v>0</v>
      </c>
      <c r="J86" s="34">
        <f>Change!J86-Base!J86</f>
        <v>0</v>
      </c>
      <c r="K86" s="34">
        <f>Change!K86-Base!K86</f>
        <v>0</v>
      </c>
      <c r="L86" s="34">
        <f>Change!L86-Base!L86</f>
        <v>0</v>
      </c>
      <c r="M86" s="34">
        <f>Change!M86-Base!M86</f>
        <v>0</v>
      </c>
      <c r="N86" s="34">
        <f>Change!N86-Base!N86</f>
        <v>0</v>
      </c>
      <c r="O86" s="34">
        <f>Change!O86-Base!O86</f>
        <v>0</v>
      </c>
      <c r="P86" s="34">
        <f>Change!P86-Base!P86</f>
        <v>0</v>
      </c>
      <c r="Q86" s="34">
        <f>Change!Q86-Base!Q86</f>
        <v>0</v>
      </c>
      <c r="R86" s="34">
        <f>Change!R86-Base!R86</f>
        <v>-3.4459740018064622E-3</v>
      </c>
      <c r="S86" s="34">
        <f>Change!S86-Base!S86</f>
        <v>0</v>
      </c>
      <c r="T86" s="34">
        <f>Change!T86-Base!T86</f>
        <v>0</v>
      </c>
      <c r="U86" s="34">
        <f>Change!U86-Base!U86</f>
        <v>0</v>
      </c>
      <c r="V86" s="34">
        <f>Change!V86-Base!V86</f>
        <v>0</v>
      </c>
      <c r="W86" s="34">
        <f>Change!W86-Base!W86</f>
        <v>0</v>
      </c>
    </row>
    <row r="87" spans="1:23" ht="15.75" x14ac:dyDescent="0.25">
      <c r="A87" s="20"/>
      <c r="B87" s="25" t="s">
        <v>39</v>
      </c>
      <c r="C87" s="46">
        <f t="shared" si="13"/>
        <v>-3.9535877232438614E-2</v>
      </c>
      <c r="D87" s="34">
        <f>Change!D87-Base!D87</f>
        <v>-4.1884041749995049E-2</v>
      </c>
      <c r="E87" s="34">
        <f>Change!E87-Base!E87</f>
        <v>0</v>
      </c>
      <c r="F87" s="34">
        <f>Change!F87-Base!F87</f>
        <v>0</v>
      </c>
      <c r="G87" s="34">
        <f>Change!G87-Base!G87</f>
        <v>0</v>
      </c>
      <c r="H87" s="34">
        <f>Change!H87-Base!H87</f>
        <v>-2.0000000000095497E-3</v>
      </c>
      <c r="I87" s="34">
        <f>Change!I87-Base!I87</f>
        <v>2.0000000000095497E-3</v>
      </c>
      <c r="J87" s="34">
        <f>Change!J87-Base!J87</f>
        <v>0</v>
      </c>
      <c r="K87" s="34">
        <f>Change!K87-Base!K87</f>
        <v>1.0000000000331966E-3</v>
      </c>
      <c r="L87" s="34">
        <f>Change!L87-Base!L87</f>
        <v>0</v>
      </c>
      <c r="M87" s="34">
        <f>Change!M87-Base!M87</f>
        <v>0</v>
      </c>
      <c r="N87" s="34">
        <f>Change!N87-Base!N87</f>
        <v>-3.999999999962256E-3</v>
      </c>
      <c r="O87" s="34">
        <f>Change!O87-Base!O87</f>
        <v>2.9999999999859028E-3</v>
      </c>
      <c r="P87" s="34">
        <f>Change!P87-Base!P87</f>
        <v>-2.7229987153987167E-8</v>
      </c>
      <c r="Q87" s="34">
        <f>Change!Q87-Base!Q87</f>
        <v>0</v>
      </c>
      <c r="R87" s="34">
        <f>Change!R87-Base!R87</f>
        <v>0</v>
      </c>
      <c r="S87" s="34">
        <f>Change!S87-Base!S87</f>
        <v>1.0000000000331966E-3</v>
      </c>
      <c r="T87" s="34">
        <f>Change!T87-Base!T87</f>
        <v>-1.0000000000331966E-3</v>
      </c>
      <c r="U87" s="34">
        <f>Change!U87-Base!U87</f>
        <v>0</v>
      </c>
      <c r="V87" s="34">
        <f>Change!V87-Base!V87</f>
        <v>9.9999999997635314E-4</v>
      </c>
      <c r="W87" s="34">
        <f>Change!W87-Base!W87</f>
        <v>-2.0000000000095497E-3</v>
      </c>
    </row>
    <row r="88" spans="1:23" ht="15.75" x14ac:dyDescent="0.25">
      <c r="A88" s="20"/>
      <c r="B88" s="25" t="s">
        <v>40</v>
      </c>
      <c r="C88" s="46">
        <f t="shared" si="13"/>
        <v>0</v>
      </c>
      <c r="D88" s="34">
        <f>Change!D88-Base!D88</f>
        <v>0</v>
      </c>
      <c r="E88" s="34">
        <f>Change!E88-Base!E88</f>
        <v>0</v>
      </c>
      <c r="F88" s="34">
        <f>Change!F88-Base!F88</f>
        <v>0</v>
      </c>
      <c r="G88" s="34">
        <f>Change!G88-Base!G88</f>
        <v>0</v>
      </c>
      <c r="H88" s="34">
        <f>Change!H88-Base!H88</f>
        <v>0</v>
      </c>
      <c r="I88" s="34">
        <f>Change!I88-Base!I88</f>
        <v>0</v>
      </c>
      <c r="J88" s="34">
        <f>Change!J88-Base!J88</f>
        <v>0</v>
      </c>
      <c r="K88" s="34">
        <f>Change!K88-Base!K88</f>
        <v>0</v>
      </c>
      <c r="L88" s="34">
        <f>Change!L88-Base!L88</f>
        <v>0</v>
      </c>
      <c r="M88" s="34">
        <f>Change!M88-Base!M88</f>
        <v>0</v>
      </c>
      <c r="N88" s="34">
        <f>Change!N88-Base!N88</f>
        <v>0</v>
      </c>
      <c r="O88" s="34">
        <f>Change!O88-Base!O88</f>
        <v>0</v>
      </c>
      <c r="P88" s="34">
        <f>Change!P88-Base!P88</f>
        <v>0</v>
      </c>
      <c r="Q88" s="34">
        <f>Change!Q88-Base!Q88</f>
        <v>0</v>
      </c>
      <c r="R88" s="34">
        <f>Change!R88-Base!R88</f>
        <v>0</v>
      </c>
      <c r="S88" s="34">
        <f>Change!S88-Base!S88</f>
        <v>0</v>
      </c>
      <c r="T88" s="34">
        <f>Change!T88-Base!T88</f>
        <v>0</v>
      </c>
      <c r="U88" s="34">
        <f>Change!U88-Base!U88</f>
        <v>0</v>
      </c>
      <c r="V88" s="34">
        <f>Change!V88-Base!V88</f>
        <v>0</v>
      </c>
      <c r="W88" s="34">
        <f>Change!W88-Base!W88</f>
        <v>0</v>
      </c>
    </row>
    <row r="89" spans="1:23" ht="15.75" x14ac:dyDescent="0.25">
      <c r="A89" s="20"/>
      <c r="B89" s="25" t="s">
        <v>41</v>
      </c>
      <c r="C89" s="46">
        <f t="shared" si="13"/>
        <v>2631.7757168253088</v>
      </c>
      <c r="D89" s="34">
        <f>Change!D89-Base!D89</f>
        <v>119.66226948335134</v>
      </c>
      <c r="E89" s="34">
        <f>Change!E89-Base!E89</f>
        <v>110.87034543525078</v>
      </c>
      <c r="F89" s="34">
        <f>Change!F89-Base!F89</f>
        <v>154.43761638489013</v>
      </c>
      <c r="G89" s="34">
        <f>Change!G89-Base!G89</f>
        <v>21.660156183521394</v>
      </c>
      <c r="H89" s="34">
        <f>Change!H89-Base!H89</f>
        <v>-0.29458075788897986</v>
      </c>
      <c r="I89" s="34">
        <f>Change!I89-Base!I89</f>
        <v>57.944372103440401</v>
      </c>
      <c r="J89" s="34">
        <f>Change!J89-Base!J89</f>
        <v>240.0915033975416</v>
      </c>
      <c r="K89" s="34">
        <f>Change!K89-Base!K89</f>
        <v>435.49781455027005</v>
      </c>
      <c r="L89" s="34">
        <f>Change!L89-Base!L89</f>
        <v>343.93307068149988</v>
      </c>
      <c r="M89" s="34">
        <f>Change!M89-Base!M89</f>
        <v>326.98451309501979</v>
      </c>
      <c r="N89" s="34">
        <f>Change!N89-Base!N89</f>
        <v>94.085808399151574</v>
      </c>
      <c r="O89" s="34">
        <f>Change!O89-Base!O89</f>
        <v>422.04779363180205</v>
      </c>
      <c r="P89" s="34">
        <f>Change!P89-Base!P89</f>
        <v>386.7326672740619</v>
      </c>
      <c r="Q89" s="34">
        <f>Change!Q89-Base!Q89</f>
        <v>470.59772620422973</v>
      </c>
      <c r="R89" s="34">
        <f>Change!R89-Base!R89</f>
        <v>277.86212842745317</v>
      </c>
      <c r="S89" s="34">
        <f>Change!S89-Base!S89</f>
        <v>1145.8267590051128</v>
      </c>
      <c r="T89" s="34">
        <f>Change!T89-Base!T89</f>
        <v>1130.0502047909722</v>
      </c>
      <c r="U89" s="34">
        <f>Change!U89-Base!U89</f>
        <v>1.2697371271297015</v>
      </c>
      <c r="V89" s="34">
        <f>Change!V89-Base!V89</f>
        <v>4.3236811310234771</v>
      </c>
      <c r="W89" s="34">
        <f>Change!W89-Base!W89</f>
        <v>0.48877959873971122</v>
      </c>
    </row>
    <row r="90" spans="1:23" ht="15.75" x14ac:dyDescent="0.25">
      <c r="A90" s="20"/>
      <c r="B90" s="25" t="s">
        <v>42</v>
      </c>
      <c r="C90" s="46">
        <f t="shared" si="13"/>
        <v>344.57521796256918</v>
      </c>
      <c r="D90" s="34">
        <f>Change!D90-Base!D90</f>
        <v>0</v>
      </c>
      <c r="E90" s="34">
        <f>Change!E90-Base!E90</f>
        <v>0</v>
      </c>
      <c r="F90" s="34">
        <f>Change!F90-Base!F90</f>
        <v>1.6254514974102676</v>
      </c>
      <c r="G90" s="34">
        <f>Change!G90-Base!G90</f>
        <v>0.92928574870074954</v>
      </c>
      <c r="H90" s="34">
        <f>Change!H90-Base!H90</f>
        <v>-0.81662635167049302</v>
      </c>
      <c r="I90" s="34">
        <f>Change!I90-Base!I90</f>
        <v>0.33965917241948773</v>
      </c>
      <c r="J90" s="34">
        <f>Change!J90-Base!J90</f>
        <v>0</v>
      </c>
      <c r="K90" s="34">
        <f>Change!K90-Base!K90</f>
        <v>2.3782648557007633</v>
      </c>
      <c r="L90" s="34">
        <f>Change!L90-Base!L90</f>
        <v>0.12586158584053919</v>
      </c>
      <c r="M90" s="34">
        <f>Change!M90-Base!M90</f>
        <v>63.185857099451823</v>
      </c>
      <c r="N90" s="34">
        <f>Change!N90-Base!N90</f>
        <v>88.334141667950462</v>
      </c>
      <c r="O90" s="34">
        <f>Change!O90-Base!O90</f>
        <v>84.216316160309361</v>
      </c>
      <c r="P90" s="34">
        <f>Change!P90-Base!P90</f>
        <v>110.96474771603971</v>
      </c>
      <c r="Q90" s="34">
        <f>Change!Q90-Base!Q90</f>
        <v>123.09097079922867</v>
      </c>
      <c r="R90" s="34">
        <f>Change!R90-Base!R90</f>
        <v>111.24432374098978</v>
      </c>
      <c r="S90" s="34">
        <f>Change!S90-Base!S90</f>
        <v>123.87493886274933</v>
      </c>
      <c r="T90" s="34">
        <f>Change!T90-Base!T90</f>
        <v>135.79534106884967</v>
      </c>
      <c r="U90" s="34">
        <f>Change!U90-Base!U90</f>
        <v>-9.5915690490073757E-2</v>
      </c>
      <c r="V90" s="34">
        <f>Change!V90-Base!V90</f>
        <v>3.423392228090961</v>
      </c>
      <c r="W90" s="34">
        <f>Change!W90-Base!W90</f>
        <v>0.27059744295002019</v>
      </c>
    </row>
    <row r="91" spans="1:23" ht="15.75" x14ac:dyDescent="0.25">
      <c r="A91" s="20"/>
      <c r="B91" s="25" t="s">
        <v>43</v>
      </c>
      <c r="C91" s="46">
        <f t="shared" si="13"/>
        <v>2389.4170708623669</v>
      </c>
      <c r="D91" s="34">
        <f>Change!D91-Base!D91</f>
        <v>-1.0578027441897575</v>
      </c>
      <c r="E91" s="34">
        <f>Change!E91-Base!E91</f>
        <v>8.824194014448949</v>
      </c>
      <c r="F91" s="34">
        <f>Change!F91-Base!F91</f>
        <v>-2.9861373762396397</v>
      </c>
      <c r="G91" s="34">
        <f>Change!G91-Base!G91</f>
        <v>2.1007101585892087</v>
      </c>
      <c r="H91" s="34">
        <f>Change!H91-Base!H91</f>
        <v>5.4061324379290454E-2</v>
      </c>
      <c r="I91" s="34">
        <f>Change!I91-Base!I91</f>
        <v>1.3990380210107105</v>
      </c>
      <c r="J91" s="34">
        <f>Change!J91-Base!J91</f>
        <v>6.5343667120032478E-2</v>
      </c>
      <c r="K91" s="34">
        <f>Change!K91-Base!K91</f>
        <v>0.19313015950319823</v>
      </c>
      <c r="L91" s="34">
        <f>Change!L91-Base!L91</f>
        <v>2.986609079020127</v>
      </c>
      <c r="M91" s="34">
        <f>Change!M91-Base!M91</f>
        <v>648.86965181861888</v>
      </c>
      <c r="N91" s="34">
        <f>Change!N91-Base!N91</f>
        <v>795.35553455445915</v>
      </c>
      <c r="O91" s="34">
        <f>Change!O91-Base!O91</f>
        <v>962.29887593922467</v>
      </c>
      <c r="P91" s="34">
        <f>Change!P91-Base!P91</f>
        <v>645.32541095901979</v>
      </c>
      <c r="Q91" s="34">
        <f>Change!Q91-Base!Q91</f>
        <v>566.82993539196468</v>
      </c>
      <c r="R91" s="34">
        <f>Change!R91-Base!R91</f>
        <v>538.42361441745015</v>
      </c>
      <c r="S91" s="34">
        <f>Change!S91-Base!S91</f>
        <v>682.53941150605533</v>
      </c>
      <c r="T91" s="34">
        <f>Change!T91-Base!T91</f>
        <v>834.74410770612303</v>
      </c>
      <c r="U91" s="34">
        <f>Change!U91-Base!U91</f>
        <v>5.2105417893253616</v>
      </c>
      <c r="V91" s="34">
        <f>Change!V91-Base!V91</f>
        <v>-0.1003979089364293</v>
      </c>
      <c r="W91" s="34">
        <f>Change!W91-Base!W91</f>
        <v>-0.54654261343966937</v>
      </c>
    </row>
    <row r="92" spans="1:23" ht="15.75" x14ac:dyDescent="0.25">
      <c r="A92" s="20"/>
      <c r="B92" s="25" t="s">
        <v>44</v>
      </c>
      <c r="C92" s="46">
        <f t="shared" si="13"/>
        <v>77.287971792271463</v>
      </c>
      <c r="D92" s="34">
        <f>Change!D92-Base!D92</f>
        <v>1.4632530998324</v>
      </c>
      <c r="E92" s="34">
        <f>Change!E92-Base!E92</f>
        <v>0.33225563579981099</v>
      </c>
      <c r="F92" s="34">
        <f>Change!F92-Base!F92</f>
        <v>-1.7881490546506029</v>
      </c>
      <c r="G92" s="34">
        <f>Change!G92-Base!G92</f>
        <v>8.8372962967696367E-2</v>
      </c>
      <c r="H92" s="34">
        <f>Change!H92-Base!H92</f>
        <v>1.8021907459478825</v>
      </c>
      <c r="I92" s="34">
        <f>Change!I92-Base!I92</f>
        <v>0.66783599313021114</v>
      </c>
      <c r="J92" s="34">
        <f>Change!J92-Base!J92</f>
        <v>2.4175721437723041</v>
      </c>
      <c r="K92" s="34">
        <f>Change!K92-Base!K92</f>
        <v>44.505925759838647</v>
      </c>
      <c r="L92" s="34">
        <f>Change!L92-Base!L92</f>
        <v>35.210157315748802</v>
      </c>
      <c r="M92" s="34">
        <f>Change!M92-Base!M92</f>
        <v>-33.053770321581396</v>
      </c>
      <c r="N92" s="34">
        <f>Change!N92-Base!N92</f>
        <v>-10.150063275228604</v>
      </c>
      <c r="O92" s="34">
        <f>Change!O92-Base!O92</f>
        <v>-21.185775551788538</v>
      </c>
      <c r="P92" s="34">
        <f>Change!P92-Base!P92</f>
        <v>-2.1551573000388089</v>
      </c>
      <c r="Q92" s="34">
        <f>Change!Q92-Base!Q92</f>
        <v>1.4967168162920643</v>
      </c>
      <c r="R92" s="34">
        <f>Change!R92-Base!R92</f>
        <v>-4.5337385843995435</v>
      </c>
      <c r="S92" s="34">
        <f>Change!S92-Base!S92</f>
        <v>92.788915088778595</v>
      </c>
      <c r="T92" s="34">
        <f>Change!T92-Base!T92</f>
        <v>92.024063337340522</v>
      </c>
      <c r="U92" s="34">
        <f>Change!U92-Base!U92</f>
        <v>-1.3159031093609883</v>
      </c>
      <c r="V92" s="34">
        <f>Change!V92-Base!V92</f>
        <v>-0.88399368655791477</v>
      </c>
      <c r="W92" s="34">
        <f>Change!W92-Base!W92</f>
        <v>-1.641601053868726</v>
      </c>
    </row>
    <row r="93" spans="1:23" ht="15.75" x14ac:dyDescent="0.25">
      <c r="A93" s="20"/>
      <c r="B93" s="27" t="s">
        <v>1</v>
      </c>
      <c r="C93" s="35">
        <f t="shared" si="13"/>
        <v>-2909.7462032141448</v>
      </c>
      <c r="D93" s="46">
        <f>Change!D93-Base!D93</f>
        <v>-72.91464416229428</v>
      </c>
      <c r="E93" s="46">
        <f>Change!E93-Base!E93</f>
        <v>-114.86332538194256</v>
      </c>
      <c r="F93" s="46">
        <f>Change!F93-Base!F93</f>
        <v>-291.15863492889912</v>
      </c>
      <c r="G93" s="46">
        <f>Change!G93-Base!G93</f>
        <v>-18.299215622660995</v>
      </c>
      <c r="H93" s="46">
        <f>Change!H93-Base!H93</f>
        <v>108.27149403694784</v>
      </c>
      <c r="I93" s="46">
        <f>Change!I93-Base!I93</f>
        <v>379.11501846741885</v>
      </c>
      <c r="J93" s="46">
        <f>Change!J93-Base!J93</f>
        <v>-411.07984720256354</v>
      </c>
      <c r="K93" s="46">
        <f>Change!K93-Base!K93</f>
        <v>-687.5953047494113</v>
      </c>
      <c r="L93" s="46">
        <f>Change!L93-Base!L93</f>
        <v>-463.48414364477503</v>
      </c>
      <c r="M93" s="46">
        <f>Change!M93-Base!M93</f>
        <v>-157.80043748038588</v>
      </c>
      <c r="N93" s="46">
        <f>Change!N93-Base!N93</f>
        <v>-375.35456683150551</v>
      </c>
      <c r="O93" s="46">
        <f>Change!O93-Base!O93</f>
        <v>-509.1538580708002</v>
      </c>
      <c r="P93" s="46">
        <f>Change!P93-Base!P93</f>
        <v>-466.06996252163663</v>
      </c>
      <c r="Q93" s="46">
        <f>Change!Q93-Base!Q93</f>
        <v>-630.41040583665017</v>
      </c>
      <c r="R93" s="46">
        <f>Change!R93-Base!R93</f>
        <v>-517.57860507616715</v>
      </c>
      <c r="S93" s="46">
        <f>Change!S93-Base!S93</f>
        <v>-1096.6942134830751</v>
      </c>
      <c r="T93" s="46">
        <f>Change!T93-Base!T93</f>
        <v>-1143.2815752299357</v>
      </c>
      <c r="U93" s="46">
        <f>Change!U93-Base!U93</f>
        <v>5.564443045630469</v>
      </c>
      <c r="V93" s="46">
        <f>Change!V93-Base!V93</f>
        <v>7.0001525854750071</v>
      </c>
      <c r="W93" s="46">
        <f>Change!W93-Base!W93</f>
        <v>0.20320782785711344</v>
      </c>
    </row>
    <row r="94" spans="1:23" ht="15.75" x14ac:dyDescent="0.25">
      <c r="B94" s="24"/>
    </row>
    <row r="95" spans="1:23" ht="15.75" x14ac:dyDescent="0.25">
      <c r="B95" s="24" t="s">
        <v>69</v>
      </c>
      <c r="C95" s="20">
        <f t="shared" ref="C95" si="14">NPV($C$2,D95:W95)</f>
        <v>0</v>
      </c>
      <c r="D95" s="20">
        <f>Change!D95-Base!D95</f>
        <v>0</v>
      </c>
      <c r="E95" s="20">
        <f>Change!E95-Base!E95</f>
        <v>0</v>
      </c>
      <c r="F95" s="20">
        <f>Change!F95-Base!F95</f>
        <v>0</v>
      </c>
      <c r="G95" s="20">
        <f>Change!G95-Base!G95</f>
        <v>0</v>
      </c>
      <c r="H95" s="20">
        <f>Change!H95-Base!H95</f>
        <v>0</v>
      </c>
      <c r="I95" s="20">
        <f>Change!I95-Base!I95</f>
        <v>0</v>
      </c>
      <c r="J95" s="20">
        <f>Change!J95-Base!J95</f>
        <v>0</v>
      </c>
      <c r="K95" s="20">
        <f>Change!K95-Base!K95</f>
        <v>0</v>
      </c>
      <c r="L95" s="20">
        <f>Change!L95-Base!L95</f>
        <v>0</v>
      </c>
      <c r="M95" s="20">
        <f>Change!M95-Base!M95</f>
        <v>0</v>
      </c>
      <c r="N95" s="20">
        <f>Change!N95-Base!N95</f>
        <v>0</v>
      </c>
      <c r="O95" s="20">
        <f>Change!O95-Base!O95</f>
        <v>0</v>
      </c>
      <c r="P95" s="20">
        <f>Change!P95-Base!P95</f>
        <v>0</v>
      </c>
      <c r="Q95" s="20">
        <f>Change!Q95-Base!Q95</f>
        <v>0</v>
      </c>
      <c r="R95" s="20">
        <f>Change!R95-Base!R95</f>
        <v>0</v>
      </c>
      <c r="S95" s="20">
        <f>Change!S95-Base!S95</f>
        <v>0</v>
      </c>
      <c r="T95" s="20">
        <f>Change!T95-Base!T95</f>
        <v>0</v>
      </c>
      <c r="U95" s="20">
        <f>Change!U95-Base!U95</f>
        <v>0</v>
      </c>
      <c r="V95" s="20">
        <f>Change!V95-Base!V95</f>
        <v>0</v>
      </c>
      <c r="W95" s="20">
        <f>Change!W95-Base!W95</f>
        <v>0</v>
      </c>
    </row>
    <row r="98" spans="1:23" x14ac:dyDescent="0.25">
      <c r="G98" s="4">
        <f>209.8*0.902</f>
        <v>189.23960000000002</v>
      </c>
      <c r="S98" s="9"/>
    </row>
    <row r="100" spans="1:23" x14ac:dyDescent="0.25">
      <c r="A100" s="4">
        <v>13</v>
      </c>
      <c r="B100" s="7" t="s">
        <v>49</v>
      </c>
    </row>
    <row r="101" spans="1:23" x14ac:dyDescent="0.25">
      <c r="B101" s="4" t="s">
        <v>95</v>
      </c>
      <c r="C101" s="20">
        <f t="shared" ref="C101" si="15">NPV($C$2,D101:W101)</f>
        <v>-6.0791551071480757E-4</v>
      </c>
      <c r="D101" s="20">
        <f>Change!D101-Base!D101</f>
        <v>0</v>
      </c>
      <c r="E101" s="20">
        <f>Change!E101-Base!E101</f>
        <v>0</v>
      </c>
      <c r="F101" s="20">
        <f>Change!F101-Base!F101</f>
        <v>0</v>
      </c>
      <c r="G101" s="20">
        <f>Change!G101-Base!G101</f>
        <v>0</v>
      </c>
      <c r="H101" s="20">
        <f>Change!H101-Base!H101</f>
        <v>1.834608469574936E-5</v>
      </c>
      <c r="I101" s="20">
        <f>Change!I101-Base!I101</f>
        <v>2.0444985030282012E-4</v>
      </c>
      <c r="J101" s="20">
        <f>Change!J101-Base!J101</f>
        <v>-1.8488694189563483E-3</v>
      </c>
      <c r="K101" s="20">
        <f>Change!K101-Base!K101</f>
        <v>6.732922205492705E-4</v>
      </c>
      <c r="L101" s="20">
        <f>Change!L101-Base!L101</f>
        <v>3.911353836081894E-4</v>
      </c>
      <c r="M101" s="20">
        <f>Change!M101-Base!M101</f>
        <v>-1.4088487182245882E-4</v>
      </c>
      <c r="N101" s="20">
        <f>Change!N101-Base!N101</f>
        <v>-1.5500244965004019E-4</v>
      </c>
      <c r="O101" s="20">
        <f>Change!O101-Base!O101</f>
        <v>-1.4599757780126975E-4</v>
      </c>
      <c r="P101" s="20">
        <f>Change!P101-Base!P101</f>
        <v>-9.2863868386170259E-5</v>
      </c>
      <c r="Q101" s="20">
        <f>Change!Q101-Base!Q101</f>
        <v>-1.1797596915741012E-4</v>
      </c>
      <c r="R101" s="20">
        <f>Change!R101-Base!R101</f>
        <v>-1.7730672579374998E-4</v>
      </c>
      <c r="S101" s="20">
        <f>Change!S101-Base!S101</f>
        <v>4.6318260620675995E-4</v>
      </c>
      <c r="T101" s="20">
        <f>Change!T101-Base!T101</f>
        <v>0</v>
      </c>
      <c r="U101" s="20">
        <f>Change!U101-Base!U101</f>
        <v>0</v>
      </c>
      <c r="V101" s="20">
        <f>Change!V101-Base!V101</f>
        <v>0</v>
      </c>
      <c r="W101" s="20">
        <f>Change!W101-Base!W101</f>
        <v>0</v>
      </c>
    </row>
    <row r="103" spans="1:23" x14ac:dyDescent="0.25">
      <c r="B103" s="4" t="s">
        <v>96</v>
      </c>
      <c r="C103" s="20">
        <f t="shared" ref="C103:C107" si="16">NPV($C$2,D103:W103)</f>
        <v>3458.5621346499793</v>
      </c>
      <c r="D103" s="20">
        <f>Change!D103-Base!D103</f>
        <v>0</v>
      </c>
      <c r="E103" s="20">
        <f>Change!E103-Base!E103</f>
        <v>0</v>
      </c>
      <c r="F103" s="20">
        <f>Change!F103-Base!F103</f>
        <v>0</v>
      </c>
      <c r="G103" s="20">
        <f>Change!G103-Base!G103</f>
        <v>0</v>
      </c>
      <c r="H103" s="20">
        <f>Change!H103-Base!H103</f>
        <v>0</v>
      </c>
      <c r="I103" s="20">
        <f>Change!I103-Base!I103</f>
        <v>585.35796601623758</v>
      </c>
      <c r="J103" s="20">
        <f>Change!J103-Base!J103</f>
        <v>565.09101382486926</v>
      </c>
      <c r="K103" s="20">
        <f>Change!K103-Base!K103</f>
        <v>603.84857164657979</v>
      </c>
      <c r="L103" s="20">
        <f>Change!L103-Base!L103</f>
        <v>582.95375647718959</v>
      </c>
      <c r="M103" s="20">
        <f>Change!M103-Base!M103</f>
        <v>620.92062155109784</v>
      </c>
      <c r="N103" s="20">
        <f>Change!N103-Base!N103</f>
        <v>578.30338398767992</v>
      </c>
      <c r="O103" s="20">
        <f>Change!O103-Base!O103</f>
        <v>638.86891804653999</v>
      </c>
      <c r="P103" s="20">
        <f>Change!P103-Base!P103</f>
        <v>577.58137681388121</v>
      </c>
      <c r="Q103" s="20">
        <f>Change!Q103-Base!Q103</f>
        <v>596.71486488415303</v>
      </c>
      <c r="R103" s="20">
        <f>Change!R103-Base!R103</f>
        <v>564.53428853371577</v>
      </c>
      <c r="S103" s="20">
        <f>Change!S103-Base!S103</f>
        <v>617.43462217385604</v>
      </c>
      <c r="T103" s="20">
        <f>Change!T103-Base!T103</f>
        <v>662.86568618328909</v>
      </c>
      <c r="U103" s="20">
        <f>Change!U103-Base!U103</f>
        <v>0</v>
      </c>
      <c r="V103" s="20">
        <f>Change!V103-Base!V103</f>
        <v>0</v>
      </c>
      <c r="W103" s="20">
        <f>Change!W103-Base!W103</f>
        <v>0</v>
      </c>
    </row>
    <row r="104" spans="1:23" x14ac:dyDescent="0.25">
      <c r="B104" s="4" t="s">
        <v>89</v>
      </c>
      <c r="C104" s="20">
        <f t="shared" si="16"/>
        <v>306.41387164737137</v>
      </c>
      <c r="D104" s="20">
        <f>Change!D104-Base!D104</f>
        <v>0</v>
      </c>
      <c r="E104" s="20">
        <f>Change!E104-Base!E104</f>
        <v>0</v>
      </c>
      <c r="F104" s="20">
        <f>Change!F104-Base!F104</f>
        <v>-6.0149416406503065</v>
      </c>
      <c r="G104" s="20">
        <f>Change!G104-Base!G104</f>
        <v>-0.611564114249461</v>
      </c>
      <c r="H104" s="20">
        <f>Change!H104-Base!H104</f>
        <v>2.2588929524936816</v>
      </c>
      <c r="I104" s="20">
        <f>Change!I104-Base!I104</f>
        <v>69.402676089348404</v>
      </c>
      <c r="J104" s="20">
        <f>Change!J104-Base!J104</f>
        <v>49.379417757550982</v>
      </c>
      <c r="K104" s="20">
        <f>Change!K104-Base!K104</f>
        <v>46.578080129462307</v>
      </c>
      <c r="L104" s="20">
        <f>Change!L104-Base!L104</f>
        <v>56.042549405343038</v>
      </c>
      <c r="M104" s="20">
        <f>Change!M104-Base!M104</f>
        <v>63.918721205297061</v>
      </c>
      <c r="N104" s="20">
        <f>Change!N104-Base!N104</f>
        <v>54.149120370755384</v>
      </c>
      <c r="O104" s="20">
        <f>Change!O104-Base!O104</f>
        <v>53.44033263289856</v>
      </c>
      <c r="P104" s="20">
        <f>Change!P104-Base!P104</f>
        <v>57.206611847600925</v>
      </c>
      <c r="Q104" s="20">
        <f>Change!Q104-Base!Q104</f>
        <v>58.962060114294104</v>
      </c>
      <c r="R104" s="20">
        <f>Change!R104-Base!R104</f>
        <v>67.680572482696874</v>
      </c>
      <c r="S104" s="20">
        <f>Change!S104-Base!S104</f>
        <v>23.079491541932214</v>
      </c>
      <c r="T104" s="20">
        <f>Change!T104-Base!T104</f>
        <v>24.677002852840985</v>
      </c>
      <c r="U104" s="20">
        <f>Change!U104-Base!U104</f>
        <v>4.1187529300373171E-2</v>
      </c>
      <c r="V104" s="20">
        <f>Change!V104-Base!V104</f>
        <v>0.12357150664570327</v>
      </c>
      <c r="W104" s="20">
        <f>Change!W104-Base!W104</f>
        <v>0.10166637834817038</v>
      </c>
    </row>
    <row r="105" spans="1:23" x14ac:dyDescent="0.25">
      <c r="B105" s="4" t="s">
        <v>90</v>
      </c>
      <c r="C105" s="20">
        <f t="shared" si="16"/>
        <v>-1.5015149493647093</v>
      </c>
      <c r="D105" s="20">
        <f>Change!D105-Base!D105</f>
        <v>0.45209843820576623</v>
      </c>
      <c r="E105" s="20">
        <f>Change!E105-Base!E105</f>
        <v>0.90985218572909332</v>
      </c>
      <c r="F105" s="20">
        <f>Change!F105-Base!F105</f>
        <v>-1.8734026563310024E-2</v>
      </c>
      <c r="G105" s="20">
        <f>Change!G105-Base!G105</f>
        <v>-7.7101224084699105E-3</v>
      </c>
      <c r="H105" s="20">
        <f>Change!H105-Base!H105</f>
        <v>-5.5509604293213499E-3</v>
      </c>
      <c r="I105" s="20">
        <f>Change!I105-Base!I105</f>
        <v>-1.1600427134463804</v>
      </c>
      <c r="J105" s="20">
        <f>Change!J105-Base!J105</f>
        <v>-0.88604403787345087</v>
      </c>
      <c r="K105" s="20">
        <f>Change!K105-Base!K105</f>
        <v>-0.81639427962222999</v>
      </c>
      <c r="L105" s="20">
        <f>Change!L105-Base!L105</f>
        <v>-0.76767774024555002</v>
      </c>
      <c r="M105" s="20">
        <f>Change!M105-Base!M105</f>
        <v>-0.41010847228948977</v>
      </c>
      <c r="N105" s="20">
        <f>Change!N105-Base!N105</f>
        <v>-0.19446151603917999</v>
      </c>
      <c r="O105" s="20">
        <f>Change!O105-Base!O105</f>
        <v>-0.14821093155539988</v>
      </c>
      <c r="P105" s="20">
        <f>Change!P105-Base!P105</f>
        <v>-0.59652363055215007</v>
      </c>
      <c r="Q105" s="20">
        <f>Change!Q105-Base!Q105</f>
        <v>-0.21724585633077004</v>
      </c>
      <c r="R105" s="20">
        <f>Change!R105-Base!R105</f>
        <v>-0.31819130468046997</v>
      </c>
      <c r="S105" s="20">
        <f>Change!S105-Base!S105</f>
        <v>0.58388404378521996</v>
      </c>
      <c r="T105" s="20">
        <f>Change!T105-Base!T105</f>
        <v>0.56490925936329983</v>
      </c>
      <c r="U105" s="20">
        <f>Change!U105-Base!U105</f>
        <v>0</v>
      </c>
      <c r="V105" s="20">
        <f>Change!V105-Base!V105</f>
        <v>0</v>
      </c>
      <c r="W105" s="20">
        <f>Change!W105-Base!W105</f>
        <v>0</v>
      </c>
    </row>
    <row r="106" spans="1:23" x14ac:dyDescent="0.25">
      <c r="B106" s="4" t="s">
        <v>97</v>
      </c>
      <c r="C106" s="20">
        <f t="shared" si="16"/>
        <v>0</v>
      </c>
      <c r="D106" s="20">
        <f>Change!D106-Base!D106</f>
        <v>0</v>
      </c>
      <c r="E106" s="20">
        <f>Change!E106-Base!E106</f>
        <v>0</v>
      </c>
      <c r="F106" s="20">
        <f>Change!F106-Base!F106</f>
        <v>0</v>
      </c>
      <c r="G106" s="20">
        <f>Change!G106-Base!G106</f>
        <v>0</v>
      </c>
      <c r="H106" s="20">
        <f>Change!H106-Base!H106</f>
        <v>0</v>
      </c>
      <c r="I106" s="20">
        <f>Change!I106-Base!I106</f>
        <v>0</v>
      </c>
      <c r="J106" s="20">
        <f>Change!J106-Base!J106</f>
        <v>0</v>
      </c>
      <c r="K106" s="20">
        <f>Change!K106-Base!K106</f>
        <v>0</v>
      </c>
      <c r="L106" s="20">
        <f>Change!L106-Base!L106</f>
        <v>0</v>
      </c>
      <c r="M106" s="20">
        <f>Change!M106-Base!M106</f>
        <v>0</v>
      </c>
      <c r="N106" s="20">
        <f>Change!N106-Base!N106</f>
        <v>0</v>
      </c>
      <c r="O106" s="20">
        <f>Change!O106-Base!O106</f>
        <v>0</v>
      </c>
      <c r="P106" s="20">
        <f>Change!P106-Base!P106</f>
        <v>0</v>
      </c>
      <c r="Q106" s="20">
        <f>Change!Q106-Base!Q106</f>
        <v>0</v>
      </c>
      <c r="R106" s="20">
        <f>Change!R106-Base!R106</f>
        <v>0</v>
      </c>
      <c r="S106" s="20">
        <f>Change!S106-Base!S106</f>
        <v>0</v>
      </c>
      <c r="T106" s="20">
        <f>Change!T106-Base!T106</f>
        <v>0</v>
      </c>
      <c r="U106" s="20">
        <f>Change!U106-Base!U106</f>
        <v>0</v>
      </c>
      <c r="V106" s="20">
        <f>Change!V106-Base!V106</f>
        <v>0</v>
      </c>
      <c r="W106" s="20">
        <f>Change!W106-Base!W106</f>
        <v>0</v>
      </c>
    </row>
    <row r="107" spans="1:23" x14ac:dyDescent="0.25">
      <c r="B107" s="4" t="s">
        <v>1</v>
      </c>
      <c r="C107" s="35">
        <f t="shared" si="16"/>
        <v>3763.4744913479863</v>
      </c>
      <c r="D107" s="20">
        <f>Change!D107-Base!D107</f>
        <v>0.45209843820576623</v>
      </c>
      <c r="E107" s="20">
        <f>Change!E107-Base!E107</f>
        <v>0.90985218572909332</v>
      </c>
      <c r="F107" s="20">
        <f>Change!F107-Base!F107</f>
        <v>-6.0336756672135721</v>
      </c>
      <c r="G107" s="20">
        <f>Change!G107-Base!G107</f>
        <v>-0.61927423665792958</v>
      </c>
      <c r="H107" s="20">
        <f>Change!H107-Base!H107</f>
        <v>2.2533419920643496</v>
      </c>
      <c r="I107" s="20">
        <f>Change!I107-Base!I107</f>
        <v>653.60059939213966</v>
      </c>
      <c r="J107" s="20">
        <f>Change!J107-Base!J107</f>
        <v>613.58438754454676</v>
      </c>
      <c r="K107" s="20">
        <f>Change!K107-Base!K107</f>
        <v>649.61025749641988</v>
      </c>
      <c r="L107" s="20">
        <f>Change!L107-Base!L107</f>
        <v>638.22862814228711</v>
      </c>
      <c r="M107" s="20">
        <f>Change!M107-Base!M107</f>
        <v>684.42923428410541</v>
      </c>
      <c r="N107" s="20">
        <f>Change!N107-Base!N107</f>
        <v>632.25804284239609</v>
      </c>
      <c r="O107" s="20">
        <f>Change!O107-Base!O107</f>
        <v>692.16103974788314</v>
      </c>
      <c r="P107" s="20">
        <f>Change!P107-Base!P107</f>
        <v>634.19146503092998</v>
      </c>
      <c r="Q107" s="20">
        <f>Change!Q107-Base!Q107</f>
        <v>655.45967914211633</v>
      </c>
      <c r="R107" s="20">
        <f>Change!R107-Base!R107</f>
        <v>631.89666971173222</v>
      </c>
      <c r="S107" s="20">
        <f>Change!S107-Base!S107</f>
        <v>641.09799775957345</v>
      </c>
      <c r="T107" s="20">
        <f>Change!T107-Base!T107</f>
        <v>688.1075982954934</v>
      </c>
      <c r="U107" s="20">
        <f>Change!U107-Base!U107</f>
        <v>4.1187529300373171E-2</v>
      </c>
      <c r="V107" s="20">
        <f>Change!V107-Base!V107</f>
        <v>0.12357150664570327</v>
      </c>
      <c r="W107" s="20">
        <f>Change!W107-Base!W107</f>
        <v>0.10166637834817038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3"/>
  <dimension ref="A1:AH107"/>
  <sheetViews>
    <sheetView showGridLines="0" zoomScale="80" zoomScaleNormal="80" workbookViewId="0">
      <pane xSplit="3" ySplit="5" topLeftCell="D6" activePane="bottomRight" state="frozen"/>
      <selection activeCell="H33" sqref="H33"/>
      <selection pane="topRight" activeCell="H33" sqref="H33"/>
      <selection pane="bottomLeft" activeCell="H33" sqref="H33"/>
      <selection pane="bottomRight" activeCell="D6" sqref="D6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139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13864.573652864139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235.46761195197377</v>
      </c>
      <c r="D8" s="34">
        <v>35.33557612253118</v>
      </c>
      <c r="E8" s="34">
        <v>36.670290483402134</v>
      </c>
      <c r="F8" s="34">
        <v>27.713889840639183</v>
      </c>
      <c r="G8" s="34">
        <v>26.75852061149704</v>
      </c>
      <c r="H8" s="34">
        <v>28.973847730799932</v>
      </c>
      <c r="I8" s="34">
        <v>30.66934823761629</v>
      </c>
      <c r="J8" s="34">
        <v>29.983239897538958</v>
      </c>
      <c r="K8" s="34">
        <v>24.126007070366182</v>
      </c>
      <c r="L8" s="34">
        <v>25.247227815388381</v>
      </c>
      <c r="M8" s="34">
        <v>17.208759755690359</v>
      </c>
      <c r="N8" s="34">
        <v>12.46006298952442</v>
      </c>
      <c r="O8" s="34">
        <v>11.981360222689661</v>
      </c>
      <c r="P8" s="34">
        <v>11.352570250770651</v>
      </c>
      <c r="Q8" s="34">
        <v>9.8419889480731886</v>
      </c>
      <c r="R8" s="34">
        <v>7.9488351015983181</v>
      </c>
      <c r="S8" s="34">
        <v>5.72463101532355</v>
      </c>
      <c r="T8" s="34">
        <v>5.8136812590091163</v>
      </c>
      <c r="U8" s="34">
        <v>0.85609472862233982</v>
      </c>
      <c r="V8" s="34">
        <v>1.0789851977602101</v>
      </c>
      <c r="W8" s="34">
        <v>1.2156214056070911</v>
      </c>
      <c r="X8" s="20"/>
      <c r="Y8" s="4">
        <v>350.96053868444824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235.46761195197377</v>
      </c>
      <c r="D10" s="35">
        <v>35.33557612253118</v>
      </c>
      <c r="E10" s="35">
        <v>36.670290483402134</v>
      </c>
      <c r="F10" s="35">
        <v>27.713889840639183</v>
      </c>
      <c r="G10" s="35">
        <v>26.75852061149704</v>
      </c>
      <c r="H10" s="35">
        <v>28.973847730799932</v>
      </c>
      <c r="I10" s="35">
        <v>30.66934823761629</v>
      </c>
      <c r="J10" s="35">
        <v>29.983239897538958</v>
      </c>
      <c r="K10" s="35">
        <v>24.126007070366182</v>
      </c>
      <c r="L10" s="35">
        <v>25.247227815388381</v>
      </c>
      <c r="M10" s="35">
        <v>17.208759755690359</v>
      </c>
      <c r="N10" s="35">
        <v>12.46006298952442</v>
      </c>
      <c r="O10" s="35">
        <v>11.981360222689661</v>
      </c>
      <c r="P10" s="35">
        <v>11.352570250770651</v>
      </c>
      <c r="Q10" s="35">
        <v>9.8419889480731886</v>
      </c>
      <c r="R10" s="35">
        <v>7.9488351015983181</v>
      </c>
      <c r="S10" s="35">
        <v>5.72463101532355</v>
      </c>
      <c r="T10" s="35">
        <v>5.8136812590091163</v>
      </c>
      <c r="U10" s="35">
        <v>0.85609472862233982</v>
      </c>
      <c r="V10" s="35">
        <v>1.0789851977602101</v>
      </c>
      <c r="W10" s="35">
        <v>1.2156214056070911</v>
      </c>
      <c r="X10" s="20"/>
      <c r="Y10" s="4">
        <v>350.96053868444824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3133.1977878454591</v>
      </c>
      <c r="D13" s="34">
        <v>289.90680498512046</v>
      </c>
      <c r="E13" s="34">
        <v>311.68347401186702</v>
      </c>
      <c r="F13" s="34">
        <v>311.85947738324967</v>
      </c>
      <c r="G13" s="34">
        <v>353.61355422378836</v>
      </c>
      <c r="H13" s="34">
        <v>377.91202234515549</v>
      </c>
      <c r="I13" s="34">
        <v>355.94356640655229</v>
      </c>
      <c r="J13" s="34">
        <v>329.84676446677918</v>
      </c>
      <c r="K13" s="34">
        <v>355.59372544293308</v>
      </c>
      <c r="L13" s="34">
        <v>377.46918883965213</v>
      </c>
      <c r="M13" s="34">
        <v>356.35616626040104</v>
      </c>
      <c r="N13" s="34">
        <v>280.03307549383351</v>
      </c>
      <c r="O13" s="34">
        <v>294.25955201836973</v>
      </c>
      <c r="P13" s="34">
        <v>281.91767179145012</v>
      </c>
      <c r="Q13" s="34">
        <v>273.9097624702859</v>
      </c>
      <c r="R13" s="34">
        <v>197.4612930151099</v>
      </c>
      <c r="S13" s="34">
        <v>136.0036852600318</v>
      </c>
      <c r="T13" s="34">
        <v>128.06817691911888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5196.5858932980573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292.38300401445667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139.37309363</v>
      </c>
      <c r="T15" s="34">
        <v>0</v>
      </c>
      <c r="U15" s="34">
        <v>123.90510446</v>
      </c>
      <c r="V15" s="34">
        <v>0</v>
      </c>
      <c r="W15" s="34">
        <v>0</v>
      </c>
      <c r="X15" s="20"/>
      <c r="Y15" s="4">
        <v>713.90232774859987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3519.1306557233706</v>
      </c>
      <c r="D17" s="35">
        <v>306.10776656512081</v>
      </c>
      <c r="E17" s="35">
        <v>331.93868583066148</v>
      </c>
      <c r="F17" s="35">
        <v>332.05934709324964</v>
      </c>
      <c r="G17" s="35">
        <v>375.06042393378834</v>
      </c>
      <c r="H17" s="35">
        <v>398.11189205515547</v>
      </c>
      <c r="I17" s="35">
        <v>426.70182506534678</v>
      </c>
      <c r="J17" s="35">
        <v>382.36094693677916</v>
      </c>
      <c r="K17" s="35">
        <v>369.50472544293308</v>
      </c>
      <c r="L17" s="35">
        <v>377.46918883965213</v>
      </c>
      <c r="M17" s="35">
        <v>356.35616626040104</v>
      </c>
      <c r="N17" s="35">
        <v>294.1828187734335</v>
      </c>
      <c r="O17" s="35">
        <v>294.25955201836973</v>
      </c>
      <c r="P17" s="35">
        <v>281.91767179145012</v>
      </c>
      <c r="Q17" s="35">
        <v>273.9097624702859</v>
      </c>
      <c r="R17" s="35">
        <v>515.76045008410983</v>
      </c>
      <c r="S17" s="35">
        <v>275.3767788900318</v>
      </c>
      <c r="T17" s="35">
        <v>128.06817691911888</v>
      </c>
      <c r="U17" s="35">
        <v>189.77541016169869</v>
      </c>
      <c r="V17" s="35">
        <v>58.791659645522508</v>
      </c>
      <c r="W17" s="35">
        <v>60.085966617138133</v>
      </c>
      <c r="X17" s="20"/>
      <c r="Y17" s="4">
        <v>6027.7992153942478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4965.5176456748259</v>
      </c>
      <c r="D20" s="34">
        <v>701.60216953911959</v>
      </c>
      <c r="E20" s="34">
        <v>793.91388291381907</v>
      </c>
      <c r="F20" s="34">
        <v>545.57087519002334</v>
      </c>
      <c r="G20" s="34">
        <v>537.13725258003171</v>
      </c>
      <c r="H20" s="34">
        <v>578.60029853720073</v>
      </c>
      <c r="I20" s="34">
        <v>674.74365156619865</v>
      </c>
      <c r="J20" s="34">
        <v>670.96452791034528</v>
      </c>
      <c r="K20" s="34">
        <v>552.46062550771467</v>
      </c>
      <c r="L20" s="34">
        <v>584.70234924974375</v>
      </c>
      <c r="M20" s="34">
        <v>405.93778312452389</v>
      </c>
      <c r="N20" s="34">
        <v>277.67164370768774</v>
      </c>
      <c r="O20" s="34">
        <v>270.24409613280079</v>
      </c>
      <c r="P20" s="34">
        <v>259.14624352467251</v>
      </c>
      <c r="Q20" s="34">
        <v>227.15016760112658</v>
      </c>
      <c r="R20" s="34">
        <v>153.70383830643783</v>
      </c>
      <c r="S20" s="34">
        <v>52.878349699130226</v>
      </c>
      <c r="T20" s="34">
        <v>54.163216020608544</v>
      </c>
      <c r="U20" s="34">
        <v>16.299852610272858</v>
      </c>
      <c r="V20" s="34">
        <v>20.536708138567668</v>
      </c>
      <c r="W20" s="34">
        <v>22.91255247040219</v>
      </c>
      <c r="X20" s="20"/>
      <c r="Y20" s="4">
        <v>7400.3400843304262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4.8028936671099851</v>
      </c>
      <c r="D21" s="34">
        <v>0.72315681485999972</v>
      </c>
      <c r="E21" s="34">
        <v>0.61814045630999992</v>
      </c>
      <c r="F21" s="34">
        <v>0.83110528993999999</v>
      </c>
      <c r="G21" s="34">
        <v>0.60051379709000052</v>
      </c>
      <c r="H21" s="34">
        <v>0.68128756798999945</v>
      </c>
      <c r="I21" s="34">
        <v>0.66954221860999985</v>
      </c>
      <c r="J21" s="34">
        <v>0.36019335051000007</v>
      </c>
      <c r="K21" s="34">
        <v>0.20212846449999999</v>
      </c>
      <c r="L21" s="34">
        <v>0.24887509299999999</v>
      </c>
      <c r="M21" s="34">
        <v>0.32441962026999999</v>
      </c>
      <c r="N21" s="34">
        <v>0.50689319161000002</v>
      </c>
      <c r="O21" s="34">
        <v>0.53006201923000007</v>
      </c>
      <c r="P21" s="34">
        <v>0.43015263024</v>
      </c>
      <c r="Q21" s="34">
        <v>0.37545523166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7.10192574582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4970.3205393419375</v>
      </c>
      <c r="D22" s="35">
        <v>702.32532635397956</v>
      </c>
      <c r="E22" s="35">
        <v>794.53202337012908</v>
      </c>
      <c r="F22" s="35">
        <v>546.4019804799633</v>
      </c>
      <c r="G22" s="35">
        <v>537.73776637712172</v>
      </c>
      <c r="H22" s="35">
        <v>579.28158610519074</v>
      </c>
      <c r="I22" s="35">
        <v>675.41319378480864</v>
      </c>
      <c r="J22" s="35">
        <v>671.32472126085531</v>
      </c>
      <c r="K22" s="35">
        <v>552.66275397221466</v>
      </c>
      <c r="L22" s="35">
        <v>584.95122434274379</v>
      </c>
      <c r="M22" s="35">
        <v>406.26220274479391</v>
      </c>
      <c r="N22" s="35">
        <v>278.17853689929774</v>
      </c>
      <c r="O22" s="35">
        <v>270.77415815203079</v>
      </c>
      <c r="P22" s="35">
        <v>259.57639615491252</v>
      </c>
      <c r="Q22" s="35">
        <v>227.52562283278658</v>
      </c>
      <c r="R22" s="35">
        <v>153.70383830643783</v>
      </c>
      <c r="S22" s="35">
        <v>52.878349699130226</v>
      </c>
      <c r="T22" s="35">
        <v>54.163216020608544</v>
      </c>
      <c r="U22" s="35">
        <v>16.299852610272858</v>
      </c>
      <c r="V22" s="35">
        <v>20.536708138567668</v>
      </c>
      <c r="W22" s="35">
        <v>22.91255247040219</v>
      </c>
      <c r="X22" s="20"/>
      <c r="Y22" s="4">
        <v>7407.4420100762463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2.7033872881594975E-2</v>
      </c>
      <c r="D25" s="20">
        <v>0</v>
      </c>
      <c r="E25" s="20">
        <v>0</v>
      </c>
      <c r="F25" s="20">
        <v>0</v>
      </c>
      <c r="G25" s="20">
        <v>0</v>
      </c>
      <c r="H25" s="20">
        <v>9.7599343743105197E-3</v>
      </c>
      <c r="I25" s="20">
        <v>9.5437336541851995E-3</v>
      </c>
      <c r="J25" s="20">
        <v>7.3568064342339722E-3</v>
      </c>
      <c r="K25" s="20">
        <v>4.9739125701785116E-3</v>
      </c>
      <c r="L25" s="20">
        <v>5.1670466181161119E-3</v>
      </c>
      <c r="M25" s="20">
        <v>2.2173642759448801E-3</v>
      </c>
      <c r="N25" s="20">
        <v>7.2558774669203988E-4</v>
      </c>
      <c r="O25" s="20">
        <v>6.9844000487505027E-4</v>
      </c>
      <c r="P25" s="20">
        <v>7.354434608329198E-4</v>
      </c>
      <c r="Q25" s="20">
        <v>6.0861971628003021E-4</v>
      </c>
      <c r="R25" s="20">
        <v>6.3501740147663989E-4</v>
      </c>
      <c r="S25" s="20">
        <v>9.5462326753596E-4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4.3376529524661839E-2</v>
      </c>
    </row>
    <row r="26" spans="1:33" ht="15.75" x14ac:dyDescent="0.25">
      <c r="A26" s="20"/>
      <c r="B26" s="25" t="s">
        <v>92</v>
      </c>
      <c r="C26" s="20">
        <v>3384.2655258141704</v>
      </c>
      <c r="D26" s="20">
        <v>70.14503887271772</v>
      </c>
      <c r="E26" s="20">
        <v>83.805746502819559</v>
      </c>
      <c r="F26" s="20">
        <v>342.00230777596067</v>
      </c>
      <c r="G26" s="20">
        <v>339.18341900169759</v>
      </c>
      <c r="H26" s="20">
        <v>378.70051992909379</v>
      </c>
      <c r="I26" s="20">
        <v>429.04644743035487</v>
      </c>
      <c r="J26" s="20">
        <v>436.96147190353497</v>
      </c>
      <c r="K26" s="20">
        <v>400.0175709381266</v>
      </c>
      <c r="L26" s="20">
        <v>455.09228128867989</v>
      </c>
      <c r="M26" s="20">
        <v>371.30163039608101</v>
      </c>
      <c r="N26" s="20">
        <v>294.75657473299526</v>
      </c>
      <c r="O26" s="20">
        <v>318.37211249648186</v>
      </c>
      <c r="P26" s="20">
        <v>335.71025510175332</v>
      </c>
      <c r="Q26" s="20">
        <v>326.05578021023672</v>
      </c>
      <c r="R26" s="20">
        <v>283.07810187644549</v>
      </c>
      <c r="S26" s="20">
        <v>266.71239446874603</v>
      </c>
      <c r="T26" s="20">
        <v>297.68290035924446</v>
      </c>
      <c r="U26" s="20">
        <v>288.48918279435674</v>
      </c>
      <c r="V26" s="20">
        <v>364.32444972689069</v>
      </c>
      <c r="W26" s="20">
        <v>393.5079103154406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3384.2925596870532</v>
      </c>
      <c r="D27" s="35">
        <v>70.14503887271772</v>
      </c>
      <c r="E27" s="35">
        <v>83.805746502819559</v>
      </c>
      <c r="F27" s="35">
        <v>342.00230777596067</v>
      </c>
      <c r="G27" s="35">
        <v>339.18341900169759</v>
      </c>
      <c r="H27" s="35">
        <v>378.71027986346809</v>
      </c>
      <c r="I27" s="35">
        <v>429.05599116400907</v>
      </c>
      <c r="J27" s="35">
        <v>436.96882870996922</v>
      </c>
      <c r="K27" s="35">
        <v>400.02254485069676</v>
      </c>
      <c r="L27" s="35">
        <v>455.097448335298</v>
      </c>
      <c r="M27" s="35">
        <v>371.30384776035697</v>
      </c>
      <c r="N27" s="35">
        <v>294.75730032074193</v>
      </c>
      <c r="O27" s="35">
        <v>318.37281093648676</v>
      </c>
      <c r="P27" s="35">
        <v>335.71099054521414</v>
      </c>
      <c r="Q27" s="35">
        <v>326.05638882995299</v>
      </c>
      <c r="R27" s="35">
        <v>283.07873689384695</v>
      </c>
      <c r="S27" s="35">
        <v>266.71334909201357</v>
      </c>
      <c r="T27" s="35">
        <v>297.68290035924446</v>
      </c>
      <c r="U27" s="35">
        <v>288.48918279435674</v>
      </c>
      <c r="V27" s="35">
        <v>364.32444972689069</v>
      </c>
      <c r="W27" s="35">
        <v>393.5079103154406</v>
      </c>
      <c r="X27" s="20"/>
      <c r="Y27" s="4">
        <v>6474.989472651182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-1576.7739531548266</v>
      </c>
      <c r="D31" s="34">
        <v>25.281834349036089</v>
      </c>
      <c r="E31" s="34">
        <v>39.081955606658838</v>
      </c>
      <c r="F31" s="34">
        <v>11.19310432797511</v>
      </c>
      <c r="G31" s="34">
        <v>-70.753071480480955</v>
      </c>
      <c r="H31" s="34">
        <v>-147.2675441257669</v>
      </c>
      <c r="I31" s="34">
        <v>-157.89107761553876</v>
      </c>
      <c r="J31" s="34">
        <v>-164.39532652409048</v>
      </c>
      <c r="K31" s="34">
        <v>-206.27570139448787</v>
      </c>
      <c r="L31" s="34">
        <v>-214.74987334331982</v>
      </c>
      <c r="M31" s="34">
        <v>-215.62829237592015</v>
      </c>
      <c r="N31" s="34">
        <v>-275.47847153906889</v>
      </c>
      <c r="O31" s="34">
        <v>-299.65028105926177</v>
      </c>
      <c r="P31" s="34">
        <v>-211.36649150381595</v>
      </c>
      <c r="Q31" s="34">
        <v>-167.48906164675063</v>
      </c>
      <c r="R31" s="34">
        <v>-261.15711476784094</v>
      </c>
      <c r="S31" s="34">
        <v>-262.56910362922042</v>
      </c>
      <c r="T31" s="34">
        <v>-271.66134078935113</v>
      </c>
      <c r="U31" s="34">
        <v>-228.34208592155085</v>
      </c>
      <c r="V31" s="34">
        <v>-227.83311325947577</v>
      </c>
      <c r="W31" s="34">
        <v>-233.64770096225277</v>
      </c>
      <c r="X31" s="20"/>
      <c r="Y31" s="4">
        <v>-3540.5987576545235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-7425.4425888809337</v>
      </c>
      <c r="D32" s="34">
        <v>-316.52290970127427</v>
      </c>
      <c r="E32" s="34">
        <v>-316.8832954416639</v>
      </c>
      <c r="F32" s="34">
        <v>-439.46567709622593</v>
      </c>
      <c r="G32" s="34">
        <v>-447.24135251969989</v>
      </c>
      <c r="H32" s="34">
        <v>-478.37488211206778</v>
      </c>
      <c r="I32" s="34">
        <v>-478.02797172253725</v>
      </c>
      <c r="J32" s="34">
        <v>-497.73493191553661</v>
      </c>
      <c r="K32" s="34">
        <v>-570.40064794082491</v>
      </c>
      <c r="L32" s="34">
        <v>-202.09538694189203</v>
      </c>
      <c r="M32" s="34">
        <v>-759.00494732748598</v>
      </c>
      <c r="N32" s="34">
        <v>-1113.4244850452731</v>
      </c>
      <c r="O32" s="34">
        <v>-1145.7200326213924</v>
      </c>
      <c r="P32" s="34">
        <v>-1027.4519589202055</v>
      </c>
      <c r="Q32" s="34">
        <v>-1080.7317816956834</v>
      </c>
      <c r="R32" s="34">
        <v>-1288.1854994469682</v>
      </c>
      <c r="S32" s="34">
        <v>-1289.8456004089894</v>
      </c>
      <c r="T32" s="34">
        <v>-1327.5843003768139</v>
      </c>
      <c r="U32" s="34">
        <v>-1298.2110224186235</v>
      </c>
      <c r="V32" s="34">
        <v>-1328.0532090026859</v>
      </c>
      <c r="W32" s="34">
        <v>-640.13860169398538</v>
      </c>
      <c r="X32" s="20"/>
      <c r="Y32" s="4">
        <v>-16045.09849434983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103.75783233527132</v>
      </c>
      <c r="D33" s="34">
        <v>6.6634823846665849</v>
      </c>
      <c r="E33" s="34">
        <v>7.2806182942880842</v>
      </c>
      <c r="F33" s="34">
        <v>6.0990800383272363</v>
      </c>
      <c r="G33" s="34">
        <v>6.1634889111017959</v>
      </c>
      <c r="H33" s="34">
        <v>6.7388563400801473</v>
      </c>
      <c r="I33" s="34">
        <v>7.6026507273002224</v>
      </c>
      <c r="J33" s="34">
        <v>12.964926918463041</v>
      </c>
      <c r="K33" s="34">
        <v>12.271863051815442</v>
      </c>
      <c r="L33" s="34">
        <v>13.104882500869875</v>
      </c>
      <c r="M33" s="34">
        <v>9.2739252096384703</v>
      </c>
      <c r="N33" s="34">
        <v>6.4341808616265359</v>
      </c>
      <c r="O33" s="34">
        <v>7.0654007199311808</v>
      </c>
      <c r="P33" s="34">
        <v>7.2097425040691565</v>
      </c>
      <c r="Q33" s="34">
        <v>6.7405173957331295</v>
      </c>
      <c r="R33" s="34">
        <v>5.7693466535053064</v>
      </c>
      <c r="S33" s="34">
        <v>10.899458155798525</v>
      </c>
      <c r="T33" s="34">
        <v>11.310622797584442</v>
      </c>
      <c r="U33" s="34">
        <v>21.287642788444639</v>
      </c>
      <c r="V33" s="34">
        <v>26.877735456616108</v>
      </c>
      <c r="W33" s="34">
        <v>25.749266068080455</v>
      </c>
      <c r="X33" s="20"/>
      <c r="Y33" s="4">
        <v>217.50768777794036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36.992322297557912</v>
      </c>
      <c r="D35" s="34">
        <v>24.446413939984321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40.471993135984377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-528.66463699009739</v>
      </c>
      <c r="D37" s="34">
        <v>8.7502771080788246</v>
      </c>
      <c r="E37" s="34">
        <v>8.7633311875200537</v>
      </c>
      <c r="F37" s="34">
        <v>8.7744283754400563</v>
      </c>
      <c r="G37" s="34">
        <v>8.7861783391200632</v>
      </c>
      <c r="H37" s="34">
        <v>8.7466175102250556</v>
      </c>
      <c r="I37" s="34">
        <v>8.8092394339950584</v>
      </c>
      <c r="J37" s="34">
        <v>8.8214282301600591</v>
      </c>
      <c r="K37" s="34">
        <v>-117.97947593823594</v>
      </c>
      <c r="L37" s="34">
        <v>-121.4430167689321</v>
      </c>
      <c r="M37" s="34">
        <v>-126.58673541220821</v>
      </c>
      <c r="N37" s="34">
        <v>-126.38602653068358</v>
      </c>
      <c r="O37" s="34">
        <v>-131.37469404976673</v>
      </c>
      <c r="P37" s="34">
        <v>-131.91221198183615</v>
      </c>
      <c r="Q37" s="34">
        <v>-130.66791985342223</v>
      </c>
      <c r="R37" s="34">
        <v>-132.47430608303185</v>
      </c>
      <c r="S37" s="34">
        <v>-138.49412861288653</v>
      </c>
      <c r="T37" s="34">
        <v>-144.99305823174149</v>
      </c>
      <c r="U37" s="34">
        <v>9.2238851481859747</v>
      </c>
      <c r="V37" s="34">
        <v>7.9464932483348045</v>
      </c>
      <c r="W37" s="34">
        <v>7.9460559360000556</v>
      </c>
      <c r="X37" s="20"/>
      <c r="Y37" s="4">
        <v>-1215.7436389456852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5506.0342572246054</v>
      </c>
      <c r="D38" s="34">
        <v>557.8304175901103</v>
      </c>
      <c r="E38" s="34">
        <v>571.20029935683078</v>
      </c>
      <c r="F38" s="34">
        <v>376.24613477373447</v>
      </c>
      <c r="G38" s="34">
        <v>392.28869123820476</v>
      </c>
      <c r="H38" s="34">
        <v>459.37967053454838</v>
      </c>
      <c r="I38" s="34">
        <v>487.71391353517072</v>
      </c>
      <c r="J38" s="34">
        <v>594.69113616018103</v>
      </c>
      <c r="K38" s="34">
        <v>614.13926248129565</v>
      </c>
      <c r="L38" s="34">
        <v>635.54698001352438</v>
      </c>
      <c r="M38" s="34">
        <v>515.21991477396114</v>
      </c>
      <c r="N38" s="34">
        <v>386.49447862397142</v>
      </c>
      <c r="O38" s="34">
        <v>422.69279540091895</v>
      </c>
      <c r="P38" s="34">
        <v>429.90722436958788</v>
      </c>
      <c r="Q38" s="34">
        <v>397.97580154058329</v>
      </c>
      <c r="R38" s="34">
        <v>328.68138055009609</v>
      </c>
      <c r="S38" s="34">
        <v>447.45020116528855</v>
      </c>
      <c r="T38" s="34">
        <v>481.58958231200575</v>
      </c>
      <c r="U38" s="34">
        <v>692.95258159900118</v>
      </c>
      <c r="V38" s="34">
        <v>784.78095088019813</v>
      </c>
      <c r="W38" s="34">
        <v>799.58606620945341</v>
      </c>
      <c r="X38" s="20"/>
      <c r="Y38" s="4">
        <v>10376.367483108666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67.637778701359395</v>
      </c>
      <c r="D39" s="34">
        <v>4.9318464471099999</v>
      </c>
      <c r="E39" s="34">
        <v>2.4080385184400002</v>
      </c>
      <c r="F39" s="34">
        <v>2.9579063512100019</v>
      </c>
      <c r="G39" s="34">
        <v>3.4981597224000018</v>
      </c>
      <c r="H39" s="34">
        <v>5.8684971361400011</v>
      </c>
      <c r="I39" s="34">
        <v>3.6840888481300023</v>
      </c>
      <c r="J39" s="34">
        <v>2.7657772854999991</v>
      </c>
      <c r="K39" s="34">
        <v>4.650877996160002</v>
      </c>
      <c r="L39" s="34">
        <v>3.3595463266700007</v>
      </c>
      <c r="M39" s="34">
        <v>8.0765154387100093</v>
      </c>
      <c r="N39" s="34">
        <v>8.9422495417799901</v>
      </c>
      <c r="O39" s="34">
        <v>9.7195538540199937</v>
      </c>
      <c r="P39" s="34">
        <v>10.759648534090012</v>
      </c>
      <c r="Q39" s="34">
        <v>11.27703168087</v>
      </c>
      <c r="R39" s="34">
        <v>8.0863544387200132</v>
      </c>
      <c r="S39" s="34">
        <v>9.7118038354600049</v>
      </c>
      <c r="T39" s="34">
        <v>10.009060304530015</v>
      </c>
      <c r="U39" s="34">
        <v>10.447181888970002</v>
      </c>
      <c r="V39" s="34">
        <v>12.37338326278998</v>
      </c>
      <c r="W39" s="34">
        <v>13.278959232820009</v>
      </c>
      <c r="X39" s="20"/>
      <c r="Y39" s="4">
        <v>146.80648064452001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122.8964066719512</v>
      </c>
      <c r="D40" s="20">
        <v>25.395204181297711</v>
      </c>
      <c r="E40" s="20">
        <v>107.15102106630721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2.7174291620610001E-2</v>
      </c>
      <c r="L40" s="20">
        <v>7.5553191833865814</v>
      </c>
      <c r="M40" s="20">
        <v>0</v>
      </c>
      <c r="N40" s="20">
        <v>0</v>
      </c>
      <c r="O40" s="20">
        <v>8.8926949518770004E-2</v>
      </c>
      <c r="P40" s="20">
        <v>0</v>
      </c>
      <c r="Q40" s="20">
        <v>0</v>
      </c>
      <c r="R40" s="20">
        <v>0</v>
      </c>
      <c r="S40" s="20">
        <v>1.9268557620142701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142.14450143414516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2.7193409370753634</v>
      </c>
      <c r="D42" s="34">
        <v>0</v>
      </c>
      <c r="E42" s="34">
        <v>0.53178452027376999</v>
      </c>
      <c r="F42" s="34">
        <v>1.224691401176E-2</v>
      </c>
      <c r="G42" s="34">
        <v>0</v>
      </c>
      <c r="H42" s="34">
        <v>0</v>
      </c>
      <c r="I42" s="34">
        <v>0.73559817919252013</v>
      </c>
      <c r="J42" s="34">
        <v>0.58499864199725993</v>
      </c>
      <c r="K42" s="34">
        <v>0</v>
      </c>
      <c r="L42" s="34">
        <v>0</v>
      </c>
      <c r="M42" s="34">
        <v>0</v>
      </c>
      <c r="N42" s="34">
        <v>0.46974139024139994</v>
      </c>
      <c r="O42" s="34">
        <v>0.4474107208609</v>
      </c>
      <c r="P42" s="34">
        <v>0.67120066656277999</v>
      </c>
      <c r="Q42" s="34">
        <v>0.56961006868814001</v>
      </c>
      <c r="R42" s="34">
        <v>0.22743752706024001</v>
      </c>
      <c r="S42" s="34">
        <v>0.34242149887623996</v>
      </c>
      <c r="T42" s="34">
        <v>0.62698977163103009</v>
      </c>
      <c r="U42" s="34">
        <v>0</v>
      </c>
      <c r="V42" s="34">
        <v>0</v>
      </c>
      <c r="W42" s="34">
        <v>0</v>
      </c>
      <c r="X42" s="20"/>
      <c r="Y42" s="4">
        <v>5.2194398993960398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-1397.7267129543945</v>
      </c>
      <c r="D44" s="35">
        <v>582.35699282700921</v>
      </c>
      <c r="E44" s="35">
        <v>662.77075513627233</v>
      </c>
      <c r="F44" s="35">
        <v>197.63454336471096</v>
      </c>
      <c r="G44" s="35">
        <v>122.18171554556014</v>
      </c>
      <c r="H44" s="35">
        <v>77.741081091416589</v>
      </c>
      <c r="I44" s="35">
        <v>93.880133191650529</v>
      </c>
      <c r="J44" s="35">
        <v>173.78519390346534</v>
      </c>
      <c r="K44" s="35">
        <v>-48.35111123945498</v>
      </c>
      <c r="L44" s="35">
        <v>334.97495562937388</v>
      </c>
      <c r="M44" s="35">
        <v>-358.58446574065084</v>
      </c>
      <c r="N44" s="35">
        <v>-908.06963115037377</v>
      </c>
      <c r="O44" s="35">
        <v>-933.31732100492343</v>
      </c>
      <c r="P44" s="35">
        <v>-720.2264270928498</v>
      </c>
      <c r="Q44" s="35">
        <v>-769.1100104769082</v>
      </c>
      <c r="R44" s="35">
        <v>-1164.0854994321542</v>
      </c>
      <c r="S44" s="35">
        <v>-1048.6787399817235</v>
      </c>
      <c r="T44" s="35">
        <v>-1071.456670545786</v>
      </c>
      <c r="U44" s="35">
        <v>-624.59459273680875</v>
      </c>
      <c r="V44" s="35">
        <v>-556.28281409188321</v>
      </c>
      <c r="W44" s="35">
        <v>139.07996701642907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-0.13918008453673328</v>
      </c>
      <c r="D55" s="34">
        <v>0</v>
      </c>
      <c r="E55" s="34">
        <v>-2.484377907E-4</v>
      </c>
      <c r="F55" s="34">
        <v>-9.507207520599993E-4</v>
      </c>
      <c r="G55" s="34">
        <v>-3.7531204404500002E-3</v>
      </c>
      <c r="H55" s="34">
        <v>-8.8714397490099964E-3</v>
      </c>
      <c r="I55" s="34">
        <v>-2.5367010378879999E-2</v>
      </c>
      <c r="J55" s="34">
        <v>-7.0736154187999974E-3</v>
      </c>
      <c r="K55" s="34">
        <v>-5.4671666388000067E-3</v>
      </c>
      <c r="L55" s="34">
        <v>-1.040229841489001E-2</v>
      </c>
      <c r="M55" s="34">
        <v>-1.246187864045999E-2</v>
      </c>
      <c r="N55" s="34">
        <v>-5.430499141826E-2</v>
      </c>
      <c r="O55" s="34">
        <v>-7.1304693116000023E-3</v>
      </c>
      <c r="P55" s="34">
        <v>-7.2111406713900074E-3</v>
      </c>
      <c r="Q55" s="34">
        <v>-7.2368022123600034E-3</v>
      </c>
      <c r="R55" s="34">
        <v>-1.5233665848570001E-2</v>
      </c>
      <c r="S55" s="34">
        <v>-3.6355735071000012E-2</v>
      </c>
      <c r="T55" s="34">
        <v>-8.3410624600520039E-2</v>
      </c>
      <c r="U55" s="34">
        <v>-1.0288605780239999E-2</v>
      </c>
      <c r="V55" s="34">
        <v>-1.051863196459E-2</v>
      </c>
      <c r="W55" s="34">
        <v>-1.077114191903001E-2</v>
      </c>
      <c r="X55" s="20"/>
      <c r="Y55" s="4">
        <v>-0.31705749702161007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18686.125302540229</v>
      </c>
      <c r="D56" s="35">
        <v>307.25934819599644</v>
      </c>
      <c r="E56" s="35">
        <v>323.04981961330594</v>
      </c>
      <c r="F56" s="35">
        <v>572.00529623482464</v>
      </c>
      <c r="G56" s="35">
        <v>671.56404555273957</v>
      </c>
      <c r="H56" s="35">
        <v>950.17172482410535</v>
      </c>
      <c r="I56" s="35">
        <v>1079.3968896884967</v>
      </c>
      <c r="J56" s="35">
        <v>1171.6303078144501</v>
      </c>
      <c r="K56" s="35">
        <v>1342.4552162876437</v>
      </c>
      <c r="L56" s="35">
        <v>1421.5271696163284</v>
      </c>
      <c r="M56" s="35">
        <v>2140.2117432753671</v>
      </c>
      <c r="N56" s="35">
        <v>2666.2248995372361</v>
      </c>
      <c r="O56" s="35">
        <v>2688.2631042720109</v>
      </c>
      <c r="P56" s="35">
        <v>2635.8861388097448</v>
      </c>
      <c r="Q56" s="35">
        <v>2704.5256301523518</v>
      </c>
      <c r="R56" s="35">
        <v>3408.3825602361617</v>
      </c>
      <c r="S56" s="35">
        <v>3550.742697029521</v>
      </c>
      <c r="T56" s="35">
        <v>3595.4032875941816</v>
      </c>
      <c r="U56" s="35">
        <v>4099.440196232903</v>
      </c>
      <c r="V56" s="35">
        <v>4299.4982937521045</v>
      </c>
      <c r="W56" s="35">
        <v>4366.6148708693963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1209.8449883621877</v>
      </c>
      <c r="D61" s="34">
        <v>9.4720593313632762</v>
      </c>
      <c r="E61" s="34">
        <v>18.556657916483658</v>
      </c>
      <c r="F61" s="34">
        <v>28.189782851463111</v>
      </c>
      <c r="G61" s="34">
        <v>25.833260096747992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240.23849588043822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3029.3892006808364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1458.255795534631</v>
      </c>
      <c r="D63" s="35">
        <v>9.4720593313632762</v>
      </c>
      <c r="E63" s="35">
        <v>19.765106866930584</v>
      </c>
      <c r="F63" s="35">
        <v>33.068316801196183</v>
      </c>
      <c r="G63" s="35">
        <v>33.857241888341029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271.78558002885808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-3214.7003858519793</v>
      </c>
      <c r="D66" s="34">
        <v>-704.06709394012933</v>
      </c>
      <c r="E66" s="34">
        <v>-843.96133308222431</v>
      </c>
      <c r="F66" s="34">
        <v>-224.24668278873102</v>
      </c>
      <c r="G66" s="34">
        <v>-193.70087078241269</v>
      </c>
      <c r="H66" s="34">
        <v>-292.99678434307901</v>
      </c>
      <c r="I66" s="34">
        <v>-198.40177510443883</v>
      </c>
      <c r="J66" s="34">
        <v>-138.71471122441656</v>
      </c>
      <c r="K66" s="34">
        <v>-119.60901632729811</v>
      </c>
      <c r="L66" s="34">
        <v>-121.55663806869491</v>
      </c>
      <c r="M66" s="34">
        <v>-221.91741600459534</v>
      </c>
      <c r="N66" s="34">
        <v>-191.03041831316722</v>
      </c>
      <c r="O66" s="34">
        <v>-194.98056468051345</v>
      </c>
      <c r="P66" s="34">
        <v>-184.21364438786981</v>
      </c>
      <c r="Q66" s="34">
        <v>-149.91659509839874</v>
      </c>
      <c r="R66" s="34">
        <v>-217.6668817779377</v>
      </c>
      <c r="S66" s="34">
        <v>-208.09362949614973</v>
      </c>
      <c r="T66" s="34">
        <v>-211.23727165124089</v>
      </c>
      <c r="U66" s="34">
        <v>-266.71783610375724</v>
      </c>
      <c r="V66" s="34">
        <v>-263.23475504847488</v>
      </c>
      <c r="W66" s="34">
        <v>-290.245811259768</v>
      </c>
      <c r="X66" s="20"/>
      <c r="Y66" s="4">
        <v>-5236.5097294832976</v>
      </c>
      <c r="AE66" s="4" t="s">
        <v>128</v>
      </c>
    </row>
    <row r="67" spans="1:33" ht="15.75" x14ac:dyDescent="0.25">
      <c r="A67" s="20"/>
      <c r="B67" s="25" t="s">
        <v>30</v>
      </c>
      <c r="C67" s="20">
        <v>3423.5457731359279</v>
      </c>
      <c r="D67" s="34">
        <v>209.38726672029554</v>
      </c>
      <c r="E67" s="34">
        <v>301.5812403056147</v>
      </c>
      <c r="F67" s="34">
        <v>276.96873345825736</v>
      </c>
      <c r="G67" s="34">
        <v>248.84973033605701</v>
      </c>
      <c r="H67" s="34">
        <v>223.83976241319047</v>
      </c>
      <c r="I67" s="34">
        <v>251.70836153870351</v>
      </c>
      <c r="J67" s="34">
        <v>331.54111900744493</v>
      </c>
      <c r="K67" s="34">
        <v>330.28019838354027</v>
      </c>
      <c r="L67" s="34">
        <v>385.12955329298927</v>
      </c>
      <c r="M67" s="34">
        <v>267.16452797524641</v>
      </c>
      <c r="N67" s="34">
        <v>276.22265506500639</v>
      </c>
      <c r="O67" s="34">
        <v>297.14147878314049</v>
      </c>
      <c r="P67" s="34">
        <v>327.38388892150238</v>
      </c>
      <c r="Q67" s="34">
        <v>371.16628311156387</v>
      </c>
      <c r="R67" s="34">
        <v>342.24767766513691</v>
      </c>
      <c r="S67" s="34">
        <v>404.70279345170792</v>
      </c>
      <c r="T67" s="34">
        <v>449.48589125655542</v>
      </c>
      <c r="U67" s="34">
        <v>477.10228095502845</v>
      </c>
      <c r="V67" s="34">
        <v>539.10316282469898</v>
      </c>
      <c r="W67" s="34">
        <v>567.296904029384</v>
      </c>
      <c r="X67" s="20"/>
      <c r="Y67" s="4">
        <v>6878.3035094950646</v>
      </c>
      <c r="AE67" s="4" t="s">
        <v>129</v>
      </c>
    </row>
    <row r="68" spans="1:33" ht="15.75" x14ac:dyDescent="0.25">
      <c r="A68" s="20"/>
      <c r="B68" s="27" t="s">
        <v>1</v>
      </c>
      <c r="C68" s="35">
        <v>208.84538728394824</v>
      </c>
      <c r="D68" s="35">
        <v>-494.67982721983378</v>
      </c>
      <c r="E68" s="35">
        <v>-542.38009277660967</v>
      </c>
      <c r="F68" s="35">
        <v>52.72205066952634</v>
      </c>
      <c r="G68" s="35">
        <v>55.148859553644314</v>
      </c>
      <c r="H68" s="35">
        <v>-69.157021929888543</v>
      </c>
      <c r="I68" s="35">
        <v>53.306586434264688</v>
      </c>
      <c r="J68" s="35">
        <v>192.82640778302837</v>
      </c>
      <c r="K68" s="35">
        <v>210.67118205624217</v>
      </c>
      <c r="L68" s="35">
        <v>263.57291522429438</v>
      </c>
      <c r="M68" s="35">
        <v>45.247111970651076</v>
      </c>
      <c r="N68" s="35">
        <v>85.192236751839175</v>
      </c>
      <c r="O68" s="35">
        <v>102.16091410262703</v>
      </c>
      <c r="P68" s="35">
        <v>143.17024453363257</v>
      </c>
      <c r="Q68" s="35">
        <v>221.24968801316513</v>
      </c>
      <c r="R68" s="35">
        <v>124.5807958871992</v>
      </c>
      <c r="S68" s="35">
        <v>196.60916395555819</v>
      </c>
      <c r="T68" s="35">
        <v>238.24861960531453</v>
      </c>
      <c r="U68" s="35">
        <v>210.38444485127121</v>
      </c>
      <c r="V68" s="35">
        <v>275.8684077762241</v>
      </c>
      <c r="W68" s="35">
        <v>277.05109276961599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2487.9301753049835</v>
      </c>
      <c r="D71" s="20">
        <v>0</v>
      </c>
      <c r="E71" s="20">
        <v>23.449676310438647</v>
      </c>
      <c r="F71" s="20">
        <v>143.82201725198132</v>
      </c>
      <c r="G71" s="20">
        <v>166.47871264641788</v>
      </c>
      <c r="H71" s="20">
        <v>212.22083559194093</v>
      </c>
      <c r="I71" s="20">
        <v>217.23911532908346</v>
      </c>
      <c r="J71" s="20">
        <v>222.67067475695984</v>
      </c>
      <c r="K71" s="20">
        <v>233.65394433149874</v>
      </c>
      <c r="L71" s="20">
        <v>240.69905371595488</v>
      </c>
      <c r="M71" s="20">
        <v>260.9333145998645</v>
      </c>
      <c r="N71" s="20">
        <v>308.87940995713512</v>
      </c>
      <c r="O71" s="20">
        <v>314.98330973195294</v>
      </c>
      <c r="P71" s="20">
        <v>321.22647645360678</v>
      </c>
      <c r="Q71" s="20">
        <v>327.61227830645214</v>
      </c>
      <c r="R71" s="20">
        <v>370.15855941433006</v>
      </c>
      <c r="S71" s="20">
        <v>377.63335001354619</v>
      </c>
      <c r="T71" s="20">
        <v>385.14026778358703</v>
      </c>
      <c r="U71" s="20">
        <v>440.72785742579015</v>
      </c>
      <c r="V71" s="20">
        <v>456.13017427536568</v>
      </c>
      <c r="W71" s="20">
        <v>467.49222847288866</v>
      </c>
      <c r="X71" s="20"/>
      <c r="Y71" s="4">
        <v>5491.1512563687938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2487.9301753049835</v>
      </c>
      <c r="D72" s="35">
        <v>0</v>
      </c>
      <c r="E72" s="35">
        <v>23.449676310438647</v>
      </c>
      <c r="F72" s="35">
        <v>143.82201725198132</v>
      </c>
      <c r="G72" s="35">
        <v>166.47871264641788</v>
      </c>
      <c r="H72" s="35">
        <v>212.22083559194093</v>
      </c>
      <c r="I72" s="35">
        <v>217.23911532908346</v>
      </c>
      <c r="J72" s="35">
        <v>222.67067475695984</v>
      </c>
      <c r="K72" s="35">
        <v>233.65394433149874</v>
      </c>
      <c r="L72" s="35">
        <v>240.69905371595488</v>
      </c>
      <c r="M72" s="35">
        <v>260.9333145998645</v>
      </c>
      <c r="N72" s="35">
        <v>308.87940995713512</v>
      </c>
      <c r="O72" s="35">
        <v>314.98330973195294</v>
      </c>
      <c r="P72" s="35">
        <v>321.22647645360678</v>
      </c>
      <c r="Q72" s="35">
        <v>327.61227830645214</v>
      </c>
      <c r="R72" s="35">
        <v>370.15855941433006</v>
      </c>
      <c r="S72" s="35">
        <v>377.63335001354619</v>
      </c>
      <c r="T72" s="35">
        <v>385.14026778358703</v>
      </c>
      <c r="U72" s="35">
        <v>440.72785742579015</v>
      </c>
      <c r="V72" s="35">
        <v>456.13017427536568</v>
      </c>
      <c r="W72" s="35">
        <v>467.49222847288866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33552.64131441374</v>
      </c>
      <c r="D75" s="39">
        <v>1518.3222810488842</v>
      </c>
      <c r="E75" s="39">
        <v>1733.6020113373499</v>
      </c>
      <c r="F75" s="39">
        <v>2247.4297495120518</v>
      </c>
      <c r="G75" s="39">
        <v>2327.9707051108076</v>
      </c>
      <c r="H75" s="39">
        <v>2595.0234419729272</v>
      </c>
      <c r="I75" s="39">
        <v>3062.3690609689284</v>
      </c>
      <c r="J75" s="39">
        <v>3358.1522382349704</v>
      </c>
      <c r="K75" s="39">
        <v>3180.6151347539803</v>
      </c>
      <c r="L75" s="39">
        <v>3822.1309174769776</v>
      </c>
      <c r="M75" s="39">
        <v>3384.3009026407703</v>
      </c>
      <c r="N75" s="39">
        <v>3201.6728000580501</v>
      </c>
      <c r="O75" s="39">
        <v>3263.2112297395252</v>
      </c>
      <c r="P75" s="39">
        <v>3488.594541118106</v>
      </c>
      <c r="Q75" s="39">
        <v>3562.0206972247092</v>
      </c>
      <c r="R75" s="39">
        <v>3971.3138565203881</v>
      </c>
      <c r="S75" s="39">
        <v>3991.1449809052801</v>
      </c>
      <c r="T75" s="39">
        <v>3970.2930715226194</v>
      </c>
      <c r="U75" s="39">
        <v>5001.9228383120899</v>
      </c>
      <c r="V75" s="39">
        <v>5353.1741492393394</v>
      </c>
      <c r="W75" s="39">
        <v>6191.780580283079</v>
      </c>
      <c r="X75" s="20"/>
      <c r="Y75" s="4">
        <v>69225.045187980839</v>
      </c>
    </row>
    <row r="76" spans="1:33" ht="15.75" x14ac:dyDescent="0.25">
      <c r="A76" s="20"/>
      <c r="B76" s="24" t="s">
        <v>34</v>
      </c>
      <c r="C76" s="20">
        <v>24941.736120825561</v>
      </c>
      <c r="D76" s="20">
        <v>613.36711476111725</v>
      </c>
      <c r="E76" s="20">
        <v>679.6468791426438</v>
      </c>
      <c r="F76" s="20">
        <v>1052.7661452505408</v>
      </c>
      <c r="G76" s="20">
        <v>1221.1309170449795</v>
      </c>
      <c r="H76" s="20">
        <v>1569.1955921203546</v>
      </c>
      <c r="I76" s="20">
        <v>1738.0421711751105</v>
      </c>
      <c r="J76" s="20">
        <v>1795.8911967534</v>
      </c>
      <c r="K76" s="20">
        <v>1965.0513866488443</v>
      </c>
      <c r="L76" s="20">
        <v>2061.1178908142956</v>
      </c>
      <c r="M76" s="20">
        <v>2783.77081057225</v>
      </c>
      <c r="N76" s="20">
        <v>3296.0006907926877</v>
      </c>
      <c r="O76" s="20">
        <v>3326.142720364262</v>
      </c>
      <c r="P76" s="20">
        <v>3268.2974224460627</v>
      </c>
      <c r="Q76" s="20">
        <v>3335.7813814204069</v>
      </c>
      <c r="R76" s="20">
        <v>4325.8638875488696</v>
      </c>
      <c r="S76" s="20">
        <v>4253.4058412734357</v>
      </c>
      <c r="T76" s="20">
        <v>4158.3135390478856</v>
      </c>
      <c r="U76" s="20">
        <v>4794.4018931296559</v>
      </c>
      <c r="V76" s="20">
        <v>4910.307992334353</v>
      </c>
      <c r="W76" s="20">
        <v>4990.6437165198495</v>
      </c>
      <c r="X76" s="20"/>
      <c r="Y76" s="4">
        <v>56139.139189161011</v>
      </c>
    </row>
    <row r="77" spans="1:33" ht="15.75" x14ac:dyDescent="0.25">
      <c r="A77" s="20"/>
      <c r="B77" s="24" t="s">
        <v>35</v>
      </c>
      <c r="C77" s="20">
        <v>8610.9051935881726</v>
      </c>
      <c r="D77" s="20">
        <v>904.95516628776727</v>
      </c>
      <c r="E77" s="20">
        <v>1053.9551321947063</v>
      </c>
      <c r="F77" s="20">
        <v>1194.6636042615114</v>
      </c>
      <c r="G77" s="20">
        <v>1106.8397880658283</v>
      </c>
      <c r="H77" s="20">
        <v>1025.8278498525726</v>
      </c>
      <c r="I77" s="20">
        <v>1324.3268897938178</v>
      </c>
      <c r="J77" s="20">
        <v>1562.2610414815706</v>
      </c>
      <c r="K77" s="20">
        <v>1215.5637481051358</v>
      </c>
      <c r="L77" s="20">
        <v>1761.0130266626816</v>
      </c>
      <c r="M77" s="20">
        <v>600.53009206852016</v>
      </c>
      <c r="N77" s="20">
        <v>-94.327890734637407</v>
      </c>
      <c r="O77" s="20">
        <v>-62.931490624736632</v>
      </c>
      <c r="P77" s="20">
        <v>220.29711867204315</v>
      </c>
      <c r="Q77" s="20">
        <v>226.23931580430192</v>
      </c>
      <c r="R77" s="20">
        <v>-354.55003102848224</v>
      </c>
      <c r="S77" s="20">
        <v>-262.26086036815485</v>
      </c>
      <c r="T77" s="20">
        <v>-188.0204675252663</v>
      </c>
      <c r="U77" s="20">
        <v>207.52094518243436</v>
      </c>
      <c r="V77" s="20">
        <v>442.86615690498712</v>
      </c>
      <c r="W77" s="20">
        <v>1201.1368637632293</v>
      </c>
      <c r="X77" s="20"/>
      <c r="Y77" s="4">
        <v>13085.90599881983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229491.19970241151</v>
      </c>
      <c r="D84" s="34">
        <v>25150.54606226633</v>
      </c>
      <c r="E84" s="34">
        <v>26894.001725896611</v>
      </c>
      <c r="F84" s="34">
        <v>19896.32555631009</v>
      </c>
      <c r="G84" s="34">
        <v>19025.80428939762</v>
      </c>
      <c r="H84" s="34">
        <v>20112.242658792558</v>
      </c>
      <c r="I84" s="34">
        <v>21462.90883005576</v>
      </c>
      <c r="J84" s="34">
        <v>19214.63809935216</v>
      </c>
      <c r="K84" s="34">
        <v>15352.381021200819</v>
      </c>
      <c r="L84" s="34">
        <v>15906.010856671361</v>
      </c>
      <c r="M84" s="34">
        <v>10728.22793479545</v>
      </c>
      <c r="N84" s="34">
        <v>7349.3442781426193</v>
      </c>
      <c r="O84" s="34">
        <v>6906.5653696586396</v>
      </c>
      <c r="P84" s="34">
        <v>6454.9145616660007</v>
      </c>
      <c r="Q84" s="34">
        <v>5522.7408561140992</v>
      </c>
      <c r="R84" s="34">
        <v>4100.0847640030424</v>
      </c>
      <c r="S84" s="34">
        <v>2164.5658557848101</v>
      </c>
      <c r="T84" s="34">
        <v>2158.110584389729</v>
      </c>
      <c r="U84" s="34">
        <v>304.25687257060002</v>
      </c>
      <c r="V84" s="34">
        <v>375.35171009896999</v>
      </c>
      <c r="W84" s="34">
        <v>412.17781524420019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11466.044869178462</v>
      </c>
      <c r="D85" s="34">
        <v>564.97279195638828</v>
      </c>
      <c r="E85" s="34">
        <v>557.25295999261846</v>
      </c>
      <c r="F85" s="34">
        <v>527.30061480649954</v>
      </c>
      <c r="G85" s="34">
        <v>543.09608964488905</v>
      </c>
      <c r="H85" s="34">
        <v>610.87974165981814</v>
      </c>
      <c r="I85" s="34">
        <v>686.02943543112815</v>
      </c>
      <c r="J85" s="34">
        <v>570.61876790190809</v>
      </c>
      <c r="K85" s="34">
        <v>572.18031906217811</v>
      </c>
      <c r="L85" s="34">
        <v>575.34903125405822</v>
      </c>
      <c r="M85" s="34">
        <v>561.51887949002878</v>
      </c>
      <c r="N85" s="34">
        <v>633.83660373599889</v>
      </c>
      <c r="O85" s="34">
        <v>526.25404005611904</v>
      </c>
      <c r="P85" s="34">
        <v>536.27940435973869</v>
      </c>
      <c r="Q85" s="34">
        <v>542.24531884503858</v>
      </c>
      <c r="R85" s="34">
        <v>560.56065544672879</v>
      </c>
      <c r="S85" s="34">
        <v>589.60411265562846</v>
      </c>
      <c r="T85" s="34">
        <v>651.80695675807851</v>
      </c>
      <c r="U85" s="34">
        <v>563.32687438173832</v>
      </c>
      <c r="V85" s="34">
        <v>544.99189115892852</v>
      </c>
      <c r="W85" s="34">
        <v>547.94038058094839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143687.96460948253</v>
      </c>
      <c r="D86" s="34">
        <v>557.18773725517985</v>
      </c>
      <c r="E86" s="34">
        <v>1091.59349065627</v>
      </c>
      <c r="F86" s="34">
        <v>1658.2934505615101</v>
      </c>
      <c r="G86" s="34">
        <v>2270.0547215235906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10672.085410528798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-6416.0307549129247</v>
      </c>
      <c r="D87" s="34">
        <v>79.351853087035124</v>
      </c>
      <c r="E87" s="34">
        <v>230.18376800000408</v>
      </c>
      <c r="F87" s="34">
        <v>-373.63963199999796</v>
      </c>
      <c r="G87" s="34">
        <v>-373.642631999998</v>
      </c>
      <c r="H87" s="34">
        <v>-373.642631999998</v>
      </c>
      <c r="I87" s="34">
        <v>-373.63863199999798</v>
      </c>
      <c r="J87" s="34">
        <v>-373.64463199999801</v>
      </c>
      <c r="K87" s="34">
        <v>-373.63963199999796</v>
      </c>
      <c r="L87" s="34">
        <v>-373.642631999998</v>
      </c>
      <c r="M87" s="34">
        <v>-373.64463199999801</v>
      </c>
      <c r="N87" s="34">
        <v>-373.64663199999796</v>
      </c>
      <c r="O87" s="34">
        <v>-373.63763199999801</v>
      </c>
      <c r="P87" s="34">
        <v>-373.64563199999799</v>
      </c>
      <c r="Q87" s="34">
        <v>-373.64563199999799</v>
      </c>
      <c r="R87" s="34">
        <v>-373.63963199999796</v>
      </c>
      <c r="S87" s="34">
        <v>-373.63963199999796</v>
      </c>
      <c r="T87" s="34">
        <v>-373.642631999998</v>
      </c>
      <c r="U87" s="34">
        <v>-373.64563199999799</v>
      </c>
      <c r="V87" s="34">
        <v>-373.64463199999801</v>
      </c>
      <c r="W87" s="34">
        <v>-373.64363199999798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237597.25990206131</v>
      </c>
      <c r="D89" s="34">
        <v>15659.990254670931</v>
      </c>
      <c r="E89" s="34">
        <v>16829.451398144261</v>
      </c>
      <c r="F89" s="34">
        <v>12656.407523789379</v>
      </c>
      <c r="G89" s="34">
        <v>12484.845930467511</v>
      </c>
      <c r="H89" s="34">
        <v>13177.67015069738</v>
      </c>
      <c r="I89" s="34">
        <v>13985.413511291201</v>
      </c>
      <c r="J89" s="34">
        <v>15549.554750218082</v>
      </c>
      <c r="K89" s="34">
        <v>14854.63801553556</v>
      </c>
      <c r="L89" s="34">
        <v>14958.455910424651</v>
      </c>
      <c r="M89" s="34">
        <v>12001.93362553895</v>
      </c>
      <c r="N89" s="34">
        <v>8698.7067930528683</v>
      </c>
      <c r="O89" s="34">
        <v>9254.3646187854574</v>
      </c>
      <c r="P89" s="34">
        <v>9216.9996723380464</v>
      </c>
      <c r="Q89" s="34">
        <v>8431.6418016494736</v>
      </c>
      <c r="R89" s="34">
        <v>6581.7159155468144</v>
      </c>
      <c r="S89" s="34">
        <v>8408.7641826180989</v>
      </c>
      <c r="T89" s="34">
        <v>8578.2897312560381</v>
      </c>
      <c r="U89" s="34">
        <v>11290.60086963852</v>
      </c>
      <c r="V89" s="34">
        <v>12651.260440481001</v>
      </c>
      <c r="W89" s="34">
        <v>12326.55480591712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177840.53043047609</v>
      </c>
      <c r="D90" s="34">
        <v>2456.8337592961502</v>
      </c>
      <c r="E90" s="34">
        <v>3002.3708682850802</v>
      </c>
      <c r="F90" s="34">
        <v>3672.5488649905601</v>
      </c>
      <c r="G90" s="34">
        <v>5689.6330844434306</v>
      </c>
      <c r="H90" s="34">
        <v>7759.0324957711719</v>
      </c>
      <c r="I90" s="34">
        <v>7872.7165317280687</v>
      </c>
      <c r="J90" s="34">
        <v>7841.9497263064632</v>
      </c>
      <c r="K90" s="34">
        <v>8842.074956530143</v>
      </c>
      <c r="L90" s="34">
        <v>8804.9812575669712</v>
      </c>
      <c r="M90" s="34">
        <v>8650.1438785296923</v>
      </c>
      <c r="N90" s="34">
        <v>9794.3573765423316</v>
      </c>
      <c r="O90" s="34">
        <v>10092.53329249848</v>
      </c>
      <c r="P90" s="34">
        <v>9543.8799731644922</v>
      </c>
      <c r="Q90" s="34">
        <v>9517.8584356294214</v>
      </c>
      <c r="R90" s="34">
        <v>12478.64430508943</v>
      </c>
      <c r="S90" s="34">
        <v>12371.453451760082</v>
      </c>
      <c r="T90" s="34">
        <v>12352.561933897561</v>
      </c>
      <c r="U90" s="34">
        <v>12355.677386745941</v>
      </c>
      <c r="V90" s="34">
        <v>12366.31099668006</v>
      </c>
      <c r="W90" s="34">
        <v>12374.967855020561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556229.59600653476</v>
      </c>
      <c r="D91" s="34">
        <v>10257.6182980142</v>
      </c>
      <c r="E91" s="34">
        <v>10795.509501748889</v>
      </c>
      <c r="F91" s="34">
        <v>15807.28381136996</v>
      </c>
      <c r="G91" s="34">
        <v>15583.851679413239</v>
      </c>
      <c r="H91" s="34">
        <v>16067.745994919529</v>
      </c>
      <c r="I91" s="34">
        <v>16103.653347645701</v>
      </c>
      <c r="J91" s="34">
        <v>16036.377907831009</v>
      </c>
      <c r="K91" s="34">
        <v>17000.807806580771</v>
      </c>
      <c r="L91" s="34">
        <v>16584.030623203951</v>
      </c>
      <c r="M91" s="34">
        <v>29819.656721131949</v>
      </c>
      <c r="N91" s="34">
        <v>36411.071920657268</v>
      </c>
      <c r="O91" s="34">
        <v>36160.5275847464</v>
      </c>
      <c r="P91" s="34">
        <v>36718.822673599221</v>
      </c>
      <c r="Q91" s="34">
        <v>37562.396871420104</v>
      </c>
      <c r="R91" s="34">
        <v>41537.84934736076</v>
      </c>
      <c r="S91" s="34">
        <v>41392.577841083097</v>
      </c>
      <c r="T91" s="34">
        <v>41163.445151719141</v>
      </c>
      <c r="U91" s="34">
        <v>41078.301269606964</v>
      </c>
      <c r="V91" s="34">
        <v>40089.812786396564</v>
      </c>
      <c r="W91" s="34">
        <v>40058.25486808594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134357.12293848497</v>
      </c>
      <c r="D92" s="34">
        <v>4621.464157524073</v>
      </c>
      <c r="E92" s="34">
        <v>4596.2015547151796</v>
      </c>
      <c r="F92" s="34">
        <v>4700.7446056555409</v>
      </c>
      <c r="G92" s="34">
        <v>4714.011554553409</v>
      </c>
      <c r="H92" s="34">
        <v>4639.0692890175278</v>
      </c>
      <c r="I92" s="34">
        <v>4502.4976629739012</v>
      </c>
      <c r="J92" s="34">
        <v>4620.9861655047616</v>
      </c>
      <c r="K92" s="34">
        <v>8405.6309727393364</v>
      </c>
      <c r="L92" s="34">
        <v>8599.779624290486</v>
      </c>
      <c r="M92" s="34">
        <v>8161.3491870606067</v>
      </c>
      <c r="N92" s="34">
        <v>7706.6641389897086</v>
      </c>
      <c r="O92" s="34">
        <v>7546.807231465149</v>
      </c>
      <c r="P92" s="34">
        <v>7767.7487856860671</v>
      </c>
      <c r="Q92" s="34">
        <v>7764.4342777908778</v>
      </c>
      <c r="R92" s="34">
        <v>7789.632502361108</v>
      </c>
      <c r="S92" s="34">
        <v>7550.4511235606769</v>
      </c>
      <c r="T92" s="34">
        <v>7512.9075446446095</v>
      </c>
      <c r="U92" s="34">
        <v>7390.2798023221394</v>
      </c>
      <c r="V92" s="34">
        <v>7239.5703364858919</v>
      </c>
      <c r="W92" s="34">
        <v>8526.8924211439262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1578069.9719804921</v>
      </c>
      <c r="D93" s="46">
        <v>64752.117574877375</v>
      </c>
      <c r="E93" s="46">
        <v>69108.58330188453</v>
      </c>
      <c r="F93" s="46">
        <v>63769.488400724011</v>
      </c>
      <c r="G93" s="46">
        <v>65132.345892025907</v>
      </c>
      <c r="H93" s="46">
        <v>70068.101158774225</v>
      </c>
      <c r="I93" s="46">
        <v>73011.524159601599</v>
      </c>
      <c r="J93" s="46">
        <v>72923.144235536776</v>
      </c>
      <c r="K93" s="46">
        <v>74875.171836063295</v>
      </c>
      <c r="L93" s="46">
        <v>76072.845258468864</v>
      </c>
      <c r="M93" s="46">
        <v>81291.102418553215</v>
      </c>
      <c r="N93" s="46">
        <v>82641.663601922788</v>
      </c>
      <c r="O93" s="46">
        <v>83243.542593083548</v>
      </c>
      <c r="P93" s="46">
        <v>83734.839647236455</v>
      </c>
      <c r="Q93" s="46">
        <v>83410.291684137163</v>
      </c>
      <c r="R93" s="46">
        <v>87443.631020993198</v>
      </c>
      <c r="S93" s="46">
        <v>87520.230583709301</v>
      </c>
      <c r="T93" s="46">
        <v>88024.407126122242</v>
      </c>
      <c r="U93" s="46">
        <v>89219.393738886123</v>
      </c>
      <c r="V93" s="46">
        <v>90131.019514411077</v>
      </c>
      <c r="W93" s="46">
        <v>91696.528233480698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2.7033872881594975E-2</v>
      </c>
      <c r="D101" s="20">
        <v>0</v>
      </c>
      <c r="E101" s="20">
        <v>0</v>
      </c>
      <c r="F101" s="20">
        <v>0</v>
      </c>
      <c r="G101" s="20">
        <v>0</v>
      </c>
      <c r="H101" s="20">
        <v>9.7599343743105197E-3</v>
      </c>
      <c r="I101" s="20">
        <v>9.5437336541851995E-3</v>
      </c>
      <c r="J101" s="20">
        <v>7.3568064342339722E-3</v>
      </c>
      <c r="K101" s="20">
        <v>4.9739125701785116E-3</v>
      </c>
      <c r="L101" s="20">
        <v>5.1670466181161119E-3</v>
      </c>
      <c r="M101" s="20">
        <v>2.2173642759448801E-3</v>
      </c>
      <c r="N101" s="20">
        <v>7.2558774669203988E-4</v>
      </c>
      <c r="O101" s="20">
        <v>6.9844000487505027E-4</v>
      </c>
      <c r="P101" s="20">
        <v>7.354434608329198E-4</v>
      </c>
      <c r="Q101" s="20">
        <v>6.0861971628003021E-4</v>
      </c>
      <c r="R101" s="20">
        <v>6.3501740147663989E-4</v>
      </c>
      <c r="S101" s="20">
        <v>9.5462326753596E-4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3230.0824241409091</v>
      </c>
      <c r="D104" s="42">
        <v>0</v>
      </c>
      <c r="E104" s="42">
        <v>0</v>
      </c>
      <c r="F104" s="42">
        <v>336.2245897844374</v>
      </c>
      <c r="G104" s="42">
        <v>335.91394137960702</v>
      </c>
      <c r="H104" s="42">
        <v>376.1113400147932</v>
      </c>
      <c r="I104" s="42">
        <v>425.7130686408031</v>
      </c>
      <c r="J104" s="42">
        <v>435.36955243109509</v>
      </c>
      <c r="K104" s="42">
        <v>399.12653737297501</v>
      </c>
      <c r="L104" s="42">
        <v>454.50788760015962</v>
      </c>
      <c r="M104" s="42">
        <v>370.7166823973173</v>
      </c>
      <c r="N104" s="42">
        <v>294.51675098929439</v>
      </c>
      <c r="O104" s="42">
        <v>317.86389511994167</v>
      </c>
      <c r="P104" s="42">
        <v>335.35705806011748</v>
      </c>
      <c r="Q104" s="42">
        <v>325.78428451380461</v>
      </c>
      <c r="R104" s="42">
        <v>282.90711680707136</v>
      </c>
      <c r="S104" s="42">
        <v>265.86754417529221</v>
      </c>
      <c r="T104" s="42">
        <v>296.94725901560997</v>
      </c>
      <c r="U104" s="42">
        <v>288.48918279435674</v>
      </c>
      <c r="V104" s="42">
        <v>364.32444972689069</v>
      </c>
      <c r="W104" s="42">
        <v>393.5079103154406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154.1831016732618</v>
      </c>
      <c r="D105" s="42">
        <v>70.14503887271772</v>
      </c>
      <c r="E105" s="42">
        <v>83.805746502819559</v>
      </c>
      <c r="F105" s="42">
        <v>5.777717991523259</v>
      </c>
      <c r="G105" s="42">
        <v>3.269477622090569</v>
      </c>
      <c r="H105" s="42">
        <v>2.58917991430057</v>
      </c>
      <c r="I105" s="42">
        <v>3.3333787895517788</v>
      </c>
      <c r="J105" s="42">
        <v>1.5919194724399099</v>
      </c>
      <c r="K105" s="42">
        <v>0.89103356515160004</v>
      </c>
      <c r="L105" s="42">
        <v>0.58439368852026996</v>
      </c>
      <c r="M105" s="42">
        <v>0.58494799876370007</v>
      </c>
      <c r="N105" s="42">
        <v>0.23982374370088999</v>
      </c>
      <c r="O105" s="42">
        <v>0.50821737654017995</v>
      </c>
      <c r="P105" s="42">
        <v>0.35319704163585997</v>
      </c>
      <c r="Q105" s="42">
        <v>0.27149569643209998</v>
      </c>
      <c r="R105" s="42">
        <v>0.17098506937412</v>
      </c>
      <c r="S105" s="42">
        <v>0.84485029345384</v>
      </c>
      <c r="T105" s="42">
        <v>0.73564134363446987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3384.2655258141708</v>
      </c>
      <c r="D107" s="35">
        <v>70.14503887271772</v>
      </c>
      <c r="E107" s="35">
        <v>83.805746502819559</v>
      </c>
      <c r="F107" s="35">
        <v>342.00230777596067</v>
      </c>
      <c r="G107" s="35">
        <v>339.18341900169759</v>
      </c>
      <c r="H107" s="35">
        <v>378.70051992909379</v>
      </c>
      <c r="I107" s="35">
        <v>429.04644743035487</v>
      </c>
      <c r="J107" s="35">
        <v>436.96147190353497</v>
      </c>
      <c r="K107" s="35">
        <v>400.0175709381266</v>
      </c>
      <c r="L107" s="35">
        <v>455.09228128867989</v>
      </c>
      <c r="M107" s="35">
        <v>371.30163039608101</v>
      </c>
      <c r="N107" s="35">
        <v>294.75657473299526</v>
      </c>
      <c r="O107" s="35">
        <v>318.37211249648186</v>
      </c>
      <c r="P107" s="35">
        <v>335.71025510175332</v>
      </c>
      <c r="Q107" s="35">
        <v>326.05578021023672</v>
      </c>
      <c r="R107" s="35">
        <v>283.07810187644549</v>
      </c>
      <c r="S107" s="35">
        <v>266.71239446874603</v>
      </c>
      <c r="T107" s="35">
        <v>297.68290035924446</v>
      </c>
      <c r="U107" s="35">
        <v>288.48918279435674</v>
      </c>
      <c r="V107" s="35">
        <v>364.32444972689069</v>
      </c>
      <c r="W107" s="35">
        <v>393.5079103154406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4"/>
  <dimension ref="A1:AH107"/>
  <sheetViews>
    <sheetView showGridLines="0" tabSelected="1" zoomScale="80" zoomScaleNormal="80" workbookViewId="0">
      <pane xSplit="3" ySplit="5" topLeftCell="D6" activePane="bottomRight" state="frozen"/>
      <selection activeCell="C19" sqref="C19"/>
      <selection pane="topRight" activeCell="C19" sqref="C19"/>
      <selection pane="bottomLeft" activeCell="C19" sqref="C19"/>
      <selection pane="bottomRight"/>
    </sheetView>
  </sheetViews>
  <sheetFormatPr defaultRowHeight="15" x14ac:dyDescent="0.25"/>
  <cols>
    <col min="1" max="1" width="9.140625" style="4"/>
    <col min="2" max="2" width="28.42578125" style="4" customWidth="1"/>
    <col min="3" max="3" width="19.42578125" style="4" customWidth="1"/>
    <col min="4" max="23" width="11.42578125" style="4" customWidth="1"/>
    <col min="24" max="24" width="5" style="4" customWidth="1"/>
    <col min="25" max="25" width="8.7109375" style="4" bestFit="1" customWidth="1"/>
    <col min="26" max="26" width="7.7109375" style="4" bestFit="1" customWidth="1"/>
    <col min="27" max="27" width="4.28515625" style="4" customWidth="1"/>
    <col min="28" max="28" width="18" style="4" customWidth="1"/>
    <col min="29" max="29" width="15.28515625" style="4" customWidth="1"/>
    <col min="30" max="30" width="12.28515625" style="4" bestFit="1" customWidth="1"/>
    <col min="31" max="16384" width="9.140625" style="4"/>
  </cols>
  <sheetData>
    <row r="1" spans="1:33" ht="21" thickBot="1" x14ac:dyDescent="0.35">
      <c r="C1" s="5" t="s">
        <v>0</v>
      </c>
      <c r="D1" s="32"/>
      <c r="F1" s="33" t="s">
        <v>138</v>
      </c>
    </row>
    <row r="2" spans="1:33" ht="15.75" thickBot="1" x14ac:dyDescent="0.3">
      <c r="C2" s="6">
        <v>6.6900000000000001E-2</v>
      </c>
    </row>
    <row r="4" spans="1:33" x14ac:dyDescent="0.25">
      <c r="Y4" s="4" t="s">
        <v>1</v>
      </c>
      <c r="Z4" s="4" t="s">
        <v>103</v>
      </c>
      <c r="AB4" s="4" t="s">
        <v>104</v>
      </c>
      <c r="AC4" s="4" t="s">
        <v>105</v>
      </c>
    </row>
    <row r="5" spans="1:33" x14ac:dyDescent="0.25">
      <c r="B5" s="28" t="s">
        <v>2</v>
      </c>
      <c r="C5" s="29" t="s">
        <v>3</v>
      </c>
      <c r="D5" s="30">
        <v>2023</v>
      </c>
      <c r="E5" s="30">
        <v>2024</v>
      </c>
      <c r="F5" s="30">
        <v>2025</v>
      </c>
      <c r="G5" s="30">
        <v>2026</v>
      </c>
      <c r="H5" s="30">
        <v>2027</v>
      </c>
      <c r="I5" s="30">
        <v>2028</v>
      </c>
      <c r="J5" s="30">
        <v>2029</v>
      </c>
      <c r="K5" s="30">
        <v>2030</v>
      </c>
      <c r="L5" s="30">
        <v>2031</v>
      </c>
      <c r="M5" s="30">
        <v>2032</v>
      </c>
      <c r="N5" s="30">
        <v>2033</v>
      </c>
      <c r="O5" s="30">
        <v>2034</v>
      </c>
      <c r="P5" s="30">
        <v>2035</v>
      </c>
      <c r="Q5" s="30">
        <v>2036</v>
      </c>
      <c r="R5" s="30">
        <v>2037</v>
      </c>
      <c r="S5" s="30">
        <v>2038</v>
      </c>
      <c r="T5" s="30">
        <v>2039</v>
      </c>
      <c r="U5" s="30">
        <v>2040</v>
      </c>
      <c r="V5" s="30">
        <v>2041</v>
      </c>
      <c r="W5" s="30">
        <v>2042</v>
      </c>
      <c r="AB5" s="4" t="s">
        <v>106</v>
      </c>
      <c r="AC5" s="4">
        <v>0</v>
      </c>
      <c r="AE5" s="4" t="s">
        <v>107</v>
      </c>
      <c r="AF5" s="4" t="s">
        <v>107</v>
      </c>
      <c r="AG5" s="4" t="s">
        <v>108</v>
      </c>
    </row>
    <row r="6" spans="1:33" x14ac:dyDescent="0.25">
      <c r="A6" s="20"/>
      <c r="AB6" s="4" t="s">
        <v>109</v>
      </c>
      <c r="AC6" s="4">
        <v>15723.254201975331</v>
      </c>
    </row>
    <row r="7" spans="1:33" ht="15.75" x14ac:dyDescent="0.25">
      <c r="A7" s="20">
        <v>1</v>
      </c>
      <c r="B7" s="2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33" ht="15.75" x14ac:dyDescent="0.25">
      <c r="A8" s="20"/>
      <c r="B8" s="24" t="s">
        <v>74</v>
      </c>
      <c r="C8" s="20">
        <v>949.27153328010434</v>
      </c>
      <c r="D8" s="34">
        <v>35.159997667892583</v>
      </c>
      <c r="E8" s="34">
        <v>36.764544498523492</v>
      </c>
      <c r="F8" s="34">
        <v>28.202412139913832</v>
      </c>
      <c r="G8" s="34">
        <v>26.828016888089842</v>
      </c>
      <c r="H8" s="34">
        <v>28.808779468411618</v>
      </c>
      <c r="I8" s="34">
        <v>144.3265502366429</v>
      </c>
      <c r="J8" s="34">
        <v>141.7160760581331</v>
      </c>
      <c r="K8" s="34">
        <v>145.24699476919591</v>
      </c>
      <c r="L8" s="34">
        <v>142.69253547483291</v>
      </c>
      <c r="M8" s="34">
        <v>143.2871390454626</v>
      </c>
      <c r="N8" s="34">
        <v>131.07338566211772</v>
      </c>
      <c r="O8" s="34">
        <v>144.4917163604899</v>
      </c>
      <c r="P8" s="34">
        <v>131.7721760587562</v>
      </c>
      <c r="Q8" s="34">
        <v>135.28757205090571</v>
      </c>
      <c r="R8" s="34">
        <v>126.9995518221794</v>
      </c>
      <c r="S8" s="34">
        <v>138.79414263328169</v>
      </c>
      <c r="T8" s="34">
        <v>149.63653326426009</v>
      </c>
      <c r="U8" s="34">
        <v>0.85606963124982027</v>
      </c>
      <c r="V8" s="34">
        <v>1.07838502472582</v>
      </c>
      <c r="W8" s="34">
        <v>1.2114585782478799</v>
      </c>
      <c r="X8" s="20"/>
      <c r="Y8" s="4">
        <v>1834.2340373333129</v>
      </c>
      <c r="AE8" s="4" t="s">
        <v>74</v>
      </c>
      <c r="AG8" s="4" t="s">
        <v>110</v>
      </c>
    </row>
    <row r="9" spans="1:33" ht="15.75" x14ac:dyDescent="0.25">
      <c r="A9" s="20"/>
      <c r="B9" s="25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33" ht="15.75" x14ac:dyDescent="0.25">
      <c r="A10" s="20"/>
      <c r="B10" s="27" t="s">
        <v>1</v>
      </c>
      <c r="C10" s="35">
        <v>949.27153328010434</v>
      </c>
      <c r="D10" s="35">
        <v>35.159997667892583</v>
      </c>
      <c r="E10" s="35">
        <v>36.764544498523492</v>
      </c>
      <c r="F10" s="35">
        <v>28.202412139913832</v>
      </c>
      <c r="G10" s="35">
        <v>26.828016888089842</v>
      </c>
      <c r="H10" s="35">
        <v>28.808779468411618</v>
      </c>
      <c r="I10" s="35">
        <v>144.3265502366429</v>
      </c>
      <c r="J10" s="35">
        <v>141.7160760581331</v>
      </c>
      <c r="K10" s="35">
        <v>145.24699476919591</v>
      </c>
      <c r="L10" s="35">
        <v>142.69253547483291</v>
      </c>
      <c r="M10" s="35">
        <v>143.2871390454626</v>
      </c>
      <c r="N10" s="35">
        <v>131.07338566211772</v>
      </c>
      <c r="O10" s="35">
        <v>144.4917163604899</v>
      </c>
      <c r="P10" s="35">
        <v>131.7721760587562</v>
      </c>
      <c r="Q10" s="35">
        <v>135.28757205090571</v>
      </c>
      <c r="R10" s="35">
        <v>126.9995518221794</v>
      </c>
      <c r="S10" s="35">
        <v>138.79414263328169</v>
      </c>
      <c r="T10" s="35">
        <v>149.63653326426009</v>
      </c>
      <c r="U10" s="35">
        <v>0.85606963124982027</v>
      </c>
      <c r="V10" s="35">
        <v>1.07838502472582</v>
      </c>
      <c r="W10" s="35">
        <v>1.2114585782478799</v>
      </c>
      <c r="X10" s="20"/>
      <c r="Y10" s="4">
        <v>1834.2340373333129</v>
      </c>
    </row>
    <row r="11" spans="1:33" x14ac:dyDescent="0.25">
      <c r="A11" s="20"/>
      <c r="X11" s="20"/>
    </row>
    <row r="12" spans="1:33" ht="15.75" x14ac:dyDescent="0.25">
      <c r="A12" s="20">
        <v>2</v>
      </c>
      <c r="B12" s="24" t="s">
        <v>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</row>
    <row r="13" spans="1:33" ht="15.75" x14ac:dyDescent="0.25">
      <c r="A13" s="20"/>
      <c r="B13" s="25" t="s">
        <v>75</v>
      </c>
      <c r="C13" s="20">
        <v>4991.8783369566527</v>
      </c>
      <c r="D13" s="34">
        <v>282.53800191348307</v>
      </c>
      <c r="E13" s="34">
        <v>327.45417536661319</v>
      </c>
      <c r="F13" s="34">
        <v>310.94875931031629</v>
      </c>
      <c r="G13" s="34">
        <v>376.60745199448701</v>
      </c>
      <c r="H13" s="34">
        <v>369.6337245065846</v>
      </c>
      <c r="I13" s="34">
        <v>699.40865820994293</v>
      </c>
      <c r="J13" s="34">
        <v>676.36313379259707</v>
      </c>
      <c r="K13" s="34">
        <v>715.27585243160661</v>
      </c>
      <c r="L13" s="34">
        <v>697.0322443794455</v>
      </c>
      <c r="M13" s="34">
        <v>691.24033825574998</v>
      </c>
      <c r="N13" s="34">
        <v>573.13773095271756</v>
      </c>
      <c r="O13" s="34">
        <v>604.10282310871128</v>
      </c>
      <c r="P13" s="34">
        <v>554.04273577212996</v>
      </c>
      <c r="Q13" s="34">
        <v>561.69271771788192</v>
      </c>
      <c r="R13" s="34">
        <v>458.63618600079678</v>
      </c>
      <c r="S13" s="34">
        <v>451.18063033394623</v>
      </c>
      <c r="T13" s="34">
        <v>396.50164911704485</v>
      </c>
      <c r="U13" s="34">
        <v>65.870305701698697</v>
      </c>
      <c r="V13" s="34">
        <v>58.791659645522508</v>
      </c>
      <c r="W13" s="34">
        <v>60.085966617138133</v>
      </c>
      <c r="X13" s="20"/>
      <c r="Y13" s="4">
        <v>8930.5447451284163</v>
      </c>
      <c r="Z13" s="4" t="b">
        <v>1</v>
      </c>
      <c r="AE13" s="4" t="s">
        <v>74</v>
      </c>
      <c r="AG13" s="4" t="s">
        <v>111</v>
      </c>
    </row>
    <row r="14" spans="1:33" ht="15.75" x14ac:dyDescent="0.25">
      <c r="A14" s="20"/>
      <c r="B14" s="25" t="s">
        <v>7</v>
      </c>
      <c r="C14" s="20">
        <v>93.549863863454405</v>
      </c>
      <c r="D14" s="20">
        <v>16.200961580000332</v>
      </c>
      <c r="E14" s="20">
        <v>20.255211818794468</v>
      </c>
      <c r="F14" s="20">
        <v>20.199869709999952</v>
      </c>
      <c r="G14" s="20">
        <v>20.199869709999952</v>
      </c>
      <c r="H14" s="20">
        <v>20.199869709999952</v>
      </c>
      <c r="I14" s="20">
        <v>20.255211818794468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/>
      <c r="Y14" s="4">
        <v>117.31099434758912</v>
      </c>
      <c r="AE14" s="4" t="s">
        <v>112</v>
      </c>
      <c r="AG14" s="4" t="s">
        <v>111</v>
      </c>
    </row>
    <row r="15" spans="1:33" ht="15.75" x14ac:dyDescent="0.25">
      <c r="A15" s="20"/>
      <c r="B15" s="36" t="s">
        <v>8</v>
      </c>
      <c r="C15" s="20">
        <v>267.93712436174923</v>
      </c>
      <c r="D15" s="34">
        <v>0</v>
      </c>
      <c r="E15" s="34">
        <v>0</v>
      </c>
      <c r="F15" s="34">
        <v>0</v>
      </c>
      <c r="G15" s="34">
        <v>1.2470000000000001</v>
      </c>
      <c r="H15" s="34">
        <v>0</v>
      </c>
      <c r="I15" s="34">
        <v>50.503046840000003</v>
      </c>
      <c r="J15" s="34">
        <v>52.514182470000002</v>
      </c>
      <c r="K15" s="34">
        <v>13.911</v>
      </c>
      <c r="L15" s="34">
        <v>0</v>
      </c>
      <c r="M15" s="34">
        <v>0</v>
      </c>
      <c r="N15" s="34">
        <v>14.149743279599999</v>
      </c>
      <c r="O15" s="34">
        <v>0</v>
      </c>
      <c r="P15" s="34">
        <v>0</v>
      </c>
      <c r="Q15" s="34">
        <v>0</v>
      </c>
      <c r="R15" s="34">
        <v>318.29915706899993</v>
      </c>
      <c r="S15" s="34">
        <v>70.279500729999995</v>
      </c>
      <c r="T15" s="34">
        <v>0</v>
      </c>
      <c r="U15" s="34">
        <v>124.13162613980001</v>
      </c>
      <c r="V15" s="34">
        <v>0</v>
      </c>
      <c r="W15" s="34">
        <v>0</v>
      </c>
      <c r="X15" s="20"/>
      <c r="Y15" s="4">
        <v>645.03525652839994</v>
      </c>
    </row>
    <row r="16" spans="1:33" ht="15.75" x14ac:dyDescent="0.25">
      <c r="A16" s="20"/>
      <c r="B16" s="37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33" ht="15.75" x14ac:dyDescent="0.25">
      <c r="A17" s="20"/>
      <c r="B17" s="27" t="s">
        <v>1</v>
      </c>
      <c r="C17" s="35">
        <v>5353.365325181856</v>
      </c>
      <c r="D17" s="35">
        <v>298.73896349348342</v>
      </c>
      <c r="E17" s="35">
        <v>347.70938718540765</v>
      </c>
      <c r="F17" s="35">
        <v>331.14862902031626</v>
      </c>
      <c r="G17" s="35">
        <v>398.05432170448699</v>
      </c>
      <c r="H17" s="35">
        <v>389.83359421658457</v>
      </c>
      <c r="I17" s="35">
        <v>770.16691686873742</v>
      </c>
      <c r="J17" s="35">
        <v>728.87731626259711</v>
      </c>
      <c r="K17" s="35">
        <v>729.18685243160655</v>
      </c>
      <c r="L17" s="35">
        <v>697.0322443794455</v>
      </c>
      <c r="M17" s="35">
        <v>691.24033825574998</v>
      </c>
      <c r="N17" s="35">
        <v>587.28747423231755</v>
      </c>
      <c r="O17" s="35">
        <v>604.10282310871128</v>
      </c>
      <c r="P17" s="35">
        <v>554.04273577212996</v>
      </c>
      <c r="Q17" s="35">
        <v>561.69271771788192</v>
      </c>
      <c r="R17" s="35">
        <v>776.93534306979677</v>
      </c>
      <c r="S17" s="35">
        <v>521.46013106394616</v>
      </c>
      <c r="T17" s="35">
        <v>396.50164911704485</v>
      </c>
      <c r="U17" s="35">
        <v>190.0019318414987</v>
      </c>
      <c r="V17" s="35">
        <v>58.791659645522508</v>
      </c>
      <c r="W17" s="35">
        <v>60.085966617138133</v>
      </c>
      <c r="X17" s="20"/>
      <c r="Y17" s="4">
        <v>9692.8909960044039</v>
      </c>
    </row>
    <row r="18" spans="1:33" x14ac:dyDescent="0.25">
      <c r="A18" s="20"/>
      <c r="X18" s="20"/>
    </row>
    <row r="19" spans="1:33" ht="15.75" x14ac:dyDescent="0.25">
      <c r="A19" s="20">
        <v>3</v>
      </c>
      <c r="B19" s="24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33" ht="15.75" x14ac:dyDescent="0.25">
      <c r="A20" s="20"/>
      <c r="B20" s="25" t="s">
        <v>45</v>
      </c>
      <c r="C20" s="20">
        <v>5618.600672637951</v>
      </c>
      <c r="D20" s="34">
        <v>701.8735673210017</v>
      </c>
      <c r="E20" s="34">
        <v>790.49168374541318</v>
      </c>
      <c r="F20" s="34">
        <v>557.92479175182041</v>
      </c>
      <c r="G20" s="34">
        <v>538.73969377292349</v>
      </c>
      <c r="H20" s="34">
        <v>577.17720142975668</v>
      </c>
      <c r="I20" s="34">
        <v>719.3297333857912</v>
      </c>
      <c r="J20" s="34">
        <v>731.33662552287603</v>
      </c>
      <c r="K20" s="34">
        <v>644.21102288442319</v>
      </c>
      <c r="L20" s="34">
        <v>668.59258372199031</v>
      </c>
      <c r="M20" s="34">
        <v>515.8076137654557</v>
      </c>
      <c r="N20" s="34">
        <v>386.39525532844635</v>
      </c>
      <c r="O20" s="34">
        <v>409.53063738456791</v>
      </c>
      <c r="P20" s="34">
        <v>375.76160166729676</v>
      </c>
      <c r="Q20" s="34">
        <v>361.55316081642536</v>
      </c>
      <c r="R20" s="34">
        <v>269.41821352466883</v>
      </c>
      <c r="S20" s="34">
        <v>265.05385282308623</v>
      </c>
      <c r="T20" s="34">
        <v>285.38429568504932</v>
      </c>
      <c r="U20" s="34">
        <v>16.298957469034789</v>
      </c>
      <c r="V20" s="34">
        <v>20.525825971993182</v>
      </c>
      <c r="W20" s="34">
        <v>22.834442449709339</v>
      </c>
      <c r="X20" s="20"/>
      <c r="Y20" s="4">
        <v>8858.2407604217296</v>
      </c>
      <c r="AE20" s="4" t="s">
        <v>74</v>
      </c>
      <c r="AG20" s="4" t="s">
        <v>113</v>
      </c>
    </row>
    <row r="21" spans="1:33" ht="15.75" x14ac:dyDescent="0.25">
      <c r="A21" s="20"/>
      <c r="B21" s="25" t="s">
        <v>76</v>
      </c>
      <c r="C21" s="20">
        <v>5.0413345159481953</v>
      </c>
      <c r="D21" s="34">
        <v>0.7328672386399997</v>
      </c>
      <c r="E21" s="34">
        <v>0.60504448854999981</v>
      </c>
      <c r="F21" s="34">
        <v>0.80239544611000013</v>
      </c>
      <c r="G21" s="34">
        <v>0.59974400569000041</v>
      </c>
      <c r="H21" s="34">
        <v>0.71797776276999958</v>
      </c>
      <c r="I21" s="34">
        <v>0.65346837899999988</v>
      </c>
      <c r="J21" s="34">
        <v>0.4123608292</v>
      </c>
      <c r="K21" s="34">
        <v>0.22681112594000002</v>
      </c>
      <c r="L21" s="34">
        <v>0.25377049735000012</v>
      </c>
      <c r="M21" s="34">
        <v>0.34493264054</v>
      </c>
      <c r="N21" s="34">
        <v>0.59560785648000014</v>
      </c>
      <c r="O21" s="34">
        <v>0.66217238180000026</v>
      </c>
      <c r="P21" s="34">
        <v>0.56737546247000004</v>
      </c>
      <c r="Q21" s="34">
        <v>0.43668062150999998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20"/>
      <c r="Y21" s="4">
        <v>7.6112087360499991</v>
      </c>
      <c r="AE21" s="4" t="s">
        <v>74</v>
      </c>
      <c r="AG21" s="4" t="s">
        <v>114</v>
      </c>
    </row>
    <row r="22" spans="1:33" ht="15.75" x14ac:dyDescent="0.25">
      <c r="A22" s="20"/>
      <c r="B22" s="27" t="s">
        <v>1</v>
      </c>
      <c r="C22" s="35">
        <v>5623.6420071538996</v>
      </c>
      <c r="D22" s="35">
        <v>702.60643455964168</v>
      </c>
      <c r="E22" s="35">
        <v>791.09672823396318</v>
      </c>
      <c r="F22" s="35">
        <v>558.72718719793045</v>
      </c>
      <c r="G22" s="35">
        <v>539.3394377786135</v>
      </c>
      <c r="H22" s="35">
        <v>577.89517919252671</v>
      </c>
      <c r="I22" s="35">
        <v>719.98320176479115</v>
      </c>
      <c r="J22" s="35">
        <v>731.74898635207603</v>
      </c>
      <c r="K22" s="35">
        <v>644.43783401036319</v>
      </c>
      <c r="L22" s="35">
        <v>668.84635421934036</v>
      </c>
      <c r="M22" s="35">
        <v>516.15254640599574</v>
      </c>
      <c r="N22" s="35">
        <v>386.99086318492635</v>
      </c>
      <c r="O22" s="35">
        <v>410.19280976636793</v>
      </c>
      <c r="P22" s="35">
        <v>376.32897712976677</v>
      </c>
      <c r="Q22" s="35">
        <v>361.98984143793535</v>
      </c>
      <c r="R22" s="35">
        <v>269.41821352466883</v>
      </c>
      <c r="S22" s="35">
        <v>265.05385282308623</v>
      </c>
      <c r="T22" s="35">
        <v>285.38429568504932</v>
      </c>
      <c r="U22" s="35">
        <v>16.298957469034789</v>
      </c>
      <c r="V22" s="35">
        <v>20.525825971993182</v>
      </c>
      <c r="W22" s="35">
        <v>22.834442449709339</v>
      </c>
      <c r="X22" s="20"/>
      <c r="Y22" s="4">
        <v>8865.8519691577803</v>
      </c>
    </row>
    <row r="23" spans="1:33" x14ac:dyDescent="0.25">
      <c r="A23" s="20"/>
      <c r="X23" s="20"/>
    </row>
    <row r="24" spans="1:33" ht="15.75" x14ac:dyDescent="0.25">
      <c r="A24" s="20">
        <v>4</v>
      </c>
      <c r="B24" s="24" t="s">
        <v>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33" ht="15.75" x14ac:dyDescent="0.25">
      <c r="A25" s="20"/>
      <c r="B25" s="25" t="s">
        <v>78</v>
      </c>
      <c r="C25" s="20">
        <v>2.764485218643364E-2</v>
      </c>
      <c r="D25" s="20">
        <v>0</v>
      </c>
      <c r="E25" s="20">
        <v>0</v>
      </c>
      <c r="F25" s="20">
        <v>0</v>
      </c>
      <c r="G25" s="20">
        <v>0</v>
      </c>
      <c r="H25" s="20">
        <v>9.7415882896147703E-3</v>
      </c>
      <c r="I25" s="20">
        <v>9.3392838038823794E-3</v>
      </c>
      <c r="J25" s="20">
        <v>9.2056758531903204E-3</v>
      </c>
      <c r="K25" s="20">
        <v>4.3006203496292411E-3</v>
      </c>
      <c r="L25" s="20">
        <v>4.7759112345079225E-3</v>
      </c>
      <c r="M25" s="20">
        <v>2.3582491477673389E-3</v>
      </c>
      <c r="N25" s="20">
        <v>8.8059019634208007E-4</v>
      </c>
      <c r="O25" s="20">
        <v>8.4443758267632003E-4</v>
      </c>
      <c r="P25" s="20">
        <v>8.2830732921909006E-4</v>
      </c>
      <c r="Q25" s="20">
        <v>7.2659568543744033E-4</v>
      </c>
      <c r="R25" s="20">
        <v>8.1232412727038988E-4</v>
      </c>
      <c r="S25" s="20">
        <v>4.9144066132920006E-4</v>
      </c>
      <c r="T25" s="20">
        <v>0</v>
      </c>
      <c r="U25" s="20">
        <v>0</v>
      </c>
      <c r="V25" s="20">
        <v>0</v>
      </c>
      <c r="W25" s="20">
        <v>0</v>
      </c>
      <c r="X25" s="20"/>
      <c r="Y25" s="4">
        <v>4.43050242608665E-2</v>
      </c>
    </row>
    <row r="26" spans="1:33" ht="15.75" x14ac:dyDescent="0.25">
      <c r="A26" s="20"/>
      <c r="B26" s="25" t="s">
        <v>92</v>
      </c>
      <c r="C26" s="20">
        <v>-409.71164886461054</v>
      </c>
      <c r="D26" s="20">
        <v>69.692940434511954</v>
      </c>
      <c r="E26" s="20">
        <v>82.895894317090466</v>
      </c>
      <c r="F26" s="20">
        <v>348.03598344317425</v>
      </c>
      <c r="G26" s="20">
        <v>339.80269323835552</v>
      </c>
      <c r="H26" s="20">
        <v>376.44717793702944</v>
      </c>
      <c r="I26" s="20">
        <v>-224.55415196178473</v>
      </c>
      <c r="J26" s="20">
        <v>-176.62291564101179</v>
      </c>
      <c r="K26" s="20">
        <v>-249.59268655829325</v>
      </c>
      <c r="L26" s="20">
        <v>-183.13634685360719</v>
      </c>
      <c r="M26" s="20">
        <v>-313.1276038880244</v>
      </c>
      <c r="N26" s="20">
        <v>-337.50146810940083</v>
      </c>
      <c r="O26" s="20">
        <v>-373.78892725140128</v>
      </c>
      <c r="P26" s="20">
        <v>-298.48120992917666</v>
      </c>
      <c r="Q26" s="20">
        <v>-329.40389893187967</v>
      </c>
      <c r="R26" s="20">
        <v>-348.81856783528673</v>
      </c>
      <c r="S26" s="20">
        <v>-374.38560329082742</v>
      </c>
      <c r="T26" s="20">
        <v>-390.42469793624895</v>
      </c>
      <c r="U26" s="20">
        <v>288.44799526505636</v>
      </c>
      <c r="V26" s="20">
        <v>364.20087822024499</v>
      </c>
      <c r="W26" s="20">
        <v>393.40624393709243</v>
      </c>
      <c r="X26" s="20"/>
      <c r="AG26" s="4" t="s">
        <v>115</v>
      </c>
    </row>
    <row r="27" spans="1:33" ht="15.75" x14ac:dyDescent="0.25">
      <c r="A27" s="20"/>
      <c r="B27" s="27" t="s">
        <v>1</v>
      </c>
      <c r="C27" s="35">
        <v>-409.68400401242423</v>
      </c>
      <c r="D27" s="35">
        <v>69.692940434511954</v>
      </c>
      <c r="E27" s="35">
        <v>82.895894317090466</v>
      </c>
      <c r="F27" s="35">
        <v>348.03598344317425</v>
      </c>
      <c r="G27" s="35">
        <v>339.80269323835552</v>
      </c>
      <c r="H27" s="35">
        <v>376.45691952531905</v>
      </c>
      <c r="I27" s="35">
        <v>-224.54481267798084</v>
      </c>
      <c r="J27" s="35">
        <v>-176.61370996515859</v>
      </c>
      <c r="K27" s="35">
        <v>-249.58838593794363</v>
      </c>
      <c r="L27" s="35">
        <v>-183.13157094237269</v>
      </c>
      <c r="M27" s="35">
        <v>-313.12524563887661</v>
      </c>
      <c r="N27" s="35">
        <v>-337.50058751920449</v>
      </c>
      <c r="O27" s="35">
        <v>-373.78808281381862</v>
      </c>
      <c r="P27" s="35">
        <v>-298.48038162184741</v>
      </c>
      <c r="Q27" s="35">
        <v>-329.40317233619425</v>
      </c>
      <c r="R27" s="35">
        <v>-348.81775551115948</v>
      </c>
      <c r="S27" s="35">
        <v>-374.38511185016608</v>
      </c>
      <c r="T27" s="35">
        <v>-390.42469793624895</v>
      </c>
      <c r="U27" s="35">
        <v>288.44799526505636</v>
      </c>
      <c r="V27" s="35">
        <v>364.20087822024499</v>
      </c>
      <c r="W27" s="35">
        <v>393.40624393709243</v>
      </c>
      <c r="X27" s="20"/>
      <c r="Y27" s="4">
        <v>-1336.8639663701265</v>
      </c>
    </row>
    <row r="28" spans="1:33" x14ac:dyDescent="0.25">
      <c r="A28" s="20"/>
      <c r="X28" s="20"/>
    </row>
    <row r="29" spans="1:33" ht="15.75" x14ac:dyDescent="0.25">
      <c r="A29" s="20"/>
      <c r="B29" s="24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33" ht="15.75" x14ac:dyDescent="0.25">
      <c r="A30" s="20">
        <v>5</v>
      </c>
      <c r="B30" s="24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33" ht="15.75" x14ac:dyDescent="0.25">
      <c r="A31" s="20"/>
      <c r="B31" s="25" t="s">
        <v>10</v>
      </c>
      <c r="C31" s="20">
        <v>-1573.7688578113368</v>
      </c>
      <c r="D31" s="34">
        <v>25.281834349036089</v>
      </c>
      <c r="E31" s="34">
        <v>39.081955606658838</v>
      </c>
      <c r="F31" s="34">
        <v>11.199478439174571</v>
      </c>
      <c r="G31" s="34">
        <v>-70.749547223469349</v>
      </c>
      <c r="H31" s="34">
        <v>-147.26956250503281</v>
      </c>
      <c r="I31" s="34">
        <v>-157.89107761553876</v>
      </c>
      <c r="J31" s="34">
        <v>-164.39532652409048</v>
      </c>
      <c r="K31" s="34">
        <v>-206.26657001652362</v>
      </c>
      <c r="L31" s="34">
        <v>-214.74939208741151</v>
      </c>
      <c r="M31" s="34">
        <v>-213.82432909216701</v>
      </c>
      <c r="N31" s="34">
        <v>-273.31611695535355</v>
      </c>
      <c r="O31" s="34">
        <v>-297.84635782074446</v>
      </c>
      <c r="P31" s="34">
        <v>-211.26457353948075</v>
      </c>
      <c r="Q31" s="34">
        <v>-167.4170509993375</v>
      </c>
      <c r="R31" s="34">
        <v>-261.07368765419039</v>
      </c>
      <c r="S31" s="34">
        <v>-262.50125848894731</v>
      </c>
      <c r="T31" s="34">
        <v>-271.57159609356171</v>
      </c>
      <c r="U31" s="34">
        <v>-228.34282661428682</v>
      </c>
      <c r="V31" s="34">
        <v>-227.83106458997841</v>
      </c>
      <c r="W31" s="34">
        <v>-233.6477467753086</v>
      </c>
      <c r="X31" s="20"/>
      <c r="Y31" s="4">
        <v>-3534.3948162005536</v>
      </c>
      <c r="AE31" s="4" t="s">
        <v>42</v>
      </c>
      <c r="AG31" s="4" t="s">
        <v>110</v>
      </c>
    </row>
    <row r="32" spans="1:33" ht="15.75" x14ac:dyDescent="0.25">
      <c r="A32" s="20"/>
      <c r="B32" s="25" t="s">
        <v>11</v>
      </c>
      <c r="C32" s="20">
        <v>-7414.7241929266929</v>
      </c>
      <c r="D32" s="34">
        <v>-316.53176960481875</v>
      </c>
      <c r="E32" s="34">
        <v>-317.20588885714039</v>
      </c>
      <c r="F32" s="34">
        <v>-439.5277716340222</v>
      </c>
      <c r="G32" s="34">
        <v>-447.19954580925361</v>
      </c>
      <c r="H32" s="34">
        <v>-478.38969262153108</v>
      </c>
      <c r="I32" s="34">
        <v>-478.00952799921743</v>
      </c>
      <c r="J32" s="34">
        <v>-497.74311141716674</v>
      </c>
      <c r="K32" s="34">
        <v>-570.39629248809877</v>
      </c>
      <c r="L32" s="34">
        <v>-202.04851494908695</v>
      </c>
      <c r="M32" s="34">
        <v>-746.85177325868585</v>
      </c>
      <c r="N32" s="34">
        <v>-1108.2386185677458</v>
      </c>
      <c r="O32" s="34">
        <v>-1139.8148026247734</v>
      </c>
      <c r="P32" s="34">
        <v>-1026.8648701287484</v>
      </c>
      <c r="Q32" s="34">
        <v>-1081.2076540885596</v>
      </c>
      <c r="R32" s="34">
        <v>-1288.6325068112171</v>
      </c>
      <c r="S32" s="34">
        <v>-1290.4098790126152</v>
      </c>
      <c r="T32" s="34">
        <v>-1328.5118876587919</v>
      </c>
      <c r="U32" s="34">
        <v>-1298.2044368869963</v>
      </c>
      <c r="V32" s="34">
        <v>-1328.0532521803802</v>
      </c>
      <c r="W32" s="34">
        <v>-640.13772248468069</v>
      </c>
      <c r="X32" s="20"/>
      <c r="Y32" s="4">
        <v>-16023.979519083528</v>
      </c>
      <c r="AE32" s="4" t="s">
        <v>43</v>
      </c>
      <c r="AG32" s="4" t="s">
        <v>110</v>
      </c>
    </row>
    <row r="33" spans="1:33" ht="15.75" x14ac:dyDescent="0.25">
      <c r="A33" s="20"/>
      <c r="B33" s="25" t="s">
        <v>12</v>
      </c>
      <c r="C33" s="20">
        <v>101.08262886844926</v>
      </c>
      <c r="D33" s="34">
        <v>6.6007850176569356</v>
      </c>
      <c r="E33" s="34">
        <v>7.2336428758193145</v>
      </c>
      <c r="F33" s="34">
        <v>6.0155603816431755</v>
      </c>
      <c r="G33" s="34">
        <v>6.1519719063233431</v>
      </c>
      <c r="H33" s="34">
        <v>6.7296979804638051</v>
      </c>
      <c r="I33" s="34">
        <v>7.5578407423275014</v>
      </c>
      <c r="J33" s="34">
        <v>12.669936967447093</v>
      </c>
      <c r="K33" s="34">
        <v>11.73165003080916</v>
      </c>
      <c r="L33" s="34">
        <v>12.720543418607663</v>
      </c>
      <c r="M33" s="34">
        <v>9.1581578098915806</v>
      </c>
      <c r="N33" s="34">
        <v>6.5687436123289293</v>
      </c>
      <c r="O33" s="34">
        <v>6.9635723494869204</v>
      </c>
      <c r="P33" s="34">
        <v>7.0606151793989458</v>
      </c>
      <c r="Q33" s="34">
        <v>6.589847543835508</v>
      </c>
      <c r="R33" s="34">
        <v>5.7785919235569079</v>
      </c>
      <c r="S33" s="34">
        <v>8.6372465470243505</v>
      </c>
      <c r="T33" s="34">
        <v>9.0062673307500045</v>
      </c>
      <c r="U33" s="34">
        <v>21.280718394996391</v>
      </c>
      <c r="V33" s="34">
        <v>26.868468808669366</v>
      </c>
      <c r="W33" s="34">
        <v>25.750415955717354</v>
      </c>
      <c r="X33" s="20"/>
      <c r="Y33" s="4">
        <v>211.07427477675427</v>
      </c>
      <c r="AE33" s="4" t="s">
        <v>116</v>
      </c>
      <c r="AG33" s="4" t="s">
        <v>110</v>
      </c>
    </row>
    <row r="34" spans="1:33" ht="15.75" x14ac:dyDescent="0.25">
      <c r="A34" s="20"/>
      <c r="B34" s="25" t="s">
        <v>13</v>
      </c>
      <c r="C34" s="20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20"/>
      <c r="Y34" s="4">
        <v>0</v>
      </c>
      <c r="AE34" s="4" t="s">
        <v>117</v>
      </c>
      <c r="AG34" s="4" t="s">
        <v>118</v>
      </c>
    </row>
    <row r="35" spans="1:33" ht="15.75" x14ac:dyDescent="0.25">
      <c r="A35" s="20"/>
      <c r="B35" s="25" t="s">
        <v>14</v>
      </c>
      <c r="C35" s="20">
        <v>36.991891247995149</v>
      </c>
      <c r="D35" s="34">
        <v>24.445954053205813</v>
      </c>
      <c r="E35" s="34">
        <v>16.025579196000059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20"/>
      <c r="Y35" s="4">
        <v>40.471533249205876</v>
      </c>
      <c r="AE35" s="4" t="s">
        <v>119</v>
      </c>
      <c r="AG35" s="4" t="s">
        <v>110</v>
      </c>
    </row>
    <row r="36" spans="1:33" ht="15.75" x14ac:dyDescent="0.25">
      <c r="A36" s="20"/>
      <c r="B36" s="25" t="s">
        <v>15</v>
      </c>
      <c r="C36" s="20">
        <v>2293.116527903645</v>
      </c>
      <c r="D36" s="34">
        <v>245.58042652799961</v>
      </c>
      <c r="E36" s="34">
        <v>227.21142283161748</v>
      </c>
      <c r="F36" s="34">
        <v>231.81731968023823</v>
      </c>
      <c r="G36" s="34">
        <v>229.43962133491439</v>
      </c>
      <c r="H36" s="34">
        <v>222.64986580825772</v>
      </c>
      <c r="I36" s="34">
        <v>221.25369180593799</v>
      </c>
      <c r="J36" s="34">
        <v>216.08718510679111</v>
      </c>
      <c r="K36" s="34">
        <v>215.21553621320211</v>
      </c>
      <c r="L36" s="34">
        <v>213.69650465906702</v>
      </c>
      <c r="M36" s="34">
        <v>210.06515395265382</v>
      </c>
      <c r="N36" s="34">
        <v>204.87870154703256</v>
      </c>
      <c r="O36" s="34">
        <v>203.41359908024771</v>
      </c>
      <c r="P36" s="34">
        <v>201.95641923869792</v>
      </c>
      <c r="Q36" s="34">
        <v>193.21579203307348</v>
      </c>
      <c r="R36" s="34">
        <v>174.96690169630534</v>
      </c>
      <c r="S36" s="34">
        <v>171.89935225193523</v>
      </c>
      <c r="T36" s="34">
        <v>169.24577366636944</v>
      </c>
      <c r="U36" s="34">
        <v>168.04722417876391</v>
      </c>
      <c r="V36" s="34">
        <v>167.62494532233958</v>
      </c>
      <c r="W36" s="34">
        <v>166.30592222631327</v>
      </c>
      <c r="X36" s="20"/>
      <c r="Y36" s="4">
        <v>4054.5713591617578</v>
      </c>
      <c r="AE36" s="4" t="s">
        <v>120</v>
      </c>
      <c r="AG36" s="4" t="s">
        <v>110</v>
      </c>
    </row>
    <row r="37" spans="1:33" ht="15.75" x14ac:dyDescent="0.25">
      <c r="A37" s="20"/>
      <c r="B37" s="25" t="s">
        <v>93</v>
      </c>
      <c r="C37" s="20">
        <v>-526.42200898259546</v>
      </c>
      <c r="D37" s="34">
        <v>8.7502774270321044</v>
      </c>
      <c r="E37" s="34">
        <v>8.7633311875200537</v>
      </c>
      <c r="F37" s="34">
        <v>8.7744283754400563</v>
      </c>
      <c r="G37" s="34">
        <v>8.7861783391200632</v>
      </c>
      <c r="H37" s="34">
        <v>8.7473389468500553</v>
      </c>
      <c r="I37" s="34">
        <v>8.8080692140350578</v>
      </c>
      <c r="J37" s="34">
        <v>8.8214282301600591</v>
      </c>
      <c r="K37" s="34">
        <v>-118.10542427666884</v>
      </c>
      <c r="L37" s="34">
        <v>-121.55397375912766</v>
      </c>
      <c r="M37" s="34">
        <v>-126.05409743138067</v>
      </c>
      <c r="N37" s="34">
        <v>-125.9763658399232</v>
      </c>
      <c r="O37" s="34">
        <v>-131.16073956506494</v>
      </c>
      <c r="P37" s="34">
        <v>-130.84757383726287</v>
      </c>
      <c r="Q37" s="34">
        <v>-129.15765815515041</v>
      </c>
      <c r="R37" s="34">
        <v>-130.93962155416372</v>
      </c>
      <c r="S37" s="34">
        <v>-138.36326773391511</v>
      </c>
      <c r="T37" s="34">
        <v>-144.67453191934837</v>
      </c>
      <c r="U37" s="34">
        <v>9.2230080978850459</v>
      </c>
      <c r="V37" s="34">
        <v>7.9464932483348045</v>
      </c>
      <c r="W37" s="34">
        <v>7.9460559360000556</v>
      </c>
      <c r="X37" s="20"/>
      <c r="Y37" s="4">
        <v>-1210.2666450696286</v>
      </c>
      <c r="AE37" s="4" t="s">
        <v>121</v>
      </c>
      <c r="AG37" s="4" t="s">
        <v>110</v>
      </c>
    </row>
    <row r="38" spans="1:33" ht="15.75" x14ac:dyDescent="0.25">
      <c r="A38" s="20"/>
      <c r="B38" s="25" t="s">
        <v>16</v>
      </c>
      <c r="C38" s="20">
        <v>5403.4272316509105</v>
      </c>
      <c r="D38" s="34">
        <v>551.78647334916013</v>
      </c>
      <c r="E38" s="34">
        <v>567.07766389653273</v>
      </c>
      <c r="F38" s="34">
        <v>371.79693276490815</v>
      </c>
      <c r="G38" s="34">
        <v>391.69988550490297</v>
      </c>
      <c r="H38" s="34">
        <v>459.23351199229052</v>
      </c>
      <c r="I38" s="34">
        <v>487.18782736120977</v>
      </c>
      <c r="J38" s="34">
        <v>587.72359042045332</v>
      </c>
      <c r="K38" s="34">
        <v>596.85310981499401</v>
      </c>
      <c r="L38" s="34">
        <v>622.23698500258467</v>
      </c>
      <c r="M38" s="34">
        <v>508.56666702092258</v>
      </c>
      <c r="N38" s="34">
        <v>387.56118705381175</v>
      </c>
      <c r="O38" s="34">
        <v>411.05848792390123</v>
      </c>
      <c r="P38" s="34">
        <v>418.3769720477913</v>
      </c>
      <c r="Q38" s="34">
        <v>384.22269082692628</v>
      </c>
      <c r="R38" s="34">
        <v>321.90730880097453</v>
      </c>
      <c r="S38" s="34">
        <v>383.57886496738814</v>
      </c>
      <c r="T38" s="34">
        <v>414.30219694171251</v>
      </c>
      <c r="U38" s="34">
        <v>692.7961820497236</v>
      </c>
      <c r="V38" s="34">
        <v>784.46223119684907</v>
      </c>
      <c r="W38" s="34">
        <v>799.56976082300957</v>
      </c>
      <c r="X38" s="20"/>
      <c r="Y38" s="4">
        <v>10141.998529760045</v>
      </c>
      <c r="AE38" s="4" t="s">
        <v>116</v>
      </c>
      <c r="AF38" s="4" t="s">
        <v>121</v>
      </c>
      <c r="AG38" s="4" t="s">
        <v>113</v>
      </c>
    </row>
    <row r="39" spans="1:33" ht="15.75" x14ac:dyDescent="0.25">
      <c r="A39" s="20"/>
      <c r="B39" s="25" t="s">
        <v>17</v>
      </c>
      <c r="C39" s="20">
        <v>70.634468462459054</v>
      </c>
      <c r="D39" s="34">
        <v>5.2404690091799973</v>
      </c>
      <c r="E39" s="34">
        <v>2.50329582011</v>
      </c>
      <c r="F39" s="34">
        <v>3.005878757160001</v>
      </c>
      <c r="G39" s="34">
        <v>3.493372823360001</v>
      </c>
      <c r="H39" s="34">
        <v>5.9608174219300016</v>
      </c>
      <c r="I39" s="34">
        <v>4.304564270460002</v>
      </c>
      <c r="J39" s="34">
        <v>3.7471093599799978</v>
      </c>
      <c r="K39" s="34">
        <v>5.6236579956400021</v>
      </c>
      <c r="L39" s="34">
        <v>4.4395854391699983</v>
      </c>
      <c r="M39" s="34">
        <v>8.8395892580400055</v>
      </c>
      <c r="N39" s="34">
        <v>9.37256746846999</v>
      </c>
      <c r="O39" s="34">
        <v>9.7742108465499911</v>
      </c>
      <c r="P39" s="34">
        <v>11.169017836700011</v>
      </c>
      <c r="Q39" s="34">
        <v>11.346460189889999</v>
      </c>
      <c r="R39" s="34">
        <v>8.082929059890013</v>
      </c>
      <c r="S39" s="34">
        <v>8.9110318960800079</v>
      </c>
      <c r="T39" s="34">
        <v>9.2373616548100141</v>
      </c>
      <c r="U39" s="34">
        <v>10.438716501480004</v>
      </c>
      <c r="V39" s="34">
        <v>12.369821691419983</v>
      </c>
      <c r="W39" s="34">
        <v>13.27928377769001</v>
      </c>
      <c r="X39" s="20"/>
      <c r="Y39" s="4">
        <v>151.13974107801002</v>
      </c>
      <c r="AE39" s="4" t="s">
        <v>116</v>
      </c>
      <c r="AF39" s="4" t="s">
        <v>121</v>
      </c>
      <c r="AG39" s="4" t="s">
        <v>114</v>
      </c>
    </row>
    <row r="40" spans="1:33" ht="15.75" x14ac:dyDescent="0.25">
      <c r="A40" s="20"/>
      <c r="B40" s="25" t="s">
        <v>18</v>
      </c>
      <c r="C40" s="20">
        <v>122.25278149829406</v>
      </c>
      <c r="D40" s="20">
        <v>25.395204181297711</v>
      </c>
      <c r="E40" s="20">
        <v>107.1511651676078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2.4379520213069997E-2</v>
      </c>
      <c r="L40" s="20">
        <v>7.7030884275089102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/>
      <c r="Y40" s="4">
        <v>140.27383729662748</v>
      </c>
    </row>
    <row r="41" spans="1:33" ht="15.75" x14ac:dyDescent="0.25">
      <c r="A41" s="20"/>
      <c r="B41" s="25" t="s">
        <v>19</v>
      </c>
      <c r="C41" s="20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0</v>
      </c>
      <c r="W41" s="34">
        <v>0</v>
      </c>
      <c r="X41" s="20"/>
      <c r="Y41" s="4">
        <v>0</v>
      </c>
    </row>
    <row r="42" spans="1:33" ht="15.75" x14ac:dyDescent="0.25">
      <c r="A42" s="20"/>
      <c r="B42" s="25" t="s">
        <v>20</v>
      </c>
      <c r="C42" s="20">
        <v>3.7555169181508408</v>
      </c>
      <c r="D42" s="34">
        <v>0</v>
      </c>
      <c r="E42" s="34">
        <v>0.53178464208244014</v>
      </c>
      <c r="F42" s="34">
        <v>1.224691401176E-2</v>
      </c>
      <c r="G42" s="34">
        <v>0</v>
      </c>
      <c r="H42" s="34">
        <v>0</v>
      </c>
      <c r="I42" s="34">
        <v>1.8468865773151399</v>
      </c>
      <c r="J42" s="34">
        <v>1.6994331550535902</v>
      </c>
      <c r="K42" s="34">
        <v>0</v>
      </c>
      <c r="L42" s="34">
        <v>0</v>
      </c>
      <c r="M42" s="34">
        <v>3.1593178278E-3</v>
      </c>
      <c r="N42" s="34">
        <v>0.47590792131990001</v>
      </c>
      <c r="O42" s="34">
        <v>0.44087177269080002</v>
      </c>
      <c r="P42" s="34">
        <v>0.44902331816777002</v>
      </c>
      <c r="Q42" s="34">
        <v>0.42408663079627001</v>
      </c>
      <c r="R42" s="34">
        <v>0.37877229024247</v>
      </c>
      <c r="S42" s="34">
        <v>0</v>
      </c>
      <c r="T42" s="34">
        <v>0</v>
      </c>
      <c r="U42" s="34">
        <v>0</v>
      </c>
      <c r="V42" s="34">
        <v>0</v>
      </c>
      <c r="W42" s="34">
        <v>0</v>
      </c>
      <c r="X42" s="20"/>
      <c r="Y42" s="4">
        <v>6.2621725395079393</v>
      </c>
    </row>
    <row r="43" spans="1:33" x14ac:dyDescent="0.25">
      <c r="A43" s="20"/>
      <c r="X43" s="20"/>
    </row>
    <row r="44" spans="1:33" ht="15.75" x14ac:dyDescent="0.25">
      <c r="A44" s="20"/>
      <c r="B44" s="27" t="s">
        <v>1</v>
      </c>
      <c r="C44" s="35">
        <v>-1483.6540131707231</v>
      </c>
      <c r="D44" s="35">
        <v>576.5496543097496</v>
      </c>
      <c r="E44" s="35">
        <v>658.37395236680834</v>
      </c>
      <c r="F44" s="35">
        <v>193.09407367855377</v>
      </c>
      <c r="G44" s="35">
        <v>121.6219368758978</v>
      </c>
      <c r="H44" s="35">
        <v>77.661977023228118</v>
      </c>
      <c r="I44" s="35">
        <v>95.058274356529296</v>
      </c>
      <c r="J44" s="35">
        <v>168.61024529862794</v>
      </c>
      <c r="K44" s="35">
        <v>-65.319953206432814</v>
      </c>
      <c r="L44" s="35">
        <v>322.44482615131216</v>
      </c>
      <c r="M44" s="35">
        <v>-350.09747242289768</v>
      </c>
      <c r="N44" s="35">
        <v>-898.67399376005926</v>
      </c>
      <c r="O44" s="35">
        <v>-937.17115803770628</v>
      </c>
      <c r="P44" s="35">
        <v>-729.96496988473632</v>
      </c>
      <c r="Q44" s="35">
        <v>-781.98348601852592</v>
      </c>
      <c r="R44" s="35">
        <v>-1169.531312248602</v>
      </c>
      <c r="S44" s="35">
        <v>-1118.2479095730498</v>
      </c>
      <c r="T44" s="35">
        <v>-1142.9664160780601</v>
      </c>
      <c r="U44" s="35">
        <v>-624.76141427843424</v>
      </c>
      <c r="V44" s="35">
        <v>-556.61235650274614</v>
      </c>
      <c r="W44" s="35">
        <v>139.06596945874094</v>
      </c>
      <c r="X44" s="20"/>
    </row>
    <row r="45" spans="1:33" x14ac:dyDescent="0.25">
      <c r="A45" s="20"/>
      <c r="X45" s="20"/>
    </row>
    <row r="46" spans="1:33" ht="15.75" x14ac:dyDescent="0.25">
      <c r="A46" s="20">
        <v>6</v>
      </c>
      <c r="B46" s="24" t="s">
        <v>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33" ht="15.75" x14ac:dyDescent="0.25">
      <c r="A47" s="20"/>
      <c r="B47" s="25" t="s">
        <v>21</v>
      </c>
      <c r="C47" s="20">
        <v>6742.5583598079756</v>
      </c>
      <c r="D47" s="20">
        <v>0</v>
      </c>
      <c r="E47" s="20">
        <v>0</v>
      </c>
      <c r="F47" s="20">
        <v>0</v>
      </c>
      <c r="G47" s="20">
        <v>0</v>
      </c>
      <c r="H47" s="20">
        <v>109.31405206226228</v>
      </c>
      <c r="I47" s="20">
        <v>159.49692538278427</v>
      </c>
      <c r="J47" s="20">
        <v>197.96063922882792</v>
      </c>
      <c r="K47" s="20">
        <v>338.45681176379662</v>
      </c>
      <c r="L47" s="20">
        <v>339.9211299249601</v>
      </c>
      <c r="M47" s="20">
        <v>828.17392780487182</v>
      </c>
      <c r="N47" s="20">
        <v>1173.6710553317191</v>
      </c>
      <c r="O47" s="20">
        <v>1183.85168270896</v>
      </c>
      <c r="P47" s="20">
        <v>1183.85168270896</v>
      </c>
      <c r="Q47" s="20">
        <v>1215.1638707983147</v>
      </c>
      <c r="R47" s="20">
        <v>1508.7784063864822</v>
      </c>
      <c r="S47" s="20">
        <v>1608.666946117432</v>
      </c>
      <c r="T47" s="20">
        <v>1608.666946117432</v>
      </c>
      <c r="U47" s="20">
        <v>1992.8774841576553</v>
      </c>
      <c r="V47" s="20">
        <v>2093.0746018220607</v>
      </c>
      <c r="W47" s="20">
        <v>2096.214790116218</v>
      </c>
      <c r="X47" s="20"/>
      <c r="Y47" s="4">
        <v>17638.140952432736</v>
      </c>
      <c r="AE47" s="4" t="s">
        <v>122</v>
      </c>
      <c r="AG47" s="4" t="s">
        <v>123</v>
      </c>
    </row>
    <row r="48" spans="1:33" ht="15.75" x14ac:dyDescent="0.25">
      <c r="A48" s="20"/>
      <c r="B48" s="25" t="s">
        <v>22</v>
      </c>
      <c r="C48" s="20">
        <v>1460.741064970556</v>
      </c>
      <c r="D48" s="20">
        <v>0</v>
      </c>
      <c r="E48" s="20">
        <v>0</v>
      </c>
      <c r="F48" s="20">
        <v>0</v>
      </c>
      <c r="G48" s="20">
        <v>0</v>
      </c>
      <c r="H48" s="20">
        <v>64.383644843865554</v>
      </c>
      <c r="I48" s="20">
        <v>95.547763457688873</v>
      </c>
      <c r="J48" s="20">
        <v>111.36526511424388</v>
      </c>
      <c r="K48" s="20">
        <v>111.36526511424388</v>
      </c>
      <c r="L48" s="20">
        <v>167.00343781304539</v>
      </c>
      <c r="M48" s="20">
        <v>169.15776088401901</v>
      </c>
      <c r="N48" s="20">
        <v>169.15776088402683</v>
      </c>
      <c r="O48" s="20">
        <v>169.42634693724943</v>
      </c>
      <c r="P48" s="20">
        <v>169.42634693724943</v>
      </c>
      <c r="Q48" s="20">
        <v>185.85172337290865</v>
      </c>
      <c r="R48" s="20">
        <v>369.45371533180696</v>
      </c>
      <c r="S48" s="20">
        <v>369.45371533180696</v>
      </c>
      <c r="T48" s="20">
        <v>369.45371533180696</v>
      </c>
      <c r="U48" s="20">
        <v>372.38551694831244</v>
      </c>
      <c r="V48" s="20">
        <v>373.9193921511395</v>
      </c>
      <c r="W48" s="20">
        <v>373.9193921511395</v>
      </c>
      <c r="X48" s="20"/>
      <c r="Y48" s="4">
        <v>3641.270762604554</v>
      </c>
      <c r="AE48" s="4" t="s">
        <v>124</v>
      </c>
      <c r="AG48" s="4" t="s">
        <v>125</v>
      </c>
    </row>
    <row r="49" spans="1:34" ht="15.75" x14ac:dyDescent="0.25">
      <c r="A49" s="20"/>
      <c r="B49" s="25" t="s">
        <v>23</v>
      </c>
      <c r="C49" s="20">
        <v>1075.5910070255256</v>
      </c>
      <c r="D49" s="34">
        <v>0</v>
      </c>
      <c r="E49" s="34">
        <v>0</v>
      </c>
      <c r="F49" s="34">
        <v>0</v>
      </c>
      <c r="G49" s="34">
        <v>49.851305863013522</v>
      </c>
      <c r="H49" s="34">
        <v>107.2461570095776</v>
      </c>
      <c r="I49" s="34">
        <v>118.45627122124729</v>
      </c>
      <c r="J49" s="34">
        <v>119.5802740766556</v>
      </c>
      <c r="K49" s="34">
        <v>131.58533817382758</v>
      </c>
      <c r="L49" s="34">
        <v>134.63288380845179</v>
      </c>
      <c r="M49" s="34">
        <v>136.25284627299459</v>
      </c>
      <c r="N49" s="34">
        <v>150.30835141014001</v>
      </c>
      <c r="O49" s="34">
        <v>156.2588011446494</v>
      </c>
      <c r="P49" s="34">
        <v>159.62617965496418</v>
      </c>
      <c r="Q49" s="34">
        <v>117.635430929507</v>
      </c>
      <c r="R49" s="34">
        <v>154.42018234003831</v>
      </c>
      <c r="S49" s="34">
        <v>157.93137131247829</v>
      </c>
      <c r="T49" s="34">
        <v>161.5222828115435</v>
      </c>
      <c r="U49" s="34">
        <v>165.1949672977197</v>
      </c>
      <c r="V49" s="34">
        <v>168.9511002220498</v>
      </c>
      <c r="W49" s="34">
        <v>173.17406639522005</v>
      </c>
      <c r="X49" s="20"/>
      <c r="Y49" s="4">
        <v>2362.6278099440779</v>
      </c>
      <c r="Z49" s="4" t="b">
        <v>1</v>
      </c>
      <c r="AE49" s="4" t="s">
        <v>42</v>
      </c>
      <c r="AG49" s="4" t="s">
        <v>111</v>
      </c>
    </row>
    <row r="50" spans="1:34" ht="15.75" x14ac:dyDescent="0.25">
      <c r="A50" s="20"/>
      <c r="B50" s="25" t="s">
        <v>24</v>
      </c>
      <c r="C50" s="20">
        <v>6948.4400876467453</v>
      </c>
      <c r="D50" s="34">
        <v>226.60834712027111</v>
      </c>
      <c r="E50" s="34">
        <v>247.26702035707012</v>
      </c>
      <c r="F50" s="34">
        <v>465.7494870090585</v>
      </c>
      <c r="G50" s="34">
        <v>499.64378734133356</v>
      </c>
      <c r="H50" s="34">
        <v>513.89252487950478</v>
      </c>
      <c r="I50" s="34">
        <v>522.39375423910417</v>
      </c>
      <c r="J50" s="34">
        <v>531.62503650937765</v>
      </c>
      <c r="K50" s="34">
        <v>537.7371934055742</v>
      </c>
      <c r="L50" s="34">
        <v>517.90869974373061</v>
      </c>
      <c r="M50" s="34">
        <v>749.38666783268218</v>
      </c>
      <c r="N50" s="34">
        <v>901.76697932455784</v>
      </c>
      <c r="O50" s="34">
        <v>922.52797627065797</v>
      </c>
      <c r="P50" s="34">
        <v>867.340149272085</v>
      </c>
      <c r="Q50" s="34">
        <v>900.81468592286183</v>
      </c>
      <c r="R50" s="34">
        <v>1000.1240832541739</v>
      </c>
      <c r="S50" s="34">
        <v>1027.1371617326022</v>
      </c>
      <c r="T50" s="34">
        <v>1056.2492513160141</v>
      </c>
      <c r="U50" s="34">
        <v>1088.0276839680118</v>
      </c>
      <c r="V50" s="34">
        <v>1123.2332374747798</v>
      </c>
      <c r="W50" s="34">
        <v>1162.8911348966597</v>
      </c>
      <c r="X50" s="20"/>
      <c r="Y50" s="4">
        <v>14862.324861870111</v>
      </c>
      <c r="Z50" s="4" t="b">
        <v>1</v>
      </c>
      <c r="AE50" s="4" t="s">
        <v>43</v>
      </c>
      <c r="AG50" s="4" t="s">
        <v>111</v>
      </c>
    </row>
    <row r="51" spans="1:34" ht="15.75" x14ac:dyDescent="0.25">
      <c r="A51" s="20"/>
      <c r="B51" s="25" t="s">
        <v>25</v>
      </c>
      <c r="C51" s="20">
        <v>1476.0774777170739</v>
      </c>
      <c r="D51" s="34">
        <v>80.641684909589713</v>
      </c>
      <c r="E51" s="34">
        <v>75.773518991781614</v>
      </c>
      <c r="F51" s="34">
        <v>106.247013921313</v>
      </c>
      <c r="G51" s="34">
        <v>113.7385373891894</v>
      </c>
      <c r="H51" s="34">
        <v>117.43651211795449</v>
      </c>
      <c r="I51" s="34">
        <v>130.5161989124704</v>
      </c>
      <c r="J51" s="34">
        <v>146.02225754737685</v>
      </c>
      <c r="K51" s="34">
        <v>141.62570133755693</v>
      </c>
      <c r="L51" s="34">
        <v>152.74573617991348</v>
      </c>
      <c r="M51" s="34">
        <v>144.30988407873821</v>
      </c>
      <c r="N51" s="34">
        <v>155.77479863520497</v>
      </c>
      <c r="O51" s="34">
        <v>137.76310776325539</v>
      </c>
      <c r="P51" s="34">
        <v>134.41496185636436</v>
      </c>
      <c r="Q51" s="34">
        <v>152.54724217828732</v>
      </c>
      <c r="R51" s="34">
        <v>140.26129195770727</v>
      </c>
      <c r="S51" s="34">
        <v>146.74746089681869</v>
      </c>
      <c r="T51" s="34">
        <v>153.14786298136397</v>
      </c>
      <c r="U51" s="34">
        <v>225.41075684093138</v>
      </c>
      <c r="V51" s="34">
        <v>278.56078508014548</v>
      </c>
      <c r="W51" s="34">
        <v>292.8561844406633</v>
      </c>
      <c r="X51" s="20"/>
      <c r="Y51" s="4">
        <v>3026.5414980166261</v>
      </c>
      <c r="Z51" s="4" t="b">
        <v>1</v>
      </c>
      <c r="AE51" s="4" t="s">
        <v>116</v>
      </c>
      <c r="AG51" s="4" t="s">
        <v>111</v>
      </c>
    </row>
    <row r="52" spans="1:34" ht="15.75" x14ac:dyDescent="0.25">
      <c r="A52" s="20"/>
      <c r="B52" s="25" t="s">
        <v>26</v>
      </c>
      <c r="C52" s="20">
        <v>832.5133075571739</v>
      </c>
      <c r="D52" s="34">
        <v>9.3161661356400329E-3</v>
      </c>
      <c r="E52" s="34">
        <v>9.5287022448800069E-3</v>
      </c>
      <c r="F52" s="34">
        <v>9.7460252052799339E-3</v>
      </c>
      <c r="G52" s="34">
        <v>4.0641533757721655</v>
      </c>
      <c r="H52" s="34">
        <v>33.455126994387243</v>
      </c>
      <c r="I52" s="34">
        <v>48.36839581802225</v>
      </c>
      <c r="J52" s="34">
        <v>60.242452562830721</v>
      </c>
      <c r="K52" s="34">
        <v>61.53892449880442</v>
      </c>
      <c r="L52" s="34">
        <v>88.61388861664598</v>
      </c>
      <c r="M52" s="34">
        <v>91.653890470280473</v>
      </c>
      <c r="N52" s="34">
        <v>93.7159385088476</v>
      </c>
      <c r="O52" s="34">
        <v>95.944653414558886</v>
      </c>
      <c r="P52" s="34">
        <v>98.104142362473254</v>
      </c>
      <c r="Q52" s="34">
        <v>108.73829749932969</v>
      </c>
      <c r="R52" s="34">
        <v>206.24444914349218</v>
      </c>
      <c r="S52" s="34">
        <v>210.91925982387974</v>
      </c>
      <c r="T52" s="34">
        <v>215.70023220215657</v>
      </c>
      <c r="U52" s="34">
        <v>221.64051902654492</v>
      </c>
      <c r="V52" s="34">
        <v>227.1356664497975</v>
      </c>
      <c r="W52" s="34">
        <v>232.19913611141868</v>
      </c>
      <c r="X52" s="20"/>
      <c r="Y52" s="4">
        <v>2098.3077177728278</v>
      </c>
      <c r="Z52" s="4" t="b">
        <v>1</v>
      </c>
      <c r="AE52" s="4" t="s">
        <v>117</v>
      </c>
      <c r="AG52" s="4" t="s">
        <v>126</v>
      </c>
    </row>
    <row r="53" spans="1:34" ht="15.75" x14ac:dyDescent="0.25">
      <c r="A53" s="20"/>
      <c r="B53" s="25" t="s">
        <v>81</v>
      </c>
      <c r="C53" s="20">
        <v>150.34317789971632</v>
      </c>
      <c r="D53" s="34">
        <v>0</v>
      </c>
      <c r="E53" s="34">
        <v>0</v>
      </c>
      <c r="F53" s="34">
        <v>0</v>
      </c>
      <c r="G53" s="34">
        <v>4.270014703871257</v>
      </c>
      <c r="H53" s="34">
        <v>4.4525783563024506</v>
      </c>
      <c r="I53" s="34">
        <v>4.6429476675581869</v>
      </c>
      <c r="J53" s="34">
        <v>4.8414563905562007</v>
      </c>
      <c r="K53" s="34">
        <v>20.151449160478901</v>
      </c>
      <c r="L53" s="34">
        <v>20.711795827995896</v>
      </c>
      <c r="M53" s="34">
        <v>21.289227810421412</v>
      </c>
      <c r="N53" s="34">
        <v>21.884320434157864</v>
      </c>
      <c r="O53" s="34">
        <v>22.497666501990771</v>
      </c>
      <c r="P53" s="34">
        <v>23.129887158319828</v>
      </c>
      <c r="Q53" s="34">
        <v>23.78161625335483</v>
      </c>
      <c r="R53" s="34">
        <v>29.115665488309425</v>
      </c>
      <c r="S53" s="34">
        <v>29.923137549574435</v>
      </c>
      <c r="T53" s="34">
        <v>30.746407458464841</v>
      </c>
      <c r="U53" s="34">
        <v>33.913556599507949</v>
      </c>
      <c r="V53" s="34">
        <v>34.634029184095972</v>
      </c>
      <c r="W53" s="34">
        <v>35.370937899995766</v>
      </c>
      <c r="X53" s="20"/>
      <c r="Y53" s="4">
        <v>365.35669444495602</v>
      </c>
      <c r="Z53" s="4" t="b">
        <v>1</v>
      </c>
      <c r="AE53" s="4" t="s">
        <v>121</v>
      </c>
      <c r="AG53" s="4" t="s">
        <v>111</v>
      </c>
      <c r="AH53" s="4" t="s">
        <v>126</v>
      </c>
    </row>
    <row r="54" spans="1:34" ht="15.75" x14ac:dyDescent="0.25">
      <c r="A54" s="20"/>
      <c r="B54" s="25" t="s">
        <v>70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/>
    </row>
    <row r="55" spans="1:34" ht="15.75" x14ac:dyDescent="0.25">
      <c r="A55" s="20"/>
      <c r="B55" s="25" t="s">
        <v>27</v>
      </c>
      <c r="C55" s="20">
        <v>-0.14045030535592562</v>
      </c>
      <c r="D55" s="34">
        <v>0</v>
      </c>
      <c r="E55" s="34">
        <v>-2.3056925180000001E-4</v>
      </c>
      <c r="F55" s="34">
        <v>-9.5159034403999939E-4</v>
      </c>
      <c r="G55" s="34">
        <v>-3.7513974385999988E-3</v>
      </c>
      <c r="H55" s="34">
        <v>-8.8792918906499957E-3</v>
      </c>
      <c r="I55" s="34">
        <v>-2.8706022164790009E-2</v>
      </c>
      <c r="J55" s="34">
        <v>-7.0172376264000065E-3</v>
      </c>
      <c r="K55" s="34">
        <v>-5.5852684987100073E-3</v>
      </c>
      <c r="L55" s="34">
        <v>-1.0340058859000001E-2</v>
      </c>
      <c r="M55" s="34">
        <v>-1.246569891074E-2</v>
      </c>
      <c r="N55" s="34">
        <v>-5.3288532388079991E-2</v>
      </c>
      <c r="O55" s="34">
        <v>-7.1098707002600044E-3</v>
      </c>
      <c r="P55" s="34">
        <v>-7.2799980313900106E-3</v>
      </c>
      <c r="Q55" s="34">
        <v>-7.3352572083500061E-3</v>
      </c>
      <c r="R55" s="34">
        <v>-1.517258933334E-2</v>
      </c>
      <c r="S55" s="34">
        <v>-3.5868738226709981E-2</v>
      </c>
      <c r="T55" s="34">
        <v>-8.2383068741000001E-2</v>
      </c>
      <c r="U55" s="34">
        <v>-1.0288605780239999E-2</v>
      </c>
      <c r="V55" s="34">
        <v>-1.0509183591589989E-2</v>
      </c>
      <c r="W55" s="34">
        <v>-1.0749673675030011E-2</v>
      </c>
      <c r="X55" s="20"/>
      <c r="Y55" s="4">
        <v>-0.31791265266072</v>
      </c>
      <c r="AG55" s="4" t="s">
        <v>127</v>
      </c>
    </row>
    <row r="56" spans="1:34" ht="15.75" x14ac:dyDescent="0.25">
      <c r="A56" s="20"/>
      <c r="B56" s="27" t="s">
        <v>1</v>
      </c>
      <c r="C56" s="35">
        <v>18686.124032319411</v>
      </c>
      <c r="D56" s="35">
        <v>307.25934819599644</v>
      </c>
      <c r="E56" s="35">
        <v>323.0498374818448</v>
      </c>
      <c r="F56" s="35">
        <v>572.00529536523266</v>
      </c>
      <c r="G56" s="35">
        <v>671.56404727574147</v>
      </c>
      <c r="H56" s="35">
        <v>950.17171697196375</v>
      </c>
      <c r="I56" s="35">
        <v>1079.3935506767107</v>
      </c>
      <c r="J56" s="35">
        <v>1171.6303641922427</v>
      </c>
      <c r="K56" s="35">
        <v>1342.4550981857838</v>
      </c>
      <c r="L56" s="35">
        <v>1421.5272318558843</v>
      </c>
      <c r="M56" s="35">
        <v>2140.2117394550969</v>
      </c>
      <c r="N56" s="35">
        <v>2666.2259159962659</v>
      </c>
      <c r="O56" s="35">
        <v>2688.2631248706221</v>
      </c>
      <c r="P56" s="35">
        <v>2635.8860699523848</v>
      </c>
      <c r="Q56" s="35">
        <v>2704.5255316973557</v>
      </c>
      <c r="R56" s="35">
        <v>3408.3826213126767</v>
      </c>
      <c r="S56" s="35">
        <v>3550.7431840263653</v>
      </c>
      <c r="T56" s="35">
        <v>3595.4043151500414</v>
      </c>
      <c r="U56" s="35">
        <v>4099.440196232903</v>
      </c>
      <c r="V56" s="35">
        <v>4299.4983032004775</v>
      </c>
      <c r="W56" s="35">
        <v>4366.6148923376404</v>
      </c>
      <c r="X56" s="20"/>
    </row>
    <row r="57" spans="1:34" x14ac:dyDescent="0.25">
      <c r="A57" s="20"/>
      <c r="X57" s="20"/>
    </row>
    <row r="58" spans="1:34" ht="15.75" x14ac:dyDescent="0.25">
      <c r="A58" s="20">
        <v>7</v>
      </c>
      <c r="B58" s="24" t="s">
        <v>82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34" ht="15.75" x14ac:dyDescent="0.25">
      <c r="A59" s="20"/>
      <c r="B59" s="25" t="s">
        <v>83</v>
      </c>
      <c r="C59" s="20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20"/>
      <c r="Y59" s="4">
        <v>0</v>
      </c>
      <c r="AE59" s="4" t="s">
        <v>87</v>
      </c>
      <c r="AG59" s="4" t="s">
        <v>110</v>
      </c>
    </row>
    <row r="60" spans="1:34" ht="15.75" x14ac:dyDescent="0.25">
      <c r="A60" s="20"/>
      <c r="B60" s="25" t="s">
        <v>84</v>
      </c>
      <c r="C60" s="20">
        <v>248.41080717244344</v>
      </c>
      <c r="D60" s="34">
        <v>0</v>
      </c>
      <c r="E60" s="34">
        <v>1.208448950446924</v>
      </c>
      <c r="F60" s="34">
        <v>4.8785339497330726</v>
      </c>
      <c r="G60" s="34">
        <v>8.0239817915930374</v>
      </c>
      <c r="H60" s="34">
        <v>8.6822682094038761</v>
      </c>
      <c r="I60" s="34">
        <v>14.67897408180475</v>
      </c>
      <c r="J60" s="34">
        <v>19.222193629791867</v>
      </c>
      <c r="K60" s="34">
        <v>19.432033420130228</v>
      </c>
      <c r="L60" s="34">
        <v>21.41207634394555</v>
      </c>
      <c r="M60" s="34">
        <v>26.257124557977058</v>
      </c>
      <c r="N60" s="34">
        <v>26.659257533464942</v>
      </c>
      <c r="O60" s="34">
        <v>28.629623872617081</v>
      </c>
      <c r="P60" s="34">
        <v>29.25992425058978</v>
      </c>
      <c r="Q60" s="34">
        <v>29.72647368910491</v>
      </c>
      <c r="R60" s="34">
        <v>31.547084148419849</v>
      </c>
      <c r="S60" s="34">
        <v>49.616659605265468</v>
      </c>
      <c r="T60" s="34">
        <v>49.618396126397279</v>
      </c>
      <c r="U60" s="34">
        <v>64.448140703484626</v>
      </c>
      <c r="V60" s="34">
        <v>95.877346029395909</v>
      </c>
      <c r="W60" s="34">
        <v>96.439879418508184</v>
      </c>
      <c r="X60" s="20"/>
      <c r="Y60" s="4">
        <v>625.61842031207436</v>
      </c>
      <c r="Z60" s="4" t="b">
        <v>1</v>
      </c>
      <c r="AE60" s="4" t="s">
        <v>87</v>
      </c>
      <c r="AG60" s="4" t="s">
        <v>111</v>
      </c>
    </row>
    <row r="61" spans="1:34" ht="15.75" x14ac:dyDescent="0.25">
      <c r="A61" s="20"/>
      <c r="B61" s="25" t="s">
        <v>85</v>
      </c>
      <c r="C61" s="20">
        <v>1209.8442406364118</v>
      </c>
      <c r="D61" s="34">
        <v>9.4720593313632762</v>
      </c>
      <c r="E61" s="34">
        <v>18.556657916483658</v>
      </c>
      <c r="F61" s="34">
        <v>28.189782851463111</v>
      </c>
      <c r="G61" s="34">
        <v>25.831246843091602</v>
      </c>
      <c r="H61" s="34">
        <v>30.286948431334807</v>
      </c>
      <c r="I61" s="34">
        <v>42.027003991847465</v>
      </c>
      <c r="J61" s="34">
        <v>57.379723542132297</v>
      </c>
      <c r="K61" s="34">
        <v>76.437838561709768</v>
      </c>
      <c r="L61" s="34">
        <v>97.17965761399816</v>
      </c>
      <c r="M61" s="34">
        <v>119.10509745631916</v>
      </c>
      <c r="N61" s="34">
        <v>143.20790844575129</v>
      </c>
      <c r="O61" s="34">
        <v>167.10371743566421</v>
      </c>
      <c r="P61" s="34">
        <v>190.72055542103439</v>
      </c>
      <c r="Q61" s="34">
        <v>210.68287445944461</v>
      </c>
      <c r="R61" s="34">
        <v>240.24062523107452</v>
      </c>
      <c r="S61" s="34">
        <v>264.52874158661416</v>
      </c>
      <c r="T61" s="34">
        <v>287.61119640094364</v>
      </c>
      <c r="U61" s="34">
        <v>316.09625154050019</v>
      </c>
      <c r="V61" s="34">
        <v>337.35093878939227</v>
      </c>
      <c r="W61" s="34">
        <v>367.38049092765351</v>
      </c>
      <c r="X61" s="20"/>
      <c r="Y61" s="4">
        <v>3029.3893167778165</v>
      </c>
      <c r="AE61" s="4" t="s">
        <v>88</v>
      </c>
      <c r="AG61" s="4" t="s">
        <v>110</v>
      </c>
    </row>
    <row r="62" spans="1:34" ht="15.75" x14ac:dyDescent="0.25">
      <c r="A62" s="20"/>
      <c r="B62" s="25" t="s">
        <v>86</v>
      </c>
      <c r="C62" s="20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34">
        <v>0</v>
      </c>
      <c r="W62" s="34">
        <v>0</v>
      </c>
      <c r="X62" s="20"/>
      <c r="Y62" s="4">
        <v>0</v>
      </c>
      <c r="Z62" s="4" t="b">
        <v>1</v>
      </c>
      <c r="AE62" s="4" t="s">
        <v>88</v>
      </c>
      <c r="AG62" s="4" t="s">
        <v>111</v>
      </c>
    </row>
    <row r="63" spans="1:34" ht="15.75" x14ac:dyDescent="0.25">
      <c r="A63" s="20"/>
      <c r="B63" s="27" t="s">
        <v>1</v>
      </c>
      <c r="C63" s="35">
        <v>1458.2550478088551</v>
      </c>
      <c r="D63" s="35">
        <v>9.4720593313632762</v>
      </c>
      <c r="E63" s="35">
        <v>19.765106866930584</v>
      </c>
      <c r="F63" s="35">
        <v>33.068316801196183</v>
      </c>
      <c r="G63" s="35">
        <v>33.855228634684636</v>
      </c>
      <c r="H63" s="35">
        <v>38.969216640738679</v>
      </c>
      <c r="I63" s="35">
        <v>56.705978073652219</v>
      </c>
      <c r="J63" s="35">
        <v>76.601917171924157</v>
      </c>
      <c r="K63" s="35">
        <v>95.869871981839992</v>
      </c>
      <c r="L63" s="35">
        <v>118.59173395794372</v>
      </c>
      <c r="M63" s="35">
        <v>145.36222201429621</v>
      </c>
      <c r="N63" s="35">
        <v>169.86716597921622</v>
      </c>
      <c r="O63" s="35">
        <v>195.7333413082813</v>
      </c>
      <c r="P63" s="35">
        <v>219.98047967162418</v>
      </c>
      <c r="Q63" s="35">
        <v>240.40934814854953</v>
      </c>
      <c r="R63" s="35">
        <v>271.78770937949434</v>
      </c>
      <c r="S63" s="35">
        <v>314.14540119187961</v>
      </c>
      <c r="T63" s="35">
        <v>337.22959252734091</v>
      </c>
      <c r="U63" s="35">
        <v>380.54439224398482</v>
      </c>
      <c r="V63" s="35">
        <v>433.22828481878821</v>
      </c>
      <c r="W63" s="35">
        <v>463.82037034616167</v>
      </c>
      <c r="X63" s="20"/>
    </row>
    <row r="64" spans="1:34" x14ac:dyDescent="0.25">
      <c r="A64" s="20"/>
      <c r="X64" s="20"/>
    </row>
    <row r="65" spans="1:33" ht="15.75" x14ac:dyDescent="0.25">
      <c r="A65" s="20">
        <v>8</v>
      </c>
      <c r="B65" s="24" t="s">
        <v>28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</row>
    <row r="66" spans="1:33" ht="15.75" x14ac:dyDescent="0.25">
      <c r="A66" s="20"/>
      <c r="B66" s="25" t="s">
        <v>29</v>
      </c>
      <c r="C66" s="20">
        <v>-3222.2405358797928</v>
      </c>
      <c r="D66" s="34">
        <v>-705.40562042714737</v>
      </c>
      <c r="E66" s="34">
        <v>-845.24546679220111</v>
      </c>
      <c r="F66" s="34">
        <v>-226.94251390492116</v>
      </c>
      <c r="G66" s="34">
        <v>-193.75027631445164</v>
      </c>
      <c r="H66" s="34">
        <v>-291.0659908297261</v>
      </c>
      <c r="I66" s="34">
        <v>-185.05359637111971</v>
      </c>
      <c r="J66" s="34">
        <v>-139.12259434524461</v>
      </c>
      <c r="K66" s="34">
        <v>-121.56593088067993</v>
      </c>
      <c r="L66" s="34">
        <v>-120.50603830785907</v>
      </c>
      <c r="M66" s="34">
        <v>-215.62672289507691</v>
      </c>
      <c r="N66" s="34">
        <v>-189.79080507510994</v>
      </c>
      <c r="O66" s="34">
        <v>-195.15125216046326</v>
      </c>
      <c r="P66" s="34">
        <v>-185.59075910083772</v>
      </c>
      <c r="Q66" s="34">
        <v>-153.34299302920772</v>
      </c>
      <c r="R66" s="34">
        <v>-219.4794138611623</v>
      </c>
      <c r="S66" s="34">
        <v>-228.53040238870534</v>
      </c>
      <c r="T66" s="34">
        <v>-232.22117496250107</v>
      </c>
      <c r="U66" s="34">
        <v>-265.90549334753302</v>
      </c>
      <c r="V66" s="34">
        <v>-262.29089105592635</v>
      </c>
      <c r="W66" s="34">
        <v>-290.1186315456232</v>
      </c>
      <c r="X66" s="20"/>
      <c r="Y66" s="4">
        <v>-5266.7065675954973</v>
      </c>
      <c r="AE66" s="4" t="s">
        <v>128</v>
      </c>
    </row>
    <row r="67" spans="1:33" ht="15.75" x14ac:dyDescent="0.25">
      <c r="A67" s="20"/>
      <c r="B67" s="25" t="s">
        <v>30</v>
      </c>
      <c r="C67" s="20">
        <v>3360.8921431460412</v>
      </c>
      <c r="D67" s="34">
        <v>207.11753206098265</v>
      </c>
      <c r="E67" s="34">
        <v>297.93897796177282</v>
      </c>
      <c r="F67" s="34">
        <v>268.20603272758814</v>
      </c>
      <c r="G67" s="34">
        <v>248.24087350918114</v>
      </c>
      <c r="H67" s="34">
        <v>228.17787848598113</v>
      </c>
      <c r="I67" s="34">
        <v>271.93620240818467</v>
      </c>
      <c r="J67" s="34">
        <v>321.6972960272247</v>
      </c>
      <c r="K67" s="34">
        <v>312.99769510619842</v>
      </c>
      <c r="L67" s="34">
        <v>374.54821703387717</v>
      </c>
      <c r="M67" s="34">
        <v>270.82622580668607</v>
      </c>
      <c r="N67" s="34">
        <v>273.4596027477898</v>
      </c>
      <c r="O67" s="34">
        <v>288.78412014522701</v>
      </c>
      <c r="P67" s="34">
        <v>319.63293171949283</v>
      </c>
      <c r="Q67" s="34">
        <v>358.67546750159806</v>
      </c>
      <c r="R67" s="34">
        <v>333.13179320437598</v>
      </c>
      <c r="S67" s="34">
        <v>363.92322816182525</v>
      </c>
      <c r="T67" s="34">
        <v>406.56966122651033</v>
      </c>
      <c r="U67" s="34">
        <v>476.73280608024152</v>
      </c>
      <c r="V67" s="34">
        <v>538.95661166253706</v>
      </c>
      <c r="W67" s="34">
        <v>567.23198820186656</v>
      </c>
      <c r="X67" s="20"/>
      <c r="Y67" s="4">
        <v>6728.7851417791417</v>
      </c>
      <c r="AE67" s="4" t="s">
        <v>129</v>
      </c>
    </row>
    <row r="68" spans="1:33" ht="15.75" x14ac:dyDescent="0.25">
      <c r="A68" s="20"/>
      <c r="B68" s="27" t="s">
        <v>1</v>
      </c>
      <c r="C68" s="35">
        <v>138.65160726624833</v>
      </c>
      <c r="D68" s="35">
        <v>-498.28808836616474</v>
      </c>
      <c r="E68" s="35">
        <v>-547.30648883042829</v>
      </c>
      <c r="F68" s="35">
        <v>41.263518822666981</v>
      </c>
      <c r="G68" s="35">
        <v>54.490597194729503</v>
      </c>
      <c r="H68" s="35">
        <v>-62.888112343744979</v>
      </c>
      <c r="I68" s="35">
        <v>86.88260603706496</v>
      </c>
      <c r="J68" s="35">
        <v>182.57470168198009</v>
      </c>
      <c r="K68" s="35">
        <v>191.43176422551849</v>
      </c>
      <c r="L68" s="35">
        <v>254.04217872601811</v>
      </c>
      <c r="M68" s="35">
        <v>55.199502911609159</v>
      </c>
      <c r="N68" s="35">
        <v>83.668797672679858</v>
      </c>
      <c r="O68" s="35">
        <v>93.632867984763749</v>
      </c>
      <c r="P68" s="35">
        <v>134.04217261865512</v>
      </c>
      <c r="Q68" s="35">
        <v>205.33247447239034</v>
      </c>
      <c r="R68" s="35">
        <v>113.65237934321368</v>
      </c>
      <c r="S68" s="35">
        <v>135.39282577311991</v>
      </c>
      <c r="T68" s="35">
        <v>174.34848626400927</v>
      </c>
      <c r="U68" s="35">
        <v>210.82731273270849</v>
      </c>
      <c r="V68" s="35">
        <v>276.66572060661071</v>
      </c>
      <c r="W68" s="35">
        <v>277.11335665624335</v>
      </c>
      <c r="X68" s="20"/>
    </row>
    <row r="69" spans="1:33" x14ac:dyDescent="0.25">
      <c r="A69" s="20"/>
      <c r="X69" s="20"/>
    </row>
    <row r="70" spans="1:33" ht="15.75" x14ac:dyDescent="0.25">
      <c r="A70" s="20">
        <v>9</v>
      </c>
      <c r="B70" s="24" t="s">
        <v>31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</row>
    <row r="71" spans="1:33" ht="15.75" x14ac:dyDescent="0.25">
      <c r="A71" s="20"/>
      <c r="B71" s="24" t="s">
        <v>32</v>
      </c>
      <c r="C71" s="31">
        <v>2490.8547675851223</v>
      </c>
      <c r="D71" s="20">
        <v>0</v>
      </c>
      <c r="E71" s="20">
        <v>23.449676310438647</v>
      </c>
      <c r="F71" s="20">
        <v>143.82201725198132</v>
      </c>
      <c r="G71" s="20">
        <v>166.47871261813501</v>
      </c>
      <c r="H71" s="20">
        <v>212.22083559168252</v>
      </c>
      <c r="I71" s="20">
        <v>217.24151870453429</v>
      </c>
      <c r="J71" s="20">
        <v>222.69968621373226</v>
      </c>
      <c r="K71" s="20">
        <v>233.6910453423948</v>
      </c>
      <c r="L71" s="20">
        <v>241.35186854167611</v>
      </c>
      <c r="M71" s="20">
        <v>261.32420523588758</v>
      </c>
      <c r="N71" s="20">
        <v>310.35316970661188</v>
      </c>
      <c r="O71" s="20">
        <v>316.49068589625813</v>
      </c>
      <c r="P71" s="20">
        <v>322.76823602689905</v>
      </c>
      <c r="Q71" s="20">
        <v>329.20206377926991</v>
      </c>
      <c r="R71" s="20">
        <v>369.99096640298126</v>
      </c>
      <c r="S71" s="20">
        <v>377.32355075427893</v>
      </c>
      <c r="T71" s="20">
        <v>384.82340198464311</v>
      </c>
      <c r="U71" s="20">
        <v>440.54771154218918</v>
      </c>
      <c r="V71" s="20">
        <v>455.912168235249</v>
      </c>
      <c r="W71" s="20">
        <v>467.45437349786908</v>
      </c>
      <c r="X71" s="20"/>
      <c r="Y71" s="4">
        <v>5497.1458936367117</v>
      </c>
      <c r="AF71" s="4" t="s">
        <v>130</v>
      </c>
      <c r="AG71" s="4" t="s">
        <v>131</v>
      </c>
    </row>
    <row r="72" spans="1:33" ht="15.75" x14ac:dyDescent="0.25">
      <c r="A72" s="20"/>
      <c r="B72" s="27" t="s">
        <v>1</v>
      </c>
      <c r="C72" s="20">
        <v>2490.8547675851223</v>
      </c>
      <c r="D72" s="35">
        <v>0</v>
      </c>
      <c r="E72" s="35">
        <v>23.449676310438647</v>
      </c>
      <c r="F72" s="35">
        <v>143.82201725198132</v>
      </c>
      <c r="G72" s="35">
        <v>166.47871261813501</v>
      </c>
      <c r="H72" s="35">
        <v>212.22083559168252</v>
      </c>
      <c r="I72" s="35">
        <v>217.24151870453429</v>
      </c>
      <c r="J72" s="35">
        <v>222.69968621373226</v>
      </c>
      <c r="K72" s="35">
        <v>233.6910453423948</v>
      </c>
      <c r="L72" s="35">
        <v>241.35186854167611</v>
      </c>
      <c r="M72" s="35">
        <v>261.32420523588758</v>
      </c>
      <c r="N72" s="35">
        <v>310.35316970661188</v>
      </c>
      <c r="O72" s="35">
        <v>316.49068589625813</v>
      </c>
      <c r="P72" s="35">
        <v>322.76823602689905</v>
      </c>
      <c r="Q72" s="35">
        <v>329.20206377926991</v>
      </c>
      <c r="R72" s="35">
        <v>369.99096640298126</v>
      </c>
      <c r="S72" s="35">
        <v>377.32355075427893</v>
      </c>
      <c r="T72" s="35">
        <v>384.82340198464311</v>
      </c>
      <c r="U72" s="35">
        <v>440.54771154218918</v>
      </c>
      <c r="V72" s="35">
        <v>455.912168235249</v>
      </c>
      <c r="W72" s="35">
        <v>467.45437349786908</v>
      </c>
      <c r="X72" s="20"/>
    </row>
    <row r="73" spans="1:33" x14ac:dyDescent="0.25">
      <c r="A73" s="20"/>
      <c r="X73" s="20"/>
    </row>
    <row r="74" spans="1:33" ht="16.5" thickBot="1" x14ac:dyDescent="0.3">
      <c r="A74" s="20"/>
      <c r="B74" s="24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33" ht="16.5" thickBot="1" x14ac:dyDescent="0.3">
      <c r="A75" s="20">
        <v>10</v>
      </c>
      <c r="B75" s="38" t="s">
        <v>33</v>
      </c>
      <c r="C75" s="39">
        <v>32806.826303412352</v>
      </c>
      <c r="D75" s="39">
        <v>1501.1913096264739</v>
      </c>
      <c r="E75" s="39">
        <v>1735.7986384305789</v>
      </c>
      <c r="F75" s="39">
        <v>2249.3674337209654</v>
      </c>
      <c r="G75" s="39">
        <v>2352.0349922087344</v>
      </c>
      <c r="H75" s="39">
        <v>2589.1301062867096</v>
      </c>
      <c r="I75" s="39">
        <v>2945.2137840406822</v>
      </c>
      <c r="J75" s="39">
        <v>3247.8455832661543</v>
      </c>
      <c r="K75" s="39">
        <v>3067.4111218023263</v>
      </c>
      <c r="L75" s="39">
        <v>3683.3974023640803</v>
      </c>
      <c r="M75" s="39">
        <v>3289.5549752623238</v>
      </c>
      <c r="N75" s="39">
        <v>3099.2921911548719</v>
      </c>
      <c r="O75" s="39">
        <v>3141.9481284439694</v>
      </c>
      <c r="P75" s="39">
        <v>3346.3754957236324</v>
      </c>
      <c r="Q75" s="39">
        <v>3427.0528909495683</v>
      </c>
      <c r="R75" s="39">
        <v>3818.8177170952495</v>
      </c>
      <c r="S75" s="39">
        <v>3810.2800668427417</v>
      </c>
      <c r="T75" s="39">
        <v>3789.9371599780802</v>
      </c>
      <c r="U75" s="39">
        <v>5002.2031526801902</v>
      </c>
      <c r="V75" s="39">
        <v>5353.2888692208653</v>
      </c>
      <c r="W75" s="39">
        <v>6191.6070738788421</v>
      </c>
      <c r="X75" s="20"/>
      <c r="Y75" s="4">
        <v>67641.748092977039</v>
      </c>
    </row>
    <row r="76" spans="1:33" ht="15.75" x14ac:dyDescent="0.25">
      <c r="A76" s="20"/>
      <c r="B76" s="24" t="s">
        <v>34</v>
      </c>
      <c r="C76" s="20">
        <v>26778.895382564195</v>
      </c>
      <c r="D76" s="20">
        <v>605.99831168947981</v>
      </c>
      <c r="E76" s="20">
        <v>695.41758049738985</v>
      </c>
      <c r="F76" s="20">
        <v>1051.8554271776075</v>
      </c>
      <c r="G76" s="20">
        <v>1244.1248147873951</v>
      </c>
      <c r="H76" s="20">
        <v>1560.9172942815253</v>
      </c>
      <c r="I76" s="20">
        <v>2081.5096663539521</v>
      </c>
      <c r="J76" s="20">
        <v>2142.4365775359902</v>
      </c>
      <c r="K76" s="20">
        <v>2324.7706146484138</v>
      </c>
      <c r="L76" s="20">
        <v>2381.3337611798106</v>
      </c>
      <c r="M76" s="20">
        <v>3119.0458732036223</v>
      </c>
      <c r="N76" s="20">
        <v>3590.5791060010483</v>
      </c>
      <c r="O76" s="20">
        <v>3637.4933676189089</v>
      </c>
      <c r="P76" s="20">
        <v>3541.964246000035</v>
      </c>
      <c r="Q76" s="20">
        <v>3625.1541221408206</v>
      </c>
      <c r="R76" s="20">
        <v>4586.8711875232084</v>
      </c>
      <c r="S76" s="20">
        <v>4499.1793941880824</v>
      </c>
      <c r="T76" s="20">
        <v>4426.4301454468678</v>
      </c>
      <c r="U76" s="20">
        <v>4794.4482689258557</v>
      </c>
      <c r="V76" s="20">
        <v>4910.089986294236</v>
      </c>
      <c r="W76" s="20">
        <v>4990.6058615448301</v>
      </c>
      <c r="X76" s="20"/>
      <c r="Y76" s="4">
        <v>59810.225607039087</v>
      </c>
    </row>
    <row r="77" spans="1:33" ht="15.75" x14ac:dyDescent="0.25">
      <c r="A77" s="20"/>
      <c r="B77" s="24" t="s">
        <v>35</v>
      </c>
      <c r="C77" s="20">
        <v>6027.9309208481609</v>
      </c>
      <c r="D77" s="20">
        <v>895.19299793699429</v>
      </c>
      <c r="E77" s="20">
        <v>1040.3810579331891</v>
      </c>
      <c r="F77" s="20">
        <v>1197.5120065433584</v>
      </c>
      <c r="G77" s="20">
        <v>1107.9101774213391</v>
      </c>
      <c r="H77" s="20">
        <v>1028.2128120051846</v>
      </c>
      <c r="I77" s="20">
        <v>863.70411768673011</v>
      </c>
      <c r="J77" s="20">
        <v>1105.4090057301646</v>
      </c>
      <c r="K77" s="20">
        <v>742.64050715391215</v>
      </c>
      <c r="L77" s="20">
        <v>1302.0636411842702</v>
      </c>
      <c r="M77" s="20">
        <v>170.50910205870161</v>
      </c>
      <c r="N77" s="20">
        <v>-491.28691484617667</v>
      </c>
      <c r="O77" s="20">
        <v>-495.54523917493947</v>
      </c>
      <c r="P77" s="20">
        <v>-195.58875027640264</v>
      </c>
      <c r="Q77" s="20">
        <v>-198.10123119125259</v>
      </c>
      <c r="R77" s="20">
        <v>-768.05347042795847</v>
      </c>
      <c r="S77" s="20">
        <v>-688.89932734534057</v>
      </c>
      <c r="T77" s="20">
        <v>-636.49298546878788</v>
      </c>
      <c r="U77" s="20">
        <v>207.75488375433517</v>
      </c>
      <c r="V77" s="20">
        <v>443.19888292662927</v>
      </c>
      <c r="W77" s="20">
        <v>1201.0012123340125</v>
      </c>
      <c r="X77" s="20"/>
      <c r="Y77" s="4">
        <v>7831.5224859379668</v>
      </c>
    </row>
    <row r="78" spans="1:33" x14ac:dyDescent="0.25">
      <c r="A78" s="20"/>
      <c r="X78" s="20"/>
    </row>
    <row r="79" spans="1:33" ht="16.5" thickBot="1" x14ac:dyDescent="0.3">
      <c r="A79" s="20"/>
      <c r="B79" s="24"/>
      <c r="C79" s="40"/>
      <c r="G79" s="20"/>
      <c r="X79" s="20"/>
    </row>
    <row r="80" spans="1:33" ht="16.5" thickBot="1" x14ac:dyDescent="0.3">
      <c r="A80" s="20">
        <v>11</v>
      </c>
      <c r="B80" s="38" t="s">
        <v>36</v>
      </c>
      <c r="C80" s="41" t="s">
        <v>94</v>
      </c>
      <c r="D80" s="42"/>
      <c r="E80" s="42">
        <v>0</v>
      </c>
      <c r="F80" s="42"/>
      <c r="G80" s="42"/>
      <c r="H80" s="43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33" ht="15.75" x14ac:dyDescent="0.25">
      <c r="A81" s="20"/>
      <c r="B81" s="2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33" ht="15.75" x14ac:dyDescent="0.25">
      <c r="A82" s="20"/>
      <c r="B82" s="24"/>
      <c r="C82" s="20"/>
      <c r="D82" s="9"/>
    </row>
    <row r="83" spans="1:33" ht="15.75" x14ac:dyDescent="0.25">
      <c r="A83" s="20">
        <v>12</v>
      </c>
      <c r="B83" s="24" t="s">
        <v>71</v>
      </c>
      <c r="AE83" s="4" t="s">
        <v>107</v>
      </c>
      <c r="AF83" s="4" t="s">
        <v>107</v>
      </c>
      <c r="AG83" s="4" t="s">
        <v>108</v>
      </c>
    </row>
    <row r="84" spans="1:33" ht="15.75" x14ac:dyDescent="0.25">
      <c r="A84" s="20"/>
      <c r="B84" s="25" t="s">
        <v>74</v>
      </c>
      <c r="C84" s="46">
        <v>248467.43174076788</v>
      </c>
      <c r="D84" s="34">
        <v>25343.408757408739</v>
      </c>
      <c r="E84" s="34">
        <v>27129.38536604507</v>
      </c>
      <c r="F84" s="34">
        <v>20338.473038113942</v>
      </c>
      <c r="G84" s="34">
        <v>19069.006463518399</v>
      </c>
      <c r="H84" s="34">
        <v>20004.821243985669</v>
      </c>
      <c r="I84" s="34">
        <v>21138.666003095412</v>
      </c>
      <c r="J84" s="34">
        <v>19868.334911815909</v>
      </c>
      <c r="K84" s="34">
        <v>16522.87858560243</v>
      </c>
      <c r="L84" s="34">
        <v>16752.646136625881</v>
      </c>
      <c r="M84" s="34">
        <v>11895.126069931661</v>
      </c>
      <c r="N84" s="34">
        <v>8700.6963941741087</v>
      </c>
      <c r="O84" s="34">
        <v>8872.215860094906</v>
      </c>
      <c r="P84" s="34">
        <v>8069.7890123306261</v>
      </c>
      <c r="Q84" s="34">
        <v>7322.8517638920457</v>
      </c>
      <c r="R84" s="34">
        <v>5547.4045441328981</v>
      </c>
      <c r="S84" s="34">
        <v>5309.0401702710769</v>
      </c>
      <c r="T84" s="34">
        <v>5492.5287992465464</v>
      </c>
      <c r="U84" s="34">
        <v>304.24628154686002</v>
      </c>
      <c r="V84" s="34">
        <v>375.14565160989002</v>
      </c>
      <c r="W84" s="34">
        <v>410.76668732581021</v>
      </c>
      <c r="AE84" s="4" t="s">
        <v>74</v>
      </c>
      <c r="AG84" s="4" t="s">
        <v>132</v>
      </c>
    </row>
    <row r="85" spans="1:33" ht="15.75" x14ac:dyDescent="0.25">
      <c r="A85" s="20"/>
      <c r="B85" s="25" t="s">
        <v>87</v>
      </c>
      <c r="C85" s="46">
        <v>11424.93203785709</v>
      </c>
      <c r="D85" s="34">
        <v>565.05057677352829</v>
      </c>
      <c r="E85" s="34">
        <v>556.75944031159872</v>
      </c>
      <c r="F85" s="34">
        <v>527.60054938295934</v>
      </c>
      <c r="G85" s="34">
        <v>542.97539844256903</v>
      </c>
      <c r="H85" s="34">
        <v>610.77270739052824</v>
      </c>
      <c r="I85" s="34">
        <v>691.51014921405817</v>
      </c>
      <c r="J85" s="34">
        <v>570.57622184914806</v>
      </c>
      <c r="K85" s="34">
        <v>571.85419473530794</v>
      </c>
      <c r="L85" s="34">
        <v>574.45359360642817</v>
      </c>
      <c r="M85" s="34">
        <v>558.40743352570883</v>
      </c>
      <c r="N85" s="34">
        <v>625.46047588232909</v>
      </c>
      <c r="O85" s="34">
        <v>517.13761787020917</v>
      </c>
      <c r="P85" s="34">
        <v>528.3425848386189</v>
      </c>
      <c r="Q85" s="34">
        <v>534.56016611545886</v>
      </c>
      <c r="R85" s="34">
        <v>553.81236242053876</v>
      </c>
      <c r="S85" s="34">
        <v>586.85503611512866</v>
      </c>
      <c r="T85" s="34">
        <v>653.28303403446876</v>
      </c>
      <c r="U85" s="34">
        <v>562.84148247646817</v>
      </c>
      <c r="V85" s="34">
        <v>544.96147882616856</v>
      </c>
      <c r="W85" s="34">
        <v>547.71753404586843</v>
      </c>
      <c r="AE85" s="4" t="s">
        <v>87</v>
      </c>
      <c r="AG85" s="4" t="s">
        <v>132</v>
      </c>
    </row>
    <row r="86" spans="1:33" ht="15.75" x14ac:dyDescent="0.25">
      <c r="A86" s="20"/>
      <c r="B86" s="25" t="s">
        <v>88</v>
      </c>
      <c r="C86" s="46">
        <v>143687.9643132145</v>
      </c>
      <c r="D86" s="34">
        <v>557.18773725517985</v>
      </c>
      <c r="E86" s="34">
        <v>1091.59349065627</v>
      </c>
      <c r="F86" s="34">
        <v>1658.2934505615101</v>
      </c>
      <c r="G86" s="34">
        <v>2270.0509792815606</v>
      </c>
      <c r="H86" s="34">
        <v>2945.3763777821891</v>
      </c>
      <c r="I86" s="34">
        <v>3668.2512593217621</v>
      </c>
      <c r="J86" s="34">
        <v>4444.6665963839505</v>
      </c>
      <c r="K86" s="34">
        <v>5227.4882563119318</v>
      </c>
      <c r="L86" s="34">
        <v>6044.3095318132055</v>
      </c>
      <c r="M86" s="34">
        <v>6829.7248681707224</v>
      </c>
      <c r="N86" s="34">
        <v>7627.538707497346</v>
      </c>
      <c r="O86" s="34">
        <v>8406.1275805574423</v>
      </c>
      <c r="P86" s="34">
        <v>9168.1588564091217</v>
      </c>
      <c r="Q86" s="34">
        <v>9911.6151171608089</v>
      </c>
      <c r="R86" s="34">
        <v>10672.0888565028</v>
      </c>
      <c r="S86" s="34">
        <v>11346.196768673113</v>
      </c>
      <c r="T86" s="34">
        <v>11975.837673603761</v>
      </c>
      <c r="U86" s="34">
        <v>12651.18526058375</v>
      </c>
      <c r="V86" s="34">
        <v>13292.356454663839</v>
      </c>
      <c r="W86" s="34">
        <v>13899.916490024239</v>
      </c>
      <c r="AE86" s="4" t="s">
        <v>88</v>
      </c>
      <c r="AG86" s="4" t="s">
        <v>132</v>
      </c>
    </row>
    <row r="87" spans="1:33" ht="15.75" x14ac:dyDescent="0.25">
      <c r="A87" s="20"/>
      <c r="B87" s="25" t="s">
        <v>39</v>
      </c>
      <c r="C87" s="46">
        <v>-6415.9878708439446</v>
      </c>
      <c r="D87" s="34">
        <v>79.393737128785119</v>
      </c>
      <c r="E87" s="34">
        <v>230.18376800000408</v>
      </c>
      <c r="F87" s="34">
        <v>-373.63963199999796</v>
      </c>
      <c r="G87" s="34">
        <v>-373.642631999998</v>
      </c>
      <c r="H87" s="34">
        <v>-373.64063199999799</v>
      </c>
      <c r="I87" s="34">
        <v>-373.64063199999799</v>
      </c>
      <c r="J87" s="34">
        <v>-373.64463199999801</v>
      </c>
      <c r="K87" s="34">
        <v>-373.64063199999799</v>
      </c>
      <c r="L87" s="34">
        <v>-373.642631999998</v>
      </c>
      <c r="M87" s="34">
        <v>-373.64463199999801</v>
      </c>
      <c r="N87" s="34">
        <v>-373.642631999998</v>
      </c>
      <c r="O87" s="34">
        <v>-373.64063199999799</v>
      </c>
      <c r="P87" s="34">
        <v>-373.645631972768</v>
      </c>
      <c r="Q87" s="34">
        <v>-373.64563199999799</v>
      </c>
      <c r="R87" s="34">
        <v>-373.63963199999796</v>
      </c>
      <c r="S87" s="34">
        <v>-373.64063199999799</v>
      </c>
      <c r="T87" s="34">
        <v>-373.64163199999797</v>
      </c>
      <c r="U87" s="34">
        <v>-373.64563199999799</v>
      </c>
      <c r="V87" s="34">
        <v>-373.64563199999799</v>
      </c>
      <c r="W87" s="34">
        <v>-373.64163199999797</v>
      </c>
      <c r="AE87" s="4" t="s">
        <v>119</v>
      </c>
      <c r="AG87" s="4" t="s">
        <v>132</v>
      </c>
    </row>
    <row r="88" spans="1:33" ht="15.75" x14ac:dyDescent="0.25">
      <c r="A88" s="20"/>
      <c r="B88" s="25" t="s">
        <v>40</v>
      </c>
      <c r="C88" s="46">
        <v>93816.284276775783</v>
      </c>
      <c r="D88" s="34">
        <v>5404.1526608070808</v>
      </c>
      <c r="E88" s="34">
        <v>5112.0180344456203</v>
      </c>
      <c r="F88" s="34">
        <v>5224.2236052404705</v>
      </c>
      <c r="G88" s="34">
        <v>5194.6911745822208</v>
      </c>
      <c r="H88" s="34">
        <v>5129.7270821340499</v>
      </c>
      <c r="I88" s="34">
        <v>5103.6922131540778</v>
      </c>
      <c r="J88" s="34">
        <v>5017.9968540384489</v>
      </c>
      <c r="K88" s="34">
        <v>4993.6101201025494</v>
      </c>
      <c r="L88" s="34">
        <v>4973.5710552441797</v>
      </c>
      <c r="M88" s="34">
        <v>4912.1919558358095</v>
      </c>
      <c r="N88" s="34">
        <v>4793.7904153046493</v>
      </c>
      <c r="O88" s="34">
        <v>4724.0005073158591</v>
      </c>
      <c r="P88" s="34">
        <v>4701.6813520137575</v>
      </c>
      <c r="Q88" s="34">
        <v>4531.0046375273378</v>
      </c>
      <c r="R88" s="34">
        <v>4096.6977526565188</v>
      </c>
      <c r="S88" s="34">
        <v>4070.2568795737889</v>
      </c>
      <c r="T88" s="34">
        <v>4005.0901818533307</v>
      </c>
      <c r="U88" s="34">
        <v>3959.4110350364599</v>
      </c>
      <c r="V88" s="34">
        <v>3945.0095304458091</v>
      </c>
      <c r="W88" s="34">
        <v>3923.4672294637576</v>
      </c>
      <c r="AE88" s="4" t="s">
        <v>120</v>
      </c>
      <c r="AG88" s="4" t="s">
        <v>132</v>
      </c>
    </row>
    <row r="89" spans="1:33" ht="15.75" x14ac:dyDescent="0.25">
      <c r="A89" s="20"/>
      <c r="B89" s="25" t="s">
        <v>41</v>
      </c>
      <c r="C89" s="46">
        <v>231853.18753591477</v>
      </c>
      <c r="D89" s="34">
        <v>15540.32798518758</v>
      </c>
      <c r="E89" s="34">
        <v>16718.581052709011</v>
      </c>
      <c r="F89" s="34">
        <v>12501.969907404489</v>
      </c>
      <c r="G89" s="34">
        <v>12463.185774283989</v>
      </c>
      <c r="H89" s="34">
        <v>13177.964731455269</v>
      </c>
      <c r="I89" s="34">
        <v>13927.46913918776</v>
      </c>
      <c r="J89" s="34">
        <v>15309.46324682054</v>
      </c>
      <c r="K89" s="34">
        <v>14419.14020098529</v>
      </c>
      <c r="L89" s="34">
        <v>14614.522839743151</v>
      </c>
      <c r="M89" s="34">
        <v>11674.94911244393</v>
      </c>
      <c r="N89" s="34">
        <v>8604.6209846537167</v>
      </c>
      <c r="O89" s="34">
        <v>8832.3168251536554</v>
      </c>
      <c r="P89" s="34">
        <v>8830.2670050639845</v>
      </c>
      <c r="Q89" s="34">
        <v>7961.0440754452438</v>
      </c>
      <c r="R89" s="34">
        <v>6303.8537871193612</v>
      </c>
      <c r="S89" s="34">
        <v>7262.9374236129861</v>
      </c>
      <c r="T89" s="34">
        <v>7448.2395264650659</v>
      </c>
      <c r="U89" s="34">
        <v>11289.33113251139</v>
      </c>
      <c r="V89" s="34">
        <v>12646.936759349977</v>
      </c>
      <c r="W89" s="34">
        <v>12326.06602631838</v>
      </c>
      <c r="AE89" s="4" t="s">
        <v>41</v>
      </c>
      <c r="AG89" s="4" t="s">
        <v>132</v>
      </c>
    </row>
    <row r="90" spans="1:33" ht="15.75" x14ac:dyDescent="0.25">
      <c r="A90" s="20"/>
      <c r="B90" s="25" t="s">
        <v>42</v>
      </c>
      <c r="C90" s="46">
        <v>176991.64382287159</v>
      </c>
      <c r="D90" s="34">
        <v>2456.8337592961502</v>
      </c>
      <c r="E90" s="34">
        <v>3002.3708682850802</v>
      </c>
      <c r="F90" s="34">
        <v>3670.9234134931498</v>
      </c>
      <c r="G90" s="34">
        <v>5688.7037986947298</v>
      </c>
      <c r="H90" s="34">
        <v>7759.8491221228423</v>
      </c>
      <c r="I90" s="34">
        <v>7872.3768725556492</v>
      </c>
      <c r="J90" s="34">
        <v>7841.9497263064632</v>
      </c>
      <c r="K90" s="34">
        <v>8839.6966916744423</v>
      </c>
      <c r="L90" s="34">
        <v>8804.8553959811306</v>
      </c>
      <c r="M90" s="34">
        <v>8586.9580214302405</v>
      </c>
      <c r="N90" s="34">
        <v>9706.0232348743812</v>
      </c>
      <c r="O90" s="34">
        <v>10008.31697633817</v>
      </c>
      <c r="P90" s="34">
        <v>9432.9152254484525</v>
      </c>
      <c r="Q90" s="34">
        <v>9394.7674648301927</v>
      </c>
      <c r="R90" s="34">
        <v>12367.399981348441</v>
      </c>
      <c r="S90" s="34">
        <v>12247.578512897333</v>
      </c>
      <c r="T90" s="34">
        <v>12216.766592828712</v>
      </c>
      <c r="U90" s="34">
        <v>12355.773302436432</v>
      </c>
      <c r="V90" s="34">
        <v>12362.887604451969</v>
      </c>
      <c r="W90" s="34">
        <v>12374.697257577611</v>
      </c>
      <c r="AE90" s="4" t="s">
        <v>42</v>
      </c>
      <c r="AG90" s="4" t="s">
        <v>132</v>
      </c>
    </row>
    <row r="91" spans="1:33" ht="15.75" x14ac:dyDescent="0.25">
      <c r="A91" s="20"/>
      <c r="B91" s="25" t="s">
        <v>43</v>
      </c>
      <c r="C91" s="46">
        <v>550539.06671667111</v>
      </c>
      <c r="D91" s="34">
        <v>10258.67610075839</v>
      </c>
      <c r="E91" s="34">
        <v>10786.68530773444</v>
      </c>
      <c r="F91" s="34">
        <v>15810.2699487462</v>
      </c>
      <c r="G91" s="34">
        <v>15581.75096925465</v>
      </c>
      <c r="H91" s="34">
        <v>16067.69193359515</v>
      </c>
      <c r="I91" s="34">
        <v>16102.25430962469</v>
      </c>
      <c r="J91" s="34">
        <v>16036.312564163889</v>
      </c>
      <c r="K91" s="34">
        <v>17000.614676421268</v>
      </c>
      <c r="L91" s="34">
        <v>16581.044014124931</v>
      </c>
      <c r="M91" s="34">
        <v>29170.78706931333</v>
      </c>
      <c r="N91" s="34">
        <v>35615.716386102809</v>
      </c>
      <c r="O91" s="34">
        <v>35198.228708807175</v>
      </c>
      <c r="P91" s="34">
        <v>36073.497262640201</v>
      </c>
      <c r="Q91" s="34">
        <v>36995.566936028139</v>
      </c>
      <c r="R91" s="34">
        <v>40999.425732943309</v>
      </c>
      <c r="S91" s="34">
        <v>40710.038429577042</v>
      </c>
      <c r="T91" s="34">
        <v>40328.701044013018</v>
      </c>
      <c r="U91" s="34">
        <v>41073.090727817638</v>
      </c>
      <c r="V91" s="34">
        <v>40089.9131843055</v>
      </c>
      <c r="W91" s="34">
        <v>40058.80141069938</v>
      </c>
      <c r="AE91" s="4" t="s">
        <v>43</v>
      </c>
      <c r="AG91" s="4" t="s">
        <v>132</v>
      </c>
    </row>
    <row r="92" spans="1:33" ht="15.75" x14ac:dyDescent="0.25">
      <c r="A92" s="20"/>
      <c r="B92" s="25" t="s">
        <v>44</v>
      </c>
      <c r="C92" s="46">
        <v>134161.033831523</v>
      </c>
      <c r="D92" s="34">
        <v>4620.0009044242406</v>
      </c>
      <c r="E92" s="34">
        <v>4595.8692990793797</v>
      </c>
      <c r="F92" s="34">
        <v>4702.5327547101915</v>
      </c>
      <c r="G92" s="34">
        <v>4713.9231815904413</v>
      </c>
      <c r="H92" s="34">
        <v>4637.2670982715799</v>
      </c>
      <c r="I92" s="34">
        <v>4501.829826980771</v>
      </c>
      <c r="J92" s="34">
        <v>4618.5685933609893</v>
      </c>
      <c r="K92" s="34">
        <v>8361.1250469794977</v>
      </c>
      <c r="L92" s="34">
        <v>8564.5694669747372</v>
      </c>
      <c r="M92" s="34">
        <v>8194.4029573821881</v>
      </c>
      <c r="N92" s="34">
        <v>7716.8142022649372</v>
      </c>
      <c r="O92" s="34">
        <v>7567.9930070169376</v>
      </c>
      <c r="P92" s="34">
        <v>7769.9039429861059</v>
      </c>
      <c r="Q92" s="34">
        <v>7762.9375609745857</v>
      </c>
      <c r="R92" s="34">
        <v>7794.1662409455075</v>
      </c>
      <c r="S92" s="34">
        <v>7457.6622084718983</v>
      </c>
      <c r="T92" s="34">
        <v>7420.883481307269</v>
      </c>
      <c r="U92" s="34">
        <v>7391.5957054315004</v>
      </c>
      <c r="V92" s="34">
        <v>7240.4543301724498</v>
      </c>
      <c r="W92" s="34">
        <v>8528.5340221977949</v>
      </c>
      <c r="AE92" s="4" t="s">
        <v>121</v>
      </c>
      <c r="AG92" s="4" t="s">
        <v>132</v>
      </c>
    </row>
    <row r="93" spans="1:33" ht="15.75" x14ac:dyDescent="0.25">
      <c r="A93" s="20"/>
      <c r="B93" s="27" t="s">
        <v>1</v>
      </c>
      <c r="C93" s="35">
        <v>1584525.556404752</v>
      </c>
      <c r="D93" s="46">
        <v>64825.032219039669</v>
      </c>
      <c r="E93" s="46">
        <v>69223.446627266472</v>
      </c>
      <c r="F93" s="46">
        <v>64060.64703565291</v>
      </c>
      <c r="G93" s="46">
        <v>65150.645107648568</v>
      </c>
      <c r="H93" s="46">
        <v>69959.829664737277</v>
      </c>
      <c r="I93" s="46">
        <v>72632.40914113418</v>
      </c>
      <c r="J93" s="46">
        <v>73334.22408273934</v>
      </c>
      <c r="K93" s="46">
        <v>75562.767140812706</v>
      </c>
      <c r="L93" s="46">
        <v>76536.329402113639</v>
      </c>
      <c r="M93" s="46">
        <v>81448.902856033601</v>
      </c>
      <c r="N93" s="46">
        <v>83017.018168754294</v>
      </c>
      <c r="O93" s="46">
        <v>83752.696451154348</v>
      </c>
      <c r="P93" s="46">
        <v>84200.909609758091</v>
      </c>
      <c r="Q93" s="46">
        <v>84040.702089973813</v>
      </c>
      <c r="R93" s="46">
        <v>87961.209626069365</v>
      </c>
      <c r="S93" s="46">
        <v>88616.924797192376</v>
      </c>
      <c r="T93" s="46">
        <v>89167.688701352177</v>
      </c>
      <c r="U93" s="46">
        <v>89213.829295840493</v>
      </c>
      <c r="V93" s="46">
        <v>90124.019361825602</v>
      </c>
      <c r="W93" s="46">
        <v>91696.325025652841</v>
      </c>
    </row>
    <row r="94" spans="1:33" ht="15.75" x14ac:dyDescent="0.25">
      <c r="B94" s="24"/>
    </row>
    <row r="95" spans="1:33" ht="15.75" x14ac:dyDescent="0.25">
      <c r="B95" s="24" t="s">
        <v>69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</row>
    <row r="98" spans="1:27" x14ac:dyDescent="0.25">
      <c r="S98" s="9"/>
    </row>
    <row r="100" spans="1:27" x14ac:dyDescent="0.25">
      <c r="A100" s="4">
        <v>13</v>
      </c>
      <c r="B100" s="7" t="s">
        <v>49</v>
      </c>
    </row>
    <row r="101" spans="1:27" x14ac:dyDescent="0.25">
      <c r="B101" s="4" t="s">
        <v>95</v>
      </c>
      <c r="C101" s="20">
        <v>2.764485218643364E-2</v>
      </c>
      <c r="D101" s="20">
        <v>0</v>
      </c>
      <c r="E101" s="20">
        <v>0</v>
      </c>
      <c r="F101" s="20">
        <v>0</v>
      </c>
      <c r="G101" s="20">
        <v>0</v>
      </c>
      <c r="H101" s="20">
        <v>9.7415882896147703E-3</v>
      </c>
      <c r="I101" s="20">
        <v>9.3392838038823794E-3</v>
      </c>
      <c r="J101" s="20">
        <v>9.2056758531903204E-3</v>
      </c>
      <c r="K101" s="20">
        <v>4.3006203496292411E-3</v>
      </c>
      <c r="L101" s="20">
        <v>4.7759112345079225E-3</v>
      </c>
      <c r="M101" s="20">
        <v>2.3582491477673389E-3</v>
      </c>
      <c r="N101" s="20">
        <v>8.8059019634208007E-4</v>
      </c>
      <c r="O101" s="20">
        <v>8.4443758267632003E-4</v>
      </c>
      <c r="P101" s="20">
        <v>8.2830732921909006E-4</v>
      </c>
      <c r="Q101" s="20">
        <v>7.2659568543744033E-4</v>
      </c>
      <c r="R101" s="20">
        <v>8.1232412727038988E-4</v>
      </c>
      <c r="S101" s="20">
        <v>4.9144066132920006E-4</v>
      </c>
      <c r="T101" s="20">
        <v>0</v>
      </c>
      <c r="U101" s="20">
        <v>0</v>
      </c>
      <c r="V101" s="20">
        <v>0</v>
      </c>
      <c r="W101" s="20">
        <v>0</v>
      </c>
    </row>
    <row r="103" spans="1:27" x14ac:dyDescent="0.25">
      <c r="B103" s="4" t="s">
        <v>96</v>
      </c>
      <c r="C103" s="20">
        <v>-3486.6687204370296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-585.35796601623758</v>
      </c>
      <c r="J103" s="42">
        <v>-565.09101382486926</v>
      </c>
      <c r="K103" s="42">
        <v>-603.84857164657979</v>
      </c>
      <c r="L103" s="42">
        <v>-582.95375647718959</v>
      </c>
      <c r="M103" s="42">
        <v>-620.92062155109784</v>
      </c>
      <c r="N103" s="42">
        <v>-578.30338398767992</v>
      </c>
      <c r="O103" s="42">
        <v>-638.86891804653999</v>
      </c>
      <c r="P103" s="42">
        <v>-577.58137681388121</v>
      </c>
      <c r="Q103" s="42">
        <v>-596.71486488415303</v>
      </c>
      <c r="R103" s="42">
        <v>-564.53428853371577</v>
      </c>
      <c r="S103" s="42">
        <v>-617.43462217385604</v>
      </c>
      <c r="T103" s="42">
        <v>-662.86568618328909</v>
      </c>
      <c r="U103" s="42">
        <v>0</v>
      </c>
      <c r="V103" s="42">
        <v>0</v>
      </c>
      <c r="W103" s="42">
        <v>0</v>
      </c>
      <c r="Z103" s="4" t="s">
        <v>133</v>
      </c>
      <c r="AA103" s="4" t="s">
        <v>134</v>
      </c>
    </row>
    <row r="104" spans="1:27" x14ac:dyDescent="0.25">
      <c r="B104" s="4" t="s">
        <v>89</v>
      </c>
      <c r="C104" s="20">
        <v>2921.2587343552304</v>
      </c>
      <c r="D104" s="42">
        <v>0</v>
      </c>
      <c r="E104" s="42">
        <v>0</v>
      </c>
      <c r="F104" s="42">
        <v>342.2395314250877</v>
      </c>
      <c r="G104" s="42">
        <v>336.52550549385649</v>
      </c>
      <c r="H104" s="42">
        <v>373.85244706229952</v>
      </c>
      <c r="I104" s="42">
        <v>356.3103925514547</v>
      </c>
      <c r="J104" s="42">
        <v>385.99013467354411</v>
      </c>
      <c r="K104" s="42">
        <v>352.5484572435127</v>
      </c>
      <c r="L104" s="42">
        <v>398.46533819481658</v>
      </c>
      <c r="M104" s="42">
        <v>306.79796119202024</v>
      </c>
      <c r="N104" s="42">
        <v>240.36763061853901</v>
      </c>
      <c r="O104" s="42">
        <v>264.42356248704311</v>
      </c>
      <c r="P104" s="42">
        <v>278.15044621251656</v>
      </c>
      <c r="Q104" s="42">
        <v>266.8222243995105</v>
      </c>
      <c r="R104" s="42">
        <v>215.22654432437449</v>
      </c>
      <c r="S104" s="42">
        <v>242.78805263336</v>
      </c>
      <c r="T104" s="42">
        <v>272.27025616276899</v>
      </c>
      <c r="U104" s="42">
        <v>288.44799526505636</v>
      </c>
      <c r="V104" s="42">
        <v>364.20087822024499</v>
      </c>
      <c r="W104" s="42">
        <v>393.40624393709243</v>
      </c>
      <c r="Z104" s="4" t="s">
        <v>135</v>
      </c>
      <c r="AA104" s="4">
        <v>0</v>
      </c>
    </row>
    <row r="105" spans="1:27" x14ac:dyDescent="0.25">
      <c r="B105" s="4" t="s">
        <v>90</v>
      </c>
      <c r="C105" s="20">
        <v>155.69833721718962</v>
      </c>
      <c r="D105" s="42">
        <v>69.692940434511954</v>
      </c>
      <c r="E105" s="42">
        <v>82.895894317090466</v>
      </c>
      <c r="F105" s="42">
        <v>5.7964520180865691</v>
      </c>
      <c r="G105" s="42">
        <v>3.2771877444990389</v>
      </c>
      <c r="H105" s="42">
        <v>2.5947308747298914</v>
      </c>
      <c r="I105" s="42">
        <v>4.4934215029981592</v>
      </c>
      <c r="J105" s="42">
        <v>2.4779635103133608</v>
      </c>
      <c r="K105" s="42">
        <v>1.70742784477383</v>
      </c>
      <c r="L105" s="42">
        <v>1.35207142876582</v>
      </c>
      <c r="M105" s="42">
        <v>0.99505647105318984</v>
      </c>
      <c r="N105" s="42">
        <v>0.43428525974006998</v>
      </c>
      <c r="O105" s="42">
        <v>0.65642830809557984</v>
      </c>
      <c r="P105" s="42">
        <v>0.94972067218801004</v>
      </c>
      <c r="Q105" s="42">
        <v>0.48874155276287001</v>
      </c>
      <c r="R105" s="42">
        <v>0.48917637405458997</v>
      </c>
      <c r="S105" s="42">
        <v>0.26096624966861998</v>
      </c>
      <c r="T105" s="42">
        <v>0.17073208427117001</v>
      </c>
      <c r="U105" s="42">
        <v>0</v>
      </c>
      <c r="V105" s="42">
        <v>0</v>
      </c>
      <c r="W105" s="42">
        <v>0</v>
      </c>
      <c r="Z105" s="4" t="s">
        <v>136</v>
      </c>
      <c r="AA105" s="4">
        <v>0</v>
      </c>
    </row>
    <row r="106" spans="1:27" x14ac:dyDescent="0.25">
      <c r="B106" s="4" t="s">
        <v>97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Z106" s="4" t="s">
        <v>137</v>
      </c>
    </row>
    <row r="107" spans="1:27" x14ac:dyDescent="0.25">
      <c r="B107" s="4" t="s">
        <v>1</v>
      </c>
      <c r="C107" s="35">
        <v>-409.71164886460951</v>
      </c>
      <c r="D107" s="35">
        <v>69.692940434511954</v>
      </c>
      <c r="E107" s="35">
        <v>82.895894317090466</v>
      </c>
      <c r="F107" s="35">
        <v>348.03598344317425</v>
      </c>
      <c r="G107" s="35">
        <v>339.80269323835552</v>
      </c>
      <c r="H107" s="35">
        <v>376.44717793702944</v>
      </c>
      <c r="I107" s="35">
        <v>-224.55415196178473</v>
      </c>
      <c r="J107" s="35">
        <v>-176.62291564101179</v>
      </c>
      <c r="K107" s="35">
        <v>-249.59268655829325</v>
      </c>
      <c r="L107" s="35">
        <v>-183.13634685360719</v>
      </c>
      <c r="M107" s="35">
        <v>-313.1276038880244</v>
      </c>
      <c r="N107" s="35">
        <v>-337.50146810940083</v>
      </c>
      <c r="O107" s="35">
        <v>-373.78892725140128</v>
      </c>
      <c r="P107" s="35">
        <v>-298.48120992917666</v>
      </c>
      <c r="Q107" s="35">
        <v>-329.40389893187967</v>
      </c>
      <c r="R107" s="35">
        <v>-348.81856783528673</v>
      </c>
      <c r="S107" s="35">
        <v>-374.38560329082742</v>
      </c>
      <c r="T107" s="35">
        <v>-390.42469793624895</v>
      </c>
      <c r="U107" s="35">
        <v>288.44799526505636</v>
      </c>
      <c r="V107" s="35">
        <v>364.20087822024499</v>
      </c>
      <c r="W107" s="35">
        <v>393.40624393709243</v>
      </c>
    </row>
  </sheetData>
  <conditionalFormatting sqref="D84:W84">
    <cfRule type="colorScale" priority="4">
      <colorScale>
        <cfvo type="min"/>
        <cfvo type="max"/>
        <color rgb="FFFFEF9C"/>
        <color rgb="FF63BE7B"/>
      </colorScale>
    </cfRule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4:W92">
    <cfRule type="colorScale" priority="5">
      <colorScale>
        <cfvo type="min"/>
        <cfvo type="max"/>
        <color rgb="FFFFEF9C"/>
        <color rgb="FF63BE7B"/>
      </colorScale>
    </cfRule>
  </conditionalFormatting>
  <conditionalFormatting sqref="D93:W93">
    <cfRule type="colorScale" priority="1">
      <colorScale>
        <cfvo type="min"/>
        <cfvo type="max"/>
        <color rgb="FFFFEF9C"/>
        <color rgb="FF63BE7B"/>
      </colorScale>
    </cfRule>
    <cfRule type="colorScale" priority="2">
      <colorScale>
        <cfvo type="min"/>
        <cfvo type="max"/>
        <color rgb="FFFFEF9C"/>
        <color rgb="FF63BE7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CFB2BE-AD37-4B1A-A8A5-755862933A90}"/>
</file>

<file path=customXml/itemProps2.xml><?xml version="1.0" encoding="utf-8"?>
<ds:datastoreItem xmlns:ds="http://schemas.openxmlformats.org/officeDocument/2006/customXml" ds:itemID="{0DE1C6B9-D7CD-4762-94A6-922434E1B56A}"/>
</file>

<file path=customXml/itemProps3.xml><?xml version="1.0" encoding="utf-8"?>
<ds:datastoreItem xmlns:ds="http://schemas.openxmlformats.org/officeDocument/2006/customXml" ds:itemID="{CF076B46-7688-4D1B-BE59-0CD772B3939E}"/>
</file>

<file path=customXml/itemProps4.xml><?xml version="1.0" encoding="utf-8"?>
<ds:datastoreItem xmlns:ds="http://schemas.openxmlformats.org/officeDocument/2006/customXml" ds:itemID="{106A6752-9885-4C49-820D-B823C5009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Summary</vt:lpstr>
      <vt:lpstr>Delta</vt:lpstr>
      <vt:lpstr>Change</vt:lpstr>
      <vt:lpstr>Base</vt:lpstr>
      <vt:lpstr>BaseStudyName</vt:lpstr>
      <vt:lpstr>ChangeStudyName</vt:lpstr>
      <vt:lpstr>Discount_Rate</vt:lpstr>
      <vt:lpstr>FinalPVRR</vt:lpstr>
      <vt:lpstr>ST_Risk_Adj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2021-08-28T20:45:58Z</dcterms:created>
  <dcterms:modified xsi:type="dcterms:W3CDTF">2024-04-05T04:03:08Z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