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8_{EE71BD25-AA70-4BE8-81BD-61D1B0B9A456}" xr6:coauthVersionLast="47" xr6:coauthVersionMax="47" xr10:uidLastSave="{00000000-0000-0000-0000-000000000000}"/>
  <bookViews>
    <workbookView xWindow="-120" yWindow="480" windowWidth="51840" windowHeight="21240" activeTab="3" xr2:uid="{BFF905BA-FAB3-48A0-87BE-B12666C621D6}"/>
  </bookViews>
  <sheets>
    <sheet name="Fig 6.22  Change in Cost" sheetId="6" r:id="rId1"/>
    <sheet name="Delta" sheetId="9" r:id="rId2"/>
    <sheet name="Change" sheetId="8" r:id="rId3"/>
    <sheet name="Base" sheetId="7" r:id="rId4"/>
  </sheets>
  <externalReferences>
    <externalReference r:id="rId5"/>
  </externalReferences>
  <definedNames>
    <definedName name="BaseStudyName">Base!$F$1</definedName>
    <definedName name="ChangeStudyName">Change!$F$1</definedName>
    <definedName name="Discount_Rate">Base!$C$2</definedName>
    <definedName name="FinalPVRR">Base!$C$75</definedName>
    <definedName name="Risk_Adjustment">'[1]Costs By Sample'!$H$8</definedName>
    <definedName name="ST_Risk_Adj">Base!$E$80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9" l="1"/>
  <c r="G98" i="9"/>
  <c r="C52" i="6"/>
  <c r="C26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W4" i="6"/>
  <c r="W56" i="6" s="1"/>
  <c r="V4" i="6"/>
  <c r="V56" i="6" s="1"/>
  <c r="U4" i="6"/>
  <c r="U56" i="6" s="1"/>
  <c r="T4" i="6"/>
  <c r="T56" i="6" s="1"/>
  <c r="S4" i="6"/>
  <c r="S56" i="6" s="1"/>
  <c r="R4" i="6"/>
  <c r="R56" i="6" s="1"/>
  <c r="Q4" i="6"/>
  <c r="Q56" i="6" s="1"/>
  <c r="P4" i="6"/>
  <c r="P56" i="6" s="1"/>
  <c r="O4" i="6"/>
  <c r="O56" i="6" s="1"/>
  <c r="N4" i="6"/>
  <c r="N56" i="6" s="1"/>
  <c r="M4" i="6"/>
  <c r="M56" i="6" s="1"/>
  <c r="L4" i="6"/>
  <c r="L56" i="6" s="1"/>
  <c r="K4" i="6"/>
  <c r="K56" i="6" s="1"/>
  <c r="J4" i="6"/>
  <c r="J56" i="6" s="1"/>
  <c r="I4" i="6"/>
  <c r="I56" i="6" s="1"/>
  <c r="H4" i="6"/>
  <c r="H56" i="6" s="1"/>
  <c r="G4" i="6"/>
  <c r="G56" i="6" s="1"/>
  <c r="F4" i="6"/>
  <c r="F56" i="6" s="1"/>
  <c r="E4" i="6"/>
  <c r="E56" i="6" s="1"/>
  <c r="D4" i="6"/>
  <c r="D56" i="6" s="1"/>
  <c r="D31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W101" i="9"/>
  <c r="V101" i="9"/>
  <c r="U101" i="9"/>
  <c r="T101" i="9"/>
  <c r="S101" i="9"/>
  <c r="R101" i="9"/>
  <c r="Q101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W95" i="9"/>
  <c r="V95" i="9"/>
  <c r="U95" i="9"/>
  <c r="T95" i="9"/>
  <c r="S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W85" i="9"/>
  <c r="V85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W84" i="9"/>
  <c r="V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B30" i="6"/>
  <c r="B4" i="6"/>
  <c r="R83" i="6" l="1"/>
  <c r="L83" i="6"/>
  <c r="F83" i="6"/>
  <c r="T98" i="6"/>
  <c r="N98" i="6"/>
  <c r="H98" i="6"/>
  <c r="W83" i="6"/>
  <c r="Q83" i="6"/>
  <c r="K83" i="6"/>
  <c r="E83" i="6"/>
  <c r="S98" i="6"/>
  <c r="M98" i="6"/>
  <c r="G98" i="6"/>
  <c r="V83" i="6"/>
  <c r="P83" i="6"/>
  <c r="J83" i="6"/>
  <c r="D98" i="6"/>
  <c r="R98" i="6"/>
  <c r="L98" i="6"/>
  <c r="F98" i="6"/>
  <c r="U83" i="6"/>
  <c r="O83" i="6"/>
  <c r="I83" i="6"/>
  <c r="W98" i="6"/>
  <c r="Q98" i="6"/>
  <c r="K98" i="6"/>
  <c r="E98" i="6"/>
  <c r="T83" i="6"/>
  <c r="N83" i="6"/>
  <c r="H83" i="6"/>
  <c r="V98" i="6"/>
  <c r="P98" i="6"/>
  <c r="J98" i="6"/>
  <c r="S83" i="6"/>
  <c r="M83" i="6"/>
  <c r="G83" i="6"/>
  <c r="U98" i="6"/>
  <c r="O98" i="6"/>
  <c r="I98" i="6"/>
  <c r="C13" i="9"/>
  <c r="C26" i="9"/>
  <c r="C31" i="9"/>
  <c r="C33" i="9"/>
  <c r="C39" i="9"/>
  <c r="C41" i="9"/>
  <c r="C44" i="9"/>
  <c r="C48" i="9"/>
  <c r="C50" i="9"/>
  <c r="C52" i="9"/>
  <c r="C54" i="9"/>
  <c r="C56" i="9"/>
  <c r="C60" i="9"/>
  <c r="C62" i="9"/>
  <c r="C66" i="9"/>
  <c r="C68" i="9"/>
  <c r="C72" i="9"/>
  <c r="C76" i="9"/>
  <c r="C84" i="9"/>
  <c r="C83" i="9" s="1"/>
  <c r="C86" i="9"/>
  <c r="C88" i="9"/>
  <c r="C90" i="9"/>
  <c r="C92" i="9"/>
  <c r="C95" i="9"/>
  <c r="C103" i="9"/>
  <c r="C105" i="9"/>
  <c r="C15" i="9"/>
  <c r="C20" i="9"/>
  <c r="C19" i="9" s="1"/>
  <c r="C8" i="9"/>
  <c r="C22" i="9"/>
  <c r="C14" i="9"/>
  <c r="C21" i="9"/>
  <c r="C25" i="9"/>
  <c r="C32" i="9"/>
  <c r="C34" i="9"/>
  <c r="C36" i="9"/>
  <c r="C38" i="9"/>
  <c r="C40" i="9"/>
  <c r="C42" i="9"/>
  <c r="C47" i="9"/>
  <c r="C49" i="9"/>
  <c r="C51" i="9"/>
  <c r="C53" i="9"/>
  <c r="C55" i="9"/>
  <c r="C59" i="9"/>
  <c r="C61" i="9"/>
  <c r="C63" i="9"/>
  <c r="C67" i="9"/>
  <c r="C71" i="9"/>
  <c r="C75" i="9"/>
  <c r="C77" i="9"/>
  <c r="C78" i="9" s="1"/>
  <c r="C85" i="9"/>
  <c r="C87" i="9"/>
  <c r="C89" i="9"/>
  <c r="C91" i="9"/>
  <c r="C93" i="9"/>
  <c r="C101" i="9"/>
  <c r="C104" i="9"/>
  <c r="C106" i="9"/>
  <c r="C27" i="9"/>
  <c r="C17" i="9"/>
  <c r="C10" i="9"/>
  <c r="C35" i="9"/>
  <c r="C37" i="9"/>
  <c r="C107" i="9"/>
  <c r="D83" i="6"/>
  <c r="C2" i="6"/>
  <c r="Q58" i="6" l="1"/>
  <c r="W58" i="6"/>
  <c r="E58" i="6"/>
  <c r="F58" i="6"/>
  <c r="D58" i="6"/>
  <c r="R58" i="6"/>
  <c r="L58" i="6"/>
  <c r="K58" i="6"/>
  <c r="V58" i="6"/>
  <c r="P58" i="6"/>
  <c r="J58" i="6"/>
  <c r="U58" i="6"/>
  <c r="O58" i="6"/>
  <c r="I58" i="6"/>
  <c r="T58" i="6"/>
  <c r="N58" i="6"/>
  <c r="H58" i="6"/>
  <c r="S58" i="6"/>
  <c r="M58" i="6"/>
  <c r="G58" i="6"/>
  <c r="C6" i="6"/>
  <c r="C32" i="6"/>
  <c r="C58" i="6" l="1"/>
  <c r="U136" i="6" l="1"/>
  <c r="V136" i="6"/>
  <c r="W136" i="6"/>
  <c r="U137" i="6"/>
  <c r="V137" i="6"/>
  <c r="W137" i="6"/>
  <c r="U138" i="6"/>
  <c r="V138" i="6"/>
  <c r="W138" i="6"/>
  <c r="U139" i="6"/>
  <c r="V139" i="6"/>
  <c r="W139" i="6"/>
  <c r="U140" i="6"/>
  <c r="V140" i="6"/>
  <c r="W140" i="6"/>
  <c r="U141" i="6"/>
  <c r="V141" i="6"/>
  <c r="W141" i="6"/>
  <c r="U142" i="6"/>
  <c r="V142" i="6"/>
  <c r="W142" i="6"/>
  <c r="U143" i="6"/>
  <c r="V143" i="6"/>
  <c r="W143" i="6"/>
  <c r="U144" i="6"/>
  <c r="V144" i="6"/>
  <c r="W144" i="6"/>
  <c r="U145" i="6"/>
  <c r="V145" i="6"/>
  <c r="W145" i="6"/>
  <c r="D136" i="6"/>
  <c r="E136" i="6"/>
  <c r="F136" i="6"/>
  <c r="G136" i="6"/>
  <c r="H136" i="6"/>
  <c r="I136" i="6"/>
  <c r="J136" i="6"/>
  <c r="K136" i="6"/>
  <c r="L136" i="6"/>
  <c r="M136" i="6"/>
  <c r="N136" i="6"/>
  <c r="O136" i="6"/>
  <c r="P136" i="6"/>
  <c r="Q136" i="6"/>
  <c r="R136" i="6"/>
  <c r="S136" i="6"/>
  <c r="T136" i="6"/>
  <c r="D137" i="6"/>
  <c r="E137" i="6"/>
  <c r="F137" i="6"/>
  <c r="G137" i="6"/>
  <c r="H137" i="6"/>
  <c r="I137" i="6"/>
  <c r="J137" i="6"/>
  <c r="K137" i="6"/>
  <c r="L137" i="6"/>
  <c r="M137" i="6"/>
  <c r="N137" i="6"/>
  <c r="O137" i="6"/>
  <c r="P137" i="6"/>
  <c r="Q137" i="6"/>
  <c r="R137" i="6"/>
  <c r="S137" i="6"/>
  <c r="T137" i="6"/>
  <c r="D138" i="6"/>
  <c r="E138" i="6"/>
  <c r="F138" i="6"/>
  <c r="G138" i="6"/>
  <c r="H138" i="6"/>
  <c r="I138" i="6"/>
  <c r="J138" i="6"/>
  <c r="K138" i="6"/>
  <c r="L138" i="6"/>
  <c r="M138" i="6"/>
  <c r="N138" i="6"/>
  <c r="O138" i="6"/>
  <c r="P138" i="6"/>
  <c r="Q138" i="6"/>
  <c r="R138" i="6"/>
  <c r="S138" i="6"/>
  <c r="T138" i="6"/>
  <c r="D139" i="6"/>
  <c r="E139" i="6"/>
  <c r="F139" i="6"/>
  <c r="G139" i="6"/>
  <c r="H139" i="6"/>
  <c r="I139" i="6"/>
  <c r="J139" i="6"/>
  <c r="K139" i="6"/>
  <c r="L139" i="6"/>
  <c r="M139" i="6"/>
  <c r="N139" i="6"/>
  <c r="O139" i="6"/>
  <c r="P139" i="6"/>
  <c r="Q139" i="6"/>
  <c r="R139" i="6"/>
  <c r="S139" i="6"/>
  <c r="T139" i="6"/>
  <c r="D140" i="6"/>
  <c r="E140" i="6"/>
  <c r="F140" i="6"/>
  <c r="G140" i="6"/>
  <c r="H140" i="6"/>
  <c r="I140" i="6"/>
  <c r="J140" i="6"/>
  <c r="K140" i="6"/>
  <c r="L140" i="6"/>
  <c r="M140" i="6"/>
  <c r="N140" i="6"/>
  <c r="O140" i="6"/>
  <c r="P140" i="6"/>
  <c r="Q140" i="6"/>
  <c r="R140" i="6"/>
  <c r="S140" i="6"/>
  <c r="T140" i="6"/>
  <c r="D141" i="6"/>
  <c r="E141" i="6"/>
  <c r="F141" i="6"/>
  <c r="G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D142" i="6"/>
  <c r="E142" i="6"/>
  <c r="F142" i="6"/>
  <c r="G142" i="6"/>
  <c r="H142" i="6"/>
  <c r="I142" i="6"/>
  <c r="J142" i="6"/>
  <c r="K142" i="6"/>
  <c r="L142" i="6"/>
  <c r="M142" i="6"/>
  <c r="N142" i="6"/>
  <c r="O142" i="6"/>
  <c r="P142" i="6"/>
  <c r="Q142" i="6"/>
  <c r="R142" i="6"/>
  <c r="S142" i="6"/>
  <c r="T142" i="6"/>
  <c r="D143" i="6"/>
  <c r="E143" i="6"/>
  <c r="F143" i="6"/>
  <c r="G143" i="6"/>
  <c r="H143" i="6"/>
  <c r="I143" i="6"/>
  <c r="J143" i="6"/>
  <c r="K143" i="6"/>
  <c r="L143" i="6"/>
  <c r="M143" i="6"/>
  <c r="N143" i="6"/>
  <c r="O143" i="6"/>
  <c r="P143" i="6"/>
  <c r="Q143" i="6"/>
  <c r="R143" i="6"/>
  <c r="S143" i="6"/>
  <c r="T143" i="6"/>
  <c r="D144" i="6"/>
  <c r="E144" i="6"/>
  <c r="F144" i="6"/>
  <c r="G14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D145" i="6"/>
  <c r="E145" i="6"/>
  <c r="F145" i="6"/>
  <c r="G145" i="6"/>
  <c r="H145" i="6"/>
  <c r="I145" i="6"/>
  <c r="J145" i="6"/>
  <c r="K145" i="6"/>
  <c r="L145" i="6"/>
  <c r="M145" i="6"/>
  <c r="N145" i="6"/>
  <c r="O145" i="6"/>
  <c r="P145" i="6"/>
  <c r="Q145" i="6"/>
  <c r="R145" i="6"/>
  <c r="S145" i="6"/>
  <c r="T145" i="6"/>
  <c r="C141" i="6" l="1"/>
  <c r="C143" i="6"/>
  <c r="C139" i="6"/>
  <c r="C145" i="6"/>
  <c r="C137" i="6"/>
  <c r="C144" i="6"/>
  <c r="C140" i="6"/>
  <c r="C136" i="6"/>
  <c r="C142" i="6"/>
  <c r="C138" i="6"/>
  <c r="L41" i="6" l="1"/>
  <c r="T41" i="6"/>
  <c r="Q41" i="6"/>
  <c r="I41" i="6"/>
  <c r="P41" i="6"/>
  <c r="H41" i="6"/>
  <c r="U41" i="6"/>
  <c r="M41" i="6"/>
  <c r="E41" i="6"/>
  <c r="S41" i="6"/>
  <c r="K41" i="6"/>
  <c r="W41" i="6"/>
  <c r="O41" i="6"/>
  <c r="G41" i="6"/>
  <c r="R41" i="6"/>
  <c r="J41" i="6"/>
  <c r="V41" i="6"/>
  <c r="N41" i="6"/>
  <c r="F41" i="6"/>
  <c r="D49" i="6" l="1"/>
  <c r="D41" i="6"/>
  <c r="V23" i="6" l="1"/>
  <c r="H23" i="6" l="1"/>
  <c r="U23" i="6"/>
  <c r="O23" i="6"/>
  <c r="P23" i="6"/>
  <c r="J23" i="6"/>
  <c r="I23" i="6"/>
  <c r="R23" i="6"/>
  <c r="Q23" i="6"/>
  <c r="N23" i="6"/>
  <c r="S23" i="6"/>
  <c r="G23" i="6"/>
  <c r="L23" i="6"/>
  <c r="F23" i="6"/>
  <c r="W23" i="6"/>
  <c r="K23" i="6"/>
  <c r="E23" i="6"/>
  <c r="T23" i="6"/>
  <c r="M23" i="6"/>
  <c r="V59" i="6" l="1"/>
  <c r="P59" i="6"/>
  <c r="N59" i="6"/>
  <c r="H59" i="6"/>
  <c r="F59" i="6"/>
  <c r="W73" i="6"/>
  <c r="Q73" i="6"/>
  <c r="O73" i="6"/>
  <c r="I73" i="6"/>
  <c r="G73" i="6"/>
  <c r="W69" i="6"/>
  <c r="O69" i="6"/>
  <c r="G69" i="6"/>
  <c r="S64" i="6"/>
  <c r="K64" i="6"/>
  <c r="W63" i="6"/>
  <c r="V63" i="6"/>
  <c r="S63" i="6"/>
  <c r="R63" i="6"/>
  <c r="O63" i="6"/>
  <c r="N63" i="6"/>
  <c r="K63" i="6"/>
  <c r="J63" i="6"/>
  <c r="F63" i="6"/>
  <c r="S66" i="6"/>
  <c r="K66" i="6"/>
  <c r="W65" i="6"/>
  <c r="W88" i="6" s="1"/>
  <c r="O65" i="6"/>
  <c r="O88" i="6" s="1"/>
  <c r="G65" i="6"/>
  <c r="G88" i="6" s="1"/>
  <c r="S62" i="6"/>
  <c r="K62" i="6"/>
  <c r="W61" i="6"/>
  <c r="O61" i="6"/>
  <c r="G61" i="6"/>
  <c r="S60" i="6"/>
  <c r="K60" i="6"/>
  <c r="K89" i="6" l="1"/>
  <c r="S89" i="6"/>
  <c r="G57" i="6"/>
  <c r="O57" i="6"/>
  <c r="W57" i="6"/>
  <c r="O59" i="6"/>
  <c r="W59" i="6"/>
  <c r="D60" i="6"/>
  <c r="L60" i="6"/>
  <c r="T60" i="6"/>
  <c r="H61" i="6"/>
  <c r="P61" i="6"/>
  <c r="H65" i="6"/>
  <c r="H88" i="6" s="1"/>
  <c r="P65" i="6"/>
  <c r="P88" i="6" s="1"/>
  <c r="L66" i="6"/>
  <c r="T66" i="6"/>
  <c r="K73" i="6"/>
  <c r="K57" i="6"/>
  <c r="S57" i="6"/>
  <c r="D73" i="6"/>
  <c r="S73" i="6"/>
  <c r="J59" i="6"/>
  <c r="R59" i="6"/>
  <c r="K71" i="6"/>
  <c r="S71" i="6"/>
  <c r="M73" i="6"/>
  <c r="D59" i="6"/>
  <c r="L59" i="6"/>
  <c r="T59" i="6"/>
  <c r="H60" i="6"/>
  <c r="P60" i="6"/>
  <c r="D61" i="6"/>
  <c r="L61" i="6"/>
  <c r="T61" i="6"/>
  <c r="D65" i="6"/>
  <c r="D88" i="6" s="1"/>
  <c r="L65" i="6"/>
  <c r="L88" i="6" s="1"/>
  <c r="T65" i="6"/>
  <c r="T88" i="6" s="1"/>
  <c r="H66" i="6"/>
  <c r="P66" i="6"/>
  <c r="F73" i="6"/>
  <c r="N73" i="6"/>
  <c r="V73" i="6"/>
  <c r="E59" i="6"/>
  <c r="M59" i="6"/>
  <c r="U59" i="6"/>
  <c r="G71" i="6"/>
  <c r="O71" i="6"/>
  <c r="W71" i="6"/>
  <c r="J73" i="6"/>
  <c r="R73" i="6"/>
  <c r="I59" i="6"/>
  <c r="Q59" i="6"/>
  <c r="Q61" i="6"/>
  <c r="K59" i="6"/>
  <c r="S59" i="6"/>
  <c r="G60" i="6"/>
  <c r="O60" i="6"/>
  <c r="W60" i="6"/>
  <c r="K61" i="6"/>
  <c r="S61" i="6"/>
  <c r="G62" i="6"/>
  <c r="O62" i="6"/>
  <c r="W62" i="6"/>
  <c r="K65" i="6"/>
  <c r="K88" i="6" s="1"/>
  <c r="S65" i="6"/>
  <c r="S88" i="6" s="1"/>
  <c r="G66" i="6"/>
  <c r="O66" i="6"/>
  <c r="W66" i="6"/>
  <c r="G64" i="6"/>
  <c r="O64" i="6"/>
  <c r="O89" i="6" s="1"/>
  <c r="W64" i="6"/>
  <c r="W89" i="6" s="1"/>
  <c r="K69" i="6"/>
  <c r="S69" i="6"/>
  <c r="H70" i="6"/>
  <c r="I64" i="6"/>
  <c r="Q64" i="6"/>
  <c r="E69" i="6"/>
  <c r="M69" i="6"/>
  <c r="U69" i="6"/>
  <c r="M71" i="6"/>
  <c r="U71" i="6"/>
  <c r="I72" i="6"/>
  <c r="Q72" i="6"/>
  <c r="F60" i="6"/>
  <c r="J60" i="6"/>
  <c r="N60" i="6"/>
  <c r="R60" i="6"/>
  <c r="V60" i="6"/>
  <c r="F61" i="6"/>
  <c r="J61" i="6"/>
  <c r="N61" i="6"/>
  <c r="R61" i="6"/>
  <c r="V61" i="6"/>
  <c r="F65" i="6"/>
  <c r="F88" i="6" s="1"/>
  <c r="J65" i="6"/>
  <c r="J88" i="6" s="1"/>
  <c r="N65" i="6"/>
  <c r="N88" i="6" s="1"/>
  <c r="R65" i="6"/>
  <c r="R88" i="6" s="1"/>
  <c r="V65" i="6"/>
  <c r="V88" i="6" s="1"/>
  <c r="F66" i="6"/>
  <c r="J66" i="6"/>
  <c r="N66" i="6"/>
  <c r="R66" i="6"/>
  <c r="V66" i="6"/>
  <c r="J71" i="6"/>
  <c r="R71" i="6"/>
  <c r="F72" i="6"/>
  <c r="N72" i="6"/>
  <c r="V72" i="6"/>
  <c r="J69" i="6"/>
  <c r="R69" i="6"/>
  <c r="M70" i="6"/>
  <c r="I70" i="6"/>
  <c r="S70" i="6"/>
  <c r="O70" i="6"/>
  <c r="K70" i="6"/>
  <c r="M63" i="6"/>
  <c r="I63" i="6"/>
  <c r="U63" i="6"/>
  <c r="E73" i="6"/>
  <c r="J57" i="6"/>
  <c r="R57" i="6"/>
  <c r="Q63" i="6"/>
  <c r="U73" i="6"/>
  <c r="E15" i="6"/>
  <c r="C78" i="6"/>
  <c r="H57" i="6"/>
  <c r="H87" i="6" s="1"/>
  <c r="L57" i="6"/>
  <c r="T57" i="6"/>
  <c r="M57" i="6"/>
  <c r="Q57" i="6"/>
  <c r="U57" i="6"/>
  <c r="P57" i="6"/>
  <c r="I57" i="6"/>
  <c r="F64" i="6"/>
  <c r="F89" i="6" s="1"/>
  <c r="N64" i="6"/>
  <c r="N89" i="6" s="1"/>
  <c r="V64" i="6"/>
  <c r="V89" i="6" s="1"/>
  <c r="D63" i="6"/>
  <c r="F62" i="6"/>
  <c r="J62" i="6"/>
  <c r="N62" i="6"/>
  <c r="R62" i="6"/>
  <c r="V62" i="6"/>
  <c r="D62" i="6"/>
  <c r="H62" i="6"/>
  <c r="L62" i="6"/>
  <c r="P62" i="6"/>
  <c r="T62" i="6"/>
  <c r="G72" i="6"/>
  <c r="K72" i="6"/>
  <c r="O72" i="6"/>
  <c r="S72" i="6"/>
  <c r="W72" i="6"/>
  <c r="G59" i="6"/>
  <c r="R74" i="6"/>
  <c r="R85" i="6" s="1"/>
  <c r="W70" i="6"/>
  <c r="J49" i="6"/>
  <c r="V49" i="6"/>
  <c r="D70" i="6"/>
  <c r="G49" i="6"/>
  <c r="S49" i="6"/>
  <c r="D74" i="6"/>
  <c r="H74" i="6"/>
  <c r="H85" i="6" s="1"/>
  <c r="L49" i="6"/>
  <c r="P74" i="6"/>
  <c r="P85" i="6" s="1"/>
  <c r="T74" i="6"/>
  <c r="T85" i="6" s="1"/>
  <c r="E74" i="6"/>
  <c r="E85" i="6" s="1"/>
  <c r="I74" i="6"/>
  <c r="I85" i="6" s="1"/>
  <c r="M74" i="6"/>
  <c r="M85" i="6" s="1"/>
  <c r="Q74" i="6"/>
  <c r="Q85" i="6" s="1"/>
  <c r="U74" i="6"/>
  <c r="U85" i="6" s="1"/>
  <c r="D57" i="6"/>
  <c r="C38" i="6"/>
  <c r="K49" i="6"/>
  <c r="W49" i="6"/>
  <c r="L64" i="6"/>
  <c r="T64" i="6"/>
  <c r="L71" i="6"/>
  <c r="T71" i="6"/>
  <c r="L72" i="6"/>
  <c r="T72" i="6"/>
  <c r="L69" i="6"/>
  <c r="T69" i="6"/>
  <c r="C34" i="6"/>
  <c r="C39" i="6"/>
  <c r="F57" i="6"/>
  <c r="N57" i="6"/>
  <c r="V57" i="6"/>
  <c r="E60" i="6"/>
  <c r="I60" i="6"/>
  <c r="M60" i="6"/>
  <c r="Q60" i="6"/>
  <c r="U60" i="6"/>
  <c r="E61" i="6"/>
  <c r="I61" i="6"/>
  <c r="M61" i="6"/>
  <c r="U61" i="6"/>
  <c r="E62" i="6"/>
  <c r="I62" i="6"/>
  <c r="M62" i="6"/>
  <c r="Q62" i="6"/>
  <c r="U62" i="6"/>
  <c r="E65" i="6"/>
  <c r="E88" i="6" s="1"/>
  <c r="I65" i="6"/>
  <c r="I88" i="6" s="1"/>
  <c r="M65" i="6"/>
  <c r="M88" i="6" s="1"/>
  <c r="Q65" i="6"/>
  <c r="Q88" i="6" s="1"/>
  <c r="U65" i="6"/>
  <c r="U88" i="6" s="1"/>
  <c r="E66" i="6"/>
  <c r="I66" i="6"/>
  <c r="M66" i="6"/>
  <c r="Q66" i="6"/>
  <c r="U66" i="6"/>
  <c r="D64" i="6"/>
  <c r="H63" i="6"/>
  <c r="L63" i="6"/>
  <c r="P63" i="6"/>
  <c r="T63" i="6"/>
  <c r="E64" i="6"/>
  <c r="M64" i="6"/>
  <c r="U64" i="6"/>
  <c r="I71" i="6"/>
  <c r="Q71" i="6"/>
  <c r="E72" i="6"/>
  <c r="M72" i="6"/>
  <c r="U72" i="6"/>
  <c r="I69" i="6"/>
  <c r="Q69" i="6"/>
  <c r="U70" i="6"/>
  <c r="J64" i="6"/>
  <c r="J89" i="6" s="1"/>
  <c r="R64" i="6"/>
  <c r="R89" i="6" s="1"/>
  <c r="F49" i="6"/>
  <c r="N69" i="6"/>
  <c r="V69" i="6"/>
  <c r="R49" i="6"/>
  <c r="F71" i="6"/>
  <c r="N71" i="6"/>
  <c r="V71" i="6"/>
  <c r="J72" i="6"/>
  <c r="R72" i="6"/>
  <c r="H64" i="6"/>
  <c r="P64" i="6"/>
  <c r="H71" i="6"/>
  <c r="P71" i="6"/>
  <c r="H72" i="6"/>
  <c r="P72" i="6"/>
  <c r="D69" i="6"/>
  <c r="P69" i="6"/>
  <c r="L70" i="6"/>
  <c r="C35" i="6"/>
  <c r="C36" i="6"/>
  <c r="C37" i="6"/>
  <c r="C40" i="6"/>
  <c r="C45" i="6"/>
  <c r="C46" i="6"/>
  <c r="O49" i="6"/>
  <c r="F74" i="6"/>
  <c r="F85" i="6" s="1"/>
  <c r="V74" i="6"/>
  <c r="V85" i="6" s="1"/>
  <c r="F69" i="6"/>
  <c r="J74" i="6"/>
  <c r="J85" i="6" s="1"/>
  <c r="E57" i="6"/>
  <c r="I15" i="6"/>
  <c r="H73" i="6"/>
  <c r="L73" i="6"/>
  <c r="P73" i="6"/>
  <c r="T73" i="6"/>
  <c r="C47" i="6"/>
  <c r="E63" i="6"/>
  <c r="E71" i="6"/>
  <c r="C5" i="6"/>
  <c r="C11" i="6"/>
  <c r="G63" i="6"/>
  <c r="C19" i="6"/>
  <c r="D71" i="6"/>
  <c r="C20" i="6"/>
  <c r="D72" i="6"/>
  <c r="C17" i="6"/>
  <c r="H69" i="6"/>
  <c r="D23" i="6"/>
  <c r="C23" i="6" s="1"/>
  <c r="C22" i="6"/>
  <c r="N49" i="6"/>
  <c r="C14" i="6"/>
  <c r="D66" i="6"/>
  <c r="G74" i="6"/>
  <c r="G85" i="6" s="1"/>
  <c r="K74" i="6"/>
  <c r="K85" i="6" s="1"/>
  <c r="O74" i="6"/>
  <c r="O85" i="6" s="1"/>
  <c r="S74" i="6"/>
  <c r="S85" i="6" s="1"/>
  <c r="W74" i="6"/>
  <c r="W85" i="6" s="1"/>
  <c r="N74" i="6"/>
  <c r="N85" i="6" s="1"/>
  <c r="C33" i="6"/>
  <c r="H15" i="6"/>
  <c r="L15" i="6"/>
  <c r="P15" i="6"/>
  <c r="T15" i="6"/>
  <c r="M15" i="6"/>
  <c r="Q15" i="6"/>
  <c r="U15" i="6"/>
  <c r="E49" i="6"/>
  <c r="I49" i="6"/>
  <c r="M49" i="6"/>
  <c r="Q49" i="6"/>
  <c r="U49" i="6"/>
  <c r="H49" i="6"/>
  <c r="C21" i="6"/>
  <c r="C43" i="6"/>
  <c r="C31" i="6"/>
  <c r="G15" i="6"/>
  <c r="K15" i="6"/>
  <c r="O15" i="6"/>
  <c r="S15" i="6"/>
  <c r="W15" i="6"/>
  <c r="C12" i="6"/>
  <c r="F15" i="6"/>
  <c r="J15" i="6"/>
  <c r="N15" i="6"/>
  <c r="R15" i="6"/>
  <c r="V15" i="6"/>
  <c r="D15" i="6"/>
  <c r="C8" i="6"/>
  <c r="C10" i="6"/>
  <c r="C9" i="6"/>
  <c r="C13" i="6"/>
  <c r="C7" i="6"/>
  <c r="I84" i="6" l="1"/>
  <c r="V84" i="6"/>
  <c r="W87" i="6"/>
  <c r="D87" i="6"/>
  <c r="U87" i="6"/>
  <c r="F87" i="6"/>
  <c r="P87" i="6"/>
  <c r="M87" i="6"/>
  <c r="F84" i="6"/>
  <c r="N87" i="6"/>
  <c r="J87" i="6"/>
  <c r="K87" i="6"/>
  <c r="Q87" i="6"/>
  <c r="O87" i="6"/>
  <c r="G87" i="6"/>
  <c r="T87" i="6"/>
  <c r="E87" i="6"/>
  <c r="N84" i="6"/>
  <c r="V87" i="6"/>
  <c r="I87" i="6"/>
  <c r="L87" i="6"/>
  <c r="R87" i="6"/>
  <c r="S87" i="6"/>
  <c r="Q84" i="6"/>
  <c r="I89" i="6"/>
  <c r="G89" i="6"/>
  <c r="E89" i="6"/>
  <c r="E84" i="6"/>
  <c r="L89" i="6"/>
  <c r="H89" i="6"/>
  <c r="W86" i="6"/>
  <c r="T84" i="6"/>
  <c r="Q89" i="6"/>
  <c r="O86" i="6"/>
  <c r="I86" i="6"/>
  <c r="L84" i="6"/>
  <c r="U89" i="6"/>
  <c r="G84" i="6"/>
  <c r="R84" i="6"/>
  <c r="U84" i="6"/>
  <c r="P84" i="6"/>
  <c r="M89" i="6"/>
  <c r="J84" i="6"/>
  <c r="M84" i="6"/>
  <c r="H84" i="6"/>
  <c r="L86" i="6"/>
  <c r="U86" i="6"/>
  <c r="S86" i="6"/>
  <c r="S84" i="6"/>
  <c r="D84" i="6"/>
  <c r="T89" i="6"/>
  <c r="M86" i="6"/>
  <c r="K86" i="6"/>
  <c r="W84" i="6"/>
  <c r="K84" i="6"/>
  <c r="H86" i="6"/>
  <c r="D86" i="6"/>
  <c r="P89" i="6"/>
  <c r="D85" i="6"/>
  <c r="D89" i="6"/>
  <c r="O84" i="6"/>
  <c r="D51" i="6"/>
  <c r="O67" i="6"/>
  <c r="O95" i="6" s="1"/>
  <c r="O100" i="6" s="1"/>
  <c r="S67" i="6"/>
  <c r="S95" i="6" s="1"/>
  <c r="S100" i="6" s="1"/>
  <c r="K67" i="6"/>
  <c r="K95" i="6" s="1"/>
  <c r="K100" i="6" s="1"/>
  <c r="W67" i="6"/>
  <c r="W95" i="6" s="1"/>
  <c r="W100" i="6" s="1"/>
  <c r="S25" i="6"/>
  <c r="C59" i="6"/>
  <c r="Q51" i="6"/>
  <c r="R70" i="6"/>
  <c r="R86" i="6" s="1"/>
  <c r="G70" i="6"/>
  <c r="G86" i="6" s="1"/>
  <c r="Q70" i="6"/>
  <c r="Q86" i="6" s="1"/>
  <c r="W25" i="6"/>
  <c r="P70" i="6"/>
  <c r="P75" i="6" s="1"/>
  <c r="P94" i="6" s="1"/>
  <c r="P99" i="6" s="1"/>
  <c r="E25" i="6"/>
  <c r="N67" i="6"/>
  <c r="N95" i="6" s="1"/>
  <c r="N100" i="6" s="1"/>
  <c r="K25" i="6"/>
  <c r="N70" i="6"/>
  <c r="N86" i="6" s="1"/>
  <c r="P25" i="6"/>
  <c r="I25" i="6"/>
  <c r="F70" i="6"/>
  <c r="F75" i="6" s="1"/>
  <c r="F94" i="6" s="1"/>
  <c r="F99" i="6" s="1"/>
  <c r="H25" i="6"/>
  <c r="I51" i="6"/>
  <c r="M25" i="6"/>
  <c r="E70" i="6"/>
  <c r="E86" i="6" s="1"/>
  <c r="T25" i="6"/>
  <c r="T49" i="6"/>
  <c r="T51" i="6" s="1"/>
  <c r="C65" i="6"/>
  <c r="T70" i="6"/>
  <c r="T86" i="6" s="1"/>
  <c r="V25" i="6"/>
  <c r="R67" i="6"/>
  <c r="R95" i="6" s="1"/>
  <c r="R100" i="6" s="1"/>
  <c r="V70" i="6"/>
  <c r="V75" i="6" s="1"/>
  <c r="V94" i="6" s="1"/>
  <c r="V99" i="6" s="1"/>
  <c r="T67" i="6"/>
  <c r="T95" i="6" s="1"/>
  <c r="T100" i="6" s="1"/>
  <c r="C44" i="6"/>
  <c r="C72" i="6"/>
  <c r="J67" i="6"/>
  <c r="J95" i="6" s="1"/>
  <c r="J100" i="6" s="1"/>
  <c r="R25" i="6"/>
  <c r="L67" i="6"/>
  <c r="L95" i="6" s="1"/>
  <c r="L100" i="6" s="1"/>
  <c r="D25" i="6"/>
  <c r="J25" i="6"/>
  <c r="C18" i="6"/>
  <c r="U25" i="6"/>
  <c r="I75" i="6"/>
  <c r="I94" i="6" s="1"/>
  <c r="I99" i="6" s="1"/>
  <c r="J70" i="6"/>
  <c r="J86" i="6" s="1"/>
  <c r="S51" i="6"/>
  <c r="L51" i="6"/>
  <c r="P67" i="6"/>
  <c r="P95" i="6" s="1"/>
  <c r="P100" i="6" s="1"/>
  <c r="K51" i="6"/>
  <c r="N51" i="6"/>
  <c r="V51" i="6"/>
  <c r="V67" i="6"/>
  <c r="V95" i="6" s="1"/>
  <c r="V100" i="6" s="1"/>
  <c r="M51" i="6"/>
  <c r="J51" i="6"/>
  <c r="F51" i="6"/>
  <c r="O51" i="6"/>
  <c r="O75" i="6"/>
  <c r="O94" i="6" s="1"/>
  <c r="O99" i="6" s="1"/>
  <c r="C88" i="6"/>
  <c r="U51" i="6"/>
  <c r="E51" i="6"/>
  <c r="Q67" i="6"/>
  <c r="Q95" i="6" s="1"/>
  <c r="Q100" i="6" s="1"/>
  <c r="C60" i="6"/>
  <c r="D67" i="6"/>
  <c r="D95" i="6" s="1"/>
  <c r="D100" i="6" s="1"/>
  <c r="H67" i="6"/>
  <c r="H95" i="6" s="1"/>
  <c r="H100" i="6" s="1"/>
  <c r="C62" i="6"/>
  <c r="M67" i="6"/>
  <c r="M95" i="6" s="1"/>
  <c r="M100" i="6" s="1"/>
  <c r="G67" i="6"/>
  <c r="G95" i="6" s="1"/>
  <c r="G100" i="6" s="1"/>
  <c r="C64" i="6"/>
  <c r="C57" i="6"/>
  <c r="W51" i="6"/>
  <c r="N25" i="6"/>
  <c r="G25" i="6"/>
  <c r="L25" i="6"/>
  <c r="M75" i="6"/>
  <c r="M94" i="6" s="1"/>
  <c r="M99" i="6" s="1"/>
  <c r="C48" i="6"/>
  <c r="L74" i="6"/>
  <c r="C74" i="6" s="1"/>
  <c r="G51" i="6"/>
  <c r="R51" i="6"/>
  <c r="U75" i="6"/>
  <c r="U94" i="6" s="1"/>
  <c r="U99" i="6" s="1"/>
  <c r="P49" i="6"/>
  <c r="P51" i="6" s="1"/>
  <c r="U67" i="6"/>
  <c r="U95" i="6" s="1"/>
  <c r="U100" i="6" s="1"/>
  <c r="C63" i="6"/>
  <c r="I67" i="6"/>
  <c r="I95" i="6" s="1"/>
  <c r="I100" i="6" s="1"/>
  <c r="F25" i="6"/>
  <c r="H51" i="6"/>
  <c r="Q25" i="6"/>
  <c r="C66" i="6"/>
  <c r="C61" i="6"/>
  <c r="F67" i="6"/>
  <c r="F95" i="6" s="1"/>
  <c r="F100" i="6" s="1"/>
  <c r="C41" i="6"/>
  <c r="C73" i="6"/>
  <c r="C71" i="6"/>
  <c r="O25" i="6"/>
  <c r="C69" i="6"/>
  <c r="W75" i="6"/>
  <c r="W94" i="6" s="1"/>
  <c r="W99" i="6" s="1"/>
  <c r="S75" i="6"/>
  <c r="S94" i="6" s="1"/>
  <c r="S99" i="6" s="1"/>
  <c r="K75" i="6"/>
  <c r="K94" i="6" s="1"/>
  <c r="K99" i="6" s="1"/>
  <c r="D75" i="6"/>
  <c r="D94" i="6" s="1"/>
  <c r="D99" i="6" s="1"/>
  <c r="H75" i="6"/>
  <c r="H94" i="6" s="1"/>
  <c r="H99" i="6" s="1"/>
  <c r="E67" i="6"/>
  <c r="E95" i="6" s="1"/>
  <c r="E100" i="6" s="1"/>
  <c r="C15" i="6"/>
  <c r="C51" i="6" l="1"/>
  <c r="C25" i="6"/>
  <c r="C27" i="6" s="1"/>
  <c r="H96" i="6"/>
  <c r="H101" i="6" s="1"/>
  <c r="I96" i="6"/>
  <c r="I101" i="6" s="1"/>
  <c r="W96" i="6"/>
  <c r="W101" i="6" s="1"/>
  <c r="K96" i="6"/>
  <c r="K101" i="6" s="1"/>
  <c r="D96" i="6"/>
  <c r="D101" i="6" s="1"/>
  <c r="U96" i="6"/>
  <c r="U101" i="6" s="1"/>
  <c r="S96" i="6"/>
  <c r="S101" i="6" s="1"/>
  <c r="O96" i="6"/>
  <c r="O101" i="6" s="1"/>
  <c r="E90" i="6"/>
  <c r="Q90" i="6"/>
  <c r="I90" i="6"/>
  <c r="N90" i="6"/>
  <c r="K90" i="6"/>
  <c r="T90" i="6"/>
  <c r="H90" i="6"/>
  <c r="M90" i="6"/>
  <c r="F86" i="6"/>
  <c r="O90" i="6"/>
  <c r="P86" i="6"/>
  <c r="S90" i="6"/>
  <c r="R90" i="6"/>
  <c r="W90" i="6"/>
  <c r="D90" i="6"/>
  <c r="L75" i="6"/>
  <c r="L85" i="6"/>
  <c r="L90" i="6" s="1"/>
  <c r="J90" i="6"/>
  <c r="D77" i="6"/>
  <c r="U90" i="6"/>
  <c r="G90" i="6"/>
  <c r="V86" i="6"/>
  <c r="O77" i="6"/>
  <c r="S77" i="6"/>
  <c r="W77" i="6"/>
  <c r="Q75" i="6"/>
  <c r="R75" i="6"/>
  <c r="P77" i="6"/>
  <c r="V77" i="6"/>
  <c r="G75" i="6"/>
  <c r="N75" i="6"/>
  <c r="E75" i="6"/>
  <c r="T75" i="6"/>
  <c r="I77" i="6"/>
  <c r="C70" i="6"/>
  <c r="J75" i="6"/>
  <c r="C89" i="6"/>
  <c r="C49" i="6"/>
  <c r="M77" i="6"/>
  <c r="C67" i="6"/>
  <c r="C95" i="6" s="1"/>
  <c r="C100" i="6" s="1"/>
  <c r="C87" i="6"/>
  <c r="C84" i="6"/>
  <c r="U77" i="6"/>
  <c r="H77" i="6"/>
  <c r="F77" i="6"/>
  <c r="K77" i="6"/>
  <c r="C53" i="6" l="1"/>
  <c r="T77" i="6"/>
  <c r="T94" i="6"/>
  <c r="N77" i="6"/>
  <c r="N94" i="6"/>
  <c r="R77" i="6"/>
  <c r="R94" i="6"/>
  <c r="G77" i="6"/>
  <c r="G94" i="6"/>
  <c r="Q77" i="6"/>
  <c r="Q94" i="6"/>
  <c r="Q99" i="6" s="1"/>
  <c r="J77" i="6"/>
  <c r="J94" i="6"/>
  <c r="E77" i="6"/>
  <c r="E94" i="6"/>
  <c r="L77" i="6"/>
  <c r="L94" i="6"/>
  <c r="M96" i="6"/>
  <c r="M101" i="6" s="1"/>
  <c r="P90" i="6"/>
  <c r="F90" i="6"/>
  <c r="H92" i="6" s="1"/>
  <c r="F96" i="6"/>
  <c r="F101" i="6" s="1"/>
  <c r="V90" i="6"/>
  <c r="C85" i="6"/>
  <c r="C75" i="6"/>
  <c r="C94" i="6" s="1"/>
  <c r="C99" i="6" s="1"/>
  <c r="E92" i="6"/>
  <c r="D92" i="6"/>
  <c r="C86" i="6"/>
  <c r="M92" i="6" l="1"/>
  <c r="K92" i="6"/>
  <c r="C77" i="6"/>
  <c r="C79" i="6" s="1"/>
  <c r="G96" i="6"/>
  <c r="G101" i="6" s="1"/>
  <c r="G99" i="6"/>
  <c r="L96" i="6"/>
  <c r="L101" i="6" s="1"/>
  <c r="L99" i="6"/>
  <c r="E96" i="6"/>
  <c r="E101" i="6" s="1"/>
  <c r="E99" i="6"/>
  <c r="J96" i="6"/>
  <c r="J101" i="6" s="1"/>
  <c r="J99" i="6"/>
  <c r="R96" i="6"/>
  <c r="R101" i="6" s="1"/>
  <c r="R99" i="6"/>
  <c r="N96" i="6"/>
  <c r="N101" i="6" s="1"/>
  <c r="N99" i="6"/>
  <c r="Q96" i="6"/>
  <c r="Q101" i="6" s="1"/>
  <c r="T96" i="6"/>
  <c r="T101" i="6" s="1"/>
  <c r="T99" i="6"/>
  <c r="P92" i="6"/>
  <c r="L92" i="6"/>
  <c r="J92" i="6"/>
  <c r="Q92" i="6"/>
  <c r="I92" i="6"/>
  <c r="V96" i="6"/>
  <c r="V101" i="6" s="1"/>
  <c r="P96" i="6"/>
  <c r="P101" i="6" s="1"/>
  <c r="R92" i="6"/>
  <c r="C96" i="6"/>
  <c r="C101" i="6" s="1"/>
  <c r="S92" i="6"/>
  <c r="T92" i="6"/>
  <c r="G92" i="6"/>
  <c r="F92" i="6"/>
  <c r="U92" i="6"/>
  <c r="N92" i="6"/>
  <c r="W92" i="6"/>
  <c r="V92" i="6"/>
  <c r="O92" i="6"/>
  <c r="C90" i="6"/>
</calcChain>
</file>

<file path=xl/sharedStrings.xml><?xml version="1.0" encoding="utf-8"?>
<sst xmlns="http://schemas.openxmlformats.org/spreadsheetml/2006/main" count="534" uniqueCount="141">
  <si>
    <t>Discount Rate</t>
  </si>
  <si>
    <t>Total</t>
  </si>
  <si>
    <t>$ millions</t>
  </si>
  <si>
    <t>NPV</t>
  </si>
  <si>
    <t>Coal VOM Costs</t>
  </si>
  <si>
    <t>EOL Coal</t>
  </si>
  <si>
    <t>Coal Fixed Costs</t>
  </si>
  <si>
    <t>Reclamation Costs</t>
  </si>
  <si>
    <t>Retirement Costs</t>
  </si>
  <si>
    <t>Coal Fuel Costs</t>
  </si>
  <si>
    <t>Solar VOM</t>
  </si>
  <si>
    <t>Wind VOM</t>
  </si>
  <si>
    <t>Gas VOM</t>
  </si>
  <si>
    <t>Battery VOM</t>
  </si>
  <si>
    <t>LT Contract VOM</t>
  </si>
  <si>
    <t>QFs VOM</t>
  </si>
  <si>
    <t>Fuel</t>
  </si>
  <si>
    <t>Start Fuel</t>
  </si>
  <si>
    <t>Energy not Served</t>
  </si>
  <si>
    <t>Dumped Energy</t>
  </si>
  <si>
    <t>Deficiency Cost</t>
  </si>
  <si>
    <t>Generator Fixed / Build Costs</t>
  </si>
  <si>
    <t>Battery Fixed / Build Costs</t>
  </si>
  <si>
    <t>Solar FOM</t>
  </si>
  <si>
    <t>Wind FOM</t>
  </si>
  <si>
    <t>Gas FOM</t>
  </si>
  <si>
    <t>Battery FOM</t>
  </si>
  <si>
    <t>Use of Service</t>
  </si>
  <si>
    <t>Market Costs</t>
  </si>
  <si>
    <t>System Market Sales</t>
  </si>
  <si>
    <t>System Market Purchases</t>
  </si>
  <si>
    <t xml:space="preserve">Transmission Costs  </t>
  </si>
  <si>
    <t xml:space="preserve">  Transmission Build / Reinforcement Costs</t>
  </si>
  <si>
    <t>Total System Cost</t>
  </si>
  <si>
    <t>Fixed</t>
  </si>
  <si>
    <t>Variable</t>
  </si>
  <si>
    <t>Risk Adjusted PVRR</t>
  </si>
  <si>
    <t>Retired Coal</t>
  </si>
  <si>
    <t>DSM</t>
  </si>
  <si>
    <t>LT Contracts</t>
  </si>
  <si>
    <t>QFs</t>
  </si>
  <si>
    <t>Gas</t>
  </si>
  <si>
    <t>Solar</t>
  </si>
  <si>
    <t>Wind</t>
  </si>
  <si>
    <t>Other System</t>
  </si>
  <si>
    <t>Coal Fuel</t>
  </si>
  <si>
    <t>Gas Fuel</t>
  </si>
  <si>
    <t>Non-Gas VOM/PTC</t>
  </si>
  <si>
    <t>Energy Efficiency</t>
  </si>
  <si>
    <t>Emissions</t>
  </si>
  <si>
    <t>Deficiency</t>
  </si>
  <si>
    <t>Total Variable</t>
  </si>
  <si>
    <t>Market Purchases</t>
  </si>
  <si>
    <t>Market Sales</t>
  </si>
  <si>
    <t>Coal Fixed</t>
  </si>
  <si>
    <t>Gas Fixed</t>
  </si>
  <si>
    <t>Proxy Capital</t>
  </si>
  <si>
    <t>Proxy Fixed</t>
  </si>
  <si>
    <t>Demand Response</t>
  </si>
  <si>
    <t>Transmission</t>
  </si>
  <si>
    <t>Total Fixed</t>
  </si>
  <si>
    <t>Risk Premium</t>
  </si>
  <si>
    <t>Risk Adjusted</t>
  </si>
  <si>
    <t>Net Market Transactions</t>
  </si>
  <si>
    <t>Coal &amp; Gas Fixed</t>
  </si>
  <si>
    <t>Coal &amp; Gas Variable</t>
  </si>
  <si>
    <t>Cumulative PVRR(d)</t>
  </si>
  <si>
    <t>Net Cost/(Benefit)</t>
  </si>
  <si>
    <t>Proxy Resource Costs</t>
  </si>
  <si>
    <t>Projects Generation (GWh)</t>
  </si>
  <si>
    <t>OATT Adjustment</t>
  </si>
  <si>
    <t>Generation (GWh)</t>
  </si>
  <si>
    <t>$ Millions</t>
  </si>
  <si>
    <t>Adjust if Needed</t>
  </si>
  <si>
    <t>Coal</t>
  </si>
  <si>
    <t>Coal FOM</t>
  </si>
  <si>
    <t>Coal Start Fuel</t>
  </si>
  <si>
    <t>Emission Cost</t>
  </si>
  <si>
    <t>OTR NOx</t>
  </si>
  <si>
    <t>Other Generation Costs</t>
  </si>
  <si>
    <t>Other Generation Fixed Costs</t>
  </si>
  <si>
    <t>Other FOM</t>
  </si>
  <si>
    <t>Demand Side Management Costs</t>
  </si>
  <si>
    <t>Demand Response VOM</t>
  </si>
  <si>
    <t>Demand Response FOM</t>
  </si>
  <si>
    <t>Energy Effenciency VOM</t>
  </si>
  <si>
    <t>Energy Effenciency FOM</t>
  </si>
  <si>
    <t>DR</t>
  </si>
  <si>
    <t>EE</t>
  </si>
  <si>
    <t>CO2 Price Curve</t>
  </si>
  <si>
    <t>CO2 Chehalis</t>
  </si>
  <si>
    <t>Coal VOM</t>
  </si>
  <si>
    <t>GHG</t>
  </si>
  <si>
    <t>Other VOM</t>
  </si>
  <si>
    <t>n/a</t>
  </si>
  <si>
    <t>OTR NOx Cost ($ millions)</t>
  </si>
  <si>
    <t>CO2 CCUS</t>
  </si>
  <si>
    <t>All Other Emissions</t>
  </si>
  <si>
    <t>Row 1</t>
  </si>
  <si>
    <t>Row 2</t>
  </si>
  <si>
    <t>Count 1</t>
  </si>
  <si>
    <t>Count 2</t>
  </si>
  <si>
    <t>(Benefit)/Cost of Change Case</t>
  </si>
  <si>
    <t>Is FOM</t>
  </si>
  <si>
    <t>Sample:</t>
  </si>
  <si>
    <t>Mean</t>
  </si>
  <si>
    <t>Mean FOM</t>
  </si>
  <si>
    <t>Lookups</t>
  </si>
  <si>
    <t>sum range</t>
  </si>
  <si>
    <t>FOM Total</t>
  </si>
  <si>
    <t>Generator_by_Category[VO&amp;M Cost ($000)]</t>
  </si>
  <si>
    <t>Generator_by_Category[FO&amp;M Cost ($000)]</t>
  </si>
  <si>
    <t>Other Costs</t>
  </si>
  <si>
    <t>Generator_by_Category[Fuel Cost ($000)]</t>
  </si>
  <si>
    <t>Generator_by_Category[Start Fuel Cost ($000)]</t>
  </si>
  <si>
    <t>Emissions_Summary[Cost ($000)]</t>
  </si>
  <si>
    <t>GAS</t>
  </si>
  <si>
    <t>Battery</t>
  </si>
  <si>
    <t>Battery_by_Category[VO&amp;M Cost ($000)]</t>
  </si>
  <si>
    <t>Contract</t>
  </si>
  <si>
    <t>QF</t>
  </si>
  <si>
    <t>Other</t>
  </si>
  <si>
    <t>LT_Generator[Year]</t>
  </si>
  <si>
    <t>LT_Generator[Annualized Build Cost ($000)]</t>
  </si>
  <si>
    <t>LT_Battery[Year]</t>
  </si>
  <si>
    <t>LT_Battery[Annualized Build Cost ($000)]</t>
  </si>
  <si>
    <t>Battery_by_Category[FO&amp;M Cost ($000)]</t>
  </si>
  <si>
    <t>Generator_by_Category[UoS Cost ($000)]</t>
  </si>
  <si>
    <t>Revenue ($000)</t>
  </si>
  <si>
    <t>Cost ($000)</t>
  </si>
  <si>
    <t>Transmission[Year]</t>
  </si>
  <si>
    <t>Transmission[FO&amp;M Cost ($000)]</t>
  </si>
  <si>
    <t>Generator_by_Category[Generation (GWh)]</t>
  </si>
  <si>
    <t>Co2 45Q Price</t>
  </si>
  <si>
    <t>Co2 CCUS Revenue</t>
  </si>
  <si>
    <t>Co2</t>
  </si>
  <si>
    <t>CO2 WA Emission Market</t>
  </si>
  <si>
    <t>Remainder</t>
  </si>
  <si>
    <t>23U.LP.LST.20.BA12.EP.MM.Integrated Portfolio+WA Adds.56000 (LT. 56000 - 56174) v49.2</t>
  </si>
  <si>
    <t>23U.LP.LST.20.BA12.EP.MM.Intgrtd Port+BDG34 GC.57071 (LT. 57071 - 57618) v50.1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</si>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</sst>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trike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10" fontId="4" fillId="0" borderId="2" xfId="0" applyNumberFormat="1" applyFont="1" applyFill="1" applyBorder="1" applyAlignment="1">
      <alignment horizontal="center"/>
    </xf>
    <xf numFmtId="0" fontId="5" fillId="0" borderId="0" xfId="0" applyFont="1" applyFill="1"/>
    <xf numFmtId="6" fontId="4" fillId="0" borderId="0" xfId="0" applyNumberFormat="1" applyFont="1" applyFill="1" applyAlignment="1">
      <alignment horizontal="center"/>
    </xf>
    <xf numFmtId="0" fontId="4" fillId="0" borderId="0" xfId="0" quotePrefix="1" applyFont="1" applyFill="1"/>
    <xf numFmtId="0" fontId="4" fillId="0" borderId="7" xfId="0" applyFont="1" applyFill="1" applyBorder="1"/>
    <xf numFmtId="6" fontId="4" fillId="0" borderId="7" xfId="0" applyNumberFormat="1" applyFont="1" applyFill="1" applyBorder="1" applyAlignment="1">
      <alignment horizontal="center"/>
    </xf>
    <xf numFmtId="0" fontId="4" fillId="0" borderId="11" xfId="0" applyFont="1" applyFill="1" applyBorder="1"/>
    <xf numFmtId="6" fontId="4" fillId="0" borderId="11" xfId="0" applyNumberFormat="1" applyFont="1" applyFill="1" applyBorder="1" applyAlignment="1">
      <alignment horizontal="center"/>
    </xf>
    <xf numFmtId="6" fontId="4" fillId="0" borderId="0" xfId="0" applyNumberFormat="1" applyFont="1" applyFill="1"/>
    <xf numFmtId="6" fontId="5" fillId="0" borderId="6" xfId="0" applyNumberFormat="1" applyFont="1" applyFill="1" applyBorder="1" applyAlignment="1">
      <alignment horizontal="center"/>
    </xf>
    <xf numFmtId="6" fontId="4" fillId="0" borderId="6" xfId="0" applyNumberFormat="1" applyFont="1" applyFill="1" applyBorder="1" applyAlignment="1">
      <alignment horizontal="center"/>
    </xf>
    <xf numFmtId="6" fontId="4" fillId="0" borderId="4" xfId="0" applyNumberFormat="1" applyFont="1" applyFill="1" applyBorder="1"/>
    <xf numFmtId="7" fontId="4" fillId="0" borderId="0" xfId="0" applyNumberFormat="1" applyFont="1" applyFill="1"/>
    <xf numFmtId="0" fontId="4" fillId="0" borderId="0" xfId="0" applyFont="1" applyFill="1" applyAlignment="1">
      <alignment horizontal="left" indent="2"/>
    </xf>
    <xf numFmtId="37" fontId="4" fillId="0" borderId="0" xfId="0" applyNumberFormat="1" applyFont="1" applyFill="1"/>
    <xf numFmtId="9" fontId="4" fillId="0" borderId="0" xfId="3" applyFont="1" applyFill="1"/>
    <xf numFmtId="8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2" fillId="0" borderId="0" xfId="2" applyFont="1" applyFill="1"/>
    <xf numFmtId="0" fontId="2" fillId="0" borderId="0" xfId="2" applyFont="1" applyFill="1" applyAlignment="1">
      <alignment horizontal="left" indent="1"/>
    </xf>
    <xf numFmtId="38" fontId="4" fillId="0" borderId="0" xfId="0" applyNumberFormat="1" applyFont="1" applyFill="1" applyAlignment="1">
      <alignment horizontal="center"/>
    </xf>
    <xf numFmtId="0" fontId="2" fillId="0" borderId="6" xfId="2" applyFont="1" applyFill="1" applyBorder="1"/>
    <xf numFmtId="0" fontId="3" fillId="0" borderId="0" xfId="0" applyFont="1" applyFill="1"/>
    <xf numFmtId="0" fontId="3" fillId="0" borderId="12" xfId="0" applyFont="1" applyFill="1" applyBorder="1"/>
    <xf numFmtId="164" fontId="3" fillId="0" borderId="12" xfId="0" applyNumberFormat="1" applyFont="1" applyFill="1" applyBorder="1"/>
    <xf numFmtId="37" fontId="4" fillId="0" borderId="7" xfId="0" applyNumberFormat="1" applyFont="1" applyFill="1" applyBorder="1"/>
    <xf numFmtId="10" fontId="4" fillId="0" borderId="0" xfId="0" applyNumberFormat="1" applyFont="1" applyFill="1"/>
    <xf numFmtId="0" fontId="6" fillId="0" borderId="0" xfId="0" applyFont="1" applyFill="1"/>
    <xf numFmtId="37" fontId="4" fillId="0" borderId="0" xfId="0" quotePrefix="1" applyNumberFormat="1" applyFont="1" applyFill="1"/>
    <xf numFmtId="37" fontId="4" fillId="0" borderId="6" xfId="0" applyNumberFormat="1" applyFont="1" applyFill="1" applyBorder="1"/>
    <xf numFmtId="0" fontId="2" fillId="0" borderId="0" xfId="2" applyFont="1" applyFill="1" applyAlignment="1">
      <alignment horizontal="left" wrapText="1" indent="1"/>
    </xf>
    <xf numFmtId="0" fontId="7" fillId="0" borderId="0" xfId="2" applyFont="1" applyFill="1" applyAlignment="1">
      <alignment horizontal="left" indent="1"/>
    </xf>
    <xf numFmtId="0" fontId="2" fillId="0" borderId="8" xfId="2" applyFont="1" applyFill="1" applyBorder="1"/>
    <xf numFmtId="37" fontId="4" fillId="0" borderId="9" xfId="0" applyNumberFormat="1" applyFont="1" applyFill="1" applyBorder="1"/>
    <xf numFmtId="165" fontId="4" fillId="0" borderId="0" xfId="0" applyNumberFormat="1" applyFont="1" applyFill="1"/>
    <xf numFmtId="165" fontId="4" fillId="0" borderId="10" xfId="1" applyNumberFormat="1" applyFont="1" applyFill="1" applyBorder="1" applyAlignment="1">
      <alignment horizontal="right"/>
    </xf>
    <xf numFmtId="1" fontId="4" fillId="0" borderId="0" xfId="0" applyNumberFormat="1" applyFont="1" applyFill="1"/>
    <xf numFmtId="166" fontId="4" fillId="0" borderId="0" xfId="0" applyNumberFormat="1" applyFont="1" applyFill="1"/>
    <xf numFmtId="1" fontId="4" fillId="0" borderId="0" xfId="0" quotePrefix="1" applyNumberFormat="1" applyFont="1" applyFill="1"/>
    <xf numFmtId="10" fontId="4" fillId="0" borderId="0" xfId="3" applyNumberFormat="1" applyFont="1" applyFill="1"/>
    <xf numFmtId="165" fontId="4" fillId="0" borderId="0" xfId="1" applyNumberFormat="1" applyFont="1" applyFill="1"/>
  </cellXfs>
  <cellStyles count="4">
    <cellStyle name="Comma" xfId="1" builtinId="3"/>
    <cellStyle name="Normal" xfId="0" builtinId="0"/>
    <cellStyle name="Normal 73" xfId="2" xr:uid="{D35B6796-FEAC-446B-B11F-7F4FE803C4B9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Annual Change in Cost by Line Item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6.22  Change in Cost'!$B$84</c:f>
              <c:strCache>
                <c:ptCount val="1"/>
                <c:pt idx="0">
                  <c:v>Coal &amp; Gas Fixed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 6.22  Change in Cost'!$D$83:$W$83</c15:sqref>
                  </c15:fullRef>
                </c:ext>
              </c:extLst>
              <c:f>'Fig 6.22  Change in Cost'!$E$83:$W$83</c:f>
              <c:numCache>
                <c:formatCode>0_);[Red]\(0\)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6.22  Change in Cost'!$D$84:$W$84</c15:sqref>
                  </c15:fullRef>
                </c:ext>
              </c:extLst>
              <c:f>'Fig 6.22  Change in Cost'!$E$84:$W$84</c:f>
              <c:numCache>
                <c:formatCode>"$"#,##0_);[Red]\("$"#,##0\)</c:formatCode>
                <c:ptCount val="19"/>
                <c:pt idx="0">
                  <c:v>-15.770701354746166</c:v>
                </c:pt>
                <c:pt idx="1">
                  <c:v>0.9107180729333777</c:v>
                </c:pt>
                <c:pt idx="2">
                  <c:v>-22.993897770698652</c:v>
                </c:pt>
                <c:pt idx="3">
                  <c:v>8.278297838570893</c:v>
                </c:pt>
                <c:pt idx="4">
                  <c:v>-343.46509180339064</c:v>
                </c:pt>
                <c:pt idx="5">
                  <c:v>-346.51636932581795</c:v>
                </c:pt>
                <c:pt idx="6">
                  <c:v>-342.62094418127725</c:v>
                </c:pt>
                <c:pt idx="7">
                  <c:v>-341.84823364035697</c:v>
                </c:pt>
                <c:pt idx="8">
                  <c:v>-347.09921479787897</c:v>
                </c:pt>
                <c:pt idx="9">
                  <c:v>-322.31001575020247</c:v>
                </c:pt>
                <c:pt idx="10">
                  <c:v>-326.56587072099109</c:v>
                </c:pt>
                <c:pt idx="11">
                  <c:v>-295.37018492375995</c:v>
                </c:pt>
                <c:pt idx="12">
                  <c:v>-307.19458091224169</c:v>
                </c:pt>
                <c:pt idx="13">
                  <c:v>-280.64978484527393</c:v>
                </c:pt>
                <c:pt idx="14">
                  <c:v>-242.12339661391434</c:v>
                </c:pt>
                <c:pt idx="15">
                  <c:v>-268.43347219792599</c:v>
                </c:pt>
                <c:pt idx="16">
                  <c:v>-0.22652167980001536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2-49DD-B716-23FD62C5AC3B}"/>
            </c:ext>
          </c:extLst>
        </c:ser>
        <c:ser>
          <c:idx val="2"/>
          <c:order val="1"/>
          <c:tx>
            <c:strRef>
              <c:f>'Fig 6.22  Change in Cost'!$B$87</c:f>
              <c:strCache>
                <c:ptCount val="1"/>
                <c:pt idx="0">
                  <c:v>Coal &amp; Gas Variable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 6.22  Change in Cost'!$D$83:$W$83</c15:sqref>
                  </c15:fullRef>
                </c:ext>
              </c:extLst>
              <c:f>'Fig 6.22  Change in Cost'!$E$83:$W$83</c:f>
              <c:numCache>
                <c:formatCode>0_);[Red]\(0\)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6.22  Change in Cost'!$D$87:$W$87</c15:sqref>
                  </c15:fullRef>
                </c:ext>
              </c:extLst>
              <c:f>'Fig 6.22  Change in Cost'!$E$87:$W$87</c:f>
              <c:numCache>
                <c:formatCode>"$"#,##0_);[Red]\("$"#,##0\)</c:formatCode>
                <c:ptCount val="19"/>
                <c:pt idx="0">
                  <c:v>7.5341606945977588</c:v>
                </c:pt>
                <c:pt idx="1">
                  <c:v>-8.3229604876447674</c:v>
                </c:pt>
                <c:pt idx="2">
                  <c:v>-1.2407212273235846</c:v>
                </c:pt>
                <c:pt idx="3">
                  <c:v>1.7199783682811791</c:v>
                </c:pt>
                <c:pt idx="4">
                  <c:v>-159.57642020612286</c:v>
                </c:pt>
                <c:pt idx="5">
                  <c:v>-165.47805140348402</c:v>
                </c:pt>
                <c:pt idx="6">
                  <c:v>-188.78907168122774</c:v>
                </c:pt>
                <c:pt idx="7">
                  <c:v>-169.23471303747672</c:v>
                </c:pt>
                <c:pt idx="8">
                  <c:v>-236.30823530638349</c:v>
                </c:pt>
                <c:pt idx="9">
                  <c:v>-235.36581132193936</c:v>
                </c:pt>
                <c:pt idx="10">
                  <c:v>-266.54971824315311</c:v>
                </c:pt>
                <c:pt idx="11">
                  <c:v>-230.34487331885555</c:v>
                </c:pt>
                <c:pt idx="12">
                  <c:v>-250.61579825846911</c:v>
                </c:pt>
                <c:pt idx="13">
                  <c:v>-245.35125909406756</c:v>
                </c:pt>
                <c:pt idx="14">
                  <c:v>-279.89293741864594</c:v>
                </c:pt>
                <c:pt idx="15">
                  <c:v>-304.62467768850468</c:v>
                </c:pt>
                <c:pt idx="16">
                  <c:v>0.1129417386926016</c:v>
                </c:pt>
                <c:pt idx="17">
                  <c:v>8.0352176550651189E-2</c:v>
                </c:pt>
                <c:pt idx="18">
                  <c:v>2.0092272136525535E-2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92-49DD-B716-23FD62C5AC3B}"/>
            </c:ext>
          </c:extLst>
        </c:ser>
        <c:ser>
          <c:idx val="1"/>
          <c:order val="2"/>
          <c:tx>
            <c:strRef>
              <c:f>'Fig 6.22  Change in Cost'!$B$86</c:f>
              <c:strCache>
                <c:ptCount val="1"/>
                <c:pt idx="0">
                  <c:v>Proxy Resource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 6.22  Change in Cost'!$D$83:$W$83</c15:sqref>
                  </c15:fullRef>
                </c:ext>
              </c:extLst>
              <c:f>'Fig 6.22  Change in Cost'!$E$83:$W$83</c:f>
              <c:numCache>
                <c:formatCode>0_);[Red]\(0\)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6.22  Change in Cost'!$D$86:$W$86</c15:sqref>
                  </c15:fullRef>
                </c:ext>
              </c:extLst>
              <c:f>'Fig 6.22  Change in Cost'!$E$86:$W$86</c:f>
              <c:numCache>
                <c:formatCode>"$"#,##0_);[Red]\("$"#,##0\)</c:formatCode>
                <c:ptCount val="19"/>
                <c:pt idx="0">
                  <c:v>0.32281274933565429</c:v>
                </c:pt>
                <c:pt idx="1">
                  <c:v>5.1168099793899025E-2</c:v>
                </c:pt>
                <c:pt idx="2">
                  <c:v>-4.4682853542679979E-2</c:v>
                </c:pt>
                <c:pt idx="3">
                  <c:v>-1.6263499389699732E-2</c:v>
                </c:pt>
                <c:pt idx="4">
                  <c:v>-1.1159949447974864</c:v>
                </c:pt>
                <c:pt idx="5">
                  <c:v>-1.5026073171287435</c:v>
                </c:pt>
                <c:pt idx="6">
                  <c:v>0.25996362031796277</c:v>
                </c:pt>
                <c:pt idx="7">
                  <c:v>0.13865125887015317</c:v>
                </c:pt>
                <c:pt idx="8">
                  <c:v>-13.823692425455535</c:v>
                </c:pt>
                <c:pt idx="9">
                  <c:v>-1.8928020673228838</c:v>
                </c:pt>
                <c:pt idx="10">
                  <c:v>-7.6784897661631124</c:v>
                </c:pt>
                <c:pt idx="11">
                  <c:v>-0.13945156688856147</c:v>
                </c:pt>
                <c:pt idx="12">
                  <c:v>-0.84002228409512869</c:v>
                </c:pt>
                <c:pt idx="13">
                  <c:v>-0.87721510821335813</c:v>
                </c:pt>
                <c:pt idx="14">
                  <c:v>3.5440558053926843</c:v>
                </c:pt>
                <c:pt idx="15">
                  <c:v>1.6286741962110947</c:v>
                </c:pt>
                <c:pt idx="16">
                  <c:v>4.6379742341287056E-3</c:v>
                </c:pt>
                <c:pt idx="17">
                  <c:v>-8.264364744974273E-4</c:v>
                </c:pt>
                <c:pt idx="18">
                  <c:v>-1.1728955307006572E-3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92-49DD-B716-23FD62C5AC3B}"/>
            </c:ext>
          </c:extLst>
        </c:ser>
        <c:ser>
          <c:idx val="4"/>
          <c:order val="3"/>
          <c:tx>
            <c:strRef>
              <c:f>'Fig 6.22  Change in Cost'!$B$88</c:f>
              <c:strCache>
                <c:ptCount val="1"/>
                <c:pt idx="0">
                  <c:v>Emissions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 6.22  Change in Cost'!$D$83:$W$83</c15:sqref>
                  </c15:fullRef>
                </c:ext>
              </c:extLst>
              <c:f>'Fig 6.22  Change in Cost'!$E$83:$W$83</c:f>
              <c:numCache>
                <c:formatCode>0_);[Red]\(0\)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6.22  Change in Cost'!$D$88:$W$88</c15:sqref>
                  </c15:fullRef>
                </c:ext>
              </c:extLst>
              <c:f>'Fig 6.22  Change in Cost'!$E$88:$W$88</c:f>
              <c:numCache>
                <c:formatCode>"$"#,##0_);[Red]\("$"#,##0\)</c:formatCode>
                <c:ptCount val="19"/>
                <c:pt idx="0">
                  <c:v>0.93655043900405133</c:v>
                </c:pt>
                <c:pt idx="1">
                  <c:v>-6.0270000507284749</c:v>
                </c:pt>
                <c:pt idx="2">
                  <c:v>-0.65433152585211474</c:v>
                </c:pt>
                <c:pt idx="3">
                  <c:v>2.2671733271458834</c:v>
                </c:pt>
                <c:pt idx="4">
                  <c:v>653.34553987213258</c:v>
                </c:pt>
                <c:pt idx="5">
                  <c:v>613.62606731786263</c:v>
                </c:pt>
                <c:pt idx="6">
                  <c:v>629.39587067729144</c:v>
                </c:pt>
                <c:pt idx="7">
                  <c:v>611.46883035124881</c:v>
                </c:pt>
                <c:pt idx="8">
                  <c:v>644.23570412337415</c:v>
                </c:pt>
                <c:pt idx="9">
                  <c:v>595.80918171965391</c:v>
                </c:pt>
                <c:pt idx="10">
                  <c:v>657.9117640528807</c:v>
                </c:pt>
                <c:pt idx="11">
                  <c:v>599.38160647160089</c:v>
                </c:pt>
                <c:pt idx="12">
                  <c:v>621.40948618388052</c:v>
                </c:pt>
                <c:pt idx="13">
                  <c:v>585.96852747115702</c:v>
                </c:pt>
                <c:pt idx="14">
                  <c:v>640.87450975752154</c:v>
                </c:pt>
                <c:pt idx="15">
                  <c:v>688.33232901990959</c:v>
                </c:pt>
                <c:pt idx="16">
                  <c:v>3.6966922250655898E-2</c:v>
                </c:pt>
                <c:pt idx="17">
                  <c:v>1.0508448943426174E-2</c:v>
                </c:pt>
                <c:pt idx="18">
                  <c:v>4.8188923169846021E-2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92-49DD-B716-23FD62C5AC3B}"/>
            </c:ext>
          </c:extLst>
        </c:ser>
        <c:ser>
          <c:idx val="5"/>
          <c:order val="4"/>
          <c:tx>
            <c:strRef>
              <c:f>'Fig 6.22  Change in Cost'!$B$89</c:f>
              <c:strCache>
                <c:ptCount val="1"/>
                <c:pt idx="0">
                  <c:v>Net Market Transactions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 6.22  Change in Cost'!$D$83:$W$83</c15:sqref>
                  </c15:fullRef>
                </c:ext>
              </c:extLst>
              <c:f>'Fig 6.22  Change in Cost'!$E$83:$W$83</c:f>
              <c:numCache>
                <c:formatCode>0_);[Red]\(0\)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6.22  Change in Cost'!$D$89:$W$89</c15:sqref>
                  </c15:fullRef>
                </c:ext>
              </c:extLst>
              <c:f>'Fig 6.22  Change in Cost'!$E$89:$W$89</c:f>
              <c:numCache>
                <c:formatCode>"$"#,##0_);[Red]\("$"#,##0\)</c:formatCode>
                <c:ptCount val="19"/>
                <c:pt idx="0">
                  <c:v>4.7005861643791036</c:v>
                </c:pt>
                <c:pt idx="1">
                  <c:v>11.414077319588301</c:v>
                </c:pt>
                <c:pt idx="2">
                  <c:v>0.57878624614690466</c:v>
                </c:pt>
                <c:pt idx="3">
                  <c:v>-6.1553578459721336</c:v>
                </c:pt>
                <c:pt idx="4">
                  <c:v>-32.755105531198552</c:v>
                </c:pt>
                <c:pt idx="5">
                  <c:v>9.6783007382176436</c:v>
                </c:pt>
                <c:pt idx="6">
                  <c:v>48.736026659489866</c:v>
                </c:pt>
                <c:pt idx="7">
                  <c:v>36.424247496547324</c:v>
                </c:pt>
                <c:pt idx="8">
                  <c:v>41.712949213256678</c:v>
                </c:pt>
                <c:pt idx="9">
                  <c:v>41.95380387930885</c:v>
                </c:pt>
                <c:pt idx="10">
                  <c:v>45.659030937768392</c:v>
                </c:pt>
                <c:pt idx="11">
                  <c:v>41.773402961075618</c:v>
                </c:pt>
                <c:pt idx="12">
                  <c:v>42.39672113087218</c:v>
                </c:pt>
                <c:pt idx="13">
                  <c:v>53.520896290920035</c:v>
                </c:pt>
                <c:pt idx="14">
                  <c:v>62.402347712513262</c:v>
                </c:pt>
                <c:pt idx="15">
                  <c:v>64.221140115485497</c:v>
                </c:pt>
                <c:pt idx="16">
                  <c:v>1.574599445604008E-2</c:v>
                </c:pt>
                <c:pt idx="17">
                  <c:v>-4.1760468291727193E-2</c:v>
                </c:pt>
                <c:pt idx="18">
                  <c:v>3.2539612621690139E-2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92-49DD-B716-23FD62C5AC3B}"/>
            </c:ext>
          </c:extLst>
        </c:ser>
        <c:ser>
          <c:idx val="6"/>
          <c:order val="5"/>
          <c:tx>
            <c:strRef>
              <c:f>'Fig 6.22  Change in Cost'!$B$85</c:f>
              <c:strCache>
                <c:ptCount val="1"/>
                <c:pt idx="0">
                  <c:v>Transmission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 6.22  Change in Cost'!$D$83:$W$83</c15:sqref>
                  </c15:fullRef>
                </c:ext>
              </c:extLst>
              <c:f>'Fig 6.22  Change in Cost'!$E$83:$W$83</c:f>
              <c:numCache>
                <c:formatCode>0_);[Red]\(0\)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6.22  Change in Cost'!$D$85:$W$85</c15:sqref>
                  </c15:fullRef>
                </c:ext>
              </c:extLst>
              <c:f>'Fig 6.22  Change in Cost'!$E$85:$W$85</c:f>
              <c:numCache>
                <c:formatCode>"$"#,##0_);[Red]\("$"#,##0\)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2.8282869379836484E-8</c:v>
                </c:pt>
                <c:pt idx="3">
                  <c:v>2.5841018214123324E-10</c:v>
                </c:pt>
                <c:pt idx="4">
                  <c:v>-2.4033754508252514E-3</c:v>
                </c:pt>
                <c:pt idx="5">
                  <c:v>-2.9011456772423116E-2</c:v>
                </c:pt>
                <c:pt idx="6">
                  <c:v>-3.71010108960661E-2</c:v>
                </c:pt>
                <c:pt idx="7">
                  <c:v>-0.65281453679622814</c:v>
                </c:pt>
                <c:pt idx="8">
                  <c:v>-0.39088493562297799</c:v>
                </c:pt>
                <c:pt idx="9">
                  <c:v>-1.7224708271390341</c:v>
                </c:pt>
                <c:pt idx="10">
                  <c:v>-1.7617603340941628</c:v>
                </c:pt>
                <c:pt idx="11">
                  <c:v>-1.8019462728211693</c:v>
                </c:pt>
                <c:pt idx="12">
                  <c:v>-1.8426124460856386</c:v>
                </c:pt>
                <c:pt idx="13">
                  <c:v>-0.11588028069462553</c:v>
                </c:pt>
                <c:pt idx="14">
                  <c:v>1.9859933671170893E-2</c:v>
                </c:pt>
                <c:pt idx="15">
                  <c:v>2.0312940207190877E-2</c:v>
                </c:pt>
                <c:pt idx="16">
                  <c:v>-0.13141637134111761</c:v>
                </c:pt>
                <c:pt idx="17">
                  <c:v>3.4288207134409276E-2</c:v>
                </c:pt>
                <c:pt idx="18">
                  <c:v>3.507035179615059E-2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92-49DD-B716-23FD62C5A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858167503"/>
        <c:axId val="858167919"/>
      </c:barChart>
      <c:catAx>
        <c:axId val="858167503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919"/>
        <c:crosses val="autoZero"/>
        <c:auto val="1"/>
        <c:lblAlgn val="ctr"/>
        <c:lblOffset val="100"/>
        <c:noMultiLvlLbl val="0"/>
      </c:catAx>
      <c:valAx>
        <c:axId val="85816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Net Difference In Total System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38543822010683"/>
          <c:y val="0.1532785450998953"/>
          <c:w val="0.85372748660263376"/>
          <c:h val="0.53396813103280127"/>
        </c:manualLayout>
      </c:layout>
      <c:lineChart>
        <c:grouping val="standard"/>
        <c:varyColors val="0"/>
        <c:ser>
          <c:idx val="0"/>
          <c:order val="0"/>
          <c:tx>
            <c:strRef>
              <c:f>'Fig 6.22  Change in Cost'!$B$90</c:f>
              <c:strCache>
                <c:ptCount val="1"/>
                <c:pt idx="0">
                  <c:v>Net Cost/(Benefit)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 6.22  Change in Cost'!$D$83:$W$83</c15:sqref>
                  </c15:fullRef>
                </c:ext>
              </c:extLst>
              <c:f>'Fig 6.22  Change in Cost'!$E$83:$W$83</c:f>
              <c:numCache>
                <c:formatCode>0_);[Red]\(0\)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6.22  Change in Cost'!$D$90:$W$90</c15:sqref>
                  </c15:fullRef>
                </c:ext>
              </c:extLst>
              <c:f>'Fig 6.22  Change in Cost'!$E$90:$W$90</c:f>
              <c:numCache>
                <c:formatCode>"$"#,##0_);[Red]\("$"#,##0\)</c:formatCode>
                <c:ptCount val="19"/>
                <c:pt idx="0">
                  <c:v>-2.276591307429598</c:v>
                </c:pt>
                <c:pt idx="1">
                  <c:v>-1.973997046057665</c:v>
                </c:pt>
                <c:pt idx="2">
                  <c:v>-24.354847102987257</c:v>
                </c:pt>
                <c:pt idx="3">
                  <c:v>6.0938281888945323</c:v>
                </c:pt>
                <c:pt idx="4">
                  <c:v>116.43052401117225</c:v>
                </c:pt>
                <c:pt idx="5">
                  <c:v>109.77832855287713</c:v>
                </c:pt>
                <c:pt idx="6">
                  <c:v>146.94474408369831</c:v>
                </c:pt>
                <c:pt idx="7">
                  <c:v>136.2959678920364</c:v>
                </c:pt>
                <c:pt idx="8">
                  <c:v>88.326625871289792</c:v>
                </c:pt>
                <c:pt idx="9">
                  <c:v>76.471885632359033</c:v>
                </c:pt>
                <c:pt idx="10">
                  <c:v>101.01495592624767</c:v>
                </c:pt>
                <c:pt idx="11">
                  <c:v>113.49855335035127</c:v>
                </c:pt>
                <c:pt idx="12">
                  <c:v>103.31319341386111</c:v>
                </c:pt>
                <c:pt idx="13">
                  <c:v>112.49528443382755</c:v>
                </c:pt>
                <c:pt idx="14">
                  <c:v>184.82443917653839</c:v>
                </c:pt>
                <c:pt idx="15">
                  <c:v>181.14430638538263</c:v>
                </c:pt>
                <c:pt idx="16">
                  <c:v>-0.18764542150770669</c:v>
                </c:pt>
                <c:pt idx="17">
                  <c:v>8.2561927862262019E-2</c:v>
                </c:pt>
                <c:pt idx="18">
                  <c:v>0.13471826419351163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4-42FA-BA1C-82E28E471DDD}"/>
            </c:ext>
          </c:extLst>
        </c:ser>
        <c:ser>
          <c:idx val="1"/>
          <c:order val="1"/>
          <c:tx>
            <c:strRef>
              <c:f>'Fig 6.22  Change in Cost'!$B$92</c:f>
              <c:strCache>
                <c:ptCount val="1"/>
                <c:pt idx="0">
                  <c:v>Cumulative PVRR(d)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2.1271817585301989E-2"/>
                  <c:y val="-0.167577413479052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E4-42FA-BA1C-82E28E471D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 6.22  Change in Cost'!$D$83:$W$83</c15:sqref>
                  </c15:fullRef>
                </c:ext>
              </c:extLst>
              <c:f>'Fig 6.22  Change in Cost'!$E$83:$W$83</c:f>
              <c:numCache>
                <c:formatCode>0_);[Red]\(0\)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6.22  Change in Cost'!$D$92:$W$92</c15:sqref>
                  </c15:fullRef>
                </c:ext>
              </c:extLst>
              <c:f>'Fig 6.22  Change in Cost'!$E$92:$W$92</c:f>
              <c:numCache>
                <c:formatCode>"$"#,##0_);[Red]\("$"#,##0\)</c:formatCode>
                <c:ptCount val="19"/>
                <c:pt idx="0">
                  <c:v>14.067224774952502</c:v>
                </c:pt>
                <c:pt idx="1">
                  <c:v>12.441768269210543</c:v>
                </c:pt>
                <c:pt idx="2">
                  <c:v>-6.3553185335474094</c:v>
                </c:pt>
                <c:pt idx="3">
                  <c:v>-1.9470135830572526</c:v>
                </c:pt>
                <c:pt idx="4">
                  <c:v>76.997974095800657</c:v>
                </c:pt>
                <c:pt idx="5">
                  <c:v>146.76506398860761</c:v>
                </c:pt>
                <c:pt idx="6">
                  <c:v>234.29655691831488</c:v>
                </c:pt>
                <c:pt idx="7">
                  <c:v>310.39391369638088</c:v>
                </c:pt>
                <c:pt idx="8">
                  <c:v>356.61652630503403</c:v>
                </c:pt>
                <c:pt idx="9">
                  <c:v>394.12599673318675</c:v>
                </c:pt>
                <c:pt idx="10">
                  <c:v>440.56694694911891</c:v>
                </c:pt>
                <c:pt idx="11">
                  <c:v>489.47518635181098</c:v>
                </c:pt>
                <c:pt idx="12">
                  <c:v>531.20282165279366</c:v>
                </c:pt>
                <c:pt idx="13">
                  <c:v>573.78997300764672</c:v>
                </c:pt>
                <c:pt idx="14">
                  <c:v>639.37126299395834</c:v>
                </c:pt>
                <c:pt idx="15">
                  <c:v>699.61633543410198</c:v>
                </c:pt>
                <c:pt idx="16">
                  <c:v>699.55784146385042</c:v>
                </c:pt>
                <c:pt idx="17">
                  <c:v>699.58196434837828</c:v>
                </c:pt>
                <c:pt idx="18">
                  <c:v>699.61885804530846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4-42FA-BA1C-82E28E471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167503"/>
        <c:axId val="858167919"/>
      </c:lineChart>
      <c:catAx>
        <c:axId val="858167503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919"/>
        <c:crosses val="autoZero"/>
        <c:auto val="1"/>
        <c:lblAlgn val="ctr"/>
        <c:lblOffset val="100"/>
        <c:noMultiLvlLbl val="0"/>
      </c:catAx>
      <c:valAx>
        <c:axId val="85816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lang="en-US" sz="1200" b="0" i="0" u="none" strike="noStrike" kern="1200" baseline="0">
          <a:solidFill>
            <a:sysClr val="windowText" lastClr="000000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110</xdr:row>
      <xdr:rowOff>85725</xdr:rowOff>
    </xdr:from>
    <xdr:to>
      <xdr:col>3</xdr:col>
      <xdr:colOff>673893</xdr:colOff>
      <xdr:row>129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7DE530-45C6-49AD-A9CF-5DFE0E248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683420</xdr:colOff>
      <xdr:row>110</xdr:row>
      <xdr:rowOff>85725</xdr:rowOff>
    </xdr:from>
    <xdr:to>
      <xdr:col>10</xdr:col>
      <xdr:colOff>311945</xdr:colOff>
      <xdr:row>129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00C198D-5241-478B-9202-4B365A000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2021%20IRP\4%20-%20Projects\CPCN%20GWS%20Sep%202021\Results\ST\Line%20Item%20Detail\ST%20Cost%20Summary%20-P02c-MMGR-GWS%20ST%20Split%20Run%20Cost%20Data%20LT%209077%20ST%202136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n Reports"/>
      <sheetName val="Cost Summary"/>
      <sheetName val="Costs By Sample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Data Checks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  <sheetName val="ST Cost Summary -P02c-MMGR-GWS "/>
    </sheetNames>
    <sheetDataSet>
      <sheetData sheetId="0" refreshError="1"/>
      <sheetData sheetId="1" refreshError="1"/>
      <sheetData sheetId="2" refreshError="1">
        <row r="8">
          <cell r="H8">
            <v>366.34587158203129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137EF-9C35-44C0-8223-5FCF21526194}">
  <sheetPr codeName="Sheet1"/>
  <dimension ref="B1:AG146"/>
  <sheetViews>
    <sheetView zoomScale="80" zoomScaleNormal="80" workbookViewId="0"/>
  </sheetViews>
  <sheetFormatPr defaultRowHeight="15" x14ac:dyDescent="0.25"/>
  <cols>
    <col min="1" max="1" width="9.140625" style="4"/>
    <col min="2" max="2" width="57.7109375" style="4" bestFit="1" customWidth="1"/>
    <col min="3" max="3" width="15.28515625" style="4" bestFit="1" customWidth="1"/>
    <col min="4" max="4" width="12.5703125" style="4" customWidth="1"/>
    <col min="5" max="5" width="11.5703125" style="4" bestFit="1" customWidth="1"/>
    <col min="6" max="6" width="14.28515625" style="4" bestFit="1" customWidth="1"/>
    <col min="7" max="7" width="15.7109375" style="4" customWidth="1"/>
    <col min="8" max="11" width="11.28515625" style="4" bestFit="1" customWidth="1"/>
    <col min="12" max="23" width="12.7109375" style="4" bestFit="1" customWidth="1"/>
    <col min="24" max="24" width="9.140625" style="4"/>
    <col min="25" max="25" width="10.28515625" style="4" bestFit="1" customWidth="1"/>
    <col min="26" max="16384" width="9.140625" style="4"/>
  </cols>
  <sheetData>
    <row r="1" spans="2:28" ht="15.75" thickBot="1" x14ac:dyDescent="0.3">
      <c r="C1" s="5" t="s">
        <v>0</v>
      </c>
    </row>
    <row r="2" spans="2:28" ht="15.75" thickBot="1" x14ac:dyDescent="0.3">
      <c r="C2" s="6">
        <f>Change!C2</f>
        <v>6.6900000000000001E-2</v>
      </c>
    </row>
    <row r="4" spans="2:28" x14ac:dyDescent="0.25">
      <c r="B4" s="7" t="str">
        <f>Change!F1</f>
        <v>23U.LP.LST.20.BA12.EP.MM.Intgrtd Port+BDG34 GC.57071 (LT. 57071 - 57618) v50.1</v>
      </c>
      <c r="C4" s="1" t="s">
        <v>3</v>
      </c>
      <c r="D4" s="2">
        <f>Change!D5</f>
        <v>2023</v>
      </c>
      <c r="E4" s="2">
        <f>Change!E5</f>
        <v>2024</v>
      </c>
      <c r="F4" s="2">
        <f>Change!F5</f>
        <v>2025</v>
      </c>
      <c r="G4" s="2">
        <f>Change!G5</f>
        <v>2026</v>
      </c>
      <c r="H4" s="2">
        <f>Change!H5</f>
        <v>2027</v>
      </c>
      <c r="I4" s="2">
        <f>Change!I5</f>
        <v>2028</v>
      </c>
      <c r="J4" s="2">
        <f>Change!J5</f>
        <v>2029</v>
      </c>
      <c r="K4" s="2">
        <f>Change!K5</f>
        <v>2030</v>
      </c>
      <c r="L4" s="2">
        <f>Change!L5</f>
        <v>2031</v>
      </c>
      <c r="M4" s="2">
        <f>Change!M5</f>
        <v>2032</v>
      </c>
      <c r="N4" s="2">
        <f>Change!N5</f>
        <v>2033</v>
      </c>
      <c r="O4" s="2">
        <f>Change!O5</f>
        <v>2034</v>
      </c>
      <c r="P4" s="2">
        <f>Change!P5</f>
        <v>2035</v>
      </c>
      <c r="Q4" s="2">
        <f>Change!Q5</f>
        <v>2036</v>
      </c>
      <c r="R4" s="2">
        <f>Change!R5</f>
        <v>2037</v>
      </c>
      <c r="S4" s="2">
        <f>Change!S5</f>
        <v>2038</v>
      </c>
      <c r="T4" s="2">
        <f>Change!T5</f>
        <v>2039</v>
      </c>
      <c r="U4" s="2">
        <f>Change!U5</f>
        <v>2040</v>
      </c>
      <c r="V4" s="2">
        <f>Change!V5</f>
        <v>2041</v>
      </c>
      <c r="W4" s="3">
        <f>Change!W5</f>
        <v>2042</v>
      </c>
      <c r="Y4" s="4" t="s">
        <v>98</v>
      </c>
      <c r="Z4" s="4" t="s">
        <v>100</v>
      </c>
      <c r="AA4" s="4" t="s">
        <v>99</v>
      </c>
      <c r="AB4" s="4" t="s">
        <v>101</v>
      </c>
    </row>
    <row r="5" spans="2:28" x14ac:dyDescent="0.25">
      <c r="B5" s="4" t="s">
        <v>45</v>
      </c>
      <c r="C5" s="8">
        <f t="shared" ref="C5:C15" ca="1" si="0">NPV($C$2,D5:W5)</f>
        <v>4896.7682649242779</v>
      </c>
      <c r="D5" s="8">
        <f ca="1">IF(ISNUMBER($Y5),SUM(OFFSET(Change!D$1,$Y5-1,0,$Z5,1)),0)+IF(ISNUMBER($AA5),SUM(OFFSET(Change!D$1,$AA5-1,0,$AB5,1)),0)</f>
        <v>701.55664510914073</v>
      </c>
      <c r="E5" s="8">
        <f ca="1">IF(ISNUMBER($Y5),SUM(OFFSET(Change!E$1,$Y5-1,0,$Z5,1)),0)+IF(ISNUMBER($AA5),SUM(OFFSET(Change!E$1,$AA5-1,0,$AB5,1)),0)</f>
        <v>794.60595171114369</v>
      </c>
      <c r="F5" s="8">
        <f ca="1">IF(ISNUMBER($Y5),SUM(OFFSET(Change!F$1,$Y5-1,0,$Z5,1)),0)+IF(ISNUMBER($AA5),SUM(OFFSET(Change!F$1,$AA5-1,0,$AB5,1)),0)</f>
        <v>546.41238795748313</v>
      </c>
      <c r="G5" s="8">
        <f ca="1">IF(ISNUMBER($Y5),SUM(OFFSET(Change!G$1,$Y5-1,0,$Z5,1)),0)+IF(ISNUMBER($AA5),SUM(OFFSET(Change!G$1,$AA5-1,0,$AB5,1)),0)</f>
        <v>537.1322779333774</v>
      </c>
      <c r="H5" s="8">
        <f ca="1">IF(ISNUMBER($Y5),SUM(OFFSET(Change!H$1,$Y5-1,0,$Z5,1)),0)+IF(ISNUMBER($AA5),SUM(OFFSET(Change!H$1,$AA5-1,0,$AB5,1)),0)</f>
        <v>579.70800410196648</v>
      </c>
      <c r="I5" s="8">
        <f ca="1">IF(ISNUMBER($Y5),SUM(OFFSET(Change!I$1,$Y5-1,0,$Z5,1)),0)+IF(ISNUMBER($AA5),SUM(OFFSET(Change!I$1,$AA5-1,0,$AB5,1)),0)</f>
        <v>674.62996250669323</v>
      </c>
      <c r="J5" s="8">
        <f ca="1">IF(ISNUMBER($Y5),SUM(OFFSET(Change!J$1,$Y5-1,0,$Z5,1)),0)+IF(ISNUMBER($AA5),SUM(OFFSET(Change!J$1,$AA5-1,0,$AB5,1)),0)</f>
        <v>671.67341557167538</v>
      </c>
      <c r="K5" s="8">
        <f ca="1">IF(ISNUMBER($Y5),SUM(OFFSET(Change!K$1,$Y5-1,0,$Z5,1)),0)+IF(ISNUMBER($AA5),SUM(OFFSET(Change!K$1,$AA5-1,0,$AB5,1)),0)</f>
        <v>553.55528378606584</v>
      </c>
      <c r="L5" s="8">
        <f ca="1">IF(ISNUMBER($Y5),SUM(OFFSET(Change!L$1,$Y5-1,0,$Z5,1)),0)+IF(ISNUMBER($AA5),SUM(OFFSET(Change!L$1,$AA5-1,0,$AB5,1)),0)</f>
        <v>597.83154360800222</v>
      </c>
      <c r="M5" s="8">
        <f ca="1">IF(ISNUMBER($Y5),SUM(OFFSET(Change!M$1,$Y5-1,0,$Z5,1)),0)+IF(ISNUMBER($AA5),SUM(OFFSET(Change!M$1,$AA5-1,0,$AB5,1)),0)</f>
        <v>383.1723401275388</v>
      </c>
      <c r="N5" s="8">
        <f ca="1">IF(ISNUMBER($Y5),SUM(OFFSET(Change!N$1,$Y5-1,0,$Z5,1)),0)+IF(ISNUMBER($AA5),SUM(OFFSET(Change!N$1,$AA5-1,0,$AB5,1)),0)</f>
        <v>244.76399463037311</v>
      </c>
      <c r="O5" s="8">
        <f ca="1">IF(ISNUMBER($Y5),SUM(OFFSET(Change!O$1,$Y5-1,0,$Z5,1)),0)+IF(ISNUMBER($AA5),SUM(OFFSET(Change!O$1,$AA5-1,0,$AB5,1)),0)</f>
        <v>246.15137677665291</v>
      </c>
      <c r="P5" s="8">
        <f ca="1">IF(ISNUMBER($Y5),SUM(OFFSET(Change!P$1,$Y5-1,0,$Z5,1)),0)+IF(ISNUMBER($AA5),SUM(OFFSET(Change!P$1,$AA5-1,0,$AB5,1)),0)</f>
        <v>235.37421417891201</v>
      </c>
      <c r="Q5" s="8">
        <f ca="1">IF(ISNUMBER($Y5),SUM(OFFSET(Change!Q$1,$Y5-1,0,$Z5,1)),0)+IF(ISNUMBER($AA5),SUM(OFFSET(Change!Q$1,$AA5-1,0,$AB5,1)),0)</f>
        <v>199.88416051536748</v>
      </c>
      <c r="R5" s="8">
        <f ca="1">IF(ISNUMBER($Y5),SUM(OFFSET(Change!R$1,$Y5-1,0,$Z5,1)),0)+IF(ISNUMBER($AA5),SUM(OFFSET(Change!R$1,$AA5-1,0,$AB5,1)),0)</f>
        <v>103.88185908838311</v>
      </c>
      <c r="S5" s="8">
        <f ca="1">IF(ISNUMBER($Y5),SUM(OFFSET(Change!S$1,$Y5-1,0,$Z5,1)),0)+IF(ISNUMBER($AA5),SUM(OFFSET(Change!S$1,$AA5-1,0,$AB5,1)),0)</f>
        <v>53.072587210223716</v>
      </c>
      <c r="T5" s="8">
        <f ca="1">IF(ISNUMBER($Y5),SUM(OFFSET(Change!T$1,$Y5-1,0,$Z5,1)),0)+IF(ISNUMBER($AA5),SUM(OFFSET(Change!T$1,$AA5-1,0,$AB5,1)),0)</f>
        <v>54.27718464615095</v>
      </c>
      <c r="U5" s="8">
        <f ca="1">IF(ISNUMBER($Y5),SUM(OFFSET(Change!U$1,$Y5-1,0,$Z5,1)),0)+IF(ISNUMBER($AA5),SUM(OFFSET(Change!U$1,$AA5-1,0,$AB5,1)),0)</f>
        <v>16.298948088402661</v>
      </c>
      <c r="V5" s="8">
        <f ca="1">IF(ISNUMBER($Y5),SUM(OFFSET(Change!V$1,$Y5-1,0,$Z5,1)),0)+IF(ISNUMBER($AA5),SUM(OFFSET(Change!V$1,$AA5-1,0,$AB5,1)),0)</f>
        <v>20.501765780214711</v>
      </c>
      <c r="W5" s="8">
        <f ca="1">IF(ISNUMBER($Y5),SUM(OFFSET(Change!W$1,$Y5-1,0,$Z5,1)),0)+IF(ISNUMBER($AA5),SUM(OFFSET(Change!W$1,$AA5-1,0,$AB5,1)),0)</f>
        <v>22.880448298911571</v>
      </c>
      <c r="Y5" s="4">
        <v>22</v>
      </c>
      <c r="Z5" s="4">
        <v>1</v>
      </c>
    </row>
    <row r="6" spans="2:28" x14ac:dyDescent="0.25">
      <c r="B6" s="4" t="s">
        <v>91</v>
      </c>
      <c r="C6" s="8">
        <f t="shared" ca="1" si="0"/>
        <v>228.49693720369163</v>
      </c>
      <c r="D6" s="8">
        <f ca="1">IF(ISNUMBER($Y6),SUM(OFFSET(Change!D$1,$Y6-1,0,$Z6,1)),0)+IF(ISNUMBER($AA6),SUM(OFFSET(Change!D$1,$AA6-1,0,$AB6,1)),0)</f>
        <v>35.320485248190771</v>
      </c>
      <c r="E6" s="8">
        <f ca="1">IF(ISNUMBER($Y6),SUM(OFFSET(Change!E$1,$Y6-1,0,$Z6,1)),0)+IF(ISNUMBER($AA6),SUM(OFFSET(Change!E$1,$AA6-1,0,$AB6,1)),0)</f>
        <v>36.676634619159891</v>
      </c>
      <c r="F6" s="8">
        <f ca="1">IF(ISNUMBER($Y6),SUM(OFFSET(Change!F$1,$Y6-1,0,$Z6,1)),0)+IF(ISNUMBER($AA6),SUM(OFFSET(Change!F$1,$AA6-1,0,$AB6,1)),0)</f>
        <v>27.71436971563784</v>
      </c>
      <c r="G6" s="8">
        <f ca="1">IF(ISNUMBER($Y6),SUM(OFFSET(Change!G$1,$Y6-1,0,$Z6,1)),0)+IF(ISNUMBER($AA6),SUM(OFFSET(Change!G$1,$AA6-1,0,$AB6,1)),0)</f>
        <v>26.75129032650629</v>
      </c>
      <c r="H6" s="8">
        <f ca="1">IF(ISNUMBER($Y6),SUM(OFFSET(Change!H$1,$Y6-1,0,$Z6,1)),0)+IF(ISNUMBER($AA6),SUM(OFFSET(Change!H$1,$AA6-1,0,$AB6,1)),0)</f>
        <v>28.983171580553002</v>
      </c>
      <c r="I6" s="8">
        <f ca="1">IF(ISNUMBER($Y6),SUM(OFFSET(Change!I$1,$Y6-1,0,$Z6,1)),0)+IF(ISNUMBER($AA6),SUM(OFFSET(Change!I$1,$AA6-1,0,$AB6,1)),0)</f>
        <v>30.670781096572298</v>
      </c>
      <c r="J6" s="8">
        <f ca="1">IF(ISNUMBER($Y6),SUM(OFFSET(Change!J$1,$Y6-1,0,$Z6,1)),0)+IF(ISNUMBER($AA6),SUM(OFFSET(Change!J$1,$AA6-1,0,$AB6,1)),0)</f>
        <v>29.979667233627382</v>
      </c>
      <c r="K6" s="8">
        <f ca="1">IF(ISNUMBER($Y6),SUM(OFFSET(Change!K$1,$Y6-1,0,$Z6,1)),0)+IF(ISNUMBER($AA6),SUM(OFFSET(Change!K$1,$AA6-1,0,$AB6,1)),0)</f>
        <v>22.57057800409105</v>
      </c>
      <c r="L6" s="8">
        <f ca="1">IF(ISNUMBER($Y6),SUM(OFFSET(Change!L$1,$Y6-1,0,$Z6,1)),0)+IF(ISNUMBER($AA6),SUM(OFFSET(Change!L$1,$AA6-1,0,$AB6,1)),0)</f>
        <v>23.208201350011191</v>
      </c>
      <c r="M6" s="8">
        <f ca="1">IF(ISNUMBER($Y6),SUM(OFFSET(Change!M$1,$Y6-1,0,$Z6,1)),0)+IF(ISNUMBER($AA6),SUM(OFFSET(Change!M$1,$AA6-1,0,$AB6,1)),0)</f>
        <v>14.8986669835393</v>
      </c>
      <c r="N6" s="8">
        <f ca="1">IF(ISNUMBER($Y6),SUM(OFFSET(Change!N$1,$Y6-1,0,$Z6,1)),0)+IF(ISNUMBER($AA6),SUM(OFFSET(Change!N$1,$AA6-1,0,$AB6,1)),0)</f>
        <v>10.495413494991089</v>
      </c>
      <c r="O6" s="8">
        <f ca="1">IF(ISNUMBER($Y6),SUM(OFFSET(Change!O$1,$Y6-1,0,$Z6,1)),0)+IF(ISNUMBER($AA6),SUM(OFFSET(Change!O$1,$AA6-1,0,$AB6,1)),0)</f>
        <v>10.267471252241149</v>
      </c>
      <c r="P6" s="8">
        <f ca="1">IF(ISNUMBER($Y6),SUM(OFFSET(Change!P$1,$Y6-1,0,$Z6,1)),0)+IF(ISNUMBER($AA6),SUM(OFFSET(Change!P$1,$AA6-1,0,$AB6,1)),0)</f>
        <v>9.7238990054771204</v>
      </c>
      <c r="Q6" s="8">
        <f ca="1">IF(ISNUMBER($Y6),SUM(OFFSET(Change!Q$1,$Y6-1,0,$Z6,1)),0)+IF(ISNUMBER($AA6),SUM(OFFSET(Change!Q$1,$AA6-1,0,$AB6,1)),0)</f>
        <v>8.3974112593205188</v>
      </c>
      <c r="R6" s="8">
        <f ca="1">IF(ISNUMBER($Y6),SUM(OFFSET(Change!R$1,$Y6-1,0,$Z6,1)),0)+IF(ISNUMBER($AA6),SUM(OFFSET(Change!R$1,$AA6-1,0,$AB6,1)),0)</f>
        <v>6.199548663696131</v>
      </c>
      <c r="S6" s="8">
        <f ca="1">IF(ISNUMBER($Y6),SUM(OFFSET(Change!S$1,$Y6-1,0,$Z6,1)),0)+IF(ISNUMBER($AA6),SUM(OFFSET(Change!S$1,$AA6-1,0,$AB6,1)),0)</f>
        <v>5.7432575158996908</v>
      </c>
      <c r="T6" s="8">
        <f ca="1">IF(ISNUMBER($Y6),SUM(OFFSET(Change!T$1,$Y6-1,0,$Z6,1)),0)+IF(ISNUMBER($AA6),SUM(OFFSET(Change!T$1,$AA6-1,0,$AB6,1)),0)</f>
        <v>5.8287127921828459</v>
      </c>
      <c r="U6" s="8">
        <f ca="1">IF(ISNUMBER($Y6),SUM(OFFSET(Change!U$1,$Y6-1,0,$Z6,1)),0)+IF(ISNUMBER($AA6),SUM(OFFSET(Change!U$1,$AA6-1,0,$AB6,1)),0)</f>
        <v>0.85607924561905002</v>
      </c>
      <c r="V6" s="8">
        <f ca="1">IF(ISNUMBER($Y6),SUM(OFFSET(Change!V$1,$Y6-1,0,$Z6,1)),0)+IF(ISNUMBER($AA6),SUM(OFFSET(Change!V$1,$AA6-1,0,$AB6,1)),0)</f>
        <v>1.0772315438792199</v>
      </c>
      <c r="W6" s="8">
        <f ca="1">IF(ISNUMBER($Y6),SUM(OFFSET(Change!W$1,$Y6-1,0,$Z6,1)),0)+IF(ISNUMBER($AA6),SUM(OFFSET(Change!W$1,$AA6-1,0,$AB6,1)),0)</f>
        <v>1.21390619515924</v>
      </c>
      <c r="Y6" s="4">
        <v>10</v>
      </c>
      <c r="Z6" s="4">
        <v>1</v>
      </c>
    </row>
    <row r="7" spans="2:28" x14ac:dyDescent="0.25">
      <c r="B7" s="4" t="s">
        <v>46</v>
      </c>
      <c r="C7" s="8">
        <f t="shared" ca="1" si="0"/>
        <v>5645.0666827744153</v>
      </c>
      <c r="D7" s="8">
        <f ca="1">IF(ISNUMBER($Y7),SUM(OFFSET(Change!D$1,$Y7-1,0,$Z7,1)),0)+IF(ISNUMBER($AA7),SUM(OFFSET(Change!D$1,$AA7-1,0,$AB7,1)),0)</f>
        <v>562.36444633863937</v>
      </c>
      <c r="E7" s="8">
        <f ca="1">IF(ISNUMBER($Y7),SUM(OFFSET(Change!E$1,$Y7-1,0,$Z7,1)),0)+IF(ISNUMBER($AA7),SUM(OFFSET(Change!E$1,$AA7-1,0,$AB7,1)),0)</f>
        <v>573.6469477432712</v>
      </c>
      <c r="F7" s="8">
        <f ca="1">IF(ISNUMBER($Y7),SUM(OFFSET(Change!F$1,$Y7-1,0,$Z7,1)),0)+IF(ISNUMBER($AA7),SUM(OFFSET(Change!F$1,$AA7-1,0,$AB7,1)),0)</f>
        <v>379.1975211897298</v>
      </c>
      <c r="G7" s="8">
        <f ca="1">IF(ISNUMBER($Y7),SUM(OFFSET(Change!G$1,$Y7-1,0,$Z7,1)),0)+IF(ISNUMBER($AA7),SUM(OFFSET(Change!G$1,$AA7-1,0,$AB7,1)),0)</f>
        <v>396.21272610547038</v>
      </c>
      <c r="H7" s="8">
        <f ca="1">IF(ISNUMBER($Y7),SUM(OFFSET(Change!H$1,$Y7-1,0,$Z7,1)),0)+IF(ISNUMBER($AA7),SUM(OFFSET(Change!H$1,$AA7-1,0,$AB7,1)),0)</f>
        <v>464.92991707666539</v>
      </c>
      <c r="I7" s="8">
        <f ca="1">IF(ISNUMBER($Y7),SUM(OFFSET(Change!I$1,$Y7-1,0,$Z7,1)),0)+IF(ISNUMBER($AA7),SUM(OFFSET(Change!I$1,$AA7-1,0,$AB7,1)),0)</f>
        <v>490.89444695970559</v>
      </c>
      <c r="J7" s="8">
        <f ca="1">IF(ISNUMBER($Y7),SUM(OFFSET(Change!J$1,$Y7-1,0,$Z7,1)),0)+IF(ISNUMBER($AA7),SUM(OFFSET(Change!J$1,$AA7-1,0,$AB7,1)),0)</f>
        <v>597.51180656326483</v>
      </c>
      <c r="K7" s="8">
        <f ca="1">IF(ISNUMBER($Y7),SUM(OFFSET(Change!K$1,$Y7-1,0,$Z7,1)),0)+IF(ISNUMBER($AA7),SUM(OFFSET(Change!K$1,$AA7-1,0,$AB7,1)),0)</f>
        <v>626.37097688515996</v>
      </c>
      <c r="L7" s="8">
        <f ca="1">IF(ISNUMBER($Y7),SUM(OFFSET(Change!L$1,$Y7-1,0,$Z7,1)),0)+IF(ISNUMBER($AA7),SUM(OFFSET(Change!L$1,$AA7-1,0,$AB7,1)),0)</f>
        <v>647.14893413786149</v>
      </c>
      <c r="M7" s="8">
        <f ca="1">IF(ISNUMBER($Y7),SUM(OFFSET(Change!M$1,$Y7-1,0,$Z7,1)),0)+IF(ISNUMBER($AA7),SUM(OFFSET(Change!M$1,$AA7-1,0,$AB7,1)),0)</f>
        <v>541.68163679559359</v>
      </c>
      <c r="N7" s="8">
        <f ca="1">IF(ISNUMBER($Y7),SUM(OFFSET(Change!N$1,$Y7-1,0,$Z7,1)),0)+IF(ISNUMBER($AA7),SUM(OFFSET(Change!N$1,$AA7-1,0,$AB7,1)),0)</f>
        <v>423.68033744032158</v>
      </c>
      <c r="O7" s="8">
        <f ca="1">IF(ISNUMBER($Y7),SUM(OFFSET(Change!O$1,$Y7-1,0,$Z7,1)),0)+IF(ISNUMBER($AA7),SUM(OFFSET(Change!O$1,$AA7-1,0,$AB7,1)),0)</f>
        <v>451.82234402159492</v>
      </c>
      <c r="P7" s="8">
        <f ca="1">IF(ISNUMBER($Y7),SUM(OFFSET(Change!P$1,$Y7-1,0,$Z7,1)),0)+IF(ISNUMBER($AA7),SUM(OFFSET(Change!P$1,$AA7-1,0,$AB7,1)),0)</f>
        <v>461.40009787957342</v>
      </c>
      <c r="Q7" s="8">
        <f ca="1">IF(ISNUMBER($Y7),SUM(OFFSET(Change!Q$1,$Y7-1,0,$Z7,1)),0)+IF(ISNUMBER($AA7),SUM(OFFSET(Change!Q$1,$AA7-1,0,$AB7,1)),0)</f>
        <v>433.08833274039279</v>
      </c>
      <c r="R7" s="8">
        <f ca="1">IF(ISNUMBER($Y7),SUM(OFFSET(Change!R$1,$Y7-1,0,$Z7,1)),0)+IF(ISNUMBER($AA7),SUM(OFFSET(Change!R$1,$AA7-1,0,$AB7,1)),0)</f>
        <v>370.07487227119736</v>
      </c>
      <c r="S7" s="8">
        <f ca="1">IF(ISNUMBER($Y7),SUM(OFFSET(Change!S$1,$Y7-1,0,$Z7,1)),0)+IF(ISNUMBER($AA7),SUM(OFFSET(Change!S$1,$AA7-1,0,$AB7,1)),0)</f>
        <v>455.44207185487204</v>
      </c>
      <c r="T7" s="8">
        <f ca="1">IF(ISNUMBER($Y7),SUM(OFFSET(Change!T$1,$Y7-1,0,$Z7,1)),0)+IF(ISNUMBER($AA7),SUM(OFFSET(Change!T$1,$AA7-1,0,$AB7,1)),0)</f>
        <v>491.49655465130257</v>
      </c>
      <c r="U7" s="8">
        <f ca="1">IF(ISNUMBER($Y7),SUM(OFFSET(Change!U$1,$Y7-1,0,$Z7,1)),0)+IF(ISNUMBER($AA7),SUM(OFFSET(Change!U$1,$AA7-1,0,$AB7,1)),0)</f>
        <v>703.3386249329285</v>
      </c>
      <c r="V7" s="8">
        <f ca="1">IF(ISNUMBER($Y7),SUM(OFFSET(Change!V$1,$Y7-1,0,$Z7,1)),0)+IF(ISNUMBER($AA7),SUM(OFFSET(Change!V$1,$AA7-1,0,$AB7,1)),0)</f>
        <v>796.93571700562472</v>
      </c>
      <c r="W7" s="8">
        <f ca="1">IF(ISNUMBER($Y7),SUM(OFFSET(Change!W$1,$Y7-1,0,$Z7,1)),0)+IF(ISNUMBER($AA7),SUM(OFFSET(Change!W$1,$AA7-1,0,$AB7,1)),0)</f>
        <v>812.82079256526174</v>
      </c>
      <c r="Y7" s="4">
        <v>38</v>
      </c>
      <c r="Z7" s="4">
        <v>2</v>
      </c>
    </row>
    <row r="8" spans="2:28" x14ac:dyDescent="0.25">
      <c r="B8" s="4" t="s">
        <v>12</v>
      </c>
      <c r="C8" s="8">
        <f t="shared" ca="1" si="0"/>
        <v>106.11388771351845</v>
      </c>
      <c r="D8" s="8">
        <f ca="1">IF(ISNUMBER($Y8),SUM(OFFSET(Change!D$1,$Y8-1,0,$Z8,1)),0)+IF(ISNUMBER($AA8),SUM(OFFSET(Change!D$1,$AA8-1,0,$AB8,1)),0)</f>
        <v>6.6628505635095854</v>
      </c>
      <c r="E8" s="8">
        <f ca="1">IF(ISNUMBER($Y8),SUM(OFFSET(Change!E$1,$Y8-1,0,$Z8,1)),0)+IF(ISNUMBER($AA8),SUM(OFFSET(Change!E$1,$AA8-1,0,$AB8,1)),0)</f>
        <v>7.2805019459716869</v>
      </c>
      <c r="F8" s="8">
        <f ca="1">IF(ISNUMBER($Y8),SUM(OFFSET(Change!F$1,$Y8-1,0,$Z8,1)),0)+IF(ISNUMBER($AA8),SUM(OFFSET(Change!F$1,$AA8-1,0,$AB8,1)),0)</f>
        <v>6.1007318910600858</v>
      </c>
      <c r="G8" s="8">
        <f ca="1">IF(ISNUMBER($Y8),SUM(OFFSET(Change!G$1,$Y8-1,0,$Z8,1)),0)+IF(ISNUMBER($AA8),SUM(OFFSET(Change!G$1,$AA8-1,0,$AB8,1)),0)</f>
        <v>6.1756693086120062</v>
      </c>
      <c r="H8" s="8">
        <f ca="1">IF(ISNUMBER($Y8),SUM(OFFSET(Change!H$1,$Y8-1,0,$Z8,1)),0)+IF(ISNUMBER($AA8),SUM(OFFSET(Change!H$1,$AA8-1,0,$AB8,1)),0)</f>
        <v>6.726871664718975</v>
      </c>
      <c r="I8" s="8">
        <f ca="1">IF(ISNUMBER($Y8),SUM(OFFSET(Change!I$1,$Y8-1,0,$Z8,1)),0)+IF(ISNUMBER($AA8),SUM(OFFSET(Change!I$1,$AA8-1,0,$AB8,1)),0)</f>
        <v>7.5883736063373295</v>
      </c>
      <c r="J8" s="8">
        <f ca="1">IF(ISNUMBER($Y8),SUM(OFFSET(Change!J$1,$Y8-1,0,$Z8,1)),0)+IF(ISNUMBER($AA8),SUM(OFFSET(Change!J$1,$AA8-1,0,$AB8,1)),0)</f>
        <v>12.962758386037892</v>
      </c>
      <c r="K8" s="8">
        <f ca="1">IF(ISNUMBER($Y8),SUM(OFFSET(Change!K$1,$Y8-1,0,$Z8,1)),0)+IF(ISNUMBER($AA8),SUM(OFFSET(Change!K$1,$AA8-1,0,$AB8,1)),0)</f>
        <v>12.607336264457659</v>
      </c>
      <c r="L8" s="8">
        <f ca="1">IF(ISNUMBER($Y8),SUM(OFFSET(Change!L$1,$Y8-1,0,$Z8,1)),0)+IF(ISNUMBER($AA8),SUM(OFFSET(Change!L$1,$AA8-1,0,$AB8,1)),0)</f>
        <v>13.512611421183909</v>
      </c>
      <c r="M8" s="8">
        <f ca="1">IF(ISNUMBER($Y8),SUM(OFFSET(Change!M$1,$Y8-1,0,$Z8,1)),0)+IF(ISNUMBER($AA8),SUM(OFFSET(Change!M$1,$AA8-1,0,$AB8,1)),0)</f>
        <v>9.9432203272573485</v>
      </c>
      <c r="N8" s="8">
        <f ca="1">IF(ISNUMBER($Y8),SUM(OFFSET(Change!N$1,$Y8-1,0,$Z8,1)),0)+IF(ISNUMBER($AA8),SUM(OFFSET(Change!N$1,$AA8-1,0,$AB8,1)),0)</f>
        <v>7.2611900940295673</v>
      </c>
      <c r="O8" s="8">
        <f ca="1">IF(ISNUMBER($Y8),SUM(OFFSET(Change!O$1,$Y8-1,0,$Z8,1)),0)+IF(ISNUMBER($AA8),SUM(OFFSET(Change!O$1,$AA8-1,0,$AB8,1)),0)</f>
        <v>7.6898869531538923</v>
      </c>
      <c r="P8" s="8">
        <f ca="1">IF(ISNUMBER($Y8),SUM(OFFSET(Change!P$1,$Y8-1,0,$Z8,1)),0)+IF(ISNUMBER($AA8),SUM(OFFSET(Change!P$1,$AA8-1,0,$AB8,1)),0)</f>
        <v>7.8646738695951024</v>
      </c>
      <c r="Q8" s="8">
        <f ca="1">IF(ISNUMBER($Y8),SUM(OFFSET(Change!Q$1,$Y8-1,0,$Z8,1)),0)+IF(ISNUMBER($AA8),SUM(OFFSET(Change!Q$1,$AA8-1,0,$AB8,1)),0)</f>
        <v>7.4507092759429829</v>
      </c>
      <c r="R8" s="8">
        <f ca="1">IF(ISNUMBER($Y8),SUM(OFFSET(Change!R$1,$Y8-1,0,$Z8,1)),0)+IF(ISNUMBER($AA8),SUM(OFFSET(Change!R$1,$AA8-1,0,$AB8,1)),0)</f>
        <v>6.6790560139255266</v>
      </c>
      <c r="S8" s="8">
        <f ca="1">IF(ISNUMBER($Y8),SUM(OFFSET(Change!S$1,$Y8-1,0,$Z8,1)),0)+IF(ISNUMBER($AA8),SUM(OFFSET(Change!S$1,$AA8-1,0,$AB8,1)),0)</f>
        <v>10.824284867219047</v>
      </c>
      <c r="T8" s="8">
        <f ca="1">IF(ISNUMBER($Y8),SUM(OFFSET(Change!T$1,$Y8-1,0,$Z8,1)),0)+IF(ISNUMBER($AA8),SUM(OFFSET(Change!T$1,$AA8-1,0,$AB8,1)),0)</f>
        <v>11.339525098440912</v>
      </c>
      <c r="U8" s="8">
        <f ca="1">IF(ISNUMBER($Y8),SUM(OFFSET(Change!U$1,$Y8-1,0,$Z8,1)),0)+IF(ISNUMBER($AA8),SUM(OFFSET(Change!U$1,$AA8-1,0,$AB8,1)),0)</f>
        <v>21.289933518227024</v>
      </c>
      <c r="V8" s="8">
        <f ca="1">IF(ISNUMBER($Y8),SUM(OFFSET(Change!V$1,$Y8-1,0,$Z8,1)),0)+IF(ISNUMBER($AA8),SUM(OFFSET(Change!V$1,$AA8-1,0,$AB8,1)),0)</f>
        <v>26.870370540489368</v>
      </c>
      <c r="W8" s="8">
        <f ca="1">IF(ISNUMBER($Y8),SUM(OFFSET(Change!W$1,$Y8-1,0,$Z8,1)),0)+IF(ISNUMBER($AA8),SUM(OFFSET(Change!W$1,$AA8-1,0,$AB8,1)),0)</f>
        <v>25.750306797178133</v>
      </c>
      <c r="Y8" s="4">
        <v>33</v>
      </c>
      <c r="Z8" s="4">
        <v>1</v>
      </c>
    </row>
    <row r="9" spans="2:28" x14ac:dyDescent="0.25">
      <c r="B9" s="4" t="s">
        <v>47</v>
      </c>
      <c r="C9" s="8">
        <f t="shared" ca="1" si="0"/>
        <v>-7196.1166155928149</v>
      </c>
      <c r="D9" s="8">
        <f ca="1">IF(ISNUMBER($Y9),SUM(OFFSET(Change!D$1,$Y9-1,0,$Z9,1)),0)+IF(ISNUMBER($AA9),SUM(OFFSET(Change!D$1,$AA9-1,0,$AB9,1)),0)</f>
        <v>-12.45754763917023</v>
      </c>
      <c r="E9" s="8">
        <f ca="1">IF(ISNUMBER($Y9),SUM(OFFSET(Change!E$1,$Y9-1,0,$Z9,1)),0)+IF(ISNUMBER($AA9),SUM(OFFSET(Change!E$1,$AA9-1,0,$AB9,1)),0)</f>
        <v>-25.800661131913188</v>
      </c>
      <c r="F9" s="8">
        <f ca="1">IF(ISNUMBER($Y9),SUM(OFFSET(Change!F$1,$Y9-1,0,$Z9,1)),0)+IF(ISNUMBER($AA9),SUM(OFFSET(Change!F$1,$AA9-1,0,$AB9,1)),0)</f>
        <v>-187.68537778579741</v>
      </c>
      <c r="G9" s="8">
        <f ca="1">IF(ISNUMBER($Y9),SUM(OFFSET(Change!G$1,$Y9-1,0,$Z9,1)),0)+IF(ISNUMBER($AA9),SUM(OFFSET(Change!G$1,$AA9-1,0,$AB9,1)),0)</f>
        <v>-279.76793708512514</v>
      </c>
      <c r="H9" s="8">
        <f ca="1">IF(ISNUMBER($Y9),SUM(OFFSET(Change!H$1,$Y9-1,0,$Z9,1)),0)+IF(ISNUMBER($AA9),SUM(OFFSET(Change!H$1,$AA9-1,0,$AB9,1)),0)</f>
        <v>-394.27878374783654</v>
      </c>
      <c r="I9" s="8">
        <f ca="1">IF(ISNUMBER($Y9),SUM(OFFSET(Change!I$1,$Y9-1,0,$Z9,1)),0)+IF(ISNUMBER($AA9),SUM(OFFSET(Change!I$1,$AA9-1,0,$AB9,1)),0)</f>
        <v>-405.84587538048515</v>
      </c>
      <c r="J9" s="8">
        <f ca="1">IF(ISNUMBER($Y9),SUM(OFFSET(Change!J$1,$Y9-1,0,$Z9,1)),0)+IF(ISNUMBER($AA9),SUM(OFFSET(Change!J$1,$AA9-1,0,$AB9,1)),0)</f>
        <v>-437.23957865989553</v>
      </c>
      <c r="K9" s="8">
        <f ca="1">IF(ISNUMBER($Y9),SUM(OFFSET(Change!K$1,$Y9-1,0,$Z9,1)),0)+IF(ISNUMBER($AA9),SUM(OFFSET(Change!K$1,$AA9-1,0,$AB9,1)),0)</f>
        <v>-679.32391492120257</v>
      </c>
      <c r="L9" s="8">
        <f ca="1">IF(ISNUMBER($Y9),SUM(OFFSET(Change!L$1,$Y9-1,0,$Z9,1)),0)+IF(ISNUMBER($AA9),SUM(OFFSET(Change!L$1,$AA9-1,0,$AB9,1)),0)</f>
        <v>-324.55966424396286</v>
      </c>
      <c r="M9" s="8">
        <f ca="1">IF(ISNUMBER($Y9),SUM(OFFSET(Change!M$1,$Y9-1,0,$Z9,1)),0)+IF(ISNUMBER($AA9),SUM(OFFSET(Change!M$1,$AA9-1,0,$AB9,1)),0)</f>
        <v>-890.48554793573169</v>
      </c>
      <c r="N9" s="8">
        <f ca="1">IF(ISNUMBER($Y9),SUM(OFFSET(Change!N$1,$Y9-1,0,$Z9,1)),0)+IF(ISNUMBER($AA9),SUM(OFFSET(Change!N$1,$AA9-1,0,$AB9,1)),0)</f>
        <v>-1304.4336858077527</v>
      </c>
      <c r="O9" s="8">
        <f ca="1">IF(ISNUMBER($Y9),SUM(OFFSET(Change!O$1,$Y9-1,0,$Z9,1)),0)+IF(ISNUMBER($AA9),SUM(OFFSET(Change!O$1,$AA9-1,0,$AB9,1)),0)</f>
        <v>-1373.1655236845704</v>
      </c>
      <c r="P9" s="8">
        <f ca="1">IF(ISNUMBER($Y9),SUM(OFFSET(Change!P$1,$Y9-1,0,$Z9,1)),0)+IF(ISNUMBER($AA9),SUM(OFFSET(Change!P$1,$AA9-1,0,$AB9,1)),0)</f>
        <v>-1167.6411558907687</v>
      </c>
      <c r="Q9" s="8">
        <f ca="1">IF(ISNUMBER($Y9),SUM(OFFSET(Change!Q$1,$Y9-1,0,$Z9,1)),0)+IF(ISNUMBER($AA9),SUM(OFFSET(Change!Q$1,$AA9-1,0,$AB9,1)),0)</f>
        <v>-1185.4768162403984</v>
      </c>
      <c r="R9" s="8">
        <f ca="1">IF(ISNUMBER($Y9),SUM(OFFSET(Change!R$1,$Y9-1,0,$Z9,1)),0)+IF(ISNUMBER($AA9),SUM(OFFSET(Change!R$1,$AA9-1,0,$AB9,1)),0)</f>
        <v>-1506.405731960243</v>
      </c>
      <c r="S9" s="8">
        <f ca="1">IF(ISNUMBER($Y9),SUM(OFFSET(Change!S$1,$Y9-1,0,$Z9,1)),0)+IF(ISNUMBER($AA9),SUM(OFFSET(Change!S$1,$AA9-1,0,$AB9,1)),0)</f>
        <v>-1518.0589629754245</v>
      </c>
      <c r="T9" s="8">
        <f ca="1">IF(ISNUMBER($Y9),SUM(OFFSET(Change!T$1,$Y9-1,0,$Z9,1)),0)+IF(ISNUMBER($AA9),SUM(OFFSET(Change!T$1,$AA9-1,0,$AB9,1)),0)</f>
        <v>-1574.5137334869903</v>
      </c>
      <c r="U9" s="8">
        <f ca="1">IF(ISNUMBER($Y9),SUM(OFFSET(Change!U$1,$Y9-1,0,$Z9,1)),0)+IF(ISNUMBER($AA9),SUM(OFFSET(Change!U$1,$AA9-1,0,$AB9,1)),0)</f>
        <v>-1349.2723932504</v>
      </c>
      <c r="V9" s="8">
        <f ca="1">IF(ISNUMBER($Y9),SUM(OFFSET(Change!V$1,$Y9-1,0,$Z9,1)),0)+IF(ISNUMBER($AA9),SUM(OFFSET(Change!V$1,$AA9-1,0,$AB9,1)),0)</f>
        <v>-1380.3137447124068</v>
      </c>
      <c r="W9" s="8">
        <f ca="1">IF(ISNUMBER($Y9),SUM(OFFSET(Change!W$1,$Y9-1,0,$Z9,1)),0)+IF(ISNUMBER($AA9),SUM(OFFSET(Change!W$1,$AA9-1,0,$AB9,1)),0)</f>
        <v>-699.53467847592572</v>
      </c>
      <c r="Y9" s="4">
        <v>31</v>
      </c>
      <c r="Z9" s="9">
        <v>2</v>
      </c>
      <c r="AA9" s="9">
        <v>34</v>
      </c>
      <c r="AB9" s="4">
        <v>4</v>
      </c>
    </row>
    <row r="10" spans="2:28" x14ac:dyDescent="0.25">
      <c r="B10" s="4" t="s">
        <v>48</v>
      </c>
      <c r="C10" s="8">
        <f t="shared" ca="1" si="0"/>
        <v>1209.8442310062762</v>
      </c>
      <c r="D10" s="8">
        <f ca="1">IF(ISNUMBER($Y10),SUM(OFFSET(Change!D$1,$Y10-1,0,$Z10,1)),0)+IF(ISNUMBER($AA10),SUM(OFFSET(Change!D$1,$AA10-1,0,$AB10,1)),0)</f>
        <v>9.4720593313632762</v>
      </c>
      <c r="E10" s="8">
        <f ca="1">IF(ISNUMBER($Y10),SUM(OFFSET(Change!E$1,$Y10-1,0,$Z10,1)),0)+IF(ISNUMBER($AA10),SUM(OFFSET(Change!E$1,$AA10-1,0,$AB10,1)),0)</f>
        <v>18.556657916483658</v>
      </c>
      <c r="F10" s="8">
        <f ca="1">IF(ISNUMBER($Y10),SUM(OFFSET(Change!F$1,$Y10-1,0,$Z10,1)),0)+IF(ISNUMBER($AA10),SUM(OFFSET(Change!F$1,$AA10-1,0,$AB10,1)),0)</f>
        <v>28.189782851463111</v>
      </c>
      <c r="G10" s="8">
        <f ca="1">IF(ISNUMBER($Y10),SUM(OFFSET(Change!G$1,$Y10-1,0,$Z10,1)),0)+IF(ISNUMBER($AA10),SUM(OFFSET(Change!G$1,$AA10-1,0,$AB10,1)),0)</f>
        <v>25.831210320141743</v>
      </c>
      <c r="H10" s="8">
        <f ca="1">IF(ISNUMBER($Y10),SUM(OFFSET(Change!H$1,$Y10-1,0,$Z10,1)),0)+IF(ISNUMBER($AA10),SUM(OFFSET(Change!H$1,$AA10-1,0,$AB10,1)),0)</f>
        <v>30.286948431334807</v>
      </c>
      <c r="I10" s="8">
        <f ca="1">IF(ISNUMBER($Y10),SUM(OFFSET(Change!I$1,$Y10-1,0,$Z10,1)),0)+IF(ISNUMBER($AA10),SUM(OFFSET(Change!I$1,$AA10-1,0,$AB10,1)),0)</f>
        <v>42.027003991847465</v>
      </c>
      <c r="J10" s="8">
        <f ca="1">IF(ISNUMBER($Y10),SUM(OFFSET(Change!J$1,$Y10-1,0,$Z10,1)),0)+IF(ISNUMBER($AA10),SUM(OFFSET(Change!J$1,$AA10-1,0,$AB10,1)),0)</f>
        <v>57.379723542132297</v>
      </c>
      <c r="K10" s="8">
        <f ca="1">IF(ISNUMBER($Y10),SUM(OFFSET(Change!K$1,$Y10-1,0,$Z10,1)),0)+IF(ISNUMBER($AA10),SUM(OFFSET(Change!K$1,$AA10-1,0,$AB10,1)),0)</f>
        <v>76.437838561709768</v>
      </c>
      <c r="L10" s="8">
        <f ca="1">IF(ISNUMBER($Y10),SUM(OFFSET(Change!L$1,$Y10-1,0,$Z10,1)),0)+IF(ISNUMBER($AA10),SUM(OFFSET(Change!L$1,$AA10-1,0,$AB10,1)),0)</f>
        <v>97.17965761399816</v>
      </c>
      <c r="M10" s="8">
        <f ca="1">IF(ISNUMBER($Y10),SUM(OFFSET(Change!M$1,$Y10-1,0,$Z10,1)),0)+IF(ISNUMBER($AA10),SUM(OFFSET(Change!M$1,$AA10-1,0,$AB10,1)),0)</f>
        <v>119.10509745631916</v>
      </c>
      <c r="N10" s="8">
        <f ca="1">IF(ISNUMBER($Y10),SUM(OFFSET(Change!N$1,$Y10-1,0,$Z10,1)),0)+IF(ISNUMBER($AA10),SUM(OFFSET(Change!N$1,$AA10-1,0,$AB10,1)),0)</f>
        <v>143.20790844575129</v>
      </c>
      <c r="O10" s="8">
        <f ca="1">IF(ISNUMBER($Y10),SUM(OFFSET(Change!O$1,$Y10-1,0,$Z10,1)),0)+IF(ISNUMBER($AA10),SUM(OFFSET(Change!O$1,$AA10-1,0,$AB10,1)),0)</f>
        <v>167.10371743566421</v>
      </c>
      <c r="P10" s="8">
        <f ca="1">IF(ISNUMBER($Y10),SUM(OFFSET(Change!P$1,$Y10-1,0,$Z10,1)),0)+IF(ISNUMBER($AA10),SUM(OFFSET(Change!P$1,$AA10-1,0,$AB10,1)),0)</f>
        <v>190.72055542103439</v>
      </c>
      <c r="Q10" s="8">
        <f ca="1">IF(ISNUMBER($Y10),SUM(OFFSET(Change!Q$1,$Y10-1,0,$Z10,1)),0)+IF(ISNUMBER($AA10),SUM(OFFSET(Change!Q$1,$AA10-1,0,$AB10,1)),0)</f>
        <v>210.68287445944461</v>
      </c>
      <c r="R10" s="8">
        <f ca="1">IF(ISNUMBER($Y10),SUM(OFFSET(Change!R$1,$Y10-1,0,$Z10,1)),0)+IF(ISNUMBER($AA10),SUM(OFFSET(Change!R$1,$AA10-1,0,$AB10,1)),0)</f>
        <v>240.24067425340328</v>
      </c>
      <c r="S10" s="8">
        <f ca="1">IF(ISNUMBER($Y10),SUM(OFFSET(Change!S$1,$Y10-1,0,$Z10,1)),0)+IF(ISNUMBER($AA10),SUM(OFFSET(Change!S$1,$AA10-1,0,$AB10,1)),0)</f>
        <v>264.52874158661416</v>
      </c>
      <c r="T10" s="8">
        <f ca="1">IF(ISNUMBER($Y10),SUM(OFFSET(Change!T$1,$Y10-1,0,$Z10,1)),0)+IF(ISNUMBER($AA10),SUM(OFFSET(Change!T$1,$AA10-1,0,$AB10,1)),0)</f>
        <v>287.61119640094364</v>
      </c>
      <c r="U10" s="8">
        <f ca="1">IF(ISNUMBER($Y10),SUM(OFFSET(Change!U$1,$Y10-1,0,$Z10,1)),0)+IF(ISNUMBER($AA10),SUM(OFFSET(Change!U$1,$AA10-1,0,$AB10,1)),0)</f>
        <v>316.09625154050019</v>
      </c>
      <c r="V10" s="8">
        <f ca="1">IF(ISNUMBER($Y10),SUM(OFFSET(Change!V$1,$Y10-1,0,$Z10,1)),0)+IF(ISNUMBER($AA10),SUM(OFFSET(Change!V$1,$AA10-1,0,$AB10,1)),0)</f>
        <v>337.35093878939227</v>
      </c>
      <c r="W10" s="8">
        <f ca="1">IF(ISNUMBER($Y10),SUM(OFFSET(Change!W$1,$Y10-1,0,$Z10,1)),0)+IF(ISNUMBER($AA10),SUM(OFFSET(Change!W$1,$AA10-1,0,$AB10,1)),0)</f>
        <v>367.38049092765351</v>
      </c>
      <c r="Y10" s="4">
        <v>61</v>
      </c>
      <c r="Z10" s="4">
        <v>2</v>
      </c>
    </row>
    <row r="11" spans="2:28" x14ac:dyDescent="0.25">
      <c r="B11" s="4" t="s">
        <v>52</v>
      </c>
      <c r="C11" s="8">
        <f t="shared" ca="1" si="0"/>
        <v>3520.4879887311704</v>
      </c>
      <c r="D11" s="8">
        <f ca="1">IF(ISNUMBER($Y11),SUM(OFFSET(Change!D$1,$Y11-1,0,$Z11,1)),0)+IF(ISNUMBER($AA11),SUM(OFFSET(Change!D$1,$AA11-1,0,$AB11,1)),0)</f>
        <v>210.15546236242713</v>
      </c>
      <c r="E11" s="8">
        <f ca="1">IF(ISNUMBER($Y11),SUM(OFFSET(Change!E$1,$Y11-1,0,$Z11,1)),0)+IF(ISNUMBER($AA11),SUM(OFFSET(Change!E$1,$AA11-1,0,$AB11,1)),0)</f>
        <v>301.40029649720447</v>
      </c>
      <c r="F11" s="8">
        <f ca="1">IF(ISNUMBER($Y11),SUM(OFFSET(Change!F$1,$Y11-1,0,$Z11,1)),0)+IF(ISNUMBER($AA11),SUM(OFFSET(Change!F$1,$AA11-1,0,$AB11,1)),0)</f>
        <v>276.96370315957023</v>
      </c>
      <c r="G11" s="8">
        <f ca="1">IF(ISNUMBER($Y11),SUM(OFFSET(Change!G$1,$Y11-1,0,$Z11,1)),0)+IF(ISNUMBER($AA11),SUM(OFFSET(Change!G$1,$AA11-1,0,$AB11,1)),0)</f>
        <v>248.70106364174148</v>
      </c>
      <c r="H11" s="8">
        <f ca="1">IF(ISNUMBER($Y11),SUM(OFFSET(Change!H$1,$Y11-1,0,$Z11,1)),0)+IF(ISNUMBER($AA11),SUM(OFFSET(Change!H$1,$AA11-1,0,$AB11,1)),0)</f>
        <v>224.03029779402974</v>
      </c>
      <c r="I11" s="8">
        <f ca="1">IF(ISNUMBER($Y11),SUM(OFFSET(Change!I$1,$Y11-1,0,$Z11,1)),0)+IF(ISNUMBER($AA11),SUM(OFFSET(Change!I$1,$AA11-1,0,$AB11,1)),0)</f>
        <v>252.26207517290538</v>
      </c>
      <c r="J11" s="8">
        <f ca="1">IF(ISNUMBER($Y11),SUM(OFFSET(Change!J$1,$Y11-1,0,$Z11,1)),0)+IF(ISNUMBER($AA11),SUM(OFFSET(Change!J$1,$AA11-1,0,$AB11,1)),0)</f>
        <v>331.1967105887876</v>
      </c>
      <c r="K11" s="8">
        <f ca="1">IF(ISNUMBER($Y11),SUM(OFFSET(Change!K$1,$Y11-1,0,$Z11,1)),0)+IF(ISNUMBER($AA11),SUM(OFFSET(Change!K$1,$AA11-1,0,$AB11,1)),0)</f>
        <v>352.35556796841831</v>
      </c>
      <c r="L11" s="8">
        <f ca="1">IF(ISNUMBER($Y11),SUM(OFFSET(Change!L$1,$Y11-1,0,$Z11,1)),0)+IF(ISNUMBER($AA11),SUM(OFFSET(Change!L$1,$AA11-1,0,$AB11,1)),0)</f>
        <v>407.39543723522326</v>
      </c>
      <c r="M11" s="8">
        <f ca="1">IF(ISNUMBER($Y11),SUM(OFFSET(Change!M$1,$Y11-1,0,$Z11,1)),0)+IF(ISNUMBER($AA11),SUM(OFFSET(Change!M$1,$AA11-1,0,$AB11,1)),0)</f>
        <v>301.9639462307681</v>
      </c>
      <c r="N11" s="8">
        <f ca="1">IF(ISNUMBER($Y11),SUM(OFFSET(Change!N$1,$Y11-1,0,$Z11,1)),0)+IF(ISNUMBER($AA11),SUM(OFFSET(Change!N$1,$AA11-1,0,$AB11,1)),0)</f>
        <v>303.71965933089899</v>
      </c>
      <c r="O11" s="8">
        <f ca="1">IF(ISNUMBER($Y11),SUM(OFFSET(Change!O$1,$Y11-1,0,$Z11,1)),0)+IF(ISNUMBER($AA11),SUM(OFFSET(Change!O$1,$AA11-1,0,$AB11,1)),0)</f>
        <v>321.2386560310652</v>
      </c>
      <c r="P11" s="8">
        <f ca="1">IF(ISNUMBER($Y11),SUM(OFFSET(Change!P$1,$Y11-1,0,$Z11,1)),0)+IF(ISNUMBER($AA11),SUM(OFFSET(Change!P$1,$AA11-1,0,$AB11,1)),0)</f>
        <v>349.49048407180624</v>
      </c>
      <c r="Q11" s="8">
        <f ca="1">IF(ISNUMBER($Y11),SUM(OFFSET(Change!Q$1,$Y11-1,0,$Z11,1)),0)+IF(ISNUMBER($AA11),SUM(OFFSET(Change!Q$1,$AA11-1,0,$AB11,1)),0)</f>
        <v>390.33298290742641</v>
      </c>
      <c r="R11" s="8">
        <f ca="1">IF(ISNUMBER($Y11),SUM(OFFSET(Change!R$1,$Y11-1,0,$Z11,1)),0)+IF(ISNUMBER($AA11),SUM(OFFSET(Change!R$1,$AA11-1,0,$AB11,1)),0)</f>
        <v>370.38937288423705</v>
      </c>
      <c r="S11" s="8">
        <f ca="1">IF(ISNUMBER($Y11),SUM(OFFSET(Change!S$1,$Y11-1,0,$Z11,1)),0)+IF(ISNUMBER($AA11),SUM(OFFSET(Change!S$1,$AA11-1,0,$AB11,1)),0)</f>
        <v>405.11558383567979</v>
      </c>
      <c r="T11" s="8">
        <f ca="1">IF(ISNUMBER($Y11),SUM(OFFSET(Change!T$1,$Y11-1,0,$Z11,1)),0)+IF(ISNUMBER($AA11),SUM(OFFSET(Change!T$1,$AA11-1,0,$AB11,1)),0)</f>
        <v>449.37574615138561</v>
      </c>
      <c r="U11" s="8">
        <f ca="1">IF(ISNUMBER($Y11),SUM(OFFSET(Change!U$1,$Y11-1,0,$Z11,1)),0)+IF(ISNUMBER($AA11),SUM(OFFSET(Change!U$1,$AA11-1,0,$AB11,1)),0)</f>
        <v>476.69061701001368</v>
      </c>
      <c r="V11" s="8">
        <f ca="1">IF(ISNUMBER($Y11),SUM(OFFSET(Change!V$1,$Y11-1,0,$Z11,1)),0)+IF(ISNUMBER($AA11),SUM(OFFSET(Change!V$1,$AA11-1,0,$AB11,1)),0)</f>
        <v>538.92553853741515</v>
      </c>
      <c r="W11" s="8">
        <f ca="1">IF(ISNUMBER($Y11),SUM(OFFSET(Change!W$1,$Y11-1,0,$Z11,1)),0)+IF(ISNUMBER($AA11),SUM(OFFSET(Change!W$1,$AA11-1,0,$AB11,1)),0)</f>
        <v>567.28550805840428</v>
      </c>
      <c r="Y11" s="4">
        <v>67</v>
      </c>
      <c r="Z11" s="4">
        <v>1</v>
      </c>
    </row>
    <row r="12" spans="2:28" x14ac:dyDescent="0.25">
      <c r="B12" s="4" t="s">
        <v>53</v>
      </c>
      <c r="C12" s="8">
        <f t="shared" ca="1" si="0"/>
        <v>-3172.2345190546221</v>
      </c>
      <c r="D12" s="8">
        <f ca="1">IF(ISNUMBER($Y12),SUM(OFFSET(Change!D$1,$Y12-1,0,$Z12,1)),0)+IF(ISNUMBER($AA12),SUM(OFFSET(Change!D$1,$AA12-1,0,$AB12,1)),0)</f>
        <v>-703.66004551399578</v>
      </c>
      <c r="E12" s="8">
        <f ca="1">IF(ISNUMBER($Y12),SUM(OFFSET(Change!E$1,$Y12-1,0,$Z12,1)),0)+IF(ISNUMBER($AA12),SUM(OFFSET(Change!E$1,$AA12-1,0,$AB12,1)),0)</f>
        <v>-844.00619916325365</v>
      </c>
      <c r="F12" s="8">
        <f ca="1">IF(ISNUMBER($Y12),SUM(OFFSET(Change!F$1,$Y12-1,0,$Z12,1)),0)+IF(ISNUMBER($AA12),SUM(OFFSET(Change!F$1,$AA12-1,0,$AB12,1)),0)</f>
        <v>-224.28610701731495</v>
      </c>
      <c r="G12" s="8">
        <f ca="1">IF(ISNUMBER($Y12),SUM(OFFSET(Change!G$1,$Y12-1,0,$Z12,1)),0)+IF(ISNUMBER($AA12),SUM(OFFSET(Change!G$1,$AA12-1,0,$AB12,1)),0)</f>
        <v>-193.63168020086508</v>
      </c>
      <c r="H12" s="8">
        <f ca="1">IF(ISNUMBER($Y12),SUM(OFFSET(Change!H$1,$Y12-1,0,$Z12,1)),0)+IF(ISNUMBER($AA12),SUM(OFFSET(Change!H$1,$AA12-1,0,$AB12,1)),0)</f>
        <v>-293.07376798374685</v>
      </c>
      <c r="I12" s="8">
        <f ca="1">IF(ISNUMBER($Y12),SUM(OFFSET(Change!I$1,$Y12-1,0,$Z12,1)),0)+IF(ISNUMBER($AA12),SUM(OFFSET(Change!I$1,$AA12-1,0,$AB12,1)),0)</f>
        <v>-198.13457466703898</v>
      </c>
      <c r="J12" s="8">
        <f ca="1">IF(ISNUMBER($Y12),SUM(OFFSET(Change!J$1,$Y12-1,0,$Z12,1)),0)+IF(ISNUMBER($AA12),SUM(OFFSET(Change!J$1,$AA12-1,0,$AB12,1)),0)</f>
        <v>-138.94370816858986</v>
      </c>
      <c r="K12" s="8">
        <f ca="1">IF(ISNUMBER($Y12),SUM(OFFSET(Change!K$1,$Y12-1,0,$Z12,1)),0)+IF(ISNUMBER($AA12),SUM(OFFSET(Change!K$1,$AA12-1,0,$AB12,1)),0)</f>
        <v>-112.18777708340996</v>
      </c>
      <c r="L12" s="8">
        <f ca="1">IF(ISNUMBER($Y12),SUM(OFFSET(Change!L$1,$Y12-1,0,$Z12,1)),0)+IF(ISNUMBER($AA12),SUM(OFFSET(Change!L$1,$AA12-1,0,$AB12,1)),0)</f>
        <v>-116.92901101265784</v>
      </c>
      <c r="M12" s="8">
        <f ca="1">IF(ISNUMBER($Y12),SUM(OFFSET(Change!M$1,$Y12-1,0,$Z12,1)),0)+IF(ISNUMBER($AA12),SUM(OFFSET(Change!M$1,$AA12-1,0,$AB12,1)),0)</f>
        <v>-205.05149410590226</v>
      </c>
      <c r="N12" s="8">
        <f ca="1">IF(ISNUMBER($Y12),SUM(OFFSET(Change!N$1,$Y12-1,0,$Z12,1)),0)+IF(ISNUMBER($AA12),SUM(OFFSET(Change!N$1,$AA12-1,0,$AB12,1)),0)</f>
        <v>-178.09705777891028</v>
      </c>
      <c r="O12" s="8">
        <f ca="1">IF(ISNUMBER($Y12),SUM(OFFSET(Change!O$1,$Y12-1,0,$Z12,1)),0)+IF(ISNUMBER($AA12),SUM(OFFSET(Change!O$1,$AA12-1,0,$AB12,1)),0)</f>
        <v>-181.94675710853306</v>
      </c>
      <c r="P12" s="8">
        <f ca="1">IF(ISNUMBER($Y12),SUM(OFFSET(Change!P$1,$Y12-1,0,$Z12,1)),0)+IF(ISNUMBER($AA12),SUM(OFFSET(Change!P$1,$AA12-1,0,$AB12,1)),0)</f>
        <v>-173.6749084920755</v>
      </c>
      <c r="Q12" s="8">
        <f ca="1">IF(ISNUMBER($Y12),SUM(OFFSET(Change!Q$1,$Y12-1,0,$Z12,1)),0)+IF(ISNUMBER($AA12),SUM(OFFSET(Change!Q$1,$AA12-1,0,$AB12,1)),0)</f>
        <v>-142.60378730416389</v>
      </c>
      <c r="R12" s="8">
        <f ca="1">IF(ISNUMBER($Y12),SUM(OFFSET(Change!R$1,$Y12-1,0,$Z12,1)),0)+IF(ISNUMBER($AA12),SUM(OFFSET(Change!R$1,$AA12-1,0,$AB12,1)),0)</f>
        <v>-203.21609725010333</v>
      </c>
      <c r="S12" s="8">
        <f ca="1">IF(ISNUMBER($Y12),SUM(OFFSET(Change!S$1,$Y12-1,0,$Z12,1)),0)+IF(ISNUMBER($AA12),SUM(OFFSET(Change!S$1,$AA12-1,0,$AB12,1)),0)</f>
        <v>-207.32041035004661</v>
      </c>
      <c r="T12" s="8">
        <f ca="1">IF(ISNUMBER($Y12),SUM(OFFSET(Change!T$1,$Y12-1,0,$Z12,1)),0)+IF(ISNUMBER($AA12),SUM(OFFSET(Change!T$1,$AA12-1,0,$AB12,1)),0)</f>
        <v>-210.80611977189085</v>
      </c>
      <c r="U12" s="8">
        <f ca="1">IF(ISNUMBER($Y12),SUM(OFFSET(Change!U$1,$Y12-1,0,$Z12,1)),0)+IF(ISNUMBER($AA12),SUM(OFFSET(Change!U$1,$AA12-1,0,$AB12,1)),0)</f>
        <v>-265.84755828284915</v>
      </c>
      <c r="V12" s="8">
        <f ca="1">IF(ISNUMBER($Y12),SUM(OFFSET(Change!V$1,$Y12-1,0,$Z12,1)),0)+IF(ISNUMBER($AA12),SUM(OFFSET(Change!V$1,$AA12-1,0,$AB12,1)),0)</f>
        <v>-262.30157839909617</v>
      </c>
      <c r="W12" s="8">
        <f ca="1">IF(ISNUMBER($Y12),SUM(OFFSET(Change!W$1,$Y12-1,0,$Z12,1)),0)+IF(ISNUMBER($AA12),SUM(OFFSET(Change!W$1,$AA12-1,0,$AB12,1)),0)</f>
        <v>-290.13961178953923</v>
      </c>
      <c r="Y12" s="4">
        <v>66</v>
      </c>
      <c r="Z12" s="4">
        <v>1</v>
      </c>
    </row>
    <row r="13" spans="2:28" x14ac:dyDescent="0.25">
      <c r="B13" s="4" t="s">
        <v>49</v>
      </c>
      <c r="C13" s="8">
        <f t="shared" ca="1" si="0"/>
        <v>3256.3365771232866</v>
      </c>
      <c r="D13" s="8">
        <f ca="1">IF(ISNUMBER($Y13),SUM(OFFSET(Change!D$1,$Y13-1,0,$Z13,1)),0)+IF(ISNUMBER($AA13),SUM(OFFSET(Change!D$1,$AA13-1,0,$AB13,1)),0)</f>
        <v>70.156794570097304</v>
      </c>
      <c r="E13" s="8">
        <f ca="1">IF(ISNUMBER($Y13),SUM(OFFSET(Change!E$1,$Y13-1,0,$Z13,1)),0)+IF(ISNUMBER($AA13),SUM(OFFSET(Change!E$1,$AA13-1,0,$AB13,1)),0)</f>
        <v>83.832444756094517</v>
      </c>
      <c r="F13" s="8">
        <f ca="1">IF(ISNUMBER($Y13),SUM(OFFSET(Change!F$1,$Y13-1,0,$Z13,1)),0)+IF(ISNUMBER($AA13),SUM(OFFSET(Change!F$1,$AA13-1,0,$AB13,1)),0)</f>
        <v>342.00898339244577</v>
      </c>
      <c r="G13" s="8">
        <f ca="1">IF(ISNUMBER($Y13),SUM(OFFSET(Change!G$1,$Y13-1,0,$Z13,1)),0)+IF(ISNUMBER($AA13),SUM(OFFSET(Change!G$1,$AA13-1,0,$AB13,1)),0)</f>
        <v>339.1483617125034</v>
      </c>
      <c r="H13" s="8">
        <f ca="1">IF(ISNUMBER($Y13),SUM(OFFSET(Change!H$1,$Y13-1,0,$Z13,1)),0)+IF(ISNUMBER($AA13),SUM(OFFSET(Change!H$1,$AA13-1,0,$AB13,1)),0)</f>
        <v>378.72409285246493</v>
      </c>
      <c r="I13" s="8">
        <f ca="1">IF(ISNUMBER($Y13),SUM(OFFSET(Change!I$1,$Y13-1,0,$Z13,1)),0)+IF(ISNUMBER($AA13),SUM(OFFSET(Change!I$1,$AA13-1,0,$AB13,1)),0)</f>
        <v>428.80072719415176</v>
      </c>
      <c r="J13" s="8">
        <f ca="1">IF(ISNUMBER($Y13),SUM(OFFSET(Change!J$1,$Y13-1,0,$Z13,1)),0)+IF(ISNUMBER($AA13),SUM(OFFSET(Change!J$1,$AA13-1,0,$AB13,1)),0)</f>
        <v>437.0123573527041</v>
      </c>
      <c r="K13" s="8">
        <f ca="1">IF(ISNUMBER($Y13),SUM(OFFSET(Change!K$1,$Y13-1,0,$Z13,1)),0)+IF(ISNUMBER($AA13),SUM(OFFSET(Change!K$1,$AA13-1,0,$AB13,1)),0)</f>
        <v>379.80748473934784</v>
      </c>
      <c r="L13" s="8">
        <f ca="1">IF(ISNUMBER($Y13),SUM(OFFSET(Change!L$1,$Y13-1,0,$Z13,1)),0)+IF(ISNUMBER($AA13),SUM(OFFSET(Change!L$1,$AA13-1,0,$AB13,1)),0)</f>
        <v>428.33725940887615</v>
      </c>
      <c r="M13" s="8">
        <f ca="1">IF(ISNUMBER($Y13),SUM(OFFSET(Change!M$1,$Y13-1,0,$Z13,1)),0)+IF(ISNUMBER($AA13),SUM(OFFSET(Change!M$1,$AA13-1,0,$AB13,1)),0)</f>
        <v>331.11045848449754</v>
      </c>
      <c r="N13" s="8">
        <f ca="1">IF(ISNUMBER($Y13),SUM(OFFSET(Change!N$1,$Y13-1,0,$Z13,1)),0)+IF(ISNUMBER($AA13),SUM(OFFSET(Change!N$1,$AA13-1,0,$AB13,1)),0)</f>
        <v>258.30859420044936</v>
      </c>
      <c r="O13" s="8">
        <f ca="1">IF(ISNUMBER($Y13),SUM(OFFSET(Change!O$1,$Y13-1,0,$Z13,1)),0)+IF(ISNUMBER($AA13),SUM(OFFSET(Change!O$1,$AA13-1,0,$AB13,1)),0)</f>
        <v>284.12368123906202</v>
      </c>
      <c r="P13" s="8">
        <f ca="1">IF(ISNUMBER($Y13),SUM(OFFSET(Change!P$1,$Y13-1,0,$Z13,1)),0)+IF(ISNUMBER($AA13),SUM(OFFSET(Change!P$1,$AA13-1,0,$AB13,1)),0)</f>
        <v>300.90122484975353</v>
      </c>
      <c r="Q13" s="8">
        <f ca="1">IF(ISNUMBER($Y13),SUM(OFFSET(Change!Q$1,$Y13-1,0,$Z13,1)),0)+IF(ISNUMBER($AA13),SUM(OFFSET(Change!Q$1,$AA13-1,0,$AB13,1)),0)</f>
        <v>292.00631384768622</v>
      </c>
      <c r="R13" s="8">
        <f ca="1">IF(ISNUMBER($Y13),SUM(OFFSET(Change!R$1,$Y13-1,0,$Z13,1)),0)+IF(ISNUMBER($AA13),SUM(OFFSET(Change!R$1,$AA13-1,0,$AB13,1)),0)</f>
        <v>237.15077195999751</v>
      </c>
      <c r="S13" s="8">
        <f ca="1">IF(ISNUMBER($Y13),SUM(OFFSET(Change!S$1,$Y13-1,0,$Z13,1)),0)+IF(ISNUMBER($AA13),SUM(OFFSET(Change!S$1,$AA13-1,0,$AB13,1)),0)</f>
        <v>266.4893979073554</v>
      </c>
      <c r="T13" s="8">
        <f ca="1">IF(ISNUMBER($Y13),SUM(OFFSET(Change!T$1,$Y13-1,0,$Z13,1)),0)+IF(ISNUMBER($AA13),SUM(OFFSET(Change!T$1,$AA13-1,0,$AB13,1)),0)</f>
        <v>297.90763108366065</v>
      </c>
      <c r="U13" s="8">
        <f ca="1">IF(ISNUMBER($Y13),SUM(OFFSET(Change!U$1,$Y13-1,0,$Z13,1)),0)+IF(ISNUMBER($AA13),SUM(OFFSET(Change!U$1,$AA13-1,0,$AB13,1)),0)</f>
        <v>288.48496218730702</v>
      </c>
      <c r="V13" s="8">
        <f ca="1">IF(ISNUMBER($Y13),SUM(OFFSET(Change!V$1,$Y13-1,0,$Z13,1)),0)+IF(ISNUMBER($AA13),SUM(OFFSET(Change!V$1,$AA13-1,0,$AB13,1)),0)</f>
        <v>364.21138666918841</v>
      </c>
      <c r="W13" s="8">
        <f ca="1">IF(ISNUMBER($Y13),SUM(OFFSET(Change!W$1,$Y13-1,0,$Z13,1)),0)+IF(ISNUMBER($AA13),SUM(OFFSET(Change!W$1,$AA13-1,0,$AB13,1)),0)</f>
        <v>393.45443286026227</v>
      </c>
      <c r="Y13" s="4">
        <v>27</v>
      </c>
      <c r="Z13" s="4">
        <v>1</v>
      </c>
    </row>
    <row r="14" spans="2:28" x14ac:dyDescent="0.25">
      <c r="B14" s="10" t="s">
        <v>50</v>
      </c>
      <c r="C14" s="11">
        <f t="shared" ca="1" si="0"/>
        <v>125.50404442987001</v>
      </c>
      <c r="D14" s="11">
        <f ca="1">IF(ISNUMBER($Y14),SUM(OFFSET(Change!D$1,$Y14-1,0,$Z14,1)),0)+IF(ISNUMBER($AA14),SUM(OFFSET(Change!D$1,$AA14-1,0,$AB14,1)),0)</f>
        <v>25.395204181297711</v>
      </c>
      <c r="E14" s="11">
        <f ca="1">IF(ISNUMBER($Y14),SUM(OFFSET(Change!E$1,$Y14-1,0,$Z14,1)),0)+IF(ISNUMBER($AA14),SUM(OFFSET(Change!E$1,$AA14-1,0,$AB14,1)),0)</f>
        <v>107.68283698244358</v>
      </c>
      <c r="F14" s="11">
        <f ca="1">IF(ISNUMBER($Y14),SUM(OFFSET(Change!F$1,$Y14-1,0,$Z14,1)),0)+IF(ISNUMBER($AA14),SUM(OFFSET(Change!F$1,$AA14-1,0,$AB14,1)),0)</f>
        <v>1.224691401176E-2</v>
      </c>
      <c r="G14" s="11">
        <f ca="1">IF(ISNUMBER($Y14),SUM(OFFSET(Change!G$1,$Y14-1,0,$Z14,1)),0)+IF(ISNUMBER($AA14),SUM(OFFSET(Change!G$1,$AA14-1,0,$AB14,1)),0)</f>
        <v>0</v>
      </c>
      <c r="H14" s="11">
        <f ca="1">IF(ISNUMBER($Y14),SUM(OFFSET(Change!H$1,$Y14-1,0,$Z14,1)),0)+IF(ISNUMBER($AA14),SUM(OFFSET(Change!H$1,$AA14-1,0,$AB14,1)),0)</f>
        <v>0</v>
      </c>
      <c r="I14" s="11">
        <f ca="1">IF(ISNUMBER($Y14),SUM(OFFSET(Change!I$1,$Y14-1,0,$Z14,1)),0)+IF(ISNUMBER($AA14),SUM(OFFSET(Change!I$1,$AA14-1,0,$AB14,1)),0)</f>
        <v>0.73559817919249992</v>
      </c>
      <c r="J14" s="11">
        <f ca="1">IF(ISNUMBER($Y14),SUM(OFFSET(Change!J$1,$Y14-1,0,$Z14,1)),0)+IF(ISNUMBER($AA14),SUM(OFFSET(Change!J$1,$AA14-1,0,$AB14,1)),0)</f>
        <v>0.20383592575538001</v>
      </c>
      <c r="K14" s="11">
        <f ca="1">IF(ISNUMBER($Y14),SUM(OFFSET(Change!K$1,$Y14-1,0,$Z14,1)),0)+IF(ISNUMBER($AA14),SUM(OFFSET(Change!K$1,$AA14-1,0,$AB14,1)),0)</f>
        <v>5.509421693153E-2</v>
      </c>
      <c r="L14" s="11">
        <f ca="1">IF(ISNUMBER($Y14),SUM(OFFSET(Change!L$1,$Y14-1,0,$Z14,1)),0)+IF(ISNUMBER($AA14),SUM(OFFSET(Change!L$1,$AA14-1,0,$AB14,1)),0)</f>
        <v>7.7462172303760495</v>
      </c>
      <c r="M14" s="11">
        <f ca="1">IF(ISNUMBER($Y14),SUM(OFFSET(Change!M$1,$Y14-1,0,$Z14,1)),0)+IF(ISNUMBER($AA14),SUM(OFFSET(Change!M$1,$AA14-1,0,$AB14,1)),0)</f>
        <v>0</v>
      </c>
      <c r="N14" s="11">
        <f ca="1">IF(ISNUMBER($Y14),SUM(OFFSET(Change!N$1,$Y14-1,0,$Z14,1)),0)+IF(ISNUMBER($AA14),SUM(OFFSET(Change!N$1,$AA14-1,0,$AB14,1)),0)</f>
        <v>0.36398927482490001</v>
      </c>
      <c r="O14" s="11">
        <f ca="1">IF(ISNUMBER($Y14),SUM(OFFSET(Change!O$1,$Y14-1,0,$Z14,1)),0)+IF(ISNUMBER($AA14),SUM(OFFSET(Change!O$1,$AA14-1,0,$AB14,1)),0)</f>
        <v>0.51960476076296003</v>
      </c>
      <c r="P14" s="11">
        <f ca="1">IF(ISNUMBER($Y14),SUM(OFFSET(Change!P$1,$Y14-1,0,$Z14,1)),0)+IF(ISNUMBER($AA14),SUM(OFFSET(Change!P$1,$AA14-1,0,$AB14,1)),0)</f>
        <v>0.93007074364671005</v>
      </c>
      <c r="Q14" s="11">
        <f ca="1">IF(ISNUMBER($Y14),SUM(OFFSET(Change!Q$1,$Y14-1,0,$Z14,1)),0)+IF(ISNUMBER($AA14),SUM(OFFSET(Change!Q$1,$AA14-1,0,$AB14,1)),0)</f>
        <v>0.49436469920502996</v>
      </c>
      <c r="R14" s="11">
        <f ca="1">IF(ISNUMBER($Y14),SUM(OFFSET(Change!R$1,$Y14-1,0,$Z14,1)),0)+IF(ISNUMBER($AA14),SUM(OFFSET(Change!R$1,$AA14-1,0,$AB14,1)),0)</f>
        <v>0.22743752599016001</v>
      </c>
      <c r="S14" s="11">
        <f ca="1">IF(ISNUMBER($Y14),SUM(OFFSET(Change!S$1,$Y14-1,0,$Z14,1)),0)+IF(ISNUMBER($AA14),SUM(OFFSET(Change!S$1,$AA14-1,0,$AB14,1)),0)</f>
        <v>2.2281475537843498</v>
      </c>
      <c r="T14" s="11">
        <f ca="1">IF(ISNUMBER($Y14),SUM(OFFSET(Change!T$1,$Y14-1,0,$Z14,1)),0)+IF(ISNUMBER($AA14),SUM(OFFSET(Change!T$1,$AA14-1,0,$AB14,1)),0)</f>
        <v>0.62786977163102009</v>
      </c>
      <c r="U14" s="11">
        <f ca="1">IF(ISNUMBER($Y14),SUM(OFFSET(Change!U$1,$Y14-1,0,$Z14,1)),0)+IF(ISNUMBER($AA14),SUM(OFFSET(Change!U$1,$AA14-1,0,$AB14,1)),0)</f>
        <v>0</v>
      </c>
      <c r="V14" s="11">
        <f ca="1">IF(ISNUMBER($Y14),SUM(OFFSET(Change!V$1,$Y14-1,0,$Z14,1)),0)+IF(ISNUMBER($AA14),SUM(OFFSET(Change!V$1,$AA14-1,0,$AB14,1)),0)</f>
        <v>0</v>
      </c>
      <c r="W14" s="11">
        <f ca="1">IF(ISNUMBER($Y14),SUM(OFFSET(Change!W$1,$Y14-1,0,$Z14,1)),0)+IF(ISNUMBER($AA14),SUM(OFFSET(Change!W$1,$AA14-1,0,$AB14,1)),0)</f>
        <v>0</v>
      </c>
      <c r="Y14" s="4">
        <v>40</v>
      </c>
      <c r="Z14" s="4">
        <v>3</v>
      </c>
    </row>
    <row r="15" spans="2:28" x14ac:dyDescent="0.25">
      <c r="B15" s="4" t="s">
        <v>51</v>
      </c>
      <c r="C15" s="8">
        <f t="shared" ca="1" si="0"/>
        <v>8620.267479259066</v>
      </c>
      <c r="D15" s="8">
        <f ca="1">SUM(D5:D14)</f>
        <v>904.96635455149965</v>
      </c>
      <c r="E15" s="8">
        <f t="shared" ref="E15:W15" ca="1" si="1">SUM(E5:E14)</f>
        <v>1053.875411876606</v>
      </c>
      <c r="F15" s="8">
        <f t="shared" ca="1" si="1"/>
        <v>1194.6282422682891</v>
      </c>
      <c r="G15" s="8">
        <f t="shared" ca="1" si="1"/>
        <v>1106.5529820623624</v>
      </c>
      <c r="H15" s="8">
        <f t="shared" ca="1" si="1"/>
        <v>1026.03675177015</v>
      </c>
      <c r="I15" s="8">
        <f t="shared" ca="1" si="1"/>
        <v>1323.6285186598814</v>
      </c>
      <c r="J15" s="8">
        <f t="shared" ca="1" si="1"/>
        <v>1561.7369883354995</v>
      </c>
      <c r="K15" s="8">
        <f t="shared" ca="1" si="1"/>
        <v>1232.2484684215697</v>
      </c>
      <c r="L15" s="8">
        <f t="shared" ca="1" si="1"/>
        <v>1780.8711867489117</v>
      </c>
      <c r="M15" s="8">
        <f t="shared" ca="1" si="1"/>
        <v>606.33832436387979</v>
      </c>
      <c r="N15" s="8">
        <f t="shared" ca="1" si="1"/>
        <v>-90.729656675023037</v>
      </c>
      <c r="O15" s="8">
        <f t="shared" ca="1" si="1"/>
        <v>-66.195542322906292</v>
      </c>
      <c r="P15" s="8">
        <f t="shared" ca="1" si="1"/>
        <v>215.08915563695439</v>
      </c>
      <c r="Q15" s="8">
        <f t="shared" ca="1" si="1"/>
        <v>214.25654616022365</v>
      </c>
      <c r="R15" s="8">
        <f t="shared" ca="1" si="1"/>
        <v>-374.77823654951618</v>
      </c>
      <c r="S15" s="8">
        <f t="shared" ca="1" si="1"/>
        <v>-261.93530099382286</v>
      </c>
      <c r="T15" s="8">
        <f t="shared" ca="1" si="1"/>
        <v>-186.85543266318291</v>
      </c>
      <c r="U15" s="8">
        <f t="shared" ca="1" si="1"/>
        <v>207.93546498974899</v>
      </c>
      <c r="V15" s="8">
        <f t="shared" ca="1" si="1"/>
        <v>443.25762575470094</v>
      </c>
      <c r="W15" s="8">
        <f t="shared" ca="1" si="1"/>
        <v>1201.1115954373658</v>
      </c>
    </row>
    <row r="17" spans="2:28" x14ac:dyDescent="0.25">
      <c r="B17" s="4" t="s">
        <v>56</v>
      </c>
      <c r="C17" s="8">
        <f t="shared" ref="C17:C22" ca="1" si="2">NPV($C$2,D17:W17)</f>
        <v>8203.2994247785336</v>
      </c>
      <c r="D17" s="8">
        <f ca="1">IF(ISNUMBER($Y17),SUM(OFFSET(Change!D$1,$Y17-1,0,$Z17,1)),0)+IF(ISNUMBER($AA17),SUM(OFFSET(Change!D$1,$AA17-1,0,$AB17,1)),0)</f>
        <v>0</v>
      </c>
      <c r="E17" s="8">
        <f ca="1">IF(ISNUMBER($Y17),SUM(OFFSET(Change!E$1,$Y17-1,0,$Z17,1)),0)+IF(ISNUMBER($AA17),SUM(OFFSET(Change!E$1,$AA17-1,0,$AB17,1)),0)</f>
        <v>0</v>
      </c>
      <c r="F17" s="8">
        <f ca="1">IF(ISNUMBER($Y17),SUM(OFFSET(Change!F$1,$Y17-1,0,$Z17,1)),0)+IF(ISNUMBER($AA17),SUM(OFFSET(Change!F$1,$AA17-1,0,$AB17,1)),0)</f>
        <v>0</v>
      </c>
      <c r="G17" s="8">
        <f ca="1">IF(ISNUMBER($Y17),SUM(OFFSET(Change!G$1,$Y17-1,0,$Z17,1)),0)+IF(ISNUMBER($AA17),SUM(OFFSET(Change!G$1,$AA17-1,0,$AB17,1)),0)</f>
        <v>0</v>
      </c>
      <c r="H17" s="8">
        <f ca="1">IF(ISNUMBER($Y17),SUM(OFFSET(Change!H$1,$Y17-1,0,$Z17,1)),0)+IF(ISNUMBER($AA17),SUM(OFFSET(Change!H$1,$AA17-1,0,$AB17,1)),0)</f>
        <v>173.69769690612782</v>
      </c>
      <c r="I17" s="8">
        <f ca="1">IF(ISNUMBER($Y17),SUM(OFFSET(Change!I$1,$Y17-1,0,$Z17,1)),0)+IF(ISNUMBER($AA17),SUM(OFFSET(Change!I$1,$AA17-1,0,$AB17,1)),0)</f>
        <v>255.04468884047316</v>
      </c>
      <c r="J17" s="8">
        <f ca="1">IF(ISNUMBER($Y17),SUM(OFFSET(Change!J$1,$Y17-1,0,$Z17,1)),0)+IF(ISNUMBER($AA17),SUM(OFFSET(Change!J$1,$AA17-1,0,$AB17,1)),0)</f>
        <v>309.32590434307178</v>
      </c>
      <c r="K17" s="8">
        <f ca="1">IF(ISNUMBER($Y17),SUM(OFFSET(Change!K$1,$Y17-1,0,$Z17,1)),0)+IF(ISNUMBER($AA17),SUM(OFFSET(Change!K$1,$AA17-1,0,$AB17,1)),0)</f>
        <v>449.82207687804049</v>
      </c>
      <c r="L17" s="8">
        <f ca="1">IF(ISNUMBER($Y17),SUM(OFFSET(Change!L$1,$Y17-1,0,$Z17,1)),0)+IF(ISNUMBER($AA17),SUM(OFFSET(Change!L$1,$AA17-1,0,$AB17,1)),0)</f>
        <v>506.92456773800552</v>
      </c>
      <c r="M17" s="8">
        <f ca="1">IF(ISNUMBER($Y17),SUM(OFFSET(Change!M$1,$Y17-1,0,$Z17,1)),0)+IF(ISNUMBER($AA17),SUM(OFFSET(Change!M$1,$AA17-1,0,$AB17,1)),0)</f>
        <v>997.33168868889084</v>
      </c>
      <c r="N17" s="8">
        <f ca="1">IF(ISNUMBER($Y17),SUM(OFFSET(Change!N$1,$Y17-1,0,$Z17,1)),0)+IF(ISNUMBER($AA17),SUM(OFFSET(Change!N$1,$AA17-1,0,$AB17,1)),0)</f>
        <v>1342.828816215746</v>
      </c>
      <c r="O17" s="8">
        <f ca="1">IF(ISNUMBER($Y17),SUM(OFFSET(Change!O$1,$Y17-1,0,$Z17,1)),0)+IF(ISNUMBER($AA17),SUM(OFFSET(Change!O$1,$AA17-1,0,$AB17,1)),0)</f>
        <v>1353.2780296462095</v>
      </c>
      <c r="P17" s="8">
        <f ca="1">IF(ISNUMBER($Y17),SUM(OFFSET(Change!P$1,$Y17-1,0,$Z17,1)),0)+IF(ISNUMBER($AA17),SUM(OFFSET(Change!P$1,$AA17-1,0,$AB17,1)),0)</f>
        <v>1353.2780296462095</v>
      </c>
      <c r="Q17" s="8">
        <f ca="1">IF(ISNUMBER($Y17),SUM(OFFSET(Change!Q$1,$Y17-1,0,$Z17,1)),0)+IF(ISNUMBER($AA17),SUM(OFFSET(Change!Q$1,$AA17-1,0,$AB17,1)),0)</f>
        <v>1401.0155941712235</v>
      </c>
      <c r="R17" s="8">
        <f ca="1">IF(ISNUMBER($Y17),SUM(OFFSET(Change!R$1,$Y17-1,0,$Z17,1)),0)+IF(ISNUMBER($AA17),SUM(OFFSET(Change!R$1,$AA17-1,0,$AB17,1)),0)</f>
        <v>1878.2321217182891</v>
      </c>
      <c r="S17" s="8">
        <f ca="1">IF(ISNUMBER($Y17),SUM(OFFSET(Change!S$1,$Y17-1,0,$Z17,1)),0)+IF(ISNUMBER($AA17),SUM(OFFSET(Change!S$1,$AA17-1,0,$AB17,1)),0)</f>
        <v>1978.1206614492389</v>
      </c>
      <c r="T17" s="8">
        <f ca="1">IF(ISNUMBER($Y17),SUM(OFFSET(Change!T$1,$Y17-1,0,$Z17,1)),0)+IF(ISNUMBER($AA17),SUM(OFFSET(Change!T$1,$AA17-1,0,$AB17,1)),0)</f>
        <v>1978.1206614492389</v>
      </c>
      <c r="U17" s="8">
        <f ca="1">IF(ISNUMBER($Y17),SUM(OFFSET(Change!U$1,$Y17-1,0,$Z17,1)),0)+IF(ISNUMBER($AA17),SUM(OFFSET(Change!U$1,$AA17-1,0,$AB17,1)),0)</f>
        <v>2365.2630011059678</v>
      </c>
      <c r="V17" s="8">
        <f ca="1">IF(ISNUMBER($Y17),SUM(OFFSET(Change!V$1,$Y17-1,0,$Z17,1)),0)+IF(ISNUMBER($AA17),SUM(OFFSET(Change!V$1,$AA17-1,0,$AB17,1)),0)</f>
        <v>2466.9939939732003</v>
      </c>
      <c r="W17" s="8">
        <f ca="1">IF(ISNUMBER($Y17),SUM(OFFSET(Change!W$1,$Y17-1,0,$Z17,1)),0)+IF(ISNUMBER($AA17),SUM(OFFSET(Change!W$1,$AA17-1,0,$AB17,1)),0)</f>
        <v>2470.1341822673576</v>
      </c>
      <c r="Y17" s="4">
        <v>47</v>
      </c>
      <c r="Z17" s="4">
        <v>2</v>
      </c>
    </row>
    <row r="18" spans="2:28" x14ac:dyDescent="0.25">
      <c r="B18" s="4" t="s">
        <v>57</v>
      </c>
      <c r="C18" s="8">
        <f t="shared" ca="1" si="2"/>
        <v>9006.8875801291597</v>
      </c>
      <c r="D18" s="8">
        <f ca="1">IF(ISNUMBER($Y18),SUM(OFFSET(Change!D$1,$Y18-1,0,$Z18,1)),0)+IF(ISNUMBER($AA18),SUM(OFFSET(Change!D$1,$AA18-1,0,$AB18,1)),0)</f>
        <v>226.61766328640675</v>
      </c>
      <c r="E18" s="8">
        <f ca="1">IF(ISNUMBER($Y18),SUM(OFFSET(Change!E$1,$Y18-1,0,$Z18,1)),0)+IF(ISNUMBER($AA18),SUM(OFFSET(Change!E$1,$AA18-1,0,$AB18,1)),0)</f>
        <v>247.27654905931502</v>
      </c>
      <c r="F18" s="8">
        <f ca="1">IF(ISNUMBER($Y18),SUM(OFFSET(Change!F$1,$Y18-1,0,$Z18,1)),0)+IF(ISNUMBER($AA18),SUM(OFFSET(Change!F$1,$AA18-1,0,$AB18,1)),0)</f>
        <v>465.75923303426379</v>
      </c>
      <c r="G18" s="8">
        <f ca="1">IF(ISNUMBER($Y18),SUM(OFFSET(Change!G$1,$Y18-1,0,$Z18,1)),0)+IF(ISNUMBER($AA18),SUM(OFFSET(Change!G$1,$AA18-1,0,$AB18,1)),0)</f>
        <v>557.82926128399049</v>
      </c>
      <c r="H18" s="8">
        <f ca="1">IF(ISNUMBER($Y18),SUM(OFFSET(Change!H$1,$Y18-1,0,$Z18,1)),0)+IF(ISNUMBER($AA18),SUM(OFFSET(Change!H$1,$AA18-1,0,$AB18,1)),0)</f>
        <v>659.046387239772</v>
      </c>
      <c r="I18" s="8">
        <f ca="1">IF(ISNUMBER($Y18),SUM(OFFSET(Change!I$1,$Y18-1,0,$Z18,1)),0)+IF(ISNUMBER($AA18),SUM(OFFSET(Change!I$1,$AA18-1,0,$AB18,1)),0)</f>
        <v>693.86136894593199</v>
      </c>
      <c r="J18" s="8">
        <f ca="1">IF(ISNUMBER($Y18),SUM(OFFSET(Change!J$1,$Y18-1,0,$Z18,1)),0)+IF(ISNUMBER($AA18),SUM(OFFSET(Change!J$1,$AA18-1,0,$AB18,1)),0)</f>
        <v>716.28921953942017</v>
      </c>
      <c r="K18" s="8">
        <f ca="1">IF(ISNUMBER($Y18),SUM(OFFSET(Change!K$1,$Y18-1,0,$Z18,1)),0)+IF(ISNUMBER($AA18),SUM(OFFSET(Change!K$1,$AA18-1,0,$AB18,1)),0)</f>
        <v>751.01290523868511</v>
      </c>
      <c r="L18" s="8">
        <f ca="1">IF(ISNUMBER($Y18),SUM(OFFSET(Change!L$1,$Y18-1,0,$Z18,1)),0)+IF(ISNUMBER($AA18),SUM(OFFSET(Change!L$1,$AA18-1,0,$AB18,1)),0)</f>
        <v>761.86726799682424</v>
      </c>
      <c r="M18" s="8">
        <f ca="1">IF(ISNUMBER($Y18),SUM(OFFSET(Change!M$1,$Y18-1,0,$Z18,1)),0)+IF(ISNUMBER($AA18),SUM(OFFSET(Change!M$1,$AA18-1,0,$AB18,1)),0)</f>
        <v>998.58263238637869</v>
      </c>
      <c r="N18" s="8">
        <f ca="1">IF(ISNUMBER($Y18),SUM(OFFSET(Change!N$1,$Y18-1,0,$Z18,1)),0)+IF(ISNUMBER($AA18),SUM(OFFSET(Change!N$1,$AA18-1,0,$AB18,1)),0)</f>
        <v>1167.6755896777033</v>
      </c>
      <c r="O18" s="8">
        <f ca="1">IF(ISNUMBER($Y18),SUM(OFFSET(Change!O$1,$Y18-1,0,$Z18,1)),0)+IF(ISNUMBER($AA18),SUM(OFFSET(Change!O$1,$AA18-1,0,$AB18,1)),0)</f>
        <v>1197.229097331857</v>
      </c>
      <c r="P18" s="8">
        <f ca="1">IF(ISNUMBER($Y18),SUM(OFFSET(Change!P$1,$Y18-1,0,$Z18,1)),0)+IF(ISNUMBER($AA18),SUM(OFFSET(Change!P$1,$AA18-1,0,$AB18,1)),0)</f>
        <v>1148.2003584478423</v>
      </c>
      <c r="Q18" s="8">
        <f ca="1">IF(ISNUMBER($Y18),SUM(OFFSET(Change!Q$1,$Y18-1,0,$Z18,1)),0)+IF(ISNUMBER($AA18),SUM(OFFSET(Change!Q$1,$AA18-1,0,$AB18,1)),0)</f>
        <v>1150.9700306050534</v>
      </c>
      <c r="R18" s="8">
        <f ca="1">IF(ISNUMBER($Y18),SUM(OFFSET(Change!R$1,$Y18-1,0,$Z18,1)),0)+IF(ISNUMBER($AA18),SUM(OFFSET(Change!R$1,$AA18-1,0,$AB18,1)),0)</f>
        <v>1389.9043802260139</v>
      </c>
      <c r="S18" s="8">
        <f ca="1">IF(ISNUMBER($Y18),SUM(OFFSET(Change!S$1,$Y18-1,0,$Z18,1)),0)+IF(ISNUMBER($AA18),SUM(OFFSET(Change!S$1,$AA18-1,0,$AB18,1)),0)</f>
        <v>1425.9109304185347</v>
      </c>
      <c r="T18" s="8">
        <f ca="1">IF(ISNUMBER($Y18),SUM(OFFSET(Change!T$1,$Y18-1,0,$Z18,1)),0)+IF(ISNUMBER($AA18),SUM(OFFSET(Change!T$1,$AA18-1,0,$AB18,1)),0)</f>
        <v>1464.218173788179</v>
      </c>
      <c r="U18" s="8">
        <f ca="1">IF(ISNUMBER($Y18),SUM(OFFSET(Change!U$1,$Y18-1,0,$Z18,1)),0)+IF(ISNUMBER($AA18),SUM(OFFSET(Change!U$1,$AA18-1,0,$AB18,1)),0)</f>
        <v>1508.7767268917846</v>
      </c>
      <c r="V18" s="8">
        <f ca="1">IF(ISNUMBER($Y18),SUM(OFFSET(Change!V$1,$Y18-1,0,$Z18,1)),0)+IF(ISNUMBER($AA18),SUM(OFFSET(Change!V$1,$AA18-1,0,$AB18,1)),0)</f>
        <v>1553.954033330723</v>
      </c>
      <c r="W18" s="8">
        <f ca="1">IF(ISNUMBER($Y18),SUM(OFFSET(Change!W$1,$Y18-1,0,$Z18,1)),0)+IF(ISNUMBER($AA18),SUM(OFFSET(Change!W$1,$AA18-1,0,$AB18,1)),0)</f>
        <v>1603.6352753032943</v>
      </c>
      <c r="Y18" s="9">
        <v>49</v>
      </c>
      <c r="Z18" s="9">
        <v>2</v>
      </c>
      <c r="AA18" s="9">
        <v>52</v>
      </c>
      <c r="AB18" s="4">
        <v>2</v>
      </c>
    </row>
    <row r="19" spans="2:28" x14ac:dyDescent="0.25">
      <c r="B19" s="4" t="s">
        <v>54</v>
      </c>
      <c r="C19" s="8">
        <f t="shared" ca="1" si="2"/>
        <v>3464.6212042577686</v>
      </c>
      <c r="D19" s="8">
        <f ca="1">IF(ISNUMBER($Y19),SUM(OFFSET(Change!D$1,$Y19-1,0,$Z19,1)),0)+IF(ISNUMBER($AA19),SUM(OFFSET(Change!D$1,$AA19-1,0,$AB19,1)),0)</f>
        <v>306.10776656512081</v>
      </c>
      <c r="E19" s="8">
        <f ca="1">IF(ISNUMBER($Y19),SUM(OFFSET(Change!E$1,$Y19-1,0,$Z19,1)),0)+IF(ISNUMBER($AA19),SUM(OFFSET(Change!E$1,$AA19-1,0,$AB19,1)),0)</f>
        <v>331.93868583066148</v>
      </c>
      <c r="F19" s="8">
        <f ca="1">IF(ISNUMBER($Y19),SUM(OFFSET(Change!F$1,$Y19-1,0,$Z19,1)),0)+IF(ISNUMBER($AA19),SUM(OFFSET(Change!F$1,$AA19-1,0,$AB19,1)),0)</f>
        <v>332.05934709324964</v>
      </c>
      <c r="G19" s="8">
        <f ca="1">IF(ISNUMBER($Y19),SUM(OFFSET(Change!G$1,$Y19-1,0,$Z19,1)),0)+IF(ISNUMBER($AA19),SUM(OFFSET(Change!G$1,$AA19-1,0,$AB19,1)),0)</f>
        <v>375.06042393378834</v>
      </c>
      <c r="H19" s="8">
        <f ca="1">IF(ISNUMBER($Y19),SUM(OFFSET(Change!H$1,$Y19-1,0,$Z19,1)),0)+IF(ISNUMBER($AA19),SUM(OFFSET(Change!H$1,$AA19-1,0,$AB19,1)),0)</f>
        <v>398.11189205515547</v>
      </c>
      <c r="I19" s="8">
        <f ca="1">IF(ISNUMBER($Y19),SUM(OFFSET(Change!I$1,$Y19-1,0,$Z19,1)),0)+IF(ISNUMBER($AA19),SUM(OFFSET(Change!I$1,$AA19-1,0,$AB19,1)),0)</f>
        <v>426.70182506534678</v>
      </c>
      <c r="J19" s="8">
        <f ca="1">IF(ISNUMBER($Y19),SUM(OFFSET(Change!J$1,$Y19-1,0,$Z19,1)),0)+IF(ISNUMBER($AA19),SUM(OFFSET(Change!J$1,$AA19-1,0,$AB19,1)),0)</f>
        <v>382.36094693677916</v>
      </c>
      <c r="K19" s="8">
        <f ca="1">IF(ISNUMBER($Y19),SUM(OFFSET(Change!K$1,$Y19-1,0,$Z19,1)),0)+IF(ISNUMBER($AA19),SUM(OFFSET(Change!K$1,$AA19-1,0,$AB19,1)),0)</f>
        <v>386.5659082503293</v>
      </c>
      <c r="L19" s="8">
        <f ca="1">IF(ISNUMBER($Y19),SUM(OFFSET(Change!L$1,$Y19-1,0,$Z19,1)),0)+IF(ISNUMBER($AA19),SUM(OFFSET(Change!L$1,$AA19-1,0,$AB19,1)),0)</f>
        <v>355.18401073908854</v>
      </c>
      <c r="M19" s="8">
        <f ca="1">IF(ISNUMBER($Y19),SUM(OFFSET(Change!M$1,$Y19-1,0,$Z19,1)),0)+IF(ISNUMBER($AA19),SUM(OFFSET(Change!M$1,$AA19-1,0,$AB19,1)),0)</f>
        <v>344.141123457871</v>
      </c>
      <c r="N19" s="8">
        <f ca="1">IF(ISNUMBER($Y19),SUM(OFFSET(Change!N$1,$Y19-1,0,$Z19,1)),0)+IF(ISNUMBER($AA19),SUM(OFFSET(Change!N$1,$AA19-1,0,$AB19,1)),0)</f>
        <v>264.97745848211508</v>
      </c>
      <c r="O19" s="8">
        <f ca="1">IF(ISNUMBER($Y19),SUM(OFFSET(Change!O$1,$Y19-1,0,$Z19,1)),0)+IF(ISNUMBER($AA19),SUM(OFFSET(Change!O$1,$AA19-1,0,$AB19,1)),0)</f>
        <v>277.53695238772019</v>
      </c>
      <c r="P19" s="8">
        <f ca="1">IF(ISNUMBER($Y19),SUM(OFFSET(Change!P$1,$Y19-1,0,$Z19,1)),0)+IF(ISNUMBER($AA19),SUM(OFFSET(Change!P$1,$AA19-1,0,$AB19,1)),0)</f>
        <v>258.67255084837001</v>
      </c>
      <c r="Q19" s="8">
        <f ca="1">IF(ISNUMBER($Y19),SUM(OFFSET(Change!Q$1,$Y19-1,0,$Z19,1)),0)+IF(ISNUMBER($AA19),SUM(OFFSET(Change!Q$1,$AA19-1,0,$AB19,1)),0)</f>
        <v>254.4981368056402</v>
      </c>
      <c r="R19" s="8">
        <f ca="1">IF(ISNUMBER($Y19),SUM(OFFSET(Change!R$1,$Y19-1,0,$Z19,1)),0)+IF(ISNUMBER($AA19),SUM(OFFSET(Change!R$1,$AA19-1,0,$AB19,1)),0)</f>
        <v>496.28555822452284</v>
      </c>
      <c r="S19" s="8">
        <f ca="1">IF(ISNUMBER($Y19),SUM(OFFSET(Change!S$1,$Y19-1,0,$Z19,1)),0)+IF(ISNUMBER($AA19),SUM(OFFSET(Change!S$1,$AA19-1,0,$AB19,1)),0)</f>
        <v>279.33673445003183</v>
      </c>
      <c r="T19" s="8">
        <f ca="1">IF(ISNUMBER($Y19),SUM(OFFSET(Change!T$1,$Y19-1,0,$Z19,1)),0)+IF(ISNUMBER($AA19),SUM(OFFSET(Change!T$1,$AA19-1,0,$AB19,1)),0)</f>
        <v>128.06817691911888</v>
      </c>
      <c r="U19" s="8">
        <f ca="1">IF(ISNUMBER($Y19),SUM(OFFSET(Change!U$1,$Y19-1,0,$Z19,1)),0)+IF(ISNUMBER($AA19),SUM(OFFSET(Change!U$1,$AA19-1,0,$AB19,1)),0)</f>
        <v>189.77541016169869</v>
      </c>
      <c r="V19" s="8">
        <f ca="1">IF(ISNUMBER($Y19),SUM(OFFSET(Change!V$1,$Y19-1,0,$Z19,1)),0)+IF(ISNUMBER($AA19),SUM(OFFSET(Change!V$1,$AA19-1,0,$AB19,1)),0)</f>
        <v>58.791659645522508</v>
      </c>
      <c r="W19" s="8">
        <f ca="1">IF(ISNUMBER($Y19),SUM(OFFSET(Change!W$1,$Y19-1,0,$Z19,1)),0)+IF(ISNUMBER($AA19),SUM(OFFSET(Change!W$1,$AA19-1,0,$AB19,1)),0)</f>
        <v>60.085966617138133</v>
      </c>
      <c r="Y19" s="4">
        <v>17</v>
      </c>
      <c r="Z19" s="4">
        <v>1</v>
      </c>
    </row>
    <row r="20" spans="2:28" x14ac:dyDescent="0.25">
      <c r="B20" s="4" t="s">
        <v>55</v>
      </c>
      <c r="C20" s="8">
        <f t="shared" ca="1" si="2"/>
        <v>1476.0774777170739</v>
      </c>
      <c r="D20" s="8">
        <f ca="1">IF(ISNUMBER($Y20),SUM(OFFSET(Change!D$1,$Y20-1,0,$Z20,1)),0)+IF(ISNUMBER($AA20),SUM(OFFSET(Change!D$1,$AA20-1,0,$AB20,1)),0)</f>
        <v>80.641684909589713</v>
      </c>
      <c r="E20" s="8">
        <f ca="1">IF(ISNUMBER($Y20),SUM(OFFSET(Change!E$1,$Y20-1,0,$Z20,1)),0)+IF(ISNUMBER($AA20),SUM(OFFSET(Change!E$1,$AA20-1,0,$AB20,1)),0)</f>
        <v>75.773518991781614</v>
      </c>
      <c r="F20" s="8">
        <f ca="1">IF(ISNUMBER($Y20),SUM(OFFSET(Change!F$1,$Y20-1,0,$Z20,1)),0)+IF(ISNUMBER($AA20),SUM(OFFSET(Change!F$1,$AA20-1,0,$AB20,1)),0)</f>
        <v>106.247013921313</v>
      </c>
      <c r="G20" s="8">
        <f ca="1">IF(ISNUMBER($Y20),SUM(OFFSET(Change!G$1,$Y20-1,0,$Z20,1)),0)+IF(ISNUMBER($AA20),SUM(OFFSET(Change!G$1,$AA20-1,0,$AB20,1)),0)</f>
        <v>113.7385373891894</v>
      </c>
      <c r="H20" s="8">
        <f ca="1">IF(ISNUMBER($Y20),SUM(OFFSET(Change!H$1,$Y20-1,0,$Z20,1)),0)+IF(ISNUMBER($AA20),SUM(OFFSET(Change!H$1,$AA20-1,0,$AB20,1)),0)</f>
        <v>117.43651211795449</v>
      </c>
      <c r="I20" s="8">
        <f ca="1">IF(ISNUMBER($Y20),SUM(OFFSET(Change!I$1,$Y20-1,0,$Z20,1)),0)+IF(ISNUMBER($AA20),SUM(OFFSET(Change!I$1,$AA20-1,0,$AB20,1)),0)</f>
        <v>130.5161989124704</v>
      </c>
      <c r="J20" s="8">
        <f ca="1">IF(ISNUMBER($Y20),SUM(OFFSET(Change!J$1,$Y20-1,0,$Z20,1)),0)+IF(ISNUMBER($AA20),SUM(OFFSET(Change!J$1,$AA20-1,0,$AB20,1)),0)</f>
        <v>146.02225754737685</v>
      </c>
      <c r="K20" s="8">
        <f ca="1">IF(ISNUMBER($Y20),SUM(OFFSET(Change!K$1,$Y20-1,0,$Z20,1)),0)+IF(ISNUMBER($AA20),SUM(OFFSET(Change!K$1,$AA20-1,0,$AB20,1)),0)</f>
        <v>141.62570133755693</v>
      </c>
      <c r="L20" s="8">
        <f ca="1">IF(ISNUMBER($Y20),SUM(OFFSET(Change!L$1,$Y20-1,0,$Z20,1)),0)+IF(ISNUMBER($AA20),SUM(OFFSET(Change!L$1,$AA20-1,0,$AB20,1)),0)</f>
        <v>152.74573617991348</v>
      </c>
      <c r="M20" s="8">
        <f ca="1">IF(ISNUMBER($Y20),SUM(OFFSET(Change!M$1,$Y20-1,0,$Z20,1)),0)+IF(ISNUMBER($AA20),SUM(OFFSET(Change!M$1,$AA20-1,0,$AB20,1)),0)</f>
        <v>144.30988407873821</v>
      </c>
      <c r="N20" s="8">
        <f ca="1">IF(ISNUMBER($Y20),SUM(OFFSET(Change!N$1,$Y20-1,0,$Z20,1)),0)+IF(ISNUMBER($AA20),SUM(OFFSET(Change!N$1,$AA20-1,0,$AB20,1)),0)</f>
        <v>155.77479863520497</v>
      </c>
      <c r="O20" s="8">
        <f ca="1">IF(ISNUMBER($Y20),SUM(OFFSET(Change!O$1,$Y20-1,0,$Z20,1)),0)+IF(ISNUMBER($AA20),SUM(OFFSET(Change!O$1,$AA20-1,0,$AB20,1)),0)</f>
        <v>137.76310776325539</v>
      </c>
      <c r="P20" s="8">
        <f ca="1">IF(ISNUMBER($Y20),SUM(OFFSET(Change!P$1,$Y20-1,0,$Z20,1)),0)+IF(ISNUMBER($AA20),SUM(OFFSET(Change!P$1,$AA20-1,0,$AB20,1)),0)</f>
        <v>134.41496185636436</v>
      </c>
      <c r="Q20" s="8">
        <f ca="1">IF(ISNUMBER($Y20),SUM(OFFSET(Change!Q$1,$Y20-1,0,$Z20,1)),0)+IF(ISNUMBER($AA20),SUM(OFFSET(Change!Q$1,$AA20-1,0,$AB20,1)),0)</f>
        <v>152.54724217828732</v>
      </c>
      <c r="R20" s="8">
        <f ca="1">IF(ISNUMBER($Y20),SUM(OFFSET(Change!R$1,$Y20-1,0,$Z20,1)),0)+IF(ISNUMBER($AA20),SUM(OFFSET(Change!R$1,$AA20-1,0,$AB20,1)),0)</f>
        <v>140.26129195770727</v>
      </c>
      <c r="S20" s="8">
        <f ca="1">IF(ISNUMBER($Y20),SUM(OFFSET(Change!S$1,$Y20-1,0,$Z20,1)),0)+IF(ISNUMBER($AA20),SUM(OFFSET(Change!S$1,$AA20-1,0,$AB20,1)),0)</f>
        <v>146.74746089681869</v>
      </c>
      <c r="T20" s="8">
        <f ca="1">IF(ISNUMBER($Y20),SUM(OFFSET(Change!T$1,$Y20-1,0,$Z20,1)),0)+IF(ISNUMBER($AA20),SUM(OFFSET(Change!T$1,$AA20-1,0,$AB20,1)),0)</f>
        <v>153.14786298136397</v>
      </c>
      <c r="U20" s="8">
        <f ca="1">IF(ISNUMBER($Y20),SUM(OFFSET(Change!U$1,$Y20-1,0,$Z20,1)),0)+IF(ISNUMBER($AA20),SUM(OFFSET(Change!U$1,$AA20-1,0,$AB20,1)),0)</f>
        <v>225.41075684093138</v>
      </c>
      <c r="V20" s="8">
        <f ca="1">IF(ISNUMBER($Y20),SUM(OFFSET(Change!V$1,$Y20-1,0,$Z20,1)),0)+IF(ISNUMBER($AA20),SUM(OFFSET(Change!V$1,$AA20-1,0,$AB20,1)),0)</f>
        <v>278.56078508014548</v>
      </c>
      <c r="W20" s="8">
        <f ca="1">IF(ISNUMBER($Y20),SUM(OFFSET(Change!W$1,$Y20-1,0,$Z20,1)),0)+IF(ISNUMBER($AA20),SUM(OFFSET(Change!W$1,$AA20-1,0,$AB20,1)),0)</f>
        <v>292.8561844406633</v>
      </c>
      <c r="Y20" s="4">
        <v>51</v>
      </c>
      <c r="Z20" s="4">
        <v>1</v>
      </c>
    </row>
    <row r="21" spans="2:28" x14ac:dyDescent="0.25">
      <c r="B21" s="4" t="s">
        <v>58</v>
      </c>
      <c r="C21" s="8">
        <f t="shared" ca="1" si="2"/>
        <v>248.27537907491902</v>
      </c>
      <c r="D21" s="8">
        <f ca="1">IF(ISNUMBER($Y21),SUM(OFFSET(Change!D$1,$Y21-1,0,$Z21,1)),0)+IF(ISNUMBER($AA21),SUM(OFFSET(Change!D$1,$AA21-1,0,$AB21,1)),0)</f>
        <v>0</v>
      </c>
      <c r="E21" s="8">
        <f ca="1">IF(ISNUMBER($Y21),SUM(OFFSET(Change!E$1,$Y21-1,0,$Z21,1)),0)+IF(ISNUMBER($AA21),SUM(OFFSET(Change!E$1,$AA21-1,0,$AB21,1)),0)</f>
        <v>1.208205054346664</v>
      </c>
      <c r="F21" s="8">
        <f ca="1">IF(ISNUMBER($Y21),SUM(OFFSET(Change!F$1,$Y21-1,0,$Z21,1)),0)+IF(ISNUMBER($AA21),SUM(OFFSET(Change!F$1,$AA21-1,0,$AB21,1)),0)</f>
        <v>4.8775831058110226</v>
      </c>
      <c r="G21" s="8">
        <f ca="1">IF(ISNUMBER($Y21),SUM(OFFSET(Change!G$1,$Y21-1,0,$Z21,1)),0)+IF(ISNUMBER($AA21),SUM(OFFSET(Change!G$1,$AA21-1,0,$AB21,1)),0)</f>
        <v>8.0202277899981773</v>
      </c>
      <c r="H21" s="8">
        <f ca="1">IF(ISNUMBER($Y21),SUM(OFFSET(Change!H$1,$Y21-1,0,$Z21,1)),0)+IF(ISNUMBER($AA21),SUM(OFFSET(Change!H$1,$AA21-1,0,$AB21,1)),0)</f>
        <v>8.6738587945038557</v>
      </c>
      <c r="I21" s="8">
        <f ca="1">IF(ISNUMBER($Y21),SUM(OFFSET(Change!I$1,$Y21-1,0,$Z21,1)),0)+IF(ISNUMBER($AA21),SUM(OFFSET(Change!I$1,$AA21-1,0,$AB21,1)),0)</f>
        <v>14.65259229866717</v>
      </c>
      <c r="J21" s="8">
        <f ca="1">IF(ISNUMBER($Y21),SUM(OFFSET(Change!J$1,$Y21-1,0,$Z21,1)),0)+IF(ISNUMBER($AA21),SUM(OFFSET(Change!J$1,$AA21-1,0,$AB21,1)),0)</f>
        <v>19.217920359924317</v>
      </c>
      <c r="K21" s="8">
        <f ca="1">IF(ISNUMBER($Y21),SUM(OFFSET(Change!K$1,$Y21-1,0,$Z21,1)),0)+IF(ISNUMBER($AA21),SUM(OFFSET(Change!K$1,$AA21-1,0,$AB21,1)),0)</f>
        <v>19.426861428344498</v>
      </c>
      <c r="L21" s="8">
        <f ca="1">IF(ISNUMBER($Y21),SUM(OFFSET(Change!L$1,$Y21-1,0,$Z21,1)),0)+IF(ISNUMBER($AA21),SUM(OFFSET(Change!L$1,$AA21-1,0,$AB21,1)),0)</f>
        <v>21.401546848493279</v>
      </c>
      <c r="M21" s="8">
        <f ca="1">IF(ISNUMBER($Y21),SUM(OFFSET(Change!M$1,$Y21-1,0,$Z21,1)),0)+IF(ISNUMBER($AA21),SUM(OFFSET(Change!M$1,$AA21-1,0,$AB21,1)),0)</f>
        <v>26.244627857590629</v>
      </c>
      <c r="N21" s="8">
        <f ca="1">IF(ISNUMBER($Y21),SUM(OFFSET(Change!N$1,$Y21-1,0,$Z21,1)),0)+IF(ISNUMBER($AA21),SUM(OFFSET(Change!N$1,$AA21-1,0,$AB21,1)),0)</f>
        <v>26.60637157201182</v>
      </c>
      <c r="O21" s="8">
        <f ca="1">IF(ISNUMBER($Y21),SUM(OFFSET(Change!O$1,$Y21-1,0,$Z21,1)),0)+IF(ISNUMBER($AA21),SUM(OFFSET(Change!O$1,$AA21-1,0,$AB21,1)),0)</f>
        <v>28.622514001916823</v>
      </c>
      <c r="P21" s="8">
        <f ca="1">IF(ISNUMBER($Y21),SUM(OFFSET(Change!P$1,$Y21-1,0,$Z21,1)),0)+IF(ISNUMBER($AA21),SUM(OFFSET(Change!P$1,$AA21-1,0,$AB21,1)),0)</f>
        <v>29.25270288416538</v>
      </c>
      <c r="Q21" s="8">
        <f ca="1">IF(ISNUMBER($Y21),SUM(OFFSET(Change!Q$1,$Y21-1,0,$Z21,1)),0)+IF(ISNUMBER($AA21),SUM(OFFSET(Change!Q$1,$AA21-1,0,$AB21,1)),0)</f>
        <v>29.71908310981712</v>
      </c>
      <c r="R21" s="8">
        <f ca="1">IF(ISNUMBER($Y21),SUM(OFFSET(Change!R$1,$Y21-1,0,$Z21,1)),0)+IF(ISNUMBER($AA21),SUM(OFFSET(Change!R$1,$AA21-1,0,$AB21,1)),0)</f>
        <v>31.532799829773797</v>
      </c>
      <c r="S21" s="8">
        <f ca="1">IF(ISNUMBER($Y21),SUM(OFFSET(Change!S$1,$Y21-1,0,$Z21,1)),0)+IF(ISNUMBER($AA21),SUM(OFFSET(Change!S$1,$AA21-1,0,$AB21,1)),0)</f>
        <v>49.580609110529139</v>
      </c>
      <c r="T21" s="8">
        <f ca="1">IF(ISNUMBER($Y21),SUM(OFFSET(Change!T$1,$Y21-1,0,$Z21,1)),0)+IF(ISNUMBER($AA21),SUM(OFFSET(Change!T$1,$AA21-1,0,$AB21,1)),0)</f>
        <v>49.538308963894046</v>
      </c>
      <c r="U21" s="8">
        <f ca="1">IF(ISNUMBER($Y21),SUM(OFFSET(Change!U$1,$Y21-1,0,$Z21,1)),0)+IF(ISNUMBER($AA21),SUM(OFFSET(Change!U$1,$AA21-1,0,$AB21,1)),0)</f>
        <v>64.437852097704379</v>
      </c>
      <c r="V21" s="8">
        <f ca="1">IF(ISNUMBER($Y21),SUM(OFFSET(Change!V$1,$Y21-1,0,$Z21,1)),0)+IF(ISNUMBER($AA21),SUM(OFFSET(Change!V$1,$AA21-1,0,$AB21,1)),0)</f>
        <v>95.866876922052313</v>
      </c>
      <c r="W21" s="8">
        <f ca="1">IF(ISNUMBER($Y21),SUM(OFFSET(Change!W$1,$Y21-1,0,$Z21,1)),0)+IF(ISNUMBER($AA21),SUM(OFFSET(Change!W$1,$AA21-1,0,$AB21,1)),0)</f>
        <v>96.429144227552158</v>
      </c>
      <c r="Y21" s="4">
        <v>59</v>
      </c>
      <c r="Z21" s="4">
        <v>2</v>
      </c>
      <c r="AA21" s="4">
        <v>55</v>
      </c>
      <c r="AB21" s="4">
        <v>1</v>
      </c>
    </row>
    <row r="22" spans="2:28" x14ac:dyDescent="0.25">
      <c r="B22" s="10" t="s">
        <v>59</v>
      </c>
      <c r="C22" s="11">
        <f t="shared" ca="1" si="2"/>
        <v>2487.0166162411365</v>
      </c>
      <c r="D22" s="11">
        <f ca="1">IF(ISNUMBER($Y22),SUM(OFFSET(Change!D$1,$Y22-1,0,$Z22,1)),0)+IF(ISNUMBER($AA22),SUM(OFFSET(Change!D$1,$AA22-1,0,$AB22,1)),0)</f>
        <v>0</v>
      </c>
      <c r="E22" s="11">
        <f ca="1">IF(ISNUMBER($Y22),SUM(OFFSET(Change!E$1,$Y22-1,0,$Z22,1)),0)+IF(ISNUMBER($AA22),SUM(OFFSET(Change!E$1,$AA22-1,0,$AB22,1)),0)</f>
        <v>23.449676310438647</v>
      </c>
      <c r="F22" s="11">
        <f ca="1">IF(ISNUMBER($Y22),SUM(OFFSET(Change!F$1,$Y22-1,0,$Z22,1)),0)+IF(ISNUMBER($AA22),SUM(OFFSET(Change!F$1,$AA22-1,0,$AB22,1)),0)</f>
        <v>143.82201725198132</v>
      </c>
      <c r="G22" s="11">
        <f ca="1">IF(ISNUMBER($Y22),SUM(OFFSET(Change!G$1,$Y22-1,0,$Z22,1)),0)+IF(ISNUMBER($AA22),SUM(OFFSET(Change!G$1,$AA22-1,0,$AB22,1)),0)</f>
        <v>166.47871264641788</v>
      </c>
      <c r="H22" s="11">
        <f ca="1">IF(ISNUMBER($Y22),SUM(OFFSET(Change!H$1,$Y22-1,0,$Z22,1)),0)+IF(ISNUMBER($AA22),SUM(OFFSET(Change!H$1,$AA22-1,0,$AB22,1)),0)</f>
        <v>212.22083559194093</v>
      </c>
      <c r="I22" s="11">
        <f ca="1">IF(ISNUMBER($Y22),SUM(OFFSET(Change!I$1,$Y22-1,0,$Z22,1)),0)+IF(ISNUMBER($AA22),SUM(OFFSET(Change!I$1,$AA22-1,0,$AB22,1)),0)</f>
        <v>217.23911532908346</v>
      </c>
      <c r="J22" s="11">
        <f ca="1">IF(ISNUMBER($Y22),SUM(OFFSET(Change!J$1,$Y22-1,0,$Z22,1)),0)+IF(ISNUMBER($AA22),SUM(OFFSET(Change!J$1,$AA22-1,0,$AB22,1)),0)</f>
        <v>222.67067475695984</v>
      </c>
      <c r="K22" s="11">
        <f ca="1">IF(ISNUMBER($Y22),SUM(OFFSET(Change!K$1,$Y22-1,0,$Z22,1)),0)+IF(ISNUMBER($AA22),SUM(OFFSET(Change!K$1,$AA22-1,0,$AB22,1)),0)</f>
        <v>233.65394433149874</v>
      </c>
      <c r="L22" s="11">
        <f ca="1">IF(ISNUMBER($Y22),SUM(OFFSET(Change!L$1,$Y22-1,0,$Z22,1)),0)+IF(ISNUMBER($AA22),SUM(OFFSET(Change!L$1,$AA22-1,0,$AB22,1)),0)</f>
        <v>240.69905400487988</v>
      </c>
      <c r="M22" s="11">
        <f ca="1">IF(ISNUMBER($Y22),SUM(OFFSET(Change!M$1,$Y22-1,0,$Z22,1)),0)+IF(ISNUMBER($AA22),SUM(OFFSET(Change!M$1,$AA22-1,0,$AB22,1)),0)</f>
        <v>260.9333203002646</v>
      </c>
      <c r="N22" s="11">
        <f ca="1">IF(ISNUMBER($Y22),SUM(OFFSET(Change!N$1,$Y22-1,0,$Z22,1)),0)+IF(ISNUMBER($AA22),SUM(OFFSET(Change!N$1,$AA22-1,0,$AB22,1)),0)</f>
        <v>308.63069887947285</v>
      </c>
      <c r="O22" s="11">
        <f ca="1">IF(ISNUMBER($Y22),SUM(OFFSET(Change!O$1,$Y22-1,0,$Z22,1)),0)+IF(ISNUMBER($AA22),SUM(OFFSET(Change!O$1,$AA22-1,0,$AB22,1)),0)</f>
        <v>314.72892556216397</v>
      </c>
      <c r="P22" s="11">
        <f ca="1">IF(ISNUMBER($Y22),SUM(OFFSET(Change!P$1,$Y22-1,0,$Z22,1)),0)+IF(ISNUMBER($AA22),SUM(OFFSET(Change!P$1,$AA22-1,0,$AB22,1)),0)</f>
        <v>320.96628975407788</v>
      </c>
      <c r="Q22" s="11">
        <f ca="1">IF(ISNUMBER($Y22),SUM(OFFSET(Change!Q$1,$Y22-1,0,$Z22,1)),0)+IF(ISNUMBER($AA22),SUM(OFFSET(Change!Q$1,$AA22-1,0,$AB22,1)),0)</f>
        <v>327.35945133318427</v>
      </c>
      <c r="R22" s="11">
        <f ca="1">IF(ISNUMBER($Y22),SUM(OFFSET(Change!R$1,$Y22-1,0,$Z22,1)),0)+IF(ISNUMBER($AA22),SUM(OFFSET(Change!R$1,$AA22-1,0,$AB22,1)),0)</f>
        <v>369.87508612228663</v>
      </c>
      <c r="S22" s="11">
        <f ca="1">IF(ISNUMBER($Y22),SUM(OFFSET(Change!S$1,$Y22-1,0,$Z22,1)),0)+IF(ISNUMBER($AA22),SUM(OFFSET(Change!S$1,$AA22-1,0,$AB22,1)),0)</f>
        <v>377.3434106879501</v>
      </c>
      <c r="T22" s="11">
        <f ca="1">IF(ISNUMBER($Y22),SUM(OFFSET(Change!T$1,$Y22-1,0,$Z22,1)),0)+IF(ISNUMBER($AA22),SUM(OFFSET(Change!T$1,$AA22-1,0,$AB22,1)),0)</f>
        <v>384.8437149248503</v>
      </c>
      <c r="U22" s="11">
        <f ca="1">IF(ISNUMBER($Y22),SUM(OFFSET(Change!U$1,$Y22-1,0,$Z22,1)),0)+IF(ISNUMBER($AA22),SUM(OFFSET(Change!U$1,$AA22-1,0,$AB22,1)),0)</f>
        <v>440.41629517084806</v>
      </c>
      <c r="V22" s="11">
        <f ca="1">IF(ISNUMBER($Y22),SUM(OFFSET(Change!V$1,$Y22-1,0,$Z22,1)),0)+IF(ISNUMBER($AA22),SUM(OFFSET(Change!V$1,$AA22-1,0,$AB22,1)),0)</f>
        <v>455.94645644238341</v>
      </c>
      <c r="W22" s="11">
        <f ca="1">IF(ISNUMBER($Y22),SUM(OFFSET(Change!W$1,$Y22-1,0,$Z22,1)),0)+IF(ISNUMBER($AA22),SUM(OFFSET(Change!W$1,$AA22-1,0,$AB22,1)),0)</f>
        <v>467.48944384966524</v>
      </c>
      <c r="Y22" s="4">
        <v>72</v>
      </c>
      <c r="Z22" s="4">
        <v>1</v>
      </c>
      <c r="AA22" s="4">
        <v>54</v>
      </c>
      <c r="AB22" s="4">
        <v>1</v>
      </c>
    </row>
    <row r="23" spans="2:28" x14ac:dyDescent="0.25">
      <c r="B23" s="4" t="s">
        <v>60</v>
      </c>
      <c r="C23" s="8">
        <f ca="1">NPV($C$2,D23:W23)</f>
        <v>24886.177682198591</v>
      </c>
      <c r="D23" s="8">
        <f ca="1">SUM(D17:D22)</f>
        <v>613.36711476111725</v>
      </c>
      <c r="E23" s="8">
        <f t="shared" ref="E23:V23" ca="1" si="3">SUM(E17:E22)</f>
        <v>679.6466352465435</v>
      </c>
      <c r="F23" s="8">
        <f t="shared" ca="1" si="3"/>
        <v>1052.7651944066188</v>
      </c>
      <c r="G23" s="8">
        <f t="shared" ca="1" si="3"/>
        <v>1221.1271630433844</v>
      </c>
      <c r="H23" s="8">
        <f t="shared" ca="1" si="3"/>
        <v>1569.1871827054542</v>
      </c>
      <c r="I23" s="8">
        <f t="shared" ca="1" si="3"/>
        <v>1738.0157893919729</v>
      </c>
      <c r="J23" s="8">
        <f t="shared" ca="1" si="3"/>
        <v>1795.8869234835322</v>
      </c>
      <c r="K23" s="8">
        <f t="shared" ca="1" si="3"/>
        <v>1982.1073974644548</v>
      </c>
      <c r="L23" s="8">
        <f t="shared" ca="1" si="3"/>
        <v>2038.822183507205</v>
      </c>
      <c r="M23" s="8">
        <f t="shared" ca="1" si="3"/>
        <v>2771.5432767697343</v>
      </c>
      <c r="N23" s="8">
        <f t="shared" ca="1" si="3"/>
        <v>3266.4937334622541</v>
      </c>
      <c r="O23" s="8">
        <f t="shared" ca="1" si="3"/>
        <v>3309.1586266931231</v>
      </c>
      <c r="P23" s="8">
        <f t="shared" ca="1" si="3"/>
        <v>3244.7848934370295</v>
      </c>
      <c r="Q23" s="8">
        <f t="shared" ca="1" si="3"/>
        <v>3316.1095382032058</v>
      </c>
      <c r="R23" s="8">
        <f t="shared" ca="1" si="3"/>
        <v>4306.091238078594</v>
      </c>
      <c r="S23" s="8">
        <f t="shared" ca="1" si="3"/>
        <v>4257.0398070131032</v>
      </c>
      <c r="T23" s="8">
        <f t="shared" ca="1" si="3"/>
        <v>4157.9368990266448</v>
      </c>
      <c r="U23" s="8">
        <f t="shared" ca="1" si="3"/>
        <v>4794.0800422689344</v>
      </c>
      <c r="V23" s="8">
        <f t="shared" ca="1" si="3"/>
        <v>4910.1138053940267</v>
      </c>
      <c r="W23" s="8">
        <f ca="1">SUM(W17:W22)</f>
        <v>4990.6301967056706</v>
      </c>
    </row>
    <row r="25" spans="2:28" ht="15.75" thickBot="1" x14ac:dyDescent="0.3">
      <c r="B25" s="12" t="s">
        <v>1</v>
      </c>
      <c r="C25" s="13">
        <f ca="1">IF(NPV($C$2,D25:W25)=IF(ISNUMBER($Y25),SUM(OFFSET(Change!C$1,$Y25-1,0,$Z25,1)),0)+IF(ISNUMBER($AA25),SUM(OFFSET(Change!C$1,$AA25-1,0,$AB25,1)),0),NPV($C$2,D25:W25),"ERROR IN TOTAL")</f>
        <v>33506.445161457661</v>
      </c>
      <c r="D25" s="13">
        <f ca="1">D15+D23</f>
        <v>1518.3334693126169</v>
      </c>
      <c r="E25" s="13">
        <f t="shared" ref="E25:W25" ca="1" si="4">E15+E23</f>
        <v>1733.5220471231496</v>
      </c>
      <c r="F25" s="13">
        <f t="shared" ca="1" si="4"/>
        <v>2247.3934366749081</v>
      </c>
      <c r="G25" s="13">
        <f t="shared" ca="1" si="4"/>
        <v>2327.6801451057468</v>
      </c>
      <c r="H25" s="13">
        <f t="shared" ca="1" si="4"/>
        <v>2595.2239344756044</v>
      </c>
      <c r="I25" s="13">
        <f t="shared" ca="1" si="4"/>
        <v>3061.6443080518543</v>
      </c>
      <c r="J25" s="13">
        <f t="shared" ca="1" si="4"/>
        <v>3357.6239118190315</v>
      </c>
      <c r="K25" s="13">
        <f t="shared" ca="1" si="4"/>
        <v>3214.3558658860247</v>
      </c>
      <c r="L25" s="13">
        <f t="shared" ca="1" si="4"/>
        <v>3819.6933702561164</v>
      </c>
      <c r="M25" s="13">
        <f t="shared" ca="1" si="4"/>
        <v>3377.8816011336139</v>
      </c>
      <c r="N25" s="13">
        <f t="shared" ca="1" si="4"/>
        <v>3175.7640767872313</v>
      </c>
      <c r="O25" s="13">
        <f t="shared" ca="1" si="4"/>
        <v>3242.9630843702166</v>
      </c>
      <c r="P25" s="13">
        <f t="shared" ca="1" si="4"/>
        <v>3459.8740490739838</v>
      </c>
      <c r="Q25" s="13">
        <f t="shared" ca="1" si="4"/>
        <v>3530.3660843634293</v>
      </c>
      <c r="R25" s="13">
        <f t="shared" ca="1" si="4"/>
        <v>3931.3130015290776</v>
      </c>
      <c r="S25" s="13">
        <f t="shared" ca="1" si="4"/>
        <v>3995.1045060192805</v>
      </c>
      <c r="T25" s="13">
        <f t="shared" ca="1" si="4"/>
        <v>3971.0814663634619</v>
      </c>
      <c r="U25" s="13">
        <f t="shared" ca="1" si="4"/>
        <v>5002.0155072586831</v>
      </c>
      <c r="V25" s="13">
        <f t="shared" ca="1" si="4"/>
        <v>5353.3714311487274</v>
      </c>
      <c r="W25" s="13">
        <f t="shared" ca="1" si="4"/>
        <v>6191.7417921430369</v>
      </c>
      <c r="Y25" s="4">
        <v>75</v>
      </c>
      <c r="Z25" s="4">
        <v>1</v>
      </c>
    </row>
    <row r="26" spans="2:28" ht="15.75" thickTop="1" x14ac:dyDescent="0.25">
      <c r="B26" s="4" t="s">
        <v>61</v>
      </c>
      <c r="C26" s="8">
        <f ca="1">IF(ISNUMBER($Y26),SUM(OFFSET(Change!C$1,$Y26-1,0,$Z26,1)),0)+IF(ISNUMBER($AA26),SUM(OFFSET(Change!C$1,$AA26-1,0,$AB26,1)),0)</f>
        <v>0</v>
      </c>
      <c r="Y26" s="4">
        <v>82</v>
      </c>
      <c r="Z26" s="4">
        <v>1</v>
      </c>
    </row>
    <row r="27" spans="2:28" ht="15.75" thickBot="1" x14ac:dyDescent="0.3">
      <c r="B27" s="12" t="s">
        <v>62</v>
      </c>
      <c r="C27" s="13">
        <f ca="1">C26+C25</f>
        <v>33506.445161457661</v>
      </c>
      <c r="H27" s="14"/>
    </row>
    <row r="28" spans="2:28" ht="15.75" thickTop="1" x14ac:dyDescent="0.25"/>
    <row r="30" spans="2:28" x14ac:dyDescent="0.25">
      <c r="B30" s="7" t="str">
        <f>BaseStudyName</f>
        <v>23U.LP.LST.20.BA12.EP.MM.Integrated Portfolio+WA Adds.56000 (LT. 56000 - 56174) v49.2</v>
      </c>
      <c r="C30" s="1" t="s">
        <v>3</v>
      </c>
      <c r="D30" s="2">
        <f>Base!D5</f>
        <v>2023</v>
      </c>
      <c r="E30" s="2">
        <f>Base!E5</f>
        <v>2024</v>
      </c>
      <c r="F30" s="2">
        <f>Base!F5</f>
        <v>2025</v>
      </c>
      <c r="G30" s="2">
        <f>Base!G5</f>
        <v>2026</v>
      </c>
      <c r="H30" s="2">
        <f>Base!H5</f>
        <v>2027</v>
      </c>
      <c r="I30" s="2">
        <f>Base!I5</f>
        <v>2028</v>
      </c>
      <c r="J30" s="2">
        <f>Base!J5</f>
        <v>2029</v>
      </c>
      <c r="K30" s="2">
        <f>Base!K5</f>
        <v>2030</v>
      </c>
      <c r="L30" s="2">
        <f>Base!L5</f>
        <v>2031</v>
      </c>
      <c r="M30" s="2">
        <f>Base!M5</f>
        <v>2032</v>
      </c>
      <c r="N30" s="2">
        <f>Base!N5</f>
        <v>2033</v>
      </c>
      <c r="O30" s="2">
        <f>Base!O5</f>
        <v>2034</v>
      </c>
      <c r="P30" s="2">
        <f>Base!P5</f>
        <v>2035</v>
      </c>
      <c r="Q30" s="2">
        <f>Base!Q5</f>
        <v>2036</v>
      </c>
      <c r="R30" s="2">
        <f>Base!R5</f>
        <v>2037</v>
      </c>
      <c r="S30" s="2">
        <f>Base!S5</f>
        <v>2038</v>
      </c>
      <c r="T30" s="2">
        <f>Base!T5</f>
        <v>2039</v>
      </c>
      <c r="U30" s="2">
        <f>Base!U5</f>
        <v>2040</v>
      </c>
      <c r="V30" s="2">
        <f>Base!V5</f>
        <v>2041</v>
      </c>
      <c r="W30" s="3">
        <f>Base!W5</f>
        <v>2042</v>
      </c>
    </row>
    <row r="31" spans="2:28" x14ac:dyDescent="0.25">
      <c r="B31" s="4" t="s">
        <v>45</v>
      </c>
      <c r="C31" s="8">
        <f t="shared" ref="C31:C41" ca="1" si="5">NPV($C$2,D31:W31)</f>
        <v>5623.6420071538996</v>
      </c>
      <c r="D31" s="8">
        <f ca="1">IF(ISNUMBER($Y31),SUM(OFFSET(Base!D$1,$Y31-1,0,$Z31,1)),0)+IF(ISNUMBER($AA31),SUM(OFFSET(Base!D$1,$AA31-1,0,$AB31,1)),0)</f>
        <v>702.60643455964168</v>
      </c>
      <c r="E31" s="8">
        <f ca="1">IF(ISNUMBER($Y31),SUM(OFFSET(Base!E$1,$Y31-1,0,$Z31,1)),0)+IF(ISNUMBER($AA31),SUM(OFFSET(Base!E$1,$AA31-1,0,$AB31,1)),0)</f>
        <v>791.09672823396318</v>
      </c>
      <c r="F31" s="8">
        <f ca="1">IF(ISNUMBER($Y31),SUM(OFFSET(Base!F$1,$Y31-1,0,$Z31,1)),0)+IF(ISNUMBER($AA31),SUM(OFFSET(Base!F$1,$AA31-1,0,$AB31,1)),0)</f>
        <v>558.72718719793045</v>
      </c>
      <c r="G31" s="8">
        <f ca="1">IF(ISNUMBER($Y31),SUM(OFFSET(Base!G$1,$Y31-1,0,$Z31,1)),0)+IF(ISNUMBER($AA31),SUM(OFFSET(Base!G$1,$AA31-1,0,$AB31,1)),0)</f>
        <v>539.3394377786135</v>
      </c>
      <c r="H31" s="8">
        <f ca="1">IF(ISNUMBER($Y31),SUM(OFFSET(Base!H$1,$Y31-1,0,$Z31,1)),0)+IF(ISNUMBER($AA31),SUM(OFFSET(Base!H$1,$AA31-1,0,$AB31,1)),0)</f>
        <v>577.89517919252671</v>
      </c>
      <c r="I31" s="8">
        <f ca="1">IF(ISNUMBER($Y31),SUM(OFFSET(Base!I$1,$Y31-1,0,$Z31,1)),0)+IF(ISNUMBER($AA31),SUM(OFFSET(Base!I$1,$AA31-1,0,$AB31,1)),0)</f>
        <v>719.98320176479115</v>
      </c>
      <c r="J31" s="8">
        <f ca="1">IF(ISNUMBER($Y31),SUM(OFFSET(Base!J$1,$Y31-1,0,$Z31,1)),0)+IF(ISNUMBER($AA31),SUM(OFFSET(Base!J$1,$AA31-1,0,$AB31,1)),0)</f>
        <v>731.74898635207603</v>
      </c>
      <c r="K31" s="8">
        <f ca="1">IF(ISNUMBER($Y31),SUM(OFFSET(Base!K$1,$Y31-1,0,$Z31,1)),0)+IF(ISNUMBER($AA31),SUM(OFFSET(Base!K$1,$AA31-1,0,$AB31,1)),0)</f>
        <v>644.43783401036319</v>
      </c>
      <c r="L31" s="8">
        <f ca="1">IF(ISNUMBER($Y31),SUM(OFFSET(Base!L$1,$Y31-1,0,$Z31,1)),0)+IF(ISNUMBER($AA31),SUM(OFFSET(Base!L$1,$AA31-1,0,$AB31,1)),0)</f>
        <v>668.84635421934036</v>
      </c>
      <c r="M31" s="8">
        <f ca="1">IF(ISNUMBER($Y31),SUM(OFFSET(Base!M$1,$Y31-1,0,$Z31,1)),0)+IF(ISNUMBER($AA31),SUM(OFFSET(Base!M$1,$AA31-1,0,$AB31,1)),0)</f>
        <v>516.15254640599574</v>
      </c>
      <c r="N31" s="8">
        <f ca="1">IF(ISNUMBER($Y31),SUM(OFFSET(Base!N$1,$Y31-1,0,$Z31,1)),0)+IF(ISNUMBER($AA31),SUM(OFFSET(Base!N$1,$AA31-1,0,$AB31,1)),0)</f>
        <v>386.99086318492635</v>
      </c>
      <c r="O31" s="8">
        <f ca="1">IF(ISNUMBER($Y31),SUM(OFFSET(Base!O$1,$Y31-1,0,$Z31,1)),0)+IF(ISNUMBER($AA31),SUM(OFFSET(Base!O$1,$AA31-1,0,$AB31,1)),0)</f>
        <v>410.19280976636793</v>
      </c>
      <c r="P31" s="8">
        <f ca="1">IF(ISNUMBER($Y31),SUM(OFFSET(Base!P$1,$Y31-1,0,$Z31,1)),0)+IF(ISNUMBER($AA31),SUM(OFFSET(Base!P$1,$AA31-1,0,$AB31,1)),0)</f>
        <v>376.32897712976677</v>
      </c>
      <c r="Q31" s="8">
        <f ca="1">IF(ISNUMBER($Y31),SUM(OFFSET(Base!Q$1,$Y31-1,0,$Z31,1)),0)+IF(ISNUMBER($AA31),SUM(OFFSET(Base!Q$1,$AA31-1,0,$AB31,1)),0)</f>
        <v>361.98984143793535</v>
      </c>
      <c r="R31" s="8">
        <f ca="1">IF(ISNUMBER($Y31),SUM(OFFSET(Base!R$1,$Y31-1,0,$Z31,1)),0)+IF(ISNUMBER($AA31),SUM(OFFSET(Base!R$1,$AA31-1,0,$AB31,1)),0)</f>
        <v>269.41821352466883</v>
      </c>
      <c r="S31" s="8">
        <f ca="1">IF(ISNUMBER($Y31),SUM(OFFSET(Base!S$1,$Y31-1,0,$Z31,1)),0)+IF(ISNUMBER($AA31),SUM(OFFSET(Base!S$1,$AA31-1,0,$AB31,1)),0)</f>
        <v>265.05385282308623</v>
      </c>
      <c r="T31" s="8">
        <f ca="1">IF(ISNUMBER($Y31),SUM(OFFSET(Base!T$1,$Y31-1,0,$Z31,1)),0)+IF(ISNUMBER($AA31),SUM(OFFSET(Base!T$1,$AA31-1,0,$AB31,1)),0)</f>
        <v>285.38429568504932</v>
      </c>
      <c r="U31" s="8">
        <f ca="1">IF(ISNUMBER($Y31),SUM(OFFSET(Base!U$1,$Y31-1,0,$Z31,1)),0)+IF(ISNUMBER($AA31),SUM(OFFSET(Base!U$1,$AA31-1,0,$AB31,1)),0)</f>
        <v>16.298957469034789</v>
      </c>
      <c r="V31" s="8">
        <f ca="1">IF(ISNUMBER($Y31),SUM(OFFSET(Base!V$1,$Y31-1,0,$Z31,1)),0)+IF(ISNUMBER($AA31),SUM(OFFSET(Base!V$1,$AA31-1,0,$AB31,1)),0)</f>
        <v>20.525825971993182</v>
      </c>
      <c r="W31" s="8">
        <f ca="1">IF(ISNUMBER($Y31),SUM(OFFSET(Base!W$1,$Y31-1,0,$Z31,1)),0)+IF(ISNUMBER($AA31),SUM(OFFSET(Base!W$1,$AA31-1,0,$AB31,1)),0)</f>
        <v>22.834442449709339</v>
      </c>
      <c r="Y31" s="4">
        <v>22</v>
      </c>
      <c r="Z31" s="4">
        <v>1</v>
      </c>
    </row>
    <row r="32" spans="2:28" x14ac:dyDescent="0.25">
      <c r="B32" s="4" t="s">
        <v>91</v>
      </c>
      <c r="C32" s="8">
        <f t="shared" ca="1" si="5"/>
        <v>949.27153328010434</v>
      </c>
      <c r="D32" s="8">
        <f ca="1">IF(ISNUMBER($Y32),SUM(OFFSET(Base!D$1,$Y32-1,0,$Z32,1)),0)+IF(ISNUMBER($AA32),SUM(OFFSET(Base!D$1,$AA32-1,0,$AB32,1)),0)</f>
        <v>35.159997667892583</v>
      </c>
      <c r="E32" s="8">
        <f ca="1">IF(ISNUMBER($Y32),SUM(OFFSET(Base!E$1,$Y32-1,0,$Z32,1)),0)+IF(ISNUMBER($AA32),SUM(OFFSET(Base!E$1,$AA32-1,0,$AB32,1)),0)</f>
        <v>36.764544498523492</v>
      </c>
      <c r="F32" s="8">
        <f ca="1">IF(ISNUMBER($Y32),SUM(OFFSET(Base!F$1,$Y32-1,0,$Z32,1)),0)+IF(ISNUMBER($AA32),SUM(OFFSET(Base!F$1,$AA32-1,0,$AB32,1)),0)</f>
        <v>28.202412139913832</v>
      </c>
      <c r="G32" s="8">
        <f ca="1">IF(ISNUMBER($Y32),SUM(OFFSET(Base!G$1,$Y32-1,0,$Z32,1)),0)+IF(ISNUMBER($AA32),SUM(OFFSET(Base!G$1,$AA32-1,0,$AB32,1)),0)</f>
        <v>26.828016888089842</v>
      </c>
      <c r="H32" s="8">
        <f ca="1">IF(ISNUMBER($Y32),SUM(OFFSET(Base!H$1,$Y32-1,0,$Z32,1)),0)+IF(ISNUMBER($AA32),SUM(OFFSET(Base!H$1,$AA32-1,0,$AB32,1)),0)</f>
        <v>28.808779468411618</v>
      </c>
      <c r="I32" s="8">
        <f ca="1">IF(ISNUMBER($Y32),SUM(OFFSET(Base!I$1,$Y32-1,0,$Z32,1)),0)+IF(ISNUMBER($AA32),SUM(OFFSET(Base!I$1,$AA32-1,0,$AB32,1)),0)</f>
        <v>144.3265502366429</v>
      </c>
      <c r="J32" s="8">
        <f ca="1">IF(ISNUMBER($Y32),SUM(OFFSET(Base!J$1,$Y32-1,0,$Z32,1)),0)+IF(ISNUMBER($AA32),SUM(OFFSET(Base!J$1,$AA32-1,0,$AB32,1)),0)</f>
        <v>141.7160760581331</v>
      </c>
      <c r="K32" s="8">
        <f ca="1">IF(ISNUMBER($Y32),SUM(OFFSET(Base!K$1,$Y32-1,0,$Z32,1)),0)+IF(ISNUMBER($AA32),SUM(OFFSET(Base!K$1,$AA32-1,0,$AB32,1)),0)</f>
        <v>145.24699476919591</v>
      </c>
      <c r="L32" s="8">
        <f ca="1">IF(ISNUMBER($Y32),SUM(OFFSET(Base!L$1,$Y32-1,0,$Z32,1)),0)+IF(ISNUMBER($AA32),SUM(OFFSET(Base!L$1,$AA32-1,0,$AB32,1)),0)</f>
        <v>142.69253547483291</v>
      </c>
      <c r="M32" s="8">
        <f ca="1">IF(ISNUMBER($Y32),SUM(OFFSET(Base!M$1,$Y32-1,0,$Z32,1)),0)+IF(ISNUMBER($AA32),SUM(OFFSET(Base!M$1,$AA32-1,0,$AB32,1)),0)</f>
        <v>143.2871390454626</v>
      </c>
      <c r="N32" s="8">
        <f ca="1">IF(ISNUMBER($Y32),SUM(OFFSET(Base!N$1,$Y32-1,0,$Z32,1)),0)+IF(ISNUMBER($AA32),SUM(OFFSET(Base!N$1,$AA32-1,0,$AB32,1)),0)</f>
        <v>131.07338566211772</v>
      </c>
      <c r="O32" s="8">
        <f ca="1">IF(ISNUMBER($Y32),SUM(OFFSET(Base!O$1,$Y32-1,0,$Z32,1)),0)+IF(ISNUMBER($AA32),SUM(OFFSET(Base!O$1,$AA32-1,0,$AB32,1)),0)</f>
        <v>144.4917163604899</v>
      </c>
      <c r="P32" s="8">
        <f ca="1">IF(ISNUMBER($Y32),SUM(OFFSET(Base!P$1,$Y32-1,0,$Z32,1)),0)+IF(ISNUMBER($AA32),SUM(OFFSET(Base!P$1,$AA32-1,0,$AB32,1)),0)</f>
        <v>131.7721760587562</v>
      </c>
      <c r="Q32" s="8">
        <f ca="1">IF(ISNUMBER($Y32),SUM(OFFSET(Base!Q$1,$Y32-1,0,$Z32,1)),0)+IF(ISNUMBER($AA32),SUM(OFFSET(Base!Q$1,$AA32-1,0,$AB32,1)),0)</f>
        <v>135.28757205090571</v>
      </c>
      <c r="R32" s="8">
        <f ca="1">IF(ISNUMBER($Y32),SUM(OFFSET(Base!R$1,$Y32-1,0,$Z32,1)),0)+IF(ISNUMBER($AA32),SUM(OFFSET(Base!R$1,$AA32-1,0,$AB32,1)),0)</f>
        <v>126.9995518221794</v>
      </c>
      <c r="S32" s="8">
        <f ca="1">IF(ISNUMBER($Y32),SUM(OFFSET(Base!S$1,$Y32-1,0,$Z32,1)),0)+IF(ISNUMBER($AA32),SUM(OFFSET(Base!S$1,$AA32-1,0,$AB32,1)),0)</f>
        <v>138.79414263328169</v>
      </c>
      <c r="T32" s="8">
        <f ca="1">IF(ISNUMBER($Y32),SUM(OFFSET(Base!T$1,$Y32-1,0,$Z32,1)),0)+IF(ISNUMBER($AA32),SUM(OFFSET(Base!T$1,$AA32-1,0,$AB32,1)),0)</f>
        <v>149.63653326426009</v>
      </c>
      <c r="U32" s="8">
        <f ca="1">IF(ISNUMBER($Y32),SUM(OFFSET(Base!U$1,$Y32-1,0,$Z32,1)),0)+IF(ISNUMBER($AA32),SUM(OFFSET(Base!U$1,$AA32-1,0,$AB32,1)),0)</f>
        <v>0.85606963124982027</v>
      </c>
      <c r="V32" s="8">
        <f ca="1">IF(ISNUMBER($Y32),SUM(OFFSET(Base!V$1,$Y32-1,0,$Z32,1)),0)+IF(ISNUMBER($AA32),SUM(OFFSET(Base!V$1,$AA32-1,0,$AB32,1)),0)</f>
        <v>1.07838502472582</v>
      </c>
      <c r="W32" s="8">
        <f ca="1">IF(ISNUMBER($Y32),SUM(OFFSET(Base!W$1,$Y32-1,0,$Z32,1)),0)+IF(ISNUMBER($AA32),SUM(OFFSET(Base!W$1,$AA32-1,0,$AB32,1)),0)</f>
        <v>1.2114585782478799</v>
      </c>
      <c r="Y32" s="4">
        <v>10</v>
      </c>
      <c r="Z32" s="4">
        <v>1</v>
      </c>
    </row>
    <row r="33" spans="2:28" x14ac:dyDescent="0.25">
      <c r="B33" s="4" t="s">
        <v>46</v>
      </c>
      <c r="C33" s="8">
        <f t="shared" ca="1" si="5"/>
        <v>5474.0617001133696</v>
      </c>
      <c r="D33" s="8">
        <f ca="1">IF(ISNUMBER($Y33),SUM(OFFSET(Base!D$1,$Y33-1,0,$Z33,1)),0)+IF(ISNUMBER($AA33),SUM(OFFSET(Base!D$1,$AA33-1,0,$AB33,1)),0)</f>
        <v>557.02694235834008</v>
      </c>
      <c r="E33" s="8">
        <f ca="1">IF(ISNUMBER($Y33),SUM(OFFSET(Base!E$1,$Y33-1,0,$Z33,1)),0)+IF(ISNUMBER($AA33),SUM(OFFSET(Base!E$1,$AA33-1,0,$AB33,1)),0)</f>
        <v>569.58095971664272</v>
      </c>
      <c r="F33" s="8">
        <f ca="1">IF(ISNUMBER($Y33),SUM(OFFSET(Base!F$1,$Y33-1,0,$Z33,1)),0)+IF(ISNUMBER($AA33),SUM(OFFSET(Base!F$1,$AA33-1,0,$AB33,1)),0)</f>
        <v>374.80281152206817</v>
      </c>
      <c r="G33" s="8">
        <f ca="1">IF(ISNUMBER($Y33),SUM(OFFSET(Base!G$1,$Y33-1,0,$Z33,1)),0)+IF(ISNUMBER($AA33),SUM(OFFSET(Base!G$1,$AA33-1,0,$AB33,1)),0)</f>
        <v>395.19325832826297</v>
      </c>
      <c r="H33" s="8">
        <f ca="1">IF(ISNUMBER($Y33),SUM(OFFSET(Base!H$1,$Y33-1,0,$Z33,1)),0)+IF(ISNUMBER($AA33),SUM(OFFSET(Base!H$1,$AA33-1,0,$AB33,1)),0)</f>
        <v>465.19432941422053</v>
      </c>
      <c r="I33" s="8">
        <f ca="1">IF(ISNUMBER($Y33),SUM(OFFSET(Base!I$1,$Y33-1,0,$Z33,1)),0)+IF(ISNUMBER($AA33),SUM(OFFSET(Base!I$1,$AA33-1,0,$AB33,1)),0)</f>
        <v>491.49239163166976</v>
      </c>
      <c r="J33" s="8">
        <f ca="1">IF(ISNUMBER($Y33),SUM(OFFSET(Base!J$1,$Y33-1,0,$Z33,1)),0)+IF(ISNUMBER($AA33),SUM(OFFSET(Base!J$1,$AA33-1,0,$AB33,1)),0)</f>
        <v>591.47069978043328</v>
      </c>
      <c r="K33" s="8">
        <f ca="1">IF(ISNUMBER($Y33),SUM(OFFSET(Base!K$1,$Y33-1,0,$Z33,1)),0)+IF(ISNUMBER($AA33),SUM(OFFSET(Base!K$1,$AA33-1,0,$AB33,1)),0)</f>
        <v>602.47676781063399</v>
      </c>
      <c r="L33" s="8">
        <f ca="1">IF(ISNUMBER($Y33),SUM(OFFSET(Base!L$1,$Y33-1,0,$Z33,1)),0)+IF(ISNUMBER($AA33),SUM(OFFSET(Base!L$1,$AA33-1,0,$AB33,1)),0)</f>
        <v>626.67657044175462</v>
      </c>
      <c r="M33" s="8">
        <f ca="1">IF(ISNUMBER($Y33),SUM(OFFSET(Base!M$1,$Y33-1,0,$Z33,1)),0)+IF(ISNUMBER($AA33),SUM(OFFSET(Base!M$1,$AA33-1,0,$AB33,1)),0)</f>
        <v>517.40625627896259</v>
      </c>
      <c r="N33" s="8">
        <f ca="1">IF(ISNUMBER($Y33),SUM(OFFSET(Base!N$1,$Y33-1,0,$Z33,1)),0)+IF(ISNUMBER($AA33),SUM(OFFSET(Base!N$1,$AA33-1,0,$AB33,1)),0)</f>
        <v>396.93375452228173</v>
      </c>
      <c r="O33" s="8">
        <f ca="1">IF(ISNUMBER($Y33),SUM(OFFSET(Base!O$1,$Y33-1,0,$Z33,1)),0)+IF(ISNUMBER($AA33),SUM(OFFSET(Base!O$1,$AA33-1,0,$AB33,1)),0)</f>
        <v>420.8326987704512</v>
      </c>
      <c r="P33" s="8">
        <f ca="1">IF(ISNUMBER($Y33),SUM(OFFSET(Base!P$1,$Y33-1,0,$Z33,1)),0)+IF(ISNUMBER($AA33),SUM(OFFSET(Base!P$1,$AA33-1,0,$AB33,1)),0)</f>
        <v>429.54598988449129</v>
      </c>
      <c r="Q33" s="8">
        <f ca="1">IF(ISNUMBER($Y33),SUM(OFFSET(Base!Q$1,$Y33-1,0,$Z33,1)),0)+IF(ISNUMBER($AA33),SUM(OFFSET(Base!Q$1,$AA33-1,0,$AB33,1)),0)</f>
        <v>395.56915101681631</v>
      </c>
      <c r="R33" s="8">
        <f ca="1">IF(ISNUMBER($Y33),SUM(OFFSET(Base!R$1,$Y33-1,0,$Z33,1)),0)+IF(ISNUMBER($AA33),SUM(OFFSET(Base!R$1,$AA33-1,0,$AB33,1)),0)</f>
        <v>329.99023786086457</v>
      </c>
      <c r="S33" s="8">
        <f ca="1">IF(ISNUMBER($Y33),SUM(OFFSET(Base!S$1,$Y33-1,0,$Z33,1)),0)+IF(ISNUMBER($AA33),SUM(OFFSET(Base!S$1,$AA33-1,0,$AB33,1)),0)</f>
        <v>392.48989686346818</v>
      </c>
      <c r="T33" s="8">
        <f ca="1">IF(ISNUMBER($Y33),SUM(OFFSET(Base!T$1,$Y33-1,0,$Z33,1)),0)+IF(ISNUMBER($AA33),SUM(OFFSET(Base!T$1,$AA33-1,0,$AB33,1)),0)</f>
        <v>423.53955859652251</v>
      </c>
      <c r="U33" s="8">
        <f ca="1">IF(ISNUMBER($Y33),SUM(OFFSET(Base!U$1,$Y33-1,0,$Z33,1)),0)+IF(ISNUMBER($AA33),SUM(OFFSET(Base!U$1,$AA33-1,0,$AB33,1)),0)</f>
        <v>703.23489855120363</v>
      </c>
      <c r="V33" s="8">
        <f ca="1">IF(ISNUMBER($Y33),SUM(OFFSET(Base!V$1,$Y33-1,0,$Z33,1)),0)+IF(ISNUMBER($AA33),SUM(OFFSET(Base!V$1,$AA33-1,0,$AB33,1)),0)</f>
        <v>796.832052888269</v>
      </c>
      <c r="W33" s="8">
        <f ca="1">IF(ISNUMBER($Y33),SUM(OFFSET(Base!W$1,$Y33-1,0,$Z33,1)),0)+IF(ISNUMBER($AA33),SUM(OFFSET(Base!W$1,$AA33-1,0,$AB33,1)),0)</f>
        <v>812.84904460069959</v>
      </c>
      <c r="Y33" s="4">
        <v>38</v>
      </c>
      <c r="Z33" s="4">
        <v>2</v>
      </c>
    </row>
    <row r="34" spans="2:28" x14ac:dyDescent="0.25">
      <c r="B34" s="4" t="s">
        <v>12</v>
      </c>
      <c r="C34" s="8">
        <f t="shared" ca="1" si="5"/>
        <v>101.08262886844926</v>
      </c>
      <c r="D34" s="8">
        <f ca="1">IF(ISNUMBER($Y34),SUM(OFFSET(Base!D$1,$Y34-1,0,$Z34,1)),0)+IF(ISNUMBER($AA34),SUM(OFFSET(Base!D$1,$AA34-1,0,$AB34,1)),0)</f>
        <v>6.6007850176569356</v>
      </c>
      <c r="E34" s="8">
        <f ca="1">IF(ISNUMBER($Y34),SUM(OFFSET(Base!E$1,$Y34-1,0,$Z34,1)),0)+IF(ISNUMBER($AA34),SUM(OFFSET(Base!E$1,$AA34-1,0,$AB34,1)),0)</f>
        <v>7.2336428758193145</v>
      </c>
      <c r="F34" s="8">
        <f ca="1">IF(ISNUMBER($Y34),SUM(OFFSET(Base!F$1,$Y34-1,0,$Z34,1)),0)+IF(ISNUMBER($AA34),SUM(OFFSET(Base!F$1,$AA34-1,0,$AB34,1)),0)</f>
        <v>6.0155603816431755</v>
      </c>
      <c r="G34" s="8">
        <f ca="1">IF(ISNUMBER($Y34),SUM(OFFSET(Base!G$1,$Y34-1,0,$Z34,1)),0)+IF(ISNUMBER($AA34),SUM(OFFSET(Base!G$1,$AA34-1,0,$AB34,1)),0)</f>
        <v>6.1519719063233431</v>
      </c>
      <c r="H34" s="8">
        <f ca="1">IF(ISNUMBER($Y34),SUM(OFFSET(Base!H$1,$Y34-1,0,$Z34,1)),0)+IF(ISNUMBER($AA34),SUM(OFFSET(Base!H$1,$AA34-1,0,$AB34,1)),0)</f>
        <v>6.7296979804638051</v>
      </c>
      <c r="I34" s="8">
        <f ca="1">IF(ISNUMBER($Y34),SUM(OFFSET(Base!I$1,$Y34-1,0,$Z34,1)),0)+IF(ISNUMBER($AA34),SUM(OFFSET(Base!I$1,$AA34-1,0,$AB34,1)),0)</f>
        <v>7.5578407423275014</v>
      </c>
      <c r="J34" s="8">
        <f ca="1">IF(ISNUMBER($Y34),SUM(OFFSET(Base!J$1,$Y34-1,0,$Z34,1)),0)+IF(ISNUMBER($AA34),SUM(OFFSET(Base!J$1,$AA34-1,0,$AB34,1)),0)</f>
        <v>12.669936967447093</v>
      </c>
      <c r="K34" s="8">
        <f ca="1">IF(ISNUMBER($Y34),SUM(OFFSET(Base!K$1,$Y34-1,0,$Z34,1)),0)+IF(ISNUMBER($AA34),SUM(OFFSET(Base!K$1,$AA34-1,0,$AB34,1)),0)</f>
        <v>11.73165003080916</v>
      </c>
      <c r="L34" s="8">
        <f ca="1">IF(ISNUMBER($Y34),SUM(OFFSET(Base!L$1,$Y34-1,0,$Z34,1)),0)+IF(ISNUMBER($AA34),SUM(OFFSET(Base!L$1,$AA34-1,0,$AB34,1)),0)</f>
        <v>12.720543418607663</v>
      </c>
      <c r="M34" s="8">
        <f ca="1">IF(ISNUMBER($Y34),SUM(OFFSET(Base!M$1,$Y34-1,0,$Z34,1)),0)+IF(ISNUMBER($AA34),SUM(OFFSET(Base!M$1,$AA34-1,0,$AB34,1)),0)</f>
        <v>9.1581578098915806</v>
      </c>
      <c r="N34" s="8">
        <f ca="1">IF(ISNUMBER($Y34),SUM(OFFSET(Base!N$1,$Y34-1,0,$Z34,1)),0)+IF(ISNUMBER($AA34),SUM(OFFSET(Base!N$1,$AA34-1,0,$AB34,1)),0)</f>
        <v>6.5687436123289293</v>
      </c>
      <c r="O34" s="8">
        <f ca="1">IF(ISNUMBER($Y34),SUM(OFFSET(Base!O$1,$Y34-1,0,$Z34,1)),0)+IF(ISNUMBER($AA34),SUM(OFFSET(Base!O$1,$AA34-1,0,$AB34,1)),0)</f>
        <v>6.9635723494869204</v>
      </c>
      <c r="P34" s="8">
        <f ca="1">IF(ISNUMBER($Y34),SUM(OFFSET(Base!P$1,$Y34-1,0,$Z34,1)),0)+IF(ISNUMBER($AA34),SUM(OFFSET(Base!P$1,$AA34-1,0,$AB34,1)),0)</f>
        <v>7.0606151793989458</v>
      </c>
      <c r="Q34" s="8">
        <f ca="1">IF(ISNUMBER($Y34),SUM(OFFSET(Base!Q$1,$Y34-1,0,$Z34,1)),0)+IF(ISNUMBER($AA34),SUM(OFFSET(Base!Q$1,$AA34-1,0,$AB34,1)),0)</f>
        <v>6.589847543835508</v>
      </c>
      <c r="R34" s="8">
        <f ca="1">IF(ISNUMBER($Y34),SUM(OFFSET(Base!R$1,$Y34-1,0,$Z34,1)),0)+IF(ISNUMBER($AA34),SUM(OFFSET(Base!R$1,$AA34-1,0,$AB34,1)),0)</f>
        <v>5.7785919235569079</v>
      </c>
      <c r="S34" s="8">
        <f ca="1">IF(ISNUMBER($Y34),SUM(OFFSET(Base!S$1,$Y34-1,0,$Z34,1)),0)+IF(ISNUMBER($AA34),SUM(OFFSET(Base!S$1,$AA34-1,0,$AB34,1)),0)</f>
        <v>8.6372465470243505</v>
      </c>
      <c r="T34" s="8">
        <f ca="1">IF(ISNUMBER($Y34),SUM(OFFSET(Base!T$1,$Y34-1,0,$Z34,1)),0)+IF(ISNUMBER($AA34),SUM(OFFSET(Base!T$1,$AA34-1,0,$AB34,1)),0)</f>
        <v>9.0062673307500045</v>
      </c>
      <c r="U34" s="8">
        <f ca="1">IF(ISNUMBER($Y34),SUM(OFFSET(Base!U$1,$Y34-1,0,$Z34,1)),0)+IF(ISNUMBER($AA34),SUM(OFFSET(Base!U$1,$AA34-1,0,$AB34,1)),0)</f>
        <v>21.280718394996391</v>
      </c>
      <c r="V34" s="8">
        <f ca="1">IF(ISNUMBER($Y34),SUM(OFFSET(Base!V$1,$Y34-1,0,$Z34,1)),0)+IF(ISNUMBER($AA34),SUM(OFFSET(Base!V$1,$AA34-1,0,$AB34,1)),0)</f>
        <v>26.868468808669366</v>
      </c>
      <c r="W34" s="8">
        <f ca="1">IF(ISNUMBER($Y34),SUM(OFFSET(Base!W$1,$Y34-1,0,$Z34,1)),0)+IF(ISNUMBER($AA34),SUM(OFFSET(Base!W$1,$AA34-1,0,$AB34,1)),0)</f>
        <v>25.750415955717354</v>
      </c>
      <c r="Y34" s="4">
        <v>33</v>
      </c>
      <c r="Z34" s="4">
        <v>1</v>
      </c>
    </row>
    <row r="35" spans="2:28" x14ac:dyDescent="0.25">
      <c r="B35" s="4" t="s">
        <v>47</v>
      </c>
      <c r="C35" s="8">
        <f t="shared" ca="1" si="5"/>
        <v>-7184.8066405689851</v>
      </c>
      <c r="D35" s="8">
        <f ca="1">IF(ISNUMBER($Y35),SUM(OFFSET(Base!D$1,$Y35-1,0,$Z35,1)),0)+IF(ISNUMBER($AA35),SUM(OFFSET(Base!D$1,$AA35-1,0,$AB35,1)),0)</f>
        <v>-12.47327724754507</v>
      </c>
      <c r="E35" s="8">
        <f ca="1">IF(ISNUMBER($Y35),SUM(OFFSET(Base!E$1,$Y35-1,0,$Z35,1)),0)+IF(ISNUMBER($AA35),SUM(OFFSET(Base!E$1,$AA35-1,0,$AB35,1)),0)</f>
        <v>-26.123600035343969</v>
      </c>
      <c r="F35" s="8">
        <f ca="1">IF(ISNUMBER($Y35),SUM(OFFSET(Base!F$1,$Y35-1,0,$Z35,1)),0)+IF(ISNUMBER($AA35),SUM(OFFSET(Base!F$1,$AA35-1,0,$AB35,1)),0)</f>
        <v>-187.73654513916932</v>
      </c>
      <c r="G35" s="8">
        <f ca="1">IF(ISNUMBER($Y35),SUM(OFFSET(Base!G$1,$Y35-1,0,$Z35,1)),0)+IF(ISNUMBER($AA35),SUM(OFFSET(Base!G$1,$AA35-1,0,$AB35,1)),0)</f>
        <v>-279.72329335868858</v>
      </c>
      <c r="H35" s="8">
        <f ca="1">IF(ISNUMBER($Y35),SUM(OFFSET(Base!H$1,$Y35-1,0,$Z35,1)),0)+IF(ISNUMBER($AA35),SUM(OFFSET(Base!H$1,$AA35-1,0,$AB35,1)),0)</f>
        <v>-394.26205037145621</v>
      </c>
      <c r="I35" s="8">
        <f ca="1">IF(ISNUMBER($Y35),SUM(OFFSET(Base!I$1,$Y35-1,0,$Z35,1)),0)+IF(ISNUMBER($AA35),SUM(OFFSET(Base!I$1,$AA35-1,0,$AB35,1)),0)</f>
        <v>-405.8388445947831</v>
      </c>
      <c r="J35" s="8">
        <f ca="1">IF(ISNUMBER($Y35),SUM(OFFSET(Base!J$1,$Y35-1,0,$Z35,1)),0)+IF(ISNUMBER($AA35),SUM(OFFSET(Base!J$1,$AA35-1,0,$AB35,1)),0)</f>
        <v>-437.22982460430615</v>
      </c>
      <c r="K35" s="8">
        <f ca="1">IF(ISNUMBER($Y35),SUM(OFFSET(Base!K$1,$Y35-1,0,$Z35,1)),0)+IF(ISNUMBER($AA35),SUM(OFFSET(Base!K$1,$AA35-1,0,$AB35,1)),0)</f>
        <v>-679.5527505680891</v>
      </c>
      <c r="L35" s="8">
        <f ca="1">IF(ISNUMBER($Y35),SUM(OFFSET(Base!L$1,$Y35-1,0,$Z35,1)),0)+IF(ISNUMBER($AA35),SUM(OFFSET(Base!L$1,$AA35-1,0,$AB35,1)),0)</f>
        <v>-324.65537613655914</v>
      </c>
      <c r="M35" s="8">
        <f ca="1">IF(ISNUMBER($Y35),SUM(OFFSET(Base!M$1,$Y35-1,0,$Z35,1)),0)+IF(ISNUMBER($AA35),SUM(OFFSET(Base!M$1,$AA35-1,0,$AB35,1)),0)</f>
        <v>-876.66504582957964</v>
      </c>
      <c r="N35" s="8">
        <f ca="1">IF(ISNUMBER($Y35),SUM(OFFSET(Base!N$1,$Y35-1,0,$Z35,1)),0)+IF(ISNUMBER($AA35),SUM(OFFSET(Base!N$1,$AA35-1,0,$AB35,1)),0)</f>
        <v>-1302.6523998159898</v>
      </c>
      <c r="O35" s="8">
        <f ca="1">IF(ISNUMBER($Y35),SUM(OFFSET(Base!O$1,$Y35-1,0,$Z35,1)),0)+IF(ISNUMBER($AA35),SUM(OFFSET(Base!O$1,$AA35-1,0,$AB35,1)),0)</f>
        <v>-1365.4083009303351</v>
      </c>
      <c r="P35" s="8">
        <f ca="1">IF(ISNUMBER($Y35),SUM(OFFSET(Base!P$1,$Y35-1,0,$Z35,1)),0)+IF(ISNUMBER($AA35),SUM(OFFSET(Base!P$1,$AA35-1,0,$AB35,1)),0)</f>
        <v>-1167.0205982667942</v>
      </c>
      <c r="Q35" s="8">
        <f ca="1">IF(ISNUMBER($Y35),SUM(OFFSET(Base!Q$1,$Y35-1,0,$Z35,1)),0)+IF(ISNUMBER($AA35),SUM(OFFSET(Base!Q$1,$AA35-1,0,$AB35,1)),0)</f>
        <v>-1184.566571209974</v>
      </c>
      <c r="R35" s="8">
        <f ca="1">IF(ISNUMBER($Y35),SUM(OFFSET(Base!R$1,$Y35-1,0,$Z35,1)),0)+IF(ISNUMBER($AA35),SUM(OFFSET(Base!R$1,$AA35-1,0,$AB35,1)),0)</f>
        <v>-1505.6789143232659</v>
      </c>
      <c r="S35" s="8">
        <f ca="1">IF(ISNUMBER($Y35),SUM(OFFSET(Base!S$1,$Y35-1,0,$Z35,1)),0)+IF(ISNUMBER($AA35),SUM(OFFSET(Base!S$1,$AA35-1,0,$AB35,1)),0)</f>
        <v>-1519.3750529835424</v>
      </c>
      <c r="T35" s="8">
        <f ca="1">IF(ISNUMBER($Y35),SUM(OFFSET(Base!T$1,$Y35-1,0,$Z35,1)),0)+IF(ISNUMBER($AA35),SUM(OFFSET(Base!T$1,$AA35-1,0,$AB35,1)),0)</f>
        <v>-1575.5122420053326</v>
      </c>
      <c r="U35" s="8">
        <f ca="1">IF(ISNUMBER($Y35),SUM(OFFSET(Base!U$1,$Y35-1,0,$Z35,1)),0)+IF(ISNUMBER($AA35),SUM(OFFSET(Base!U$1,$AA35-1,0,$AB35,1)),0)</f>
        <v>-1349.2770312246341</v>
      </c>
      <c r="V35" s="8">
        <f ca="1">IF(ISNUMBER($Y35),SUM(OFFSET(Base!V$1,$Y35-1,0,$Z35,1)),0)+IF(ISNUMBER($AA35),SUM(OFFSET(Base!V$1,$AA35-1,0,$AB35,1)),0)</f>
        <v>-1380.3128781996843</v>
      </c>
      <c r="W35" s="8">
        <f ca="1">IF(ISNUMBER($Y35),SUM(OFFSET(Base!W$1,$Y35-1,0,$Z35,1)),0)+IF(ISNUMBER($AA35),SUM(OFFSET(Base!W$1,$AA35-1,0,$AB35,1)),0)</f>
        <v>-699.53349109767601</v>
      </c>
      <c r="Y35" s="4">
        <v>31</v>
      </c>
      <c r="Z35" s="9">
        <v>2</v>
      </c>
      <c r="AA35" s="9">
        <v>34</v>
      </c>
      <c r="AB35" s="4">
        <v>4</v>
      </c>
    </row>
    <row r="36" spans="2:28" x14ac:dyDescent="0.25">
      <c r="B36" s="4" t="s">
        <v>48</v>
      </c>
      <c r="C36" s="8">
        <f t="shared" ca="1" si="5"/>
        <v>1209.8442406364118</v>
      </c>
      <c r="D36" s="8">
        <f ca="1">IF(ISNUMBER($Y36),SUM(OFFSET(Base!D$1,$Y36-1,0,$Z36,1)),0)+IF(ISNUMBER($AA36),SUM(OFFSET(Base!D$1,$AA36-1,0,$AB36,1)),0)</f>
        <v>9.4720593313632762</v>
      </c>
      <c r="E36" s="8">
        <f ca="1">IF(ISNUMBER($Y36),SUM(OFFSET(Base!E$1,$Y36-1,0,$Z36,1)),0)+IF(ISNUMBER($AA36),SUM(OFFSET(Base!E$1,$AA36-1,0,$AB36,1)),0)</f>
        <v>18.556657916483658</v>
      </c>
      <c r="F36" s="8">
        <f ca="1">IF(ISNUMBER($Y36),SUM(OFFSET(Base!F$1,$Y36-1,0,$Z36,1)),0)+IF(ISNUMBER($AA36),SUM(OFFSET(Base!F$1,$AA36-1,0,$AB36,1)),0)</f>
        <v>28.189782851463111</v>
      </c>
      <c r="G36" s="8">
        <f ca="1">IF(ISNUMBER($Y36),SUM(OFFSET(Base!G$1,$Y36-1,0,$Z36,1)),0)+IF(ISNUMBER($AA36),SUM(OFFSET(Base!G$1,$AA36-1,0,$AB36,1)),0)</f>
        <v>25.831246843091602</v>
      </c>
      <c r="H36" s="8">
        <f ca="1">IF(ISNUMBER($Y36),SUM(OFFSET(Base!H$1,$Y36-1,0,$Z36,1)),0)+IF(ISNUMBER($AA36),SUM(OFFSET(Base!H$1,$AA36-1,0,$AB36,1)),0)</f>
        <v>30.286948431334807</v>
      </c>
      <c r="I36" s="8">
        <f ca="1">IF(ISNUMBER($Y36),SUM(OFFSET(Base!I$1,$Y36-1,0,$Z36,1)),0)+IF(ISNUMBER($AA36),SUM(OFFSET(Base!I$1,$AA36-1,0,$AB36,1)),0)</f>
        <v>42.027003991847465</v>
      </c>
      <c r="J36" s="8">
        <f ca="1">IF(ISNUMBER($Y36),SUM(OFFSET(Base!J$1,$Y36-1,0,$Z36,1)),0)+IF(ISNUMBER($AA36),SUM(OFFSET(Base!J$1,$AA36-1,0,$AB36,1)),0)</f>
        <v>57.379723542132297</v>
      </c>
      <c r="K36" s="8">
        <f ca="1">IF(ISNUMBER($Y36),SUM(OFFSET(Base!K$1,$Y36-1,0,$Z36,1)),0)+IF(ISNUMBER($AA36),SUM(OFFSET(Base!K$1,$AA36-1,0,$AB36,1)),0)</f>
        <v>76.437838561709768</v>
      </c>
      <c r="L36" s="8">
        <f ca="1">IF(ISNUMBER($Y36),SUM(OFFSET(Base!L$1,$Y36-1,0,$Z36,1)),0)+IF(ISNUMBER($AA36),SUM(OFFSET(Base!L$1,$AA36-1,0,$AB36,1)),0)</f>
        <v>97.17965761399816</v>
      </c>
      <c r="M36" s="8">
        <f ca="1">IF(ISNUMBER($Y36),SUM(OFFSET(Base!M$1,$Y36-1,0,$Z36,1)),0)+IF(ISNUMBER($AA36),SUM(OFFSET(Base!M$1,$AA36-1,0,$AB36,1)),0)</f>
        <v>119.10509745631916</v>
      </c>
      <c r="N36" s="8">
        <f ca="1">IF(ISNUMBER($Y36),SUM(OFFSET(Base!N$1,$Y36-1,0,$Z36,1)),0)+IF(ISNUMBER($AA36),SUM(OFFSET(Base!N$1,$AA36-1,0,$AB36,1)),0)</f>
        <v>143.20790844575129</v>
      </c>
      <c r="O36" s="8">
        <f ca="1">IF(ISNUMBER($Y36),SUM(OFFSET(Base!O$1,$Y36-1,0,$Z36,1)),0)+IF(ISNUMBER($AA36),SUM(OFFSET(Base!O$1,$AA36-1,0,$AB36,1)),0)</f>
        <v>167.10371743566421</v>
      </c>
      <c r="P36" s="8">
        <f ca="1">IF(ISNUMBER($Y36),SUM(OFFSET(Base!P$1,$Y36-1,0,$Z36,1)),0)+IF(ISNUMBER($AA36),SUM(OFFSET(Base!P$1,$AA36-1,0,$AB36,1)),0)</f>
        <v>190.72055542103439</v>
      </c>
      <c r="Q36" s="8">
        <f ca="1">IF(ISNUMBER($Y36),SUM(OFFSET(Base!Q$1,$Y36-1,0,$Z36,1)),0)+IF(ISNUMBER($AA36),SUM(OFFSET(Base!Q$1,$AA36-1,0,$AB36,1)),0)</f>
        <v>210.68287445944461</v>
      </c>
      <c r="R36" s="8">
        <f ca="1">IF(ISNUMBER($Y36),SUM(OFFSET(Base!R$1,$Y36-1,0,$Z36,1)),0)+IF(ISNUMBER($AA36),SUM(OFFSET(Base!R$1,$AA36-1,0,$AB36,1)),0)</f>
        <v>240.24062523107452</v>
      </c>
      <c r="S36" s="8">
        <f ca="1">IF(ISNUMBER($Y36),SUM(OFFSET(Base!S$1,$Y36-1,0,$Z36,1)),0)+IF(ISNUMBER($AA36),SUM(OFFSET(Base!S$1,$AA36-1,0,$AB36,1)),0)</f>
        <v>264.52874158661416</v>
      </c>
      <c r="T36" s="8">
        <f ca="1">IF(ISNUMBER($Y36),SUM(OFFSET(Base!T$1,$Y36-1,0,$Z36,1)),0)+IF(ISNUMBER($AA36),SUM(OFFSET(Base!T$1,$AA36-1,0,$AB36,1)),0)</f>
        <v>287.61119640094364</v>
      </c>
      <c r="U36" s="8">
        <f ca="1">IF(ISNUMBER($Y36),SUM(OFFSET(Base!U$1,$Y36-1,0,$Z36,1)),0)+IF(ISNUMBER($AA36),SUM(OFFSET(Base!U$1,$AA36-1,0,$AB36,1)),0)</f>
        <v>316.09625154050019</v>
      </c>
      <c r="V36" s="8">
        <f ca="1">IF(ISNUMBER($Y36),SUM(OFFSET(Base!V$1,$Y36-1,0,$Z36,1)),0)+IF(ISNUMBER($AA36),SUM(OFFSET(Base!V$1,$AA36-1,0,$AB36,1)),0)</f>
        <v>337.35093878939227</v>
      </c>
      <c r="W36" s="8">
        <f ca="1">IF(ISNUMBER($Y36),SUM(OFFSET(Base!W$1,$Y36-1,0,$Z36,1)),0)+IF(ISNUMBER($AA36),SUM(OFFSET(Base!W$1,$AA36-1,0,$AB36,1)),0)</f>
        <v>367.38049092765351</v>
      </c>
      <c r="Y36" s="4">
        <v>61</v>
      </c>
      <c r="Z36" s="4">
        <v>2</v>
      </c>
    </row>
    <row r="37" spans="2:28" x14ac:dyDescent="0.25">
      <c r="B37" s="4" t="s">
        <v>52</v>
      </c>
      <c r="C37" s="8">
        <f t="shared" ca="1" si="5"/>
        <v>3360.8921431460412</v>
      </c>
      <c r="D37" s="8">
        <f ca="1">IF(ISNUMBER($Y37),SUM(OFFSET(Base!D$1,$Y37-1,0,$Z37,1)),0)+IF(ISNUMBER($AA37),SUM(OFFSET(Base!D$1,$AA37-1,0,$AB37,1)),0)</f>
        <v>207.11753206098265</v>
      </c>
      <c r="E37" s="8">
        <f ca="1">IF(ISNUMBER($Y37),SUM(OFFSET(Base!E$1,$Y37-1,0,$Z37,1)),0)+IF(ISNUMBER($AA37),SUM(OFFSET(Base!E$1,$AA37-1,0,$AB37,1)),0)</f>
        <v>297.93897796177282</v>
      </c>
      <c r="F37" s="8">
        <f ca="1">IF(ISNUMBER($Y37),SUM(OFFSET(Base!F$1,$Y37-1,0,$Z37,1)),0)+IF(ISNUMBER($AA37),SUM(OFFSET(Base!F$1,$AA37-1,0,$AB37,1)),0)</f>
        <v>268.20603272758814</v>
      </c>
      <c r="G37" s="8">
        <f ca="1">IF(ISNUMBER($Y37),SUM(OFFSET(Base!G$1,$Y37-1,0,$Z37,1)),0)+IF(ISNUMBER($AA37),SUM(OFFSET(Base!G$1,$AA37-1,0,$AB37,1)),0)</f>
        <v>248.24087350918114</v>
      </c>
      <c r="H37" s="8">
        <f ca="1">IF(ISNUMBER($Y37),SUM(OFFSET(Base!H$1,$Y37-1,0,$Z37,1)),0)+IF(ISNUMBER($AA37),SUM(OFFSET(Base!H$1,$AA37-1,0,$AB37,1)),0)</f>
        <v>228.17787848598113</v>
      </c>
      <c r="I37" s="8">
        <f ca="1">IF(ISNUMBER($Y37),SUM(OFFSET(Base!I$1,$Y37-1,0,$Z37,1)),0)+IF(ISNUMBER($AA37),SUM(OFFSET(Base!I$1,$AA37-1,0,$AB37,1)),0)</f>
        <v>271.93620240818467</v>
      </c>
      <c r="J37" s="8">
        <f ca="1">IF(ISNUMBER($Y37),SUM(OFFSET(Base!J$1,$Y37-1,0,$Z37,1)),0)+IF(ISNUMBER($AA37),SUM(OFFSET(Base!J$1,$AA37-1,0,$AB37,1)),0)</f>
        <v>321.6972960272247</v>
      </c>
      <c r="K37" s="8">
        <f ca="1">IF(ISNUMBER($Y37),SUM(OFFSET(Base!K$1,$Y37-1,0,$Z37,1)),0)+IF(ISNUMBER($AA37),SUM(OFFSET(Base!K$1,$AA37-1,0,$AB37,1)),0)</f>
        <v>312.99769510619842</v>
      </c>
      <c r="L37" s="8">
        <f ca="1">IF(ISNUMBER($Y37),SUM(OFFSET(Base!L$1,$Y37-1,0,$Z37,1)),0)+IF(ISNUMBER($AA37),SUM(OFFSET(Base!L$1,$AA37-1,0,$AB37,1)),0)</f>
        <v>374.54821703387717</v>
      </c>
      <c r="M37" s="8">
        <f ca="1">IF(ISNUMBER($Y37),SUM(OFFSET(Base!M$1,$Y37-1,0,$Z37,1)),0)+IF(ISNUMBER($AA37),SUM(OFFSET(Base!M$1,$AA37-1,0,$AB37,1)),0)</f>
        <v>270.82622580668607</v>
      </c>
      <c r="N37" s="8">
        <f ca="1">IF(ISNUMBER($Y37),SUM(OFFSET(Base!N$1,$Y37-1,0,$Z37,1)),0)+IF(ISNUMBER($AA37),SUM(OFFSET(Base!N$1,$AA37-1,0,$AB37,1)),0)</f>
        <v>273.4596027477898</v>
      </c>
      <c r="O37" s="8">
        <f ca="1">IF(ISNUMBER($Y37),SUM(OFFSET(Base!O$1,$Y37-1,0,$Z37,1)),0)+IF(ISNUMBER($AA37),SUM(OFFSET(Base!O$1,$AA37-1,0,$AB37,1)),0)</f>
        <v>288.78412014522701</v>
      </c>
      <c r="P37" s="8">
        <f ca="1">IF(ISNUMBER($Y37),SUM(OFFSET(Base!P$1,$Y37-1,0,$Z37,1)),0)+IF(ISNUMBER($AA37),SUM(OFFSET(Base!P$1,$AA37-1,0,$AB37,1)),0)</f>
        <v>319.63293171949283</v>
      </c>
      <c r="Q37" s="8">
        <f ca="1">IF(ISNUMBER($Y37),SUM(OFFSET(Base!Q$1,$Y37-1,0,$Z37,1)),0)+IF(ISNUMBER($AA37),SUM(OFFSET(Base!Q$1,$AA37-1,0,$AB37,1)),0)</f>
        <v>358.67546750159806</v>
      </c>
      <c r="R37" s="8">
        <f ca="1">IF(ISNUMBER($Y37),SUM(OFFSET(Base!R$1,$Y37-1,0,$Z37,1)),0)+IF(ISNUMBER($AA37),SUM(OFFSET(Base!R$1,$AA37-1,0,$AB37,1)),0)</f>
        <v>333.13179320437598</v>
      </c>
      <c r="S37" s="8">
        <f ca="1">IF(ISNUMBER($Y37),SUM(OFFSET(Base!S$1,$Y37-1,0,$Z37,1)),0)+IF(ISNUMBER($AA37),SUM(OFFSET(Base!S$1,$AA37-1,0,$AB37,1)),0)</f>
        <v>363.92322816182525</v>
      </c>
      <c r="T37" s="8">
        <f ca="1">IF(ISNUMBER($Y37),SUM(OFFSET(Base!T$1,$Y37-1,0,$Z37,1)),0)+IF(ISNUMBER($AA37),SUM(OFFSET(Base!T$1,$AA37-1,0,$AB37,1)),0)</f>
        <v>406.56966122651033</v>
      </c>
      <c r="U37" s="8">
        <f ca="1">IF(ISNUMBER($Y37),SUM(OFFSET(Base!U$1,$Y37-1,0,$Z37,1)),0)+IF(ISNUMBER($AA37),SUM(OFFSET(Base!U$1,$AA37-1,0,$AB37,1)),0)</f>
        <v>476.73280608024152</v>
      </c>
      <c r="V37" s="8">
        <f ca="1">IF(ISNUMBER($Y37),SUM(OFFSET(Base!V$1,$Y37-1,0,$Z37,1)),0)+IF(ISNUMBER($AA37),SUM(OFFSET(Base!V$1,$AA37-1,0,$AB37,1)),0)</f>
        <v>538.95661166253706</v>
      </c>
      <c r="W37" s="8">
        <f ca="1">IF(ISNUMBER($Y37),SUM(OFFSET(Base!W$1,$Y37-1,0,$Z37,1)),0)+IF(ISNUMBER($AA37),SUM(OFFSET(Base!W$1,$AA37-1,0,$AB37,1)),0)</f>
        <v>567.23198820186656</v>
      </c>
      <c r="Y37" s="4">
        <v>67</v>
      </c>
      <c r="Z37" s="4">
        <v>1</v>
      </c>
    </row>
    <row r="38" spans="2:28" x14ac:dyDescent="0.25">
      <c r="B38" s="4" t="s">
        <v>53</v>
      </c>
      <c r="C38" s="8">
        <f t="shared" ca="1" si="5"/>
        <v>-3222.2405358797928</v>
      </c>
      <c r="D38" s="8">
        <f ca="1">IF(ISNUMBER($Y38),SUM(OFFSET(Base!D$1,$Y38-1,0,$Z38,1)),0)+IF(ISNUMBER($AA38),SUM(OFFSET(Base!D$1,$AA38-1,0,$AB38,1)),0)</f>
        <v>-705.40562042714737</v>
      </c>
      <c r="E38" s="8">
        <f ca="1">IF(ISNUMBER($Y38),SUM(OFFSET(Base!E$1,$Y38-1,0,$Z38,1)),0)+IF(ISNUMBER($AA38),SUM(OFFSET(Base!E$1,$AA38-1,0,$AB38,1)),0)</f>
        <v>-845.24546679220111</v>
      </c>
      <c r="F38" s="8">
        <f ca="1">IF(ISNUMBER($Y38),SUM(OFFSET(Base!F$1,$Y38-1,0,$Z38,1)),0)+IF(ISNUMBER($AA38),SUM(OFFSET(Base!F$1,$AA38-1,0,$AB38,1)),0)</f>
        <v>-226.94251390492116</v>
      </c>
      <c r="G38" s="8">
        <f ca="1">IF(ISNUMBER($Y38),SUM(OFFSET(Base!G$1,$Y38-1,0,$Z38,1)),0)+IF(ISNUMBER($AA38),SUM(OFFSET(Base!G$1,$AA38-1,0,$AB38,1)),0)</f>
        <v>-193.75027631445164</v>
      </c>
      <c r="H38" s="8">
        <f ca="1">IF(ISNUMBER($Y38),SUM(OFFSET(Base!H$1,$Y38-1,0,$Z38,1)),0)+IF(ISNUMBER($AA38),SUM(OFFSET(Base!H$1,$AA38-1,0,$AB38,1)),0)</f>
        <v>-291.0659908297261</v>
      </c>
      <c r="I38" s="8">
        <f ca="1">IF(ISNUMBER($Y38),SUM(OFFSET(Base!I$1,$Y38-1,0,$Z38,1)),0)+IF(ISNUMBER($AA38),SUM(OFFSET(Base!I$1,$AA38-1,0,$AB38,1)),0)</f>
        <v>-185.05359637111971</v>
      </c>
      <c r="J38" s="8">
        <f ca="1">IF(ISNUMBER($Y38),SUM(OFFSET(Base!J$1,$Y38-1,0,$Z38,1)),0)+IF(ISNUMBER($AA38),SUM(OFFSET(Base!J$1,$AA38-1,0,$AB38,1)),0)</f>
        <v>-139.12259434524461</v>
      </c>
      <c r="K38" s="8">
        <f ca="1">IF(ISNUMBER($Y38),SUM(OFFSET(Base!K$1,$Y38-1,0,$Z38,1)),0)+IF(ISNUMBER($AA38),SUM(OFFSET(Base!K$1,$AA38-1,0,$AB38,1)),0)</f>
        <v>-121.56593088067993</v>
      </c>
      <c r="L38" s="8">
        <f ca="1">IF(ISNUMBER($Y38),SUM(OFFSET(Base!L$1,$Y38-1,0,$Z38,1)),0)+IF(ISNUMBER($AA38),SUM(OFFSET(Base!L$1,$AA38-1,0,$AB38,1)),0)</f>
        <v>-120.50603830785907</v>
      </c>
      <c r="M38" s="8">
        <f ca="1">IF(ISNUMBER($Y38),SUM(OFFSET(Base!M$1,$Y38-1,0,$Z38,1)),0)+IF(ISNUMBER($AA38),SUM(OFFSET(Base!M$1,$AA38-1,0,$AB38,1)),0)</f>
        <v>-215.62672289507691</v>
      </c>
      <c r="N38" s="8">
        <f ca="1">IF(ISNUMBER($Y38),SUM(OFFSET(Base!N$1,$Y38-1,0,$Z38,1)),0)+IF(ISNUMBER($AA38),SUM(OFFSET(Base!N$1,$AA38-1,0,$AB38,1)),0)</f>
        <v>-189.79080507510994</v>
      </c>
      <c r="O38" s="8">
        <f ca="1">IF(ISNUMBER($Y38),SUM(OFFSET(Base!O$1,$Y38-1,0,$Z38,1)),0)+IF(ISNUMBER($AA38),SUM(OFFSET(Base!O$1,$AA38-1,0,$AB38,1)),0)</f>
        <v>-195.15125216046326</v>
      </c>
      <c r="P38" s="8">
        <f ca="1">IF(ISNUMBER($Y38),SUM(OFFSET(Base!P$1,$Y38-1,0,$Z38,1)),0)+IF(ISNUMBER($AA38),SUM(OFFSET(Base!P$1,$AA38-1,0,$AB38,1)),0)</f>
        <v>-185.59075910083772</v>
      </c>
      <c r="Q38" s="8">
        <f ca="1">IF(ISNUMBER($Y38),SUM(OFFSET(Base!Q$1,$Y38-1,0,$Z38,1)),0)+IF(ISNUMBER($AA38),SUM(OFFSET(Base!Q$1,$AA38-1,0,$AB38,1)),0)</f>
        <v>-153.34299302920772</v>
      </c>
      <c r="R38" s="8">
        <f ca="1">IF(ISNUMBER($Y38),SUM(OFFSET(Base!R$1,$Y38-1,0,$Z38,1)),0)+IF(ISNUMBER($AA38),SUM(OFFSET(Base!R$1,$AA38-1,0,$AB38,1)),0)</f>
        <v>-219.4794138611623</v>
      </c>
      <c r="S38" s="8">
        <f ca="1">IF(ISNUMBER($Y38),SUM(OFFSET(Base!S$1,$Y38-1,0,$Z38,1)),0)+IF(ISNUMBER($AA38),SUM(OFFSET(Base!S$1,$AA38-1,0,$AB38,1)),0)</f>
        <v>-228.53040238870534</v>
      </c>
      <c r="T38" s="8">
        <f ca="1">IF(ISNUMBER($Y38),SUM(OFFSET(Base!T$1,$Y38-1,0,$Z38,1)),0)+IF(ISNUMBER($AA38),SUM(OFFSET(Base!T$1,$AA38-1,0,$AB38,1)),0)</f>
        <v>-232.22117496250107</v>
      </c>
      <c r="U38" s="8">
        <f ca="1">IF(ISNUMBER($Y38),SUM(OFFSET(Base!U$1,$Y38-1,0,$Z38,1)),0)+IF(ISNUMBER($AA38),SUM(OFFSET(Base!U$1,$AA38-1,0,$AB38,1)),0)</f>
        <v>-265.90549334753302</v>
      </c>
      <c r="V38" s="8">
        <f ca="1">IF(ISNUMBER($Y38),SUM(OFFSET(Base!V$1,$Y38-1,0,$Z38,1)),0)+IF(ISNUMBER($AA38),SUM(OFFSET(Base!V$1,$AA38-1,0,$AB38,1)),0)</f>
        <v>-262.29089105592635</v>
      </c>
      <c r="W38" s="8">
        <f ca="1">IF(ISNUMBER($Y38),SUM(OFFSET(Base!W$1,$Y38-1,0,$Z38,1)),0)+IF(ISNUMBER($AA38),SUM(OFFSET(Base!W$1,$AA38-1,0,$AB38,1)),0)</f>
        <v>-290.1186315456232</v>
      </c>
      <c r="Y38" s="4">
        <v>66</v>
      </c>
      <c r="Z38" s="4">
        <v>1</v>
      </c>
    </row>
    <row r="39" spans="2:28" x14ac:dyDescent="0.25">
      <c r="B39" s="4" t="s">
        <v>49</v>
      </c>
      <c r="C39" s="8">
        <f t="shared" ca="1" si="5"/>
        <v>-409.68400401242423</v>
      </c>
      <c r="D39" s="8">
        <f ca="1">IF(ISNUMBER($Y39),SUM(OFFSET(Base!D$1,$Y39-1,0,$Z39,1)),0)+IF(ISNUMBER($AA39),SUM(OFFSET(Base!D$1,$AA39-1,0,$AB39,1)),0)</f>
        <v>69.692940434511954</v>
      </c>
      <c r="E39" s="8">
        <f ca="1">IF(ISNUMBER($Y39),SUM(OFFSET(Base!E$1,$Y39-1,0,$Z39,1)),0)+IF(ISNUMBER($AA39),SUM(OFFSET(Base!E$1,$AA39-1,0,$AB39,1)),0)</f>
        <v>82.895894317090466</v>
      </c>
      <c r="F39" s="8">
        <f ca="1">IF(ISNUMBER($Y39),SUM(OFFSET(Base!F$1,$Y39-1,0,$Z39,1)),0)+IF(ISNUMBER($AA39),SUM(OFFSET(Base!F$1,$AA39-1,0,$AB39,1)),0)</f>
        <v>348.03598344317425</v>
      </c>
      <c r="G39" s="8">
        <f ca="1">IF(ISNUMBER($Y39),SUM(OFFSET(Base!G$1,$Y39-1,0,$Z39,1)),0)+IF(ISNUMBER($AA39),SUM(OFFSET(Base!G$1,$AA39-1,0,$AB39,1)),0)</f>
        <v>339.80269323835552</v>
      </c>
      <c r="H39" s="8">
        <f ca="1">IF(ISNUMBER($Y39),SUM(OFFSET(Base!H$1,$Y39-1,0,$Z39,1)),0)+IF(ISNUMBER($AA39),SUM(OFFSET(Base!H$1,$AA39-1,0,$AB39,1)),0)</f>
        <v>376.45691952531905</v>
      </c>
      <c r="I39" s="8">
        <f ca="1">IF(ISNUMBER($Y39),SUM(OFFSET(Base!I$1,$Y39-1,0,$Z39,1)),0)+IF(ISNUMBER($AA39),SUM(OFFSET(Base!I$1,$AA39-1,0,$AB39,1)),0)</f>
        <v>-224.54481267798084</v>
      </c>
      <c r="J39" s="8">
        <f ca="1">IF(ISNUMBER($Y39),SUM(OFFSET(Base!J$1,$Y39-1,0,$Z39,1)),0)+IF(ISNUMBER($AA39),SUM(OFFSET(Base!J$1,$AA39-1,0,$AB39,1)),0)</f>
        <v>-176.61370996515859</v>
      </c>
      <c r="K39" s="8">
        <f ca="1">IF(ISNUMBER($Y39),SUM(OFFSET(Base!K$1,$Y39-1,0,$Z39,1)),0)+IF(ISNUMBER($AA39),SUM(OFFSET(Base!K$1,$AA39-1,0,$AB39,1)),0)</f>
        <v>-249.58838593794363</v>
      </c>
      <c r="L39" s="8">
        <f ca="1">IF(ISNUMBER($Y39),SUM(OFFSET(Base!L$1,$Y39-1,0,$Z39,1)),0)+IF(ISNUMBER($AA39),SUM(OFFSET(Base!L$1,$AA39-1,0,$AB39,1)),0)</f>
        <v>-183.13157094237269</v>
      </c>
      <c r="M39" s="8">
        <f ca="1">IF(ISNUMBER($Y39),SUM(OFFSET(Base!M$1,$Y39-1,0,$Z39,1)),0)+IF(ISNUMBER($AA39),SUM(OFFSET(Base!M$1,$AA39-1,0,$AB39,1)),0)</f>
        <v>-313.12524563887661</v>
      </c>
      <c r="N39" s="8">
        <f ca="1">IF(ISNUMBER($Y39),SUM(OFFSET(Base!N$1,$Y39-1,0,$Z39,1)),0)+IF(ISNUMBER($AA39),SUM(OFFSET(Base!N$1,$AA39-1,0,$AB39,1)),0)</f>
        <v>-337.50058751920449</v>
      </c>
      <c r="O39" s="8">
        <f ca="1">IF(ISNUMBER($Y39),SUM(OFFSET(Base!O$1,$Y39-1,0,$Z39,1)),0)+IF(ISNUMBER($AA39),SUM(OFFSET(Base!O$1,$AA39-1,0,$AB39,1)),0)</f>
        <v>-373.78808281381862</v>
      </c>
      <c r="P39" s="8">
        <f ca="1">IF(ISNUMBER($Y39),SUM(OFFSET(Base!P$1,$Y39-1,0,$Z39,1)),0)+IF(ISNUMBER($AA39),SUM(OFFSET(Base!P$1,$AA39-1,0,$AB39,1)),0)</f>
        <v>-298.48038162184741</v>
      </c>
      <c r="Q39" s="8">
        <f ca="1">IF(ISNUMBER($Y39),SUM(OFFSET(Base!Q$1,$Y39-1,0,$Z39,1)),0)+IF(ISNUMBER($AA39),SUM(OFFSET(Base!Q$1,$AA39-1,0,$AB39,1)),0)</f>
        <v>-329.40317233619425</v>
      </c>
      <c r="R39" s="8">
        <f ca="1">IF(ISNUMBER($Y39),SUM(OFFSET(Base!R$1,$Y39-1,0,$Z39,1)),0)+IF(ISNUMBER($AA39),SUM(OFFSET(Base!R$1,$AA39-1,0,$AB39,1)),0)</f>
        <v>-348.81775551115948</v>
      </c>
      <c r="S39" s="8">
        <f ca="1">IF(ISNUMBER($Y39),SUM(OFFSET(Base!S$1,$Y39-1,0,$Z39,1)),0)+IF(ISNUMBER($AA39),SUM(OFFSET(Base!S$1,$AA39-1,0,$AB39,1)),0)</f>
        <v>-374.38511185016608</v>
      </c>
      <c r="T39" s="8">
        <f ca="1">IF(ISNUMBER($Y39),SUM(OFFSET(Base!T$1,$Y39-1,0,$Z39,1)),0)+IF(ISNUMBER($AA39),SUM(OFFSET(Base!T$1,$AA39-1,0,$AB39,1)),0)</f>
        <v>-390.42469793624895</v>
      </c>
      <c r="U39" s="8">
        <f ca="1">IF(ISNUMBER($Y39),SUM(OFFSET(Base!U$1,$Y39-1,0,$Z39,1)),0)+IF(ISNUMBER($AA39),SUM(OFFSET(Base!U$1,$AA39-1,0,$AB39,1)),0)</f>
        <v>288.44799526505636</v>
      </c>
      <c r="V39" s="8">
        <f ca="1">IF(ISNUMBER($Y39),SUM(OFFSET(Base!V$1,$Y39-1,0,$Z39,1)),0)+IF(ISNUMBER($AA39),SUM(OFFSET(Base!V$1,$AA39-1,0,$AB39,1)),0)</f>
        <v>364.20087822024499</v>
      </c>
      <c r="W39" s="8">
        <f ca="1">IF(ISNUMBER($Y39),SUM(OFFSET(Base!W$1,$Y39-1,0,$Z39,1)),0)+IF(ISNUMBER($AA39),SUM(OFFSET(Base!W$1,$AA39-1,0,$AB39,1)),0)</f>
        <v>393.40624393709243</v>
      </c>
      <c r="Y39" s="4">
        <v>27</v>
      </c>
      <c r="Z39" s="4">
        <v>1</v>
      </c>
    </row>
    <row r="40" spans="2:28" x14ac:dyDescent="0.25">
      <c r="B40" s="10" t="s">
        <v>50</v>
      </c>
      <c r="C40" s="11">
        <f t="shared" ca="1" si="5"/>
        <v>126.00829841644487</v>
      </c>
      <c r="D40" s="11">
        <f ca="1">IF(ISNUMBER($Y40),SUM(OFFSET(Base!D$1,$Y40-1,0,$Z40,1)),0)+IF(ISNUMBER($AA40),SUM(OFFSET(Base!D$1,$AA40-1,0,$AB40,1)),0)</f>
        <v>25.395204181297711</v>
      </c>
      <c r="E40" s="11">
        <f ca="1">IF(ISNUMBER($Y40),SUM(OFFSET(Base!E$1,$Y40-1,0,$Z40,1)),0)+IF(ISNUMBER($AA40),SUM(OFFSET(Base!E$1,$AA40-1,0,$AB40,1)),0)</f>
        <v>107.68294980969024</v>
      </c>
      <c r="F40" s="11">
        <f ca="1">IF(ISNUMBER($Y40),SUM(OFFSET(Base!F$1,$Y40-1,0,$Z40,1)),0)+IF(ISNUMBER($AA40),SUM(OFFSET(Base!F$1,$AA40-1,0,$AB40,1)),0)</f>
        <v>1.224691401176E-2</v>
      </c>
      <c r="G40" s="11">
        <f ca="1">IF(ISNUMBER($Y40),SUM(OFFSET(Base!G$1,$Y40-1,0,$Z40,1)),0)+IF(ISNUMBER($AA40),SUM(OFFSET(Base!G$1,$AA40-1,0,$AB40,1)),0)</f>
        <v>0</v>
      </c>
      <c r="H40" s="11">
        <f ca="1">IF(ISNUMBER($Y40),SUM(OFFSET(Base!H$1,$Y40-1,0,$Z40,1)),0)+IF(ISNUMBER($AA40),SUM(OFFSET(Base!H$1,$AA40-1,0,$AB40,1)),0)</f>
        <v>0</v>
      </c>
      <c r="I40" s="11">
        <f ca="1">IF(ISNUMBER($Y40),SUM(OFFSET(Base!I$1,$Y40-1,0,$Z40,1)),0)+IF(ISNUMBER($AA40),SUM(OFFSET(Base!I$1,$AA40-1,0,$AB40,1)),0)</f>
        <v>1.8468865773151399</v>
      </c>
      <c r="J40" s="11">
        <f ca="1">IF(ISNUMBER($Y40),SUM(OFFSET(Base!J$1,$Y40-1,0,$Z40,1)),0)+IF(ISNUMBER($AA40),SUM(OFFSET(Base!J$1,$AA40-1,0,$AB40,1)),0)</f>
        <v>1.6994331550535902</v>
      </c>
      <c r="K40" s="11">
        <f ca="1">IF(ISNUMBER($Y40),SUM(OFFSET(Base!K$1,$Y40-1,0,$Z40,1)),0)+IF(ISNUMBER($AA40),SUM(OFFSET(Base!K$1,$AA40-1,0,$AB40,1)),0)</f>
        <v>2.4379520213069997E-2</v>
      </c>
      <c r="L40" s="11">
        <f ca="1">IF(ISNUMBER($Y40),SUM(OFFSET(Base!L$1,$Y40-1,0,$Z40,1)),0)+IF(ISNUMBER($AA40),SUM(OFFSET(Base!L$1,$AA40-1,0,$AB40,1)),0)</f>
        <v>7.7030884275089102</v>
      </c>
      <c r="M40" s="11">
        <f ca="1">IF(ISNUMBER($Y40),SUM(OFFSET(Base!M$1,$Y40-1,0,$Z40,1)),0)+IF(ISNUMBER($AA40),SUM(OFFSET(Base!M$1,$AA40-1,0,$AB40,1)),0)</f>
        <v>3.1593178278E-3</v>
      </c>
      <c r="N40" s="11">
        <f ca="1">IF(ISNUMBER($Y40),SUM(OFFSET(Base!N$1,$Y40-1,0,$Z40,1)),0)+IF(ISNUMBER($AA40),SUM(OFFSET(Base!N$1,$AA40-1,0,$AB40,1)),0)</f>
        <v>0.47590792131990001</v>
      </c>
      <c r="O40" s="11">
        <f ca="1">IF(ISNUMBER($Y40),SUM(OFFSET(Base!O$1,$Y40-1,0,$Z40,1)),0)+IF(ISNUMBER($AA40),SUM(OFFSET(Base!O$1,$AA40-1,0,$AB40,1)),0)</f>
        <v>0.44087177269080002</v>
      </c>
      <c r="P40" s="11">
        <f ca="1">IF(ISNUMBER($Y40),SUM(OFFSET(Base!P$1,$Y40-1,0,$Z40,1)),0)+IF(ISNUMBER($AA40),SUM(OFFSET(Base!P$1,$AA40-1,0,$AB40,1)),0)</f>
        <v>0.44902331816777002</v>
      </c>
      <c r="Q40" s="11">
        <f ca="1">IF(ISNUMBER($Y40),SUM(OFFSET(Base!Q$1,$Y40-1,0,$Z40,1)),0)+IF(ISNUMBER($AA40),SUM(OFFSET(Base!Q$1,$AA40-1,0,$AB40,1)),0)</f>
        <v>0.42408663079627001</v>
      </c>
      <c r="R40" s="11">
        <f ca="1">IF(ISNUMBER($Y40),SUM(OFFSET(Base!R$1,$Y40-1,0,$Z40,1)),0)+IF(ISNUMBER($AA40),SUM(OFFSET(Base!R$1,$AA40-1,0,$AB40,1)),0)</f>
        <v>0.37877229024247</v>
      </c>
      <c r="S40" s="11">
        <f ca="1">IF(ISNUMBER($Y40),SUM(OFFSET(Base!S$1,$Y40-1,0,$Z40,1)),0)+IF(ISNUMBER($AA40),SUM(OFFSET(Base!S$1,$AA40-1,0,$AB40,1)),0)</f>
        <v>0</v>
      </c>
      <c r="T40" s="11">
        <f ca="1">IF(ISNUMBER($Y40),SUM(OFFSET(Base!T$1,$Y40-1,0,$Z40,1)),0)+IF(ISNUMBER($AA40),SUM(OFFSET(Base!T$1,$AA40-1,0,$AB40,1)),0)</f>
        <v>0</v>
      </c>
      <c r="U40" s="11">
        <f ca="1">IF(ISNUMBER($Y40),SUM(OFFSET(Base!U$1,$Y40-1,0,$Z40,1)),0)+IF(ISNUMBER($AA40),SUM(OFFSET(Base!U$1,$AA40-1,0,$AB40,1)),0)</f>
        <v>0</v>
      </c>
      <c r="V40" s="11">
        <f ca="1">IF(ISNUMBER($Y40),SUM(OFFSET(Base!V$1,$Y40-1,0,$Z40,1)),0)+IF(ISNUMBER($AA40),SUM(OFFSET(Base!V$1,$AA40-1,0,$AB40,1)),0)</f>
        <v>0</v>
      </c>
      <c r="W40" s="11">
        <f ca="1">IF(ISNUMBER($Y40),SUM(OFFSET(Base!W$1,$Y40-1,0,$Z40,1)),0)+IF(ISNUMBER($AA40),SUM(OFFSET(Base!W$1,$AA40-1,0,$AB40,1)),0)</f>
        <v>0</v>
      </c>
      <c r="Y40" s="4">
        <v>40</v>
      </c>
      <c r="Z40" s="4">
        <v>3</v>
      </c>
    </row>
    <row r="41" spans="2:28" x14ac:dyDescent="0.25">
      <c r="B41" s="4" t="s">
        <v>51</v>
      </c>
      <c r="C41" s="8">
        <f t="shared" ca="1" si="5"/>
        <v>6028.0713711535172</v>
      </c>
      <c r="D41" s="8">
        <f t="shared" ref="D41" ca="1" si="6">SUM(D31:D40)</f>
        <v>895.19299793699474</v>
      </c>
      <c r="E41" s="8">
        <f t="shared" ref="E41:W41" ca="1" si="7">SUM(E31:E40)</f>
        <v>1040.3812885024406</v>
      </c>
      <c r="F41" s="8">
        <f t="shared" ca="1" si="7"/>
        <v>1197.5129581337021</v>
      </c>
      <c r="G41" s="8">
        <f t="shared" ca="1" si="7"/>
        <v>1107.9139288187775</v>
      </c>
      <c r="H41" s="8">
        <f t="shared" ca="1" si="7"/>
        <v>1028.2216912970753</v>
      </c>
      <c r="I41" s="8">
        <f t="shared" ca="1" si="7"/>
        <v>863.73282370889467</v>
      </c>
      <c r="J41" s="8">
        <f t="shared" ca="1" si="7"/>
        <v>1105.4160229677909</v>
      </c>
      <c r="K41" s="8">
        <f t="shared" ca="1" si="7"/>
        <v>742.64609242241079</v>
      </c>
      <c r="L41" s="8">
        <f t="shared" ca="1" si="7"/>
        <v>1302.0739812431286</v>
      </c>
      <c r="M41" s="8">
        <f t="shared" ca="1" si="7"/>
        <v>170.52156775761244</v>
      </c>
      <c r="N41" s="8">
        <f t="shared" ca="1" si="7"/>
        <v>-491.23362631378865</v>
      </c>
      <c r="O41" s="8">
        <f t="shared" ca="1" si="7"/>
        <v>-495.53812930423913</v>
      </c>
      <c r="P41" s="8">
        <f t="shared" ca="1" si="7"/>
        <v>-195.58147027837109</v>
      </c>
      <c r="Q41" s="8">
        <f t="shared" ca="1" si="7"/>
        <v>-198.09389593404407</v>
      </c>
      <c r="R41" s="8">
        <f t="shared" ca="1" si="7"/>
        <v>-768.03829783862489</v>
      </c>
      <c r="S41" s="8">
        <f t="shared" ca="1" si="7"/>
        <v>-688.86345860711401</v>
      </c>
      <c r="T41" s="8">
        <f t="shared" ca="1" si="7"/>
        <v>-636.41060240004674</v>
      </c>
      <c r="U41" s="8">
        <f t="shared" ca="1" si="7"/>
        <v>207.76517236011557</v>
      </c>
      <c r="V41" s="8">
        <f t="shared" ca="1" si="7"/>
        <v>443.20939211022102</v>
      </c>
      <c r="W41" s="8">
        <f t="shared" ca="1" si="7"/>
        <v>1201.0119620076875</v>
      </c>
    </row>
    <row r="43" spans="2:28" x14ac:dyDescent="0.25">
      <c r="B43" s="4" t="s">
        <v>56</v>
      </c>
      <c r="C43" s="8">
        <f t="shared" ref="C43:C49" ca="1" si="8">NPV($C$2,D43:W43)</f>
        <v>8203.2994247785336</v>
      </c>
      <c r="D43" s="8">
        <f ca="1">IF(ISNUMBER($Y43),SUM(OFFSET(Base!D$1,$Y43-1,0,$Z43,1)),0)+IF(ISNUMBER($AA43),SUM(OFFSET(Base!D$1,$AA43-1,0,$AB43,1)),0)</f>
        <v>0</v>
      </c>
      <c r="E43" s="8">
        <f ca="1">IF(ISNUMBER($Y43),SUM(OFFSET(Base!E$1,$Y43-1,0,$Z43,1)),0)+IF(ISNUMBER($AA43),SUM(OFFSET(Base!E$1,$AA43-1,0,$AB43,1)),0)</f>
        <v>0</v>
      </c>
      <c r="F43" s="8">
        <f ca="1">IF(ISNUMBER($Y43),SUM(OFFSET(Base!F$1,$Y43-1,0,$Z43,1)),0)+IF(ISNUMBER($AA43),SUM(OFFSET(Base!F$1,$AA43-1,0,$AB43,1)),0)</f>
        <v>0</v>
      </c>
      <c r="G43" s="8">
        <f ca="1">IF(ISNUMBER($Y43),SUM(OFFSET(Base!G$1,$Y43-1,0,$Z43,1)),0)+IF(ISNUMBER($AA43),SUM(OFFSET(Base!G$1,$AA43-1,0,$AB43,1)),0)</f>
        <v>0</v>
      </c>
      <c r="H43" s="8">
        <f ca="1">IF(ISNUMBER($Y43),SUM(OFFSET(Base!H$1,$Y43-1,0,$Z43,1)),0)+IF(ISNUMBER($AA43),SUM(OFFSET(Base!H$1,$AA43-1,0,$AB43,1)),0)</f>
        <v>173.69769690612782</v>
      </c>
      <c r="I43" s="8">
        <f ca="1">IF(ISNUMBER($Y43),SUM(OFFSET(Base!I$1,$Y43-1,0,$Z43,1)),0)+IF(ISNUMBER($AA43),SUM(OFFSET(Base!I$1,$AA43-1,0,$AB43,1)),0)</f>
        <v>255.04468884047316</v>
      </c>
      <c r="J43" s="8">
        <f ca="1">IF(ISNUMBER($Y43),SUM(OFFSET(Base!J$1,$Y43-1,0,$Z43,1)),0)+IF(ISNUMBER($AA43),SUM(OFFSET(Base!J$1,$AA43-1,0,$AB43,1)),0)</f>
        <v>309.32590434307178</v>
      </c>
      <c r="K43" s="8">
        <f ca="1">IF(ISNUMBER($Y43),SUM(OFFSET(Base!K$1,$Y43-1,0,$Z43,1)),0)+IF(ISNUMBER($AA43),SUM(OFFSET(Base!K$1,$AA43-1,0,$AB43,1)),0)</f>
        <v>449.82207687804049</v>
      </c>
      <c r="L43" s="8">
        <f ca="1">IF(ISNUMBER($Y43),SUM(OFFSET(Base!L$1,$Y43-1,0,$Z43,1)),0)+IF(ISNUMBER($AA43),SUM(OFFSET(Base!L$1,$AA43-1,0,$AB43,1)),0)</f>
        <v>506.92456773800552</v>
      </c>
      <c r="M43" s="8">
        <f ca="1">IF(ISNUMBER($Y43),SUM(OFFSET(Base!M$1,$Y43-1,0,$Z43,1)),0)+IF(ISNUMBER($AA43),SUM(OFFSET(Base!M$1,$AA43-1,0,$AB43,1)),0)</f>
        <v>997.33168868889084</v>
      </c>
      <c r="N43" s="8">
        <f ca="1">IF(ISNUMBER($Y43),SUM(OFFSET(Base!N$1,$Y43-1,0,$Z43,1)),0)+IF(ISNUMBER($AA43),SUM(OFFSET(Base!N$1,$AA43-1,0,$AB43,1)),0)</f>
        <v>1342.828816215746</v>
      </c>
      <c r="O43" s="8">
        <f ca="1">IF(ISNUMBER($Y43),SUM(OFFSET(Base!O$1,$Y43-1,0,$Z43,1)),0)+IF(ISNUMBER($AA43),SUM(OFFSET(Base!O$1,$AA43-1,0,$AB43,1)),0)</f>
        <v>1353.2780296462095</v>
      </c>
      <c r="P43" s="8">
        <f ca="1">IF(ISNUMBER($Y43),SUM(OFFSET(Base!P$1,$Y43-1,0,$Z43,1)),0)+IF(ISNUMBER($AA43),SUM(OFFSET(Base!P$1,$AA43-1,0,$AB43,1)),0)</f>
        <v>1353.2780296462095</v>
      </c>
      <c r="Q43" s="8">
        <f ca="1">IF(ISNUMBER($Y43),SUM(OFFSET(Base!Q$1,$Y43-1,0,$Z43,1)),0)+IF(ISNUMBER($AA43),SUM(OFFSET(Base!Q$1,$AA43-1,0,$AB43,1)),0)</f>
        <v>1401.0155941712235</v>
      </c>
      <c r="R43" s="8">
        <f ca="1">IF(ISNUMBER($Y43),SUM(OFFSET(Base!R$1,$Y43-1,0,$Z43,1)),0)+IF(ISNUMBER($AA43),SUM(OFFSET(Base!R$1,$AA43-1,0,$AB43,1)),0)</f>
        <v>1878.2321217182891</v>
      </c>
      <c r="S43" s="8">
        <f ca="1">IF(ISNUMBER($Y43),SUM(OFFSET(Base!S$1,$Y43-1,0,$Z43,1)),0)+IF(ISNUMBER($AA43),SUM(OFFSET(Base!S$1,$AA43-1,0,$AB43,1)),0)</f>
        <v>1978.1206614492389</v>
      </c>
      <c r="T43" s="8">
        <f ca="1">IF(ISNUMBER($Y43),SUM(OFFSET(Base!T$1,$Y43-1,0,$Z43,1)),0)+IF(ISNUMBER($AA43),SUM(OFFSET(Base!T$1,$AA43-1,0,$AB43,1)),0)</f>
        <v>1978.1206614492389</v>
      </c>
      <c r="U43" s="8">
        <f ca="1">IF(ISNUMBER($Y43),SUM(OFFSET(Base!U$1,$Y43-1,0,$Z43,1)),0)+IF(ISNUMBER($AA43),SUM(OFFSET(Base!U$1,$AA43-1,0,$AB43,1)),0)</f>
        <v>2365.2630011059678</v>
      </c>
      <c r="V43" s="8">
        <f ca="1">IF(ISNUMBER($Y43),SUM(OFFSET(Base!V$1,$Y43-1,0,$Z43,1)),0)+IF(ISNUMBER($AA43),SUM(OFFSET(Base!V$1,$AA43-1,0,$AB43,1)),0)</f>
        <v>2466.9939939732003</v>
      </c>
      <c r="W43" s="8">
        <f ca="1">IF(ISNUMBER($Y43),SUM(OFFSET(Base!W$1,$Y43-1,0,$Z43,1)),0)+IF(ISNUMBER($AA43),SUM(OFFSET(Base!W$1,$AA43-1,0,$AB43,1)),0)</f>
        <v>2470.1341822673576</v>
      </c>
      <c r="Y43" s="4">
        <v>47</v>
      </c>
      <c r="Z43" s="4">
        <v>2</v>
      </c>
    </row>
    <row r="44" spans="2:28" x14ac:dyDescent="0.25">
      <c r="B44" s="4" t="s">
        <v>57</v>
      </c>
      <c r="C44" s="8">
        <f t="shared" ca="1" si="8"/>
        <v>9006.8875801291597</v>
      </c>
      <c r="D44" s="8">
        <f ca="1">IF(ISNUMBER($Y44),SUM(OFFSET(Base!D$1,$Y44-1,0,$Z44,1)),0)+IF(ISNUMBER($AA44),SUM(OFFSET(Base!D$1,$AA44-1,0,$AB44,1)),0)</f>
        <v>226.61766328640675</v>
      </c>
      <c r="E44" s="8">
        <f ca="1">IF(ISNUMBER($Y44),SUM(OFFSET(Base!E$1,$Y44-1,0,$Z44,1)),0)+IF(ISNUMBER($AA44),SUM(OFFSET(Base!E$1,$AA44-1,0,$AB44,1)),0)</f>
        <v>247.27654905931502</v>
      </c>
      <c r="F44" s="8">
        <f ca="1">IF(ISNUMBER($Y44),SUM(OFFSET(Base!F$1,$Y44-1,0,$Z44,1)),0)+IF(ISNUMBER($AA44),SUM(OFFSET(Base!F$1,$AA44-1,0,$AB44,1)),0)</f>
        <v>465.75923303426379</v>
      </c>
      <c r="G44" s="8">
        <f ca="1">IF(ISNUMBER($Y44),SUM(OFFSET(Base!G$1,$Y44-1,0,$Z44,1)),0)+IF(ISNUMBER($AA44),SUM(OFFSET(Base!G$1,$AA44-1,0,$AB44,1)),0)</f>
        <v>557.82926128399049</v>
      </c>
      <c r="H44" s="8">
        <f ca="1">IF(ISNUMBER($Y44),SUM(OFFSET(Base!H$1,$Y44-1,0,$Z44,1)),0)+IF(ISNUMBER($AA44),SUM(OFFSET(Base!H$1,$AA44-1,0,$AB44,1)),0)</f>
        <v>659.046387239772</v>
      </c>
      <c r="I44" s="8">
        <f ca="1">IF(ISNUMBER($Y44),SUM(OFFSET(Base!I$1,$Y44-1,0,$Z44,1)),0)+IF(ISNUMBER($AA44),SUM(OFFSET(Base!I$1,$AA44-1,0,$AB44,1)),0)</f>
        <v>693.86136894593199</v>
      </c>
      <c r="J44" s="8">
        <f ca="1">IF(ISNUMBER($Y44),SUM(OFFSET(Base!J$1,$Y44-1,0,$Z44,1)),0)+IF(ISNUMBER($AA44),SUM(OFFSET(Base!J$1,$AA44-1,0,$AB44,1)),0)</f>
        <v>716.28921953942017</v>
      </c>
      <c r="K44" s="8">
        <f ca="1">IF(ISNUMBER($Y44),SUM(OFFSET(Base!K$1,$Y44-1,0,$Z44,1)),0)+IF(ISNUMBER($AA44),SUM(OFFSET(Base!K$1,$AA44-1,0,$AB44,1)),0)</f>
        <v>751.01290523868511</v>
      </c>
      <c r="L44" s="8">
        <f ca="1">IF(ISNUMBER($Y44),SUM(OFFSET(Base!L$1,$Y44-1,0,$Z44,1)),0)+IF(ISNUMBER($AA44),SUM(OFFSET(Base!L$1,$AA44-1,0,$AB44,1)),0)</f>
        <v>761.86726799682424</v>
      </c>
      <c r="M44" s="8">
        <f ca="1">IF(ISNUMBER($Y44),SUM(OFFSET(Base!M$1,$Y44-1,0,$Z44,1)),0)+IF(ISNUMBER($AA44),SUM(OFFSET(Base!M$1,$AA44-1,0,$AB44,1)),0)</f>
        <v>998.58263238637869</v>
      </c>
      <c r="N44" s="8">
        <f ca="1">IF(ISNUMBER($Y44),SUM(OFFSET(Base!N$1,$Y44-1,0,$Z44,1)),0)+IF(ISNUMBER($AA44),SUM(OFFSET(Base!N$1,$AA44-1,0,$AB44,1)),0)</f>
        <v>1167.6755896777033</v>
      </c>
      <c r="O44" s="8">
        <f ca="1">IF(ISNUMBER($Y44),SUM(OFFSET(Base!O$1,$Y44-1,0,$Z44,1)),0)+IF(ISNUMBER($AA44),SUM(OFFSET(Base!O$1,$AA44-1,0,$AB44,1)),0)</f>
        <v>1197.229097331857</v>
      </c>
      <c r="P44" s="8">
        <f ca="1">IF(ISNUMBER($Y44),SUM(OFFSET(Base!P$1,$Y44-1,0,$Z44,1)),0)+IF(ISNUMBER($AA44),SUM(OFFSET(Base!P$1,$AA44-1,0,$AB44,1)),0)</f>
        <v>1148.2003584478423</v>
      </c>
      <c r="Q44" s="8">
        <f ca="1">IF(ISNUMBER($Y44),SUM(OFFSET(Base!Q$1,$Y44-1,0,$Z44,1)),0)+IF(ISNUMBER($AA44),SUM(OFFSET(Base!Q$1,$AA44-1,0,$AB44,1)),0)</f>
        <v>1150.9700306050534</v>
      </c>
      <c r="R44" s="8">
        <f ca="1">IF(ISNUMBER($Y44),SUM(OFFSET(Base!R$1,$Y44-1,0,$Z44,1)),0)+IF(ISNUMBER($AA44),SUM(OFFSET(Base!R$1,$AA44-1,0,$AB44,1)),0)</f>
        <v>1389.9043802260139</v>
      </c>
      <c r="S44" s="8">
        <f ca="1">IF(ISNUMBER($Y44),SUM(OFFSET(Base!S$1,$Y44-1,0,$Z44,1)),0)+IF(ISNUMBER($AA44),SUM(OFFSET(Base!S$1,$AA44-1,0,$AB44,1)),0)</f>
        <v>1425.9109304185347</v>
      </c>
      <c r="T44" s="8">
        <f ca="1">IF(ISNUMBER($Y44),SUM(OFFSET(Base!T$1,$Y44-1,0,$Z44,1)),0)+IF(ISNUMBER($AA44),SUM(OFFSET(Base!T$1,$AA44-1,0,$AB44,1)),0)</f>
        <v>1464.218173788179</v>
      </c>
      <c r="U44" s="8">
        <f ca="1">IF(ISNUMBER($Y44),SUM(OFFSET(Base!U$1,$Y44-1,0,$Z44,1)),0)+IF(ISNUMBER($AA44),SUM(OFFSET(Base!U$1,$AA44-1,0,$AB44,1)),0)</f>
        <v>1508.7767268917846</v>
      </c>
      <c r="V44" s="8">
        <f ca="1">IF(ISNUMBER($Y44),SUM(OFFSET(Base!V$1,$Y44-1,0,$Z44,1)),0)+IF(ISNUMBER($AA44),SUM(OFFSET(Base!V$1,$AA44-1,0,$AB44,1)),0)</f>
        <v>1553.954033330723</v>
      </c>
      <c r="W44" s="8">
        <f ca="1">IF(ISNUMBER($Y44),SUM(OFFSET(Base!W$1,$Y44-1,0,$Z44,1)),0)+IF(ISNUMBER($AA44),SUM(OFFSET(Base!W$1,$AA44-1,0,$AB44,1)),0)</f>
        <v>1603.6352753032943</v>
      </c>
      <c r="Y44" s="9">
        <v>49</v>
      </c>
      <c r="Z44" s="9">
        <v>2</v>
      </c>
      <c r="AA44" s="9">
        <v>52</v>
      </c>
      <c r="AB44" s="4">
        <v>2</v>
      </c>
    </row>
    <row r="45" spans="2:28" x14ac:dyDescent="0.25">
      <c r="B45" s="4" t="s">
        <v>54</v>
      </c>
      <c r="C45" s="8">
        <f t="shared" ca="1" si="8"/>
        <v>5353.365325181856</v>
      </c>
      <c r="D45" s="8">
        <f ca="1">IF(ISNUMBER($Y45),SUM(OFFSET(Base!D$1,$Y45-1,0,$Z45,1)),0)+IF(ISNUMBER($AA45),SUM(OFFSET(Base!D$1,$AA45-1,0,$AB45,1)),0)</f>
        <v>298.73896349348342</v>
      </c>
      <c r="E45" s="8">
        <f ca="1">IF(ISNUMBER($Y45),SUM(OFFSET(Base!E$1,$Y45-1,0,$Z45,1)),0)+IF(ISNUMBER($AA45),SUM(OFFSET(Base!E$1,$AA45-1,0,$AB45,1)),0)</f>
        <v>347.70938718540765</v>
      </c>
      <c r="F45" s="8">
        <f ca="1">IF(ISNUMBER($Y45),SUM(OFFSET(Base!F$1,$Y45-1,0,$Z45,1)),0)+IF(ISNUMBER($AA45),SUM(OFFSET(Base!F$1,$AA45-1,0,$AB45,1)),0)</f>
        <v>331.14862902031626</v>
      </c>
      <c r="G45" s="8">
        <f ca="1">IF(ISNUMBER($Y45),SUM(OFFSET(Base!G$1,$Y45-1,0,$Z45,1)),0)+IF(ISNUMBER($AA45),SUM(OFFSET(Base!G$1,$AA45-1,0,$AB45,1)),0)</f>
        <v>398.05432170448699</v>
      </c>
      <c r="H45" s="8">
        <f ca="1">IF(ISNUMBER($Y45),SUM(OFFSET(Base!H$1,$Y45-1,0,$Z45,1)),0)+IF(ISNUMBER($AA45),SUM(OFFSET(Base!H$1,$AA45-1,0,$AB45,1)),0)</f>
        <v>389.83359421658457</v>
      </c>
      <c r="I45" s="8">
        <f ca="1">IF(ISNUMBER($Y45),SUM(OFFSET(Base!I$1,$Y45-1,0,$Z45,1)),0)+IF(ISNUMBER($AA45),SUM(OFFSET(Base!I$1,$AA45-1,0,$AB45,1)),0)</f>
        <v>770.16691686873742</v>
      </c>
      <c r="J45" s="8">
        <f ca="1">IF(ISNUMBER($Y45),SUM(OFFSET(Base!J$1,$Y45-1,0,$Z45,1)),0)+IF(ISNUMBER($AA45),SUM(OFFSET(Base!J$1,$AA45-1,0,$AB45,1)),0)</f>
        <v>728.87731626259711</v>
      </c>
      <c r="K45" s="8">
        <f ca="1">IF(ISNUMBER($Y45),SUM(OFFSET(Base!K$1,$Y45-1,0,$Z45,1)),0)+IF(ISNUMBER($AA45),SUM(OFFSET(Base!K$1,$AA45-1,0,$AB45,1)),0)</f>
        <v>729.18685243160655</v>
      </c>
      <c r="L45" s="8">
        <f ca="1">IF(ISNUMBER($Y45),SUM(OFFSET(Base!L$1,$Y45-1,0,$Z45,1)),0)+IF(ISNUMBER($AA45),SUM(OFFSET(Base!L$1,$AA45-1,0,$AB45,1)),0)</f>
        <v>697.0322443794455</v>
      </c>
      <c r="M45" s="8">
        <f ca="1">IF(ISNUMBER($Y45),SUM(OFFSET(Base!M$1,$Y45-1,0,$Z45,1)),0)+IF(ISNUMBER($AA45),SUM(OFFSET(Base!M$1,$AA45-1,0,$AB45,1)),0)</f>
        <v>691.24033825574998</v>
      </c>
      <c r="N45" s="8">
        <f ca="1">IF(ISNUMBER($Y45),SUM(OFFSET(Base!N$1,$Y45-1,0,$Z45,1)),0)+IF(ISNUMBER($AA45),SUM(OFFSET(Base!N$1,$AA45-1,0,$AB45,1)),0)</f>
        <v>587.28747423231755</v>
      </c>
      <c r="O45" s="8">
        <f ca="1">IF(ISNUMBER($Y45),SUM(OFFSET(Base!O$1,$Y45-1,0,$Z45,1)),0)+IF(ISNUMBER($AA45),SUM(OFFSET(Base!O$1,$AA45-1,0,$AB45,1)),0)</f>
        <v>604.10282310871128</v>
      </c>
      <c r="P45" s="8">
        <f ca="1">IF(ISNUMBER($Y45),SUM(OFFSET(Base!P$1,$Y45-1,0,$Z45,1)),0)+IF(ISNUMBER($AA45),SUM(OFFSET(Base!P$1,$AA45-1,0,$AB45,1)),0)</f>
        <v>554.04273577212996</v>
      </c>
      <c r="Q45" s="8">
        <f ca="1">IF(ISNUMBER($Y45),SUM(OFFSET(Base!Q$1,$Y45-1,0,$Z45,1)),0)+IF(ISNUMBER($AA45),SUM(OFFSET(Base!Q$1,$AA45-1,0,$AB45,1)),0)</f>
        <v>561.69271771788192</v>
      </c>
      <c r="R45" s="8">
        <f ca="1">IF(ISNUMBER($Y45),SUM(OFFSET(Base!R$1,$Y45-1,0,$Z45,1)),0)+IF(ISNUMBER($AA45),SUM(OFFSET(Base!R$1,$AA45-1,0,$AB45,1)),0)</f>
        <v>776.93534306979677</v>
      </c>
      <c r="S45" s="8">
        <f ca="1">IF(ISNUMBER($Y45),SUM(OFFSET(Base!S$1,$Y45-1,0,$Z45,1)),0)+IF(ISNUMBER($AA45),SUM(OFFSET(Base!S$1,$AA45-1,0,$AB45,1)),0)</f>
        <v>521.46013106394616</v>
      </c>
      <c r="T45" s="8">
        <f ca="1">IF(ISNUMBER($Y45),SUM(OFFSET(Base!T$1,$Y45-1,0,$Z45,1)),0)+IF(ISNUMBER($AA45),SUM(OFFSET(Base!T$1,$AA45-1,0,$AB45,1)),0)</f>
        <v>396.50164911704485</v>
      </c>
      <c r="U45" s="8">
        <f ca="1">IF(ISNUMBER($Y45),SUM(OFFSET(Base!U$1,$Y45-1,0,$Z45,1)),0)+IF(ISNUMBER($AA45),SUM(OFFSET(Base!U$1,$AA45-1,0,$AB45,1)),0)</f>
        <v>190.0019318414987</v>
      </c>
      <c r="V45" s="8">
        <f ca="1">IF(ISNUMBER($Y45),SUM(OFFSET(Base!V$1,$Y45-1,0,$Z45,1)),0)+IF(ISNUMBER($AA45),SUM(OFFSET(Base!V$1,$AA45-1,0,$AB45,1)),0)</f>
        <v>58.791659645522508</v>
      </c>
      <c r="W45" s="8">
        <f ca="1">IF(ISNUMBER($Y45),SUM(OFFSET(Base!W$1,$Y45-1,0,$Z45,1)),0)+IF(ISNUMBER($AA45),SUM(OFFSET(Base!W$1,$AA45-1,0,$AB45,1)),0)</f>
        <v>60.085966617138133</v>
      </c>
      <c r="Y45" s="4">
        <v>17</v>
      </c>
      <c r="Z45" s="4">
        <v>1</v>
      </c>
    </row>
    <row r="46" spans="2:28" x14ac:dyDescent="0.25">
      <c r="B46" s="4" t="s">
        <v>55</v>
      </c>
      <c r="C46" s="8">
        <f t="shared" ca="1" si="8"/>
        <v>1476.0774777170739</v>
      </c>
      <c r="D46" s="8">
        <f ca="1">IF(ISNUMBER($Y46),SUM(OFFSET(Base!D$1,$Y46-1,0,$Z46,1)),0)+IF(ISNUMBER($AA46),SUM(OFFSET(Base!D$1,$AA46-1,0,$AB46,1)),0)</f>
        <v>80.641684909589713</v>
      </c>
      <c r="E46" s="8">
        <f ca="1">IF(ISNUMBER($Y46),SUM(OFFSET(Base!E$1,$Y46-1,0,$Z46,1)),0)+IF(ISNUMBER($AA46),SUM(OFFSET(Base!E$1,$AA46-1,0,$AB46,1)),0)</f>
        <v>75.773518991781614</v>
      </c>
      <c r="F46" s="8">
        <f ca="1">IF(ISNUMBER($Y46),SUM(OFFSET(Base!F$1,$Y46-1,0,$Z46,1)),0)+IF(ISNUMBER($AA46),SUM(OFFSET(Base!F$1,$AA46-1,0,$AB46,1)),0)</f>
        <v>106.247013921313</v>
      </c>
      <c r="G46" s="8">
        <f ca="1">IF(ISNUMBER($Y46),SUM(OFFSET(Base!G$1,$Y46-1,0,$Z46,1)),0)+IF(ISNUMBER($AA46),SUM(OFFSET(Base!G$1,$AA46-1,0,$AB46,1)),0)</f>
        <v>113.7385373891894</v>
      </c>
      <c r="H46" s="8">
        <f ca="1">IF(ISNUMBER($Y46),SUM(OFFSET(Base!H$1,$Y46-1,0,$Z46,1)),0)+IF(ISNUMBER($AA46),SUM(OFFSET(Base!H$1,$AA46-1,0,$AB46,1)),0)</f>
        <v>117.43651211795449</v>
      </c>
      <c r="I46" s="8">
        <f ca="1">IF(ISNUMBER($Y46),SUM(OFFSET(Base!I$1,$Y46-1,0,$Z46,1)),0)+IF(ISNUMBER($AA46),SUM(OFFSET(Base!I$1,$AA46-1,0,$AB46,1)),0)</f>
        <v>130.5161989124704</v>
      </c>
      <c r="J46" s="8">
        <f ca="1">IF(ISNUMBER($Y46),SUM(OFFSET(Base!J$1,$Y46-1,0,$Z46,1)),0)+IF(ISNUMBER($AA46),SUM(OFFSET(Base!J$1,$AA46-1,0,$AB46,1)),0)</f>
        <v>146.02225754737685</v>
      </c>
      <c r="K46" s="8">
        <f ca="1">IF(ISNUMBER($Y46),SUM(OFFSET(Base!K$1,$Y46-1,0,$Z46,1)),0)+IF(ISNUMBER($AA46),SUM(OFFSET(Base!K$1,$AA46-1,0,$AB46,1)),0)</f>
        <v>141.62570133755693</v>
      </c>
      <c r="L46" s="8">
        <f ca="1">IF(ISNUMBER($Y46),SUM(OFFSET(Base!L$1,$Y46-1,0,$Z46,1)),0)+IF(ISNUMBER($AA46),SUM(OFFSET(Base!L$1,$AA46-1,0,$AB46,1)),0)</f>
        <v>152.74573617991348</v>
      </c>
      <c r="M46" s="8">
        <f ca="1">IF(ISNUMBER($Y46),SUM(OFFSET(Base!M$1,$Y46-1,0,$Z46,1)),0)+IF(ISNUMBER($AA46),SUM(OFFSET(Base!M$1,$AA46-1,0,$AB46,1)),0)</f>
        <v>144.30988407873821</v>
      </c>
      <c r="N46" s="8">
        <f ca="1">IF(ISNUMBER($Y46),SUM(OFFSET(Base!N$1,$Y46-1,0,$Z46,1)),0)+IF(ISNUMBER($AA46),SUM(OFFSET(Base!N$1,$AA46-1,0,$AB46,1)),0)</f>
        <v>155.77479863520497</v>
      </c>
      <c r="O46" s="8">
        <f ca="1">IF(ISNUMBER($Y46),SUM(OFFSET(Base!O$1,$Y46-1,0,$Z46,1)),0)+IF(ISNUMBER($AA46),SUM(OFFSET(Base!O$1,$AA46-1,0,$AB46,1)),0)</f>
        <v>137.76310776325539</v>
      </c>
      <c r="P46" s="8">
        <f ca="1">IF(ISNUMBER($Y46),SUM(OFFSET(Base!P$1,$Y46-1,0,$Z46,1)),0)+IF(ISNUMBER($AA46),SUM(OFFSET(Base!P$1,$AA46-1,0,$AB46,1)),0)</f>
        <v>134.41496185636436</v>
      </c>
      <c r="Q46" s="8">
        <f ca="1">IF(ISNUMBER($Y46),SUM(OFFSET(Base!Q$1,$Y46-1,0,$Z46,1)),0)+IF(ISNUMBER($AA46),SUM(OFFSET(Base!Q$1,$AA46-1,0,$AB46,1)),0)</f>
        <v>152.54724217828732</v>
      </c>
      <c r="R46" s="8">
        <f ca="1">IF(ISNUMBER($Y46),SUM(OFFSET(Base!R$1,$Y46-1,0,$Z46,1)),0)+IF(ISNUMBER($AA46),SUM(OFFSET(Base!R$1,$AA46-1,0,$AB46,1)),0)</f>
        <v>140.26129195770727</v>
      </c>
      <c r="S46" s="8">
        <f ca="1">IF(ISNUMBER($Y46),SUM(OFFSET(Base!S$1,$Y46-1,0,$Z46,1)),0)+IF(ISNUMBER($AA46),SUM(OFFSET(Base!S$1,$AA46-1,0,$AB46,1)),0)</f>
        <v>146.74746089681869</v>
      </c>
      <c r="T46" s="8">
        <f ca="1">IF(ISNUMBER($Y46),SUM(OFFSET(Base!T$1,$Y46-1,0,$Z46,1)),0)+IF(ISNUMBER($AA46),SUM(OFFSET(Base!T$1,$AA46-1,0,$AB46,1)),0)</f>
        <v>153.14786298136397</v>
      </c>
      <c r="U46" s="8">
        <f ca="1">IF(ISNUMBER($Y46),SUM(OFFSET(Base!U$1,$Y46-1,0,$Z46,1)),0)+IF(ISNUMBER($AA46),SUM(OFFSET(Base!U$1,$AA46-1,0,$AB46,1)),0)</f>
        <v>225.41075684093138</v>
      </c>
      <c r="V46" s="8">
        <f ca="1">IF(ISNUMBER($Y46),SUM(OFFSET(Base!V$1,$Y46-1,0,$Z46,1)),0)+IF(ISNUMBER($AA46),SUM(OFFSET(Base!V$1,$AA46-1,0,$AB46,1)),0)</f>
        <v>278.56078508014548</v>
      </c>
      <c r="W46" s="8">
        <f ca="1">IF(ISNUMBER($Y46),SUM(OFFSET(Base!W$1,$Y46-1,0,$Z46,1)),0)+IF(ISNUMBER($AA46),SUM(OFFSET(Base!W$1,$AA46-1,0,$AB46,1)),0)</f>
        <v>292.8561844406633</v>
      </c>
      <c r="Y46" s="4">
        <v>51</v>
      </c>
      <c r="Z46" s="4">
        <v>1</v>
      </c>
    </row>
    <row r="47" spans="2:28" x14ac:dyDescent="0.25">
      <c r="B47" s="4" t="s">
        <v>58</v>
      </c>
      <c r="C47" s="8">
        <f t="shared" ca="1" si="8"/>
        <v>248.27035686708751</v>
      </c>
      <c r="D47" s="8">
        <f ca="1">IF(ISNUMBER($Y47),SUM(OFFSET(Base!D$1,$Y47-1,0,$Z47,1)),0)+IF(ISNUMBER($AA47),SUM(OFFSET(Base!D$1,$AA47-1,0,$AB47,1)),0)</f>
        <v>0</v>
      </c>
      <c r="E47" s="8">
        <f ca="1">IF(ISNUMBER($Y47),SUM(OFFSET(Base!E$1,$Y47-1,0,$Z47,1)),0)+IF(ISNUMBER($AA47),SUM(OFFSET(Base!E$1,$AA47-1,0,$AB47,1)),0)</f>
        <v>1.2082183811951239</v>
      </c>
      <c r="F47" s="8">
        <f ca="1">IF(ISNUMBER($Y47),SUM(OFFSET(Base!F$1,$Y47-1,0,$Z47,1)),0)+IF(ISNUMBER($AA47),SUM(OFFSET(Base!F$1,$AA47-1,0,$AB47,1)),0)</f>
        <v>4.8775823593890326</v>
      </c>
      <c r="G47" s="8">
        <f ca="1">IF(ISNUMBER($Y47),SUM(OFFSET(Base!G$1,$Y47-1,0,$Z47,1)),0)+IF(ISNUMBER($AA47),SUM(OFFSET(Base!G$1,$AA47-1,0,$AB47,1)),0)</f>
        <v>8.0202303941544368</v>
      </c>
      <c r="H47" s="8">
        <f ca="1">IF(ISNUMBER($Y47),SUM(OFFSET(Base!H$1,$Y47-1,0,$Z47,1)),0)+IF(ISNUMBER($AA47),SUM(OFFSET(Base!H$1,$AA47-1,0,$AB47,1)),0)</f>
        <v>8.6733889175132255</v>
      </c>
      <c r="I47" s="8">
        <f ca="1">IF(ISNUMBER($Y47),SUM(OFFSET(Base!I$1,$Y47-1,0,$Z47,1)),0)+IF(ISNUMBER($AA47),SUM(OFFSET(Base!I$1,$AA47-1,0,$AB47,1)),0)</f>
        <v>14.650268059639959</v>
      </c>
      <c r="J47" s="8">
        <f ca="1">IF(ISNUMBER($Y47),SUM(OFFSET(Base!J$1,$Y47-1,0,$Z47,1)),0)+IF(ISNUMBER($AA47),SUM(OFFSET(Base!J$1,$AA47-1,0,$AB47,1)),0)</f>
        <v>19.215176392165468</v>
      </c>
      <c r="K47" s="8">
        <f ca="1">IF(ISNUMBER($Y47),SUM(OFFSET(Base!K$1,$Y47-1,0,$Z47,1)),0)+IF(ISNUMBER($AA47),SUM(OFFSET(Base!K$1,$AA47-1,0,$AB47,1)),0)</f>
        <v>19.426448151631519</v>
      </c>
      <c r="L47" s="8">
        <f ca="1">IF(ISNUMBER($Y47),SUM(OFFSET(Base!L$1,$Y47-1,0,$Z47,1)),0)+IF(ISNUMBER($AA47),SUM(OFFSET(Base!L$1,$AA47-1,0,$AB47,1)),0)</f>
        <v>21.40173628508655</v>
      </c>
      <c r="M47" s="8">
        <f ca="1">IF(ISNUMBER($Y47),SUM(OFFSET(Base!M$1,$Y47-1,0,$Z47,1)),0)+IF(ISNUMBER($AA47),SUM(OFFSET(Base!M$1,$AA47-1,0,$AB47,1)),0)</f>
        <v>26.244658859066316</v>
      </c>
      <c r="N47" s="8">
        <f ca="1">IF(ISNUMBER($Y47),SUM(OFFSET(Base!N$1,$Y47-1,0,$Z47,1)),0)+IF(ISNUMBER($AA47),SUM(OFFSET(Base!N$1,$AA47-1,0,$AB47,1)),0)</f>
        <v>26.605969001076861</v>
      </c>
      <c r="O47" s="8">
        <f ca="1">IF(ISNUMBER($Y47),SUM(OFFSET(Base!O$1,$Y47-1,0,$Z47,1)),0)+IF(ISNUMBER($AA47),SUM(OFFSET(Base!O$1,$AA47-1,0,$AB47,1)),0)</f>
        <v>28.622514001916823</v>
      </c>
      <c r="P47" s="8">
        <f ca="1">IF(ISNUMBER($Y47),SUM(OFFSET(Base!P$1,$Y47-1,0,$Z47,1)),0)+IF(ISNUMBER($AA47),SUM(OFFSET(Base!P$1,$AA47-1,0,$AB47,1)),0)</f>
        <v>29.25264425255839</v>
      </c>
      <c r="Q47" s="8">
        <f ca="1">IF(ISNUMBER($Y47),SUM(OFFSET(Base!Q$1,$Y47-1,0,$Z47,1)),0)+IF(ISNUMBER($AA47),SUM(OFFSET(Base!Q$1,$AA47-1,0,$AB47,1)),0)</f>
        <v>29.71913843189656</v>
      </c>
      <c r="R47" s="8">
        <f ca="1">IF(ISNUMBER($Y47),SUM(OFFSET(Base!R$1,$Y47-1,0,$Z47,1)),0)+IF(ISNUMBER($AA47),SUM(OFFSET(Base!R$1,$AA47-1,0,$AB47,1)),0)</f>
        <v>31.53191155908651</v>
      </c>
      <c r="S47" s="8">
        <f ca="1">IF(ISNUMBER($Y47),SUM(OFFSET(Base!S$1,$Y47-1,0,$Z47,1)),0)+IF(ISNUMBER($AA47),SUM(OFFSET(Base!S$1,$AA47-1,0,$AB47,1)),0)</f>
        <v>49.580790867038758</v>
      </c>
      <c r="T47" s="8">
        <f ca="1">IF(ISNUMBER($Y47),SUM(OFFSET(Base!T$1,$Y47-1,0,$Z47,1)),0)+IF(ISNUMBER($AA47),SUM(OFFSET(Base!T$1,$AA47-1,0,$AB47,1)),0)</f>
        <v>49.536013057656277</v>
      </c>
      <c r="U47" s="8">
        <f ca="1">IF(ISNUMBER($Y47),SUM(OFFSET(Base!U$1,$Y47-1,0,$Z47,1)),0)+IF(ISNUMBER($AA47),SUM(OFFSET(Base!U$1,$AA47-1,0,$AB47,1)),0)</f>
        <v>64.437852097704379</v>
      </c>
      <c r="V47" s="8">
        <f ca="1">IF(ISNUMBER($Y47),SUM(OFFSET(Base!V$1,$Y47-1,0,$Z47,1)),0)+IF(ISNUMBER($AA47),SUM(OFFSET(Base!V$1,$AA47-1,0,$AB47,1)),0)</f>
        <v>95.866836845804315</v>
      </c>
      <c r="W47" s="8">
        <f ca="1">IF(ISNUMBER($Y47),SUM(OFFSET(Base!W$1,$Y47-1,0,$Z47,1)),0)+IF(ISNUMBER($AA47),SUM(OFFSET(Base!W$1,$AA47-1,0,$AB47,1)),0)</f>
        <v>96.429129744833148</v>
      </c>
      <c r="Y47" s="4">
        <v>59</v>
      </c>
      <c r="Z47" s="4">
        <v>2</v>
      </c>
      <c r="AA47" s="4">
        <v>55</v>
      </c>
      <c r="AB47" s="4">
        <v>1</v>
      </c>
    </row>
    <row r="48" spans="2:28" x14ac:dyDescent="0.25">
      <c r="B48" s="10" t="s">
        <v>59</v>
      </c>
      <c r="C48" s="11">
        <f t="shared" ca="1" si="8"/>
        <v>2490.8547675851223</v>
      </c>
      <c r="D48" s="11">
        <f ca="1">IF(ISNUMBER($Y48),SUM(OFFSET(Base!D$1,$Y48-1,0,$Z48,1)),0)+IF(ISNUMBER($AA48),SUM(OFFSET(Base!D$1,$AA48-1,0,$AB48,1)),0)</f>
        <v>0</v>
      </c>
      <c r="E48" s="11">
        <f ca="1">IF(ISNUMBER($Y48),SUM(OFFSET(Base!E$1,$Y48-1,0,$Z48,1)),0)+IF(ISNUMBER($AA48),SUM(OFFSET(Base!E$1,$AA48-1,0,$AB48,1)),0)</f>
        <v>23.449676310438647</v>
      </c>
      <c r="F48" s="11">
        <f ca="1">IF(ISNUMBER($Y48),SUM(OFFSET(Base!F$1,$Y48-1,0,$Z48,1)),0)+IF(ISNUMBER($AA48),SUM(OFFSET(Base!F$1,$AA48-1,0,$AB48,1)),0)</f>
        <v>143.82201725198132</v>
      </c>
      <c r="G48" s="11">
        <f ca="1">IF(ISNUMBER($Y48),SUM(OFFSET(Base!G$1,$Y48-1,0,$Z48,1)),0)+IF(ISNUMBER($AA48),SUM(OFFSET(Base!G$1,$AA48-1,0,$AB48,1)),0)</f>
        <v>166.47871261813501</v>
      </c>
      <c r="H48" s="11">
        <f ca="1">IF(ISNUMBER($Y48),SUM(OFFSET(Base!H$1,$Y48-1,0,$Z48,1)),0)+IF(ISNUMBER($AA48),SUM(OFFSET(Base!H$1,$AA48-1,0,$AB48,1)),0)</f>
        <v>212.22083559168252</v>
      </c>
      <c r="I48" s="11">
        <f ca="1">IF(ISNUMBER($Y48),SUM(OFFSET(Base!I$1,$Y48-1,0,$Z48,1)),0)+IF(ISNUMBER($AA48),SUM(OFFSET(Base!I$1,$AA48-1,0,$AB48,1)),0)</f>
        <v>217.24151870453429</v>
      </c>
      <c r="J48" s="11">
        <f ca="1">IF(ISNUMBER($Y48),SUM(OFFSET(Base!J$1,$Y48-1,0,$Z48,1)),0)+IF(ISNUMBER($AA48),SUM(OFFSET(Base!J$1,$AA48-1,0,$AB48,1)),0)</f>
        <v>222.69968621373226</v>
      </c>
      <c r="K48" s="11">
        <f ca="1">IF(ISNUMBER($Y48),SUM(OFFSET(Base!K$1,$Y48-1,0,$Z48,1)),0)+IF(ISNUMBER($AA48),SUM(OFFSET(Base!K$1,$AA48-1,0,$AB48,1)),0)</f>
        <v>233.6910453423948</v>
      </c>
      <c r="L48" s="11">
        <f ca="1">IF(ISNUMBER($Y48),SUM(OFFSET(Base!L$1,$Y48-1,0,$Z48,1)),0)+IF(ISNUMBER($AA48),SUM(OFFSET(Base!L$1,$AA48-1,0,$AB48,1)),0)</f>
        <v>241.35186854167611</v>
      </c>
      <c r="M48" s="11">
        <f ca="1">IF(ISNUMBER($Y48),SUM(OFFSET(Base!M$1,$Y48-1,0,$Z48,1)),0)+IF(ISNUMBER($AA48),SUM(OFFSET(Base!M$1,$AA48-1,0,$AB48,1)),0)</f>
        <v>261.32420523588758</v>
      </c>
      <c r="N48" s="11">
        <f ca="1">IF(ISNUMBER($Y48),SUM(OFFSET(Base!N$1,$Y48-1,0,$Z48,1)),0)+IF(ISNUMBER($AA48),SUM(OFFSET(Base!N$1,$AA48-1,0,$AB48,1)),0)</f>
        <v>310.35316970661188</v>
      </c>
      <c r="O48" s="11">
        <f ca="1">IF(ISNUMBER($Y48),SUM(OFFSET(Base!O$1,$Y48-1,0,$Z48,1)),0)+IF(ISNUMBER($AA48),SUM(OFFSET(Base!O$1,$AA48-1,0,$AB48,1)),0)</f>
        <v>316.49068589625813</v>
      </c>
      <c r="P48" s="11">
        <f ca="1">IF(ISNUMBER($Y48),SUM(OFFSET(Base!P$1,$Y48-1,0,$Z48,1)),0)+IF(ISNUMBER($AA48),SUM(OFFSET(Base!P$1,$AA48-1,0,$AB48,1)),0)</f>
        <v>322.76823602689905</v>
      </c>
      <c r="Q48" s="11">
        <f ca="1">IF(ISNUMBER($Y48),SUM(OFFSET(Base!Q$1,$Y48-1,0,$Z48,1)),0)+IF(ISNUMBER($AA48),SUM(OFFSET(Base!Q$1,$AA48-1,0,$AB48,1)),0)</f>
        <v>329.20206377926991</v>
      </c>
      <c r="R48" s="11">
        <f ca="1">IF(ISNUMBER($Y48),SUM(OFFSET(Base!R$1,$Y48-1,0,$Z48,1)),0)+IF(ISNUMBER($AA48),SUM(OFFSET(Base!R$1,$AA48-1,0,$AB48,1)),0)</f>
        <v>369.99096640298126</v>
      </c>
      <c r="S48" s="11">
        <f ca="1">IF(ISNUMBER($Y48),SUM(OFFSET(Base!S$1,$Y48-1,0,$Z48,1)),0)+IF(ISNUMBER($AA48),SUM(OFFSET(Base!S$1,$AA48-1,0,$AB48,1)),0)</f>
        <v>377.32355075427893</v>
      </c>
      <c r="T48" s="11">
        <f ca="1">IF(ISNUMBER($Y48),SUM(OFFSET(Base!T$1,$Y48-1,0,$Z48,1)),0)+IF(ISNUMBER($AA48),SUM(OFFSET(Base!T$1,$AA48-1,0,$AB48,1)),0)</f>
        <v>384.82340198464311</v>
      </c>
      <c r="U48" s="11">
        <f ca="1">IF(ISNUMBER($Y48),SUM(OFFSET(Base!U$1,$Y48-1,0,$Z48,1)),0)+IF(ISNUMBER($AA48),SUM(OFFSET(Base!U$1,$AA48-1,0,$AB48,1)),0)</f>
        <v>440.54771154218918</v>
      </c>
      <c r="V48" s="11">
        <f ca="1">IF(ISNUMBER($Y48),SUM(OFFSET(Base!V$1,$Y48-1,0,$Z48,1)),0)+IF(ISNUMBER($AA48),SUM(OFFSET(Base!V$1,$AA48-1,0,$AB48,1)),0)</f>
        <v>455.912168235249</v>
      </c>
      <c r="W48" s="11">
        <f ca="1">IF(ISNUMBER($Y48),SUM(OFFSET(Base!W$1,$Y48-1,0,$Z48,1)),0)+IF(ISNUMBER($AA48),SUM(OFFSET(Base!W$1,$AA48-1,0,$AB48,1)),0)</f>
        <v>467.45437349786908</v>
      </c>
      <c r="Y48" s="4">
        <v>72</v>
      </c>
      <c r="Z48" s="4">
        <v>1</v>
      </c>
      <c r="AA48" s="4">
        <v>54</v>
      </c>
      <c r="AB48" s="4">
        <v>1</v>
      </c>
    </row>
    <row r="49" spans="2:26" x14ac:dyDescent="0.25">
      <c r="B49" s="4" t="s">
        <v>60</v>
      </c>
      <c r="C49" s="8">
        <f t="shared" ca="1" si="8"/>
        <v>26778.754932258831</v>
      </c>
      <c r="D49" s="8">
        <f ca="1">SUM(D43:D48)</f>
        <v>605.99831168947981</v>
      </c>
      <c r="E49" s="8">
        <f t="shared" ref="E49" ca="1" si="9">SUM(E43:E48)</f>
        <v>695.41734992813815</v>
      </c>
      <c r="F49" s="8">
        <f t="shared" ref="F49" ca="1" si="10">SUM(F43:F48)</f>
        <v>1051.8544755872633</v>
      </c>
      <c r="G49" s="8">
        <f t="shared" ref="G49" ca="1" si="11">SUM(G43:G48)</f>
        <v>1244.1210633899561</v>
      </c>
      <c r="H49" s="8">
        <f t="shared" ref="H49" ca="1" si="12">SUM(H43:H48)</f>
        <v>1560.9084149896346</v>
      </c>
      <c r="I49" s="8">
        <f t="shared" ref="I49" ca="1" si="13">SUM(I43:I48)</f>
        <v>2081.4809603317872</v>
      </c>
      <c r="J49" s="8">
        <f t="shared" ref="J49" ca="1" si="14">SUM(J43:J48)</f>
        <v>2142.4295602983634</v>
      </c>
      <c r="K49" s="8">
        <f t="shared" ref="K49" ca="1" si="15">SUM(K43:K48)</f>
        <v>2324.7650293799156</v>
      </c>
      <c r="L49" s="8">
        <f t="shared" ref="L49" ca="1" si="16">SUM(L43:L48)</f>
        <v>2381.3234211209515</v>
      </c>
      <c r="M49" s="8">
        <f t="shared" ref="M49" ca="1" si="17">SUM(M43:M48)</f>
        <v>3119.0334075047122</v>
      </c>
      <c r="N49" s="8">
        <f t="shared" ref="N49" ca="1" si="18">SUM(N43:N48)</f>
        <v>3590.5258174686605</v>
      </c>
      <c r="O49" s="8">
        <f t="shared" ref="O49" ca="1" si="19">SUM(O43:O48)</f>
        <v>3637.4862577482081</v>
      </c>
      <c r="P49" s="8">
        <f t="shared" ref="P49" ca="1" si="20">SUM(P43:P48)</f>
        <v>3541.9569660020034</v>
      </c>
      <c r="Q49" s="8">
        <f t="shared" ref="Q49" ca="1" si="21">SUM(Q43:Q48)</f>
        <v>3625.1467868836125</v>
      </c>
      <c r="R49" s="8">
        <f t="shared" ref="R49" ca="1" si="22">SUM(R43:R48)</f>
        <v>4586.8560149338746</v>
      </c>
      <c r="S49" s="8">
        <f t="shared" ref="S49" ca="1" si="23">SUM(S43:S48)</f>
        <v>4499.1435254498556</v>
      </c>
      <c r="T49" s="8">
        <f t="shared" ref="T49" ca="1" si="24">SUM(T43:T48)</f>
        <v>4426.3477623781264</v>
      </c>
      <c r="U49" s="8">
        <f t="shared" ref="U49" ca="1" si="25">SUM(U43:U48)</f>
        <v>4794.4379803200763</v>
      </c>
      <c r="V49" s="8">
        <f t="shared" ref="V49" ca="1" si="26">SUM(V43:V48)</f>
        <v>4910.0794771106448</v>
      </c>
      <c r="W49" s="8">
        <f t="shared" ref="W49" ca="1" si="27">SUM(W43:W48)</f>
        <v>4990.5951118711555</v>
      </c>
    </row>
    <row r="51" spans="2:26" ht="15.75" thickBot="1" x14ac:dyDescent="0.3">
      <c r="B51" s="12" t="s">
        <v>1</v>
      </c>
      <c r="C51" s="13">
        <f ca="1">IF(NPV($C$2,D51:W51)=IF(ISNUMBER($Y51),SUM(OFFSET(Base!C$1,$Y51-1,0,$Z51,1)),0)+IF(ISNUMBER($AA51),SUM(OFFSET(Base!C$1,$AA51-1,0,$AB51,1)),0),NPV($C$2,D51:W51),"ERROR IN TOTAL")</f>
        <v>32806.826303412352</v>
      </c>
      <c r="D51" s="13">
        <f ca="1">D41+D49</f>
        <v>1501.1913096264745</v>
      </c>
      <c r="E51" s="13">
        <f t="shared" ref="E51:W51" ca="1" si="28">E41+E49</f>
        <v>1735.7986384305786</v>
      </c>
      <c r="F51" s="13">
        <f t="shared" ca="1" si="28"/>
        <v>2249.3674337209654</v>
      </c>
      <c r="G51" s="13">
        <f t="shared" ca="1" si="28"/>
        <v>2352.0349922087335</v>
      </c>
      <c r="H51" s="13">
        <f t="shared" ca="1" si="28"/>
        <v>2589.1301062867096</v>
      </c>
      <c r="I51" s="13">
        <f t="shared" ca="1" si="28"/>
        <v>2945.2137840406817</v>
      </c>
      <c r="J51" s="13">
        <f t="shared" ca="1" si="28"/>
        <v>3247.8455832661543</v>
      </c>
      <c r="K51" s="13">
        <f t="shared" ca="1" si="28"/>
        <v>3067.4111218023263</v>
      </c>
      <c r="L51" s="13">
        <f t="shared" ca="1" si="28"/>
        <v>3683.3974023640803</v>
      </c>
      <c r="M51" s="13">
        <f t="shared" ca="1" si="28"/>
        <v>3289.5549752623247</v>
      </c>
      <c r="N51" s="13">
        <f t="shared" ca="1" si="28"/>
        <v>3099.2921911548719</v>
      </c>
      <c r="O51" s="13">
        <f t="shared" ca="1" si="28"/>
        <v>3141.9481284439689</v>
      </c>
      <c r="P51" s="13">
        <f t="shared" ca="1" si="28"/>
        <v>3346.3754957236324</v>
      </c>
      <c r="Q51" s="13">
        <f t="shared" ca="1" si="28"/>
        <v>3427.0528909495683</v>
      </c>
      <c r="R51" s="13">
        <f t="shared" ca="1" si="28"/>
        <v>3818.8177170952495</v>
      </c>
      <c r="S51" s="13">
        <f t="shared" ca="1" si="28"/>
        <v>3810.2800668427417</v>
      </c>
      <c r="T51" s="13">
        <f t="shared" ca="1" si="28"/>
        <v>3789.9371599780798</v>
      </c>
      <c r="U51" s="13">
        <f t="shared" ca="1" si="28"/>
        <v>5002.203152680192</v>
      </c>
      <c r="V51" s="13">
        <f t="shared" ca="1" si="28"/>
        <v>5353.2888692208662</v>
      </c>
      <c r="W51" s="13">
        <f t="shared" ca="1" si="28"/>
        <v>6191.607073878843</v>
      </c>
      <c r="Y51" s="4">
        <v>75</v>
      </c>
      <c r="Z51" s="4">
        <v>1</v>
      </c>
    </row>
    <row r="52" spans="2:26" ht="15.75" thickTop="1" x14ac:dyDescent="0.25">
      <c r="B52" s="4" t="s">
        <v>61</v>
      </c>
      <c r="C52" s="8">
        <f ca="1">IF(ISNUMBER($Y52),SUM(OFFSET(Change!C$1,$Y52-1,0,$Z52,1)),0)+IF(ISNUMBER($AA52),SUM(OFFSET(Change!C$1,$AA52-1,0,$AB52,1)),0)</f>
        <v>0</v>
      </c>
      <c r="Y52" s="4">
        <v>82</v>
      </c>
      <c r="Z52" s="4">
        <v>1</v>
      </c>
    </row>
    <row r="53" spans="2:26" ht="15.75" thickBot="1" x14ac:dyDescent="0.3">
      <c r="B53" s="12" t="s">
        <v>62</v>
      </c>
      <c r="C53" s="13">
        <f ca="1">C52+C51</f>
        <v>32806.826303412352</v>
      </c>
    </row>
    <row r="54" spans="2:26" ht="15.75" thickTop="1" x14ac:dyDescent="0.25"/>
    <row r="56" spans="2:26" x14ac:dyDescent="0.25">
      <c r="B56" s="7" t="s">
        <v>102</v>
      </c>
      <c r="C56" s="1" t="s">
        <v>3</v>
      </c>
      <c r="D56" s="2">
        <f>D4</f>
        <v>2023</v>
      </c>
      <c r="E56" s="2">
        <f t="shared" ref="E56:W56" si="29">E4</f>
        <v>2024</v>
      </c>
      <c r="F56" s="2">
        <f t="shared" si="29"/>
        <v>2025</v>
      </c>
      <c r="G56" s="2">
        <f t="shared" si="29"/>
        <v>2026</v>
      </c>
      <c r="H56" s="2">
        <f t="shared" si="29"/>
        <v>2027</v>
      </c>
      <c r="I56" s="2">
        <f t="shared" si="29"/>
        <v>2028</v>
      </c>
      <c r="J56" s="2">
        <f t="shared" si="29"/>
        <v>2029</v>
      </c>
      <c r="K56" s="2">
        <f t="shared" si="29"/>
        <v>2030</v>
      </c>
      <c r="L56" s="2">
        <f t="shared" si="29"/>
        <v>2031</v>
      </c>
      <c r="M56" s="2">
        <f t="shared" si="29"/>
        <v>2032</v>
      </c>
      <c r="N56" s="2">
        <f t="shared" si="29"/>
        <v>2033</v>
      </c>
      <c r="O56" s="2">
        <f t="shared" si="29"/>
        <v>2034</v>
      </c>
      <c r="P56" s="2">
        <f t="shared" si="29"/>
        <v>2035</v>
      </c>
      <c r="Q56" s="2">
        <f t="shared" si="29"/>
        <v>2036</v>
      </c>
      <c r="R56" s="2">
        <f t="shared" si="29"/>
        <v>2037</v>
      </c>
      <c r="S56" s="2">
        <f t="shared" si="29"/>
        <v>2038</v>
      </c>
      <c r="T56" s="2">
        <f t="shared" si="29"/>
        <v>2039</v>
      </c>
      <c r="U56" s="2">
        <f t="shared" si="29"/>
        <v>2040</v>
      </c>
      <c r="V56" s="2">
        <f t="shared" si="29"/>
        <v>2041</v>
      </c>
      <c r="W56" s="2">
        <f t="shared" si="29"/>
        <v>2042</v>
      </c>
    </row>
    <row r="57" spans="2:26" x14ac:dyDescent="0.25">
      <c r="B57" s="4" t="s">
        <v>45</v>
      </c>
      <c r="C57" s="8">
        <f t="shared" ref="C57:C67" ca="1" si="30">NPV($C$2,D57:W57)</f>
        <v>-726.87374222962296</v>
      </c>
      <c r="D57" s="8">
        <f ca="1">D5-D31</f>
        <v>-1.0497894505009526</v>
      </c>
      <c r="E57" s="8">
        <f t="shared" ref="E57:W57" ca="1" si="31">E5-E31</f>
        <v>3.5092234771805124</v>
      </c>
      <c r="F57" s="8">
        <f t="shared" ca="1" si="31"/>
        <v>-12.314799240447314</v>
      </c>
      <c r="G57" s="8">
        <f t="shared" ca="1" si="31"/>
        <v>-2.2071598452361059</v>
      </c>
      <c r="H57" s="8">
        <f t="shared" ca="1" si="31"/>
        <v>1.8128249094397688</v>
      </c>
      <c r="I57" s="8">
        <f t="shared" ca="1" si="31"/>
        <v>-45.353239258097915</v>
      </c>
      <c r="J57" s="8">
        <f t="shared" ca="1" si="31"/>
        <v>-60.075570780400653</v>
      </c>
      <c r="K57" s="8">
        <f t="shared" ca="1" si="31"/>
        <v>-90.882550224297347</v>
      </c>
      <c r="L57" s="8">
        <f t="shared" ca="1" si="31"/>
        <v>-71.014810611338135</v>
      </c>
      <c r="M57" s="8">
        <f t="shared" ca="1" si="31"/>
        <v>-132.98020627845693</v>
      </c>
      <c r="N57" s="8">
        <f t="shared" ca="1" si="31"/>
        <v>-142.22686855455325</v>
      </c>
      <c r="O57" s="8">
        <f t="shared" ca="1" si="31"/>
        <v>-164.04143298971502</v>
      </c>
      <c r="P57" s="8">
        <f t="shared" ca="1" si="31"/>
        <v>-140.95476295085476</v>
      </c>
      <c r="Q57" s="8">
        <f t="shared" ca="1" si="31"/>
        <v>-162.10568092256787</v>
      </c>
      <c r="R57" s="8">
        <f t="shared" ca="1" si="31"/>
        <v>-165.53635443628571</v>
      </c>
      <c r="S57" s="8">
        <f t="shared" ca="1" si="31"/>
        <v>-211.9812656128625</v>
      </c>
      <c r="T57" s="8">
        <f t="shared" ca="1" si="31"/>
        <v>-231.10711103889838</v>
      </c>
      <c r="U57" s="8">
        <f t="shared" ca="1" si="31"/>
        <v>-9.3806321288525396E-6</v>
      </c>
      <c r="V57" s="8">
        <f t="shared" ca="1" si="31"/>
        <v>-2.4060191778470852E-2</v>
      </c>
      <c r="W57" s="8">
        <f t="shared" ca="1" si="31"/>
        <v>4.6005849202231275E-2</v>
      </c>
    </row>
    <row r="58" spans="2:26" x14ac:dyDescent="0.25">
      <c r="B58" s="4" t="s">
        <v>91</v>
      </c>
      <c r="C58" s="8">
        <f t="shared" ca="1" si="30"/>
        <v>-720.77459607641276</v>
      </c>
      <c r="D58" s="8">
        <f t="shared" ref="D58:W59" ca="1" si="32">D6-D32</f>
        <v>0.16048758029818799</v>
      </c>
      <c r="E58" s="8">
        <f t="shared" ca="1" si="32"/>
        <v>-8.7909879363600396E-2</v>
      </c>
      <c r="F58" s="8">
        <f t="shared" ca="1" si="32"/>
        <v>-0.4880424242759922</v>
      </c>
      <c r="G58" s="8">
        <f t="shared" ca="1" si="32"/>
        <v>-7.6726561583551955E-2</v>
      </c>
      <c r="H58" s="8">
        <f t="shared" ca="1" si="32"/>
        <v>0.17439211214138339</v>
      </c>
      <c r="I58" s="8">
        <f t="shared" ca="1" si="32"/>
        <v>-113.6557691400706</v>
      </c>
      <c r="J58" s="8">
        <f t="shared" ca="1" si="32"/>
        <v>-111.73640882450572</v>
      </c>
      <c r="K58" s="8">
        <f t="shared" ca="1" si="32"/>
        <v>-122.67641676510486</v>
      </c>
      <c r="L58" s="8">
        <f t="shared" ca="1" si="32"/>
        <v>-119.48433412482171</v>
      </c>
      <c r="M58" s="8">
        <f t="shared" ca="1" si="32"/>
        <v>-128.3884720619233</v>
      </c>
      <c r="N58" s="8">
        <f t="shared" ca="1" si="32"/>
        <v>-120.57797216712663</v>
      </c>
      <c r="O58" s="8">
        <f t="shared" ca="1" si="32"/>
        <v>-134.22424510824877</v>
      </c>
      <c r="P58" s="8">
        <f t="shared" ca="1" si="32"/>
        <v>-122.04827705327908</v>
      </c>
      <c r="Q58" s="8">
        <f t="shared" ca="1" si="32"/>
        <v>-126.89016079158519</v>
      </c>
      <c r="R58" s="8">
        <f t="shared" ca="1" si="32"/>
        <v>-120.80000315848326</v>
      </c>
      <c r="S58" s="8">
        <f t="shared" ca="1" si="32"/>
        <v>-133.05088511738199</v>
      </c>
      <c r="T58" s="8">
        <f t="shared" ca="1" si="32"/>
        <v>-143.80782047207725</v>
      </c>
      <c r="U58" s="8">
        <f t="shared" ca="1" si="32"/>
        <v>9.6143692297490091E-6</v>
      </c>
      <c r="V58" s="8">
        <f t="shared" ca="1" si="32"/>
        <v>-1.1534808466000523E-3</v>
      </c>
      <c r="W58" s="8">
        <f t="shared" ca="1" si="32"/>
        <v>2.4476169113600843E-3</v>
      </c>
    </row>
    <row r="59" spans="2:26" x14ac:dyDescent="0.25">
      <c r="B59" s="4" t="s">
        <v>46</v>
      </c>
      <c r="C59" s="8">
        <f t="shared" ca="1" si="30"/>
        <v>171.00498266104597</v>
      </c>
      <c r="D59" s="8">
        <f t="shared" ca="1" si="32"/>
        <v>5.3375039802992887</v>
      </c>
      <c r="E59" s="8">
        <f t="shared" ca="1" si="32"/>
        <v>4.0659880266284745</v>
      </c>
      <c r="F59" s="8">
        <f t="shared" ca="1" si="32"/>
        <v>4.3947096676616297</v>
      </c>
      <c r="G59" s="8">
        <f t="shared" ca="1" si="32"/>
        <v>1.0194677772074101</v>
      </c>
      <c r="H59" s="8">
        <f t="shared" ca="1" si="32"/>
        <v>-0.26441233755514304</v>
      </c>
      <c r="I59" s="8">
        <f t="shared" ca="1" si="32"/>
        <v>-0.59794467196417145</v>
      </c>
      <c r="J59" s="8">
        <f t="shared" ca="1" si="32"/>
        <v>6.0411067828315481</v>
      </c>
      <c r="K59" s="8">
        <f t="shared" ca="1" si="32"/>
        <v>23.894209074525975</v>
      </c>
      <c r="L59" s="8">
        <f t="shared" ca="1" si="32"/>
        <v>20.472363696106868</v>
      </c>
      <c r="M59" s="8">
        <f t="shared" ca="1" si="32"/>
        <v>24.275380516631003</v>
      </c>
      <c r="N59" s="8">
        <f t="shared" ca="1" si="32"/>
        <v>26.746582918039849</v>
      </c>
      <c r="O59" s="8">
        <f t="shared" ca="1" si="32"/>
        <v>30.989645251143713</v>
      </c>
      <c r="P59" s="8">
        <f t="shared" ca="1" si="32"/>
        <v>31.854107995082131</v>
      </c>
      <c r="Q59" s="8">
        <f t="shared" ca="1" si="32"/>
        <v>37.51918172357648</v>
      </c>
      <c r="R59" s="8">
        <f t="shared" ca="1" si="32"/>
        <v>40.084634410332797</v>
      </c>
      <c r="S59" s="8">
        <f t="shared" ca="1" si="32"/>
        <v>62.952174991403865</v>
      </c>
      <c r="T59" s="8">
        <f t="shared" ca="1" si="32"/>
        <v>67.956996054780063</v>
      </c>
      <c r="U59" s="8">
        <f t="shared" ca="1" si="32"/>
        <v>0.10372638172486859</v>
      </c>
      <c r="V59" s="8">
        <f t="shared" ca="1" si="32"/>
        <v>0.10366411735572001</v>
      </c>
      <c r="W59" s="8">
        <f t="shared" ca="1" si="32"/>
        <v>-2.8252035437844825E-2</v>
      </c>
    </row>
    <row r="60" spans="2:26" x14ac:dyDescent="0.25">
      <c r="B60" s="4" t="s">
        <v>12</v>
      </c>
      <c r="C60" s="8">
        <f t="shared" ca="1" si="30"/>
        <v>5.0312588450691971</v>
      </c>
      <c r="D60" s="8">
        <f t="shared" ref="D60:W60" ca="1" si="33">D8-D34</f>
        <v>6.2065545852649784E-2</v>
      </c>
      <c r="E60" s="8">
        <f t="shared" ca="1" si="33"/>
        <v>4.685907015237234E-2</v>
      </c>
      <c r="F60" s="8">
        <f t="shared" ca="1" si="33"/>
        <v>8.5171509416910318E-2</v>
      </c>
      <c r="G60" s="8">
        <f t="shared" ca="1" si="33"/>
        <v>2.3697402288663127E-2</v>
      </c>
      <c r="H60" s="8">
        <f t="shared" ca="1" si="33"/>
        <v>-2.8263157448300547E-3</v>
      </c>
      <c r="I60" s="8">
        <f t="shared" ca="1" si="33"/>
        <v>3.0532864009828131E-2</v>
      </c>
      <c r="J60" s="8">
        <f t="shared" ca="1" si="33"/>
        <v>0.29282141859079935</v>
      </c>
      <c r="K60" s="8">
        <f t="shared" ca="1" si="33"/>
        <v>0.87568623364849962</v>
      </c>
      <c r="L60" s="8">
        <f t="shared" ca="1" si="33"/>
        <v>0.79206800257624543</v>
      </c>
      <c r="M60" s="8">
        <f t="shared" ca="1" si="33"/>
        <v>0.78506251736576793</v>
      </c>
      <c r="N60" s="8">
        <f t="shared" ca="1" si="33"/>
        <v>0.69244648170063794</v>
      </c>
      <c r="O60" s="8">
        <f t="shared" ca="1" si="33"/>
        <v>0.72631460366697187</v>
      </c>
      <c r="P60" s="8">
        <f t="shared" ca="1" si="33"/>
        <v>0.80405869019615661</v>
      </c>
      <c r="Q60" s="8">
        <f t="shared" ca="1" si="33"/>
        <v>0.86086173210747496</v>
      </c>
      <c r="R60" s="8">
        <f t="shared" ca="1" si="33"/>
        <v>0.90046409036861874</v>
      </c>
      <c r="S60" s="8">
        <f t="shared" ca="1" si="33"/>
        <v>2.1870383201946968</v>
      </c>
      <c r="T60" s="8">
        <f t="shared" ca="1" si="33"/>
        <v>2.3332577676909079</v>
      </c>
      <c r="U60" s="8">
        <f t="shared" ca="1" si="33"/>
        <v>9.2151232306321162E-3</v>
      </c>
      <c r="V60" s="8">
        <f t="shared" ca="1" si="33"/>
        <v>1.9017318200020839E-3</v>
      </c>
      <c r="W60" s="8">
        <f t="shared" ca="1" si="33"/>
        <v>-1.0915853922099927E-4</v>
      </c>
    </row>
    <row r="61" spans="2:26" x14ac:dyDescent="0.25">
      <c r="B61" s="4" t="s">
        <v>47</v>
      </c>
      <c r="C61" s="8">
        <f t="shared" ca="1" si="30"/>
        <v>-11.309975023828839</v>
      </c>
      <c r="D61" s="8">
        <f t="shared" ref="D61:W61" ca="1" si="34">D9-D35</f>
        <v>1.5729608374840609E-2</v>
      </c>
      <c r="E61" s="8">
        <f t="shared" ca="1" si="34"/>
        <v>0.32293890343078147</v>
      </c>
      <c r="F61" s="8">
        <f t="shared" ca="1" si="34"/>
        <v>5.116735337190903E-2</v>
      </c>
      <c r="G61" s="8">
        <f t="shared" ca="1" si="34"/>
        <v>-4.4643726436561337E-2</v>
      </c>
      <c r="H61" s="8">
        <f t="shared" ca="1" si="34"/>
        <v>-1.6733376380329901E-2</v>
      </c>
      <c r="I61" s="8">
        <f t="shared" ca="1" si="34"/>
        <v>-7.0307857020566189E-3</v>
      </c>
      <c r="J61" s="8">
        <f t="shared" ca="1" si="34"/>
        <v>-9.7540555893829151E-3</v>
      </c>
      <c r="K61" s="8">
        <f t="shared" ca="1" si="34"/>
        <v>0.22883564688652314</v>
      </c>
      <c r="L61" s="8">
        <f t="shared" ca="1" si="34"/>
        <v>9.5711892596284542E-2</v>
      </c>
      <c r="M61" s="8">
        <f t="shared" ca="1" si="34"/>
        <v>-13.820502106152048</v>
      </c>
      <c r="N61" s="8">
        <f t="shared" ca="1" si="34"/>
        <v>-1.781285991762843</v>
      </c>
      <c r="O61" s="8">
        <f t="shared" ca="1" si="34"/>
        <v>-7.7572227542352721</v>
      </c>
      <c r="P61" s="8">
        <f t="shared" ca="1" si="34"/>
        <v>-0.62055762397449143</v>
      </c>
      <c r="Q61" s="8">
        <f ca="1">Q9-Q35</f>
        <v>-0.91024503042444849</v>
      </c>
      <c r="R61" s="8">
        <f t="shared" ca="1" si="34"/>
        <v>-0.72681763697710267</v>
      </c>
      <c r="S61" s="8">
        <f t="shared" ca="1" si="34"/>
        <v>1.3160900081179534</v>
      </c>
      <c r="T61" s="8">
        <f t="shared" ca="1" si="34"/>
        <v>0.99850851834230525</v>
      </c>
      <c r="U61" s="8">
        <f t="shared" ca="1" si="34"/>
        <v>4.6379742341287056E-3</v>
      </c>
      <c r="V61" s="8">
        <f t="shared" ca="1" si="34"/>
        <v>-8.6651272249582689E-4</v>
      </c>
      <c r="W61" s="8">
        <f t="shared" ca="1" si="34"/>
        <v>-1.1873782497104912E-3</v>
      </c>
    </row>
    <row r="62" spans="2:26" x14ac:dyDescent="0.25">
      <c r="B62" s="4" t="s">
        <v>48</v>
      </c>
      <c r="C62" s="8">
        <f t="shared" ca="1" si="30"/>
        <v>-9.630135538320914E-6</v>
      </c>
      <c r="D62" s="8">
        <f t="shared" ref="D62:W62" ca="1" si="35">D10-D36</f>
        <v>0</v>
      </c>
      <c r="E62" s="8">
        <f t="shared" ca="1" si="35"/>
        <v>0</v>
      </c>
      <c r="F62" s="8">
        <f t="shared" ca="1" si="35"/>
        <v>0</v>
      </c>
      <c r="G62" s="8">
        <f t="shared" ca="1" si="35"/>
        <v>-3.652294985911908E-5</v>
      </c>
      <c r="H62" s="8">
        <f t="shared" ca="1" si="35"/>
        <v>0</v>
      </c>
      <c r="I62" s="8">
        <f t="shared" ca="1" si="35"/>
        <v>0</v>
      </c>
      <c r="J62" s="8">
        <f t="shared" ca="1" si="35"/>
        <v>0</v>
      </c>
      <c r="K62" s="8">
        <f t="shared" ca="1" si="35"/>
        <v>0</v>
      </c>
      <c r="L62" s="8">
        <f t="shared" ca="1" si="35"/>
        <v>0</v>
      </c>
      <c r="M62" s="8">
        <f t="shared" ca="1" si="35"/>
        <v>0</v>
      </c>
      <c r="N62" s="8">
        <f t="shared" ca="1" si="35"/>
        <v>0</v>
      </c>
      <c r="O62" s="8">
        <f t="shared" ca="1" si="35"/>
        <v>0</v>
      </c>
      <c r="P62" s="8">
        <f t="shared" ca="1" si="35"/>
        <v>0</v>
      </c>
      <c r="Q62" s="8">
        <f t="shared" ca="1" si="35"/>
        <v>0</v>
      </c>
      <c r="R62" s="8">
        <f t="shared" ca="1" si="35"/>
        <v>4.9022328767023282E-5</v>
      </c>
      <c r="S62" s="8">
        <f t="shared" ca="1" si="35"/>
        <v>0</v>
      </c>
      <c r="T62" s="8">
        <f t="shared" ca="1" si="35"/>
        <v>0</v>
      </c>
      <c r="U62" s="8">
        <f t="shared" ca="1" si="35"/>
        <v>0</v>
      </c>
      <c r="V62" s="8">
        <f t="shared" ca="1" si="35"/>
        <v>0</v>
      </c>
      <c r="W62" s="8">
        <f t="shared" ca="1" si="35"/>
        <v>0</v>
      </c>
    </row>
    <row r="63" spans="2:26" x14ac:dyDescent="0.25">
      <c r="B63" s="4" t="s">
        <v>52</v>
      </c>
      <c r="C63" s="8">
        <f t="shared" ca="1" si="30"/>
        <v>159.59584558512904</v>
      </c>
      <c r="D63" s="8">
        <f t="shared" ref="D63:W63" ca="1" si="36">D11-D37</f>
        <v>3.0379303014444758</v>
      </c>
      <c r="E63" s="8">
        <f t="shared" ca="1" si="36"/>
        <v>3.4613185354316442</v>
      </c>
      <c r="F63" s="8">
        <f t="shared" ca="1" si="36"/>
        <v>8.7576704319820919</v>
      </c>
      <c r="G63" s="8">
        <f t="shared" ca="1" si="36"/>
        <v>0.46019013256034214</v>
      </c>
      <c r="H63" s="8">
        <f t="shared" ca="1" si="36"/>
        <v>-4.14758069195139</v>
      </c>
      <c r="I63" s="8">
        <f t="shared" ca="1" si="36"/>
        <v>-19.674127235279286</v>
      </c>
      <c r="J63" s="8">
        <f t="shared" ca="1" si="36"/>
        <v>9.4994145615629009</v>
      </c>
      <c r="K63" s="8">
        <f t="shared" ca="1" si="36"/>
        <v>39.357872862219892</v>
      </c>
      <c r="L63" s="8">
        <f t="shared" ca="1" si="36"/>
        <v>32.84722020134609</v>
      </c>
      <c r="M63" s="8">
        <f t="shared" ca="1" si="36"/>
        <v>31.137720424082033</v>
      </c>
      <c r="N63" s="8">
        <f t="shared" ca="1" si="36"/>
        <v>30.26005658310919</v>
      </c>
      <c r="O63" s="8">
        <f t="shared" ca="1" si="36"/>
        <v>32.454535885838197</v>
      </c>
      <c r="P63" s="8">
        <f t="shared" ca="1" si="36"/>
        <v>29.857552352313405</v>
      </c>
      <c r="Q63" s="8">
        <f t="shared" ca="1" si="36"/>
        <v>31.657515405828349</v>
      </c>
      <c r="R63" s="8">
        <f t="shared" ca="1" si="36"/>
        <v>37.257579679861067</v>
      </c>
      <c r="S63" s="8">
        <f t="shared" ca="1" si="36"/>
        <v>41.192355673854536</v>
      </c>
      <c r="T63" s="8">
        <f t="shared" ca="1" si="36"/>
        <v>42.806084924875279</v>
      </c>
      <c r="U63" s="8">
        <f t="shared" ca="1" si="36"/>
        <v>-4.2189070227834691E-2</v>
      </c>
      <c r="V63" s="8">
        <f t="shared" ca="1" si="36"/>
        <v>-3.1073125121906742E-2</v>
      </c>
      <c r="W63" s="8">
        <f t="shared" ca="1" si="36"/>
        <v>5.3519856537718624E-2</v>
      </c>
    </row>
    <row r="64" spans="2:26" x14ac:dyDescent="0.25">
      <c r="B64" s="4" t="s">
        <v>53</v>
      </c>
      <c r="C64" s="8">
        <f t="shared" ca="1" si="30"/>
        <v>50.006016825170498</v>
      </c>
      <c r="D64" s="8">
        <f t="shared" ref="D64:W64" ca="1" si="37">D12-D38</f>
        <v>1.7455749131515859</v>
      </c>
      <c r="E64" s="8">
        <f t="shared" ca="1" si="37"/>
        <v>1.2392676289474593</v>
      </c>
      <c r="F64" s="8">
        <f t="shared" ca="1" si="37"/>
        <v>2.6564068876062095</v>
      </c>
      <c r="G64" s="8">
        <f t="shared" ca="1" si="37"/>
        <v>0.11859611358656252</v>
      </c>
      <c r="H64" s="8">
        <f t="shared" ca="1" si="37"/>
        <v>-2.0077771540207436</v>
      </c>
      <c r="I64" s="8">
        <f t="shared" ca="1" si="37"/>
        <v>-13.080978295919266</v>
      </c>
      <c r="J64" s="8">
        <f t="shared" ca="1" si="37"/>
        <v>0.17888617665474271</v>
      </c>
      <c r="K64" s="8">
        <f t="shared" ca="1" si="37"/>
        <v>9.3781537972699738</v>
      </c>
      <c r="L64" s="8">
        <f t="shared" ca="1" si="37"/>
        <v>3.5770272952012334</v>
      </c>
      <c r="M64" s="8">
        <f t="shared" ca="1" si="37"/>
        <v>10.575228789174645</v>
      </c>
      <c r="N64" s="8">
        <f t="shared" ca="1" si="37"/>
        <v>11.69374729619966</v>
      </c>
      <c r="O64" s="8">
        <f t="shared" ca="1" si="37"/>
        <v>13.204495051930195</v>
      </c>
      <c r="P64" s="8">
        <f t="shared" ca="1" si="37"/>
        <v>11.915850608762213</v>
      </c>
      <c r="Q64" s="8">
        <f t="shared" ca="1" si="37"/>
        <v>10.739205725043831</v>
      </c>
      <c r="R64" s="8">
        <f t="shared" ca="1" si="37"/>
        <v>16.263316611058968</v>
      </c>
      <c r="S64" s="8">
        <f t="shared" ca="1" si="37"/>
        <v>21.209992038658726</v>
      </c>
      <c r="T64" s="8">
        <f t="shared" ca="1" si="37"/>
        <v>21.415055190610218</v>
      </c>
      <c r="U64" s="8">
        <f t="shared" ca="1" si="37"/>
        <v>5.7935064683874771E-2</v>
      </c>
      <c r="V64" s="8">
        <f t="shared" ca="1" si="37"/>
        <v>-1.0687343169820451E-2</v>
      </c>
      <c r="W64" s="8">
        <f t="shared" ca="1" si="37"/>
        <v>-2.0980243916028485E-2</v>
      </c>
    </row>
    <row r="65" spans="2:23" x14ac:dyDescent="0.25">
      <c r="B65" s="4" t="s">
        <v>49</v>
      </c>
      <c r="C65" s="8">
        <f t="shared" ca="1" si="30"/>
        <v>3666.0205811357109</v>
      </c>
      <c r="D65" s="8">
        <f t="shared" ref="D65:W65" ca="1" si="38">D13-D39</f>
        <v>0.46385413558535049</v>
      </c>
      <c r="E65" s="8">
        <f t="shared" ca="1" si="38"/>
        <v>0.93655043900405133</v>
      </c>
      <c r="F65" s="8">
        <f t="shared" ca="1" si="38"/>
        <v>-6.0270000507284749</v>
      </c>
      <c r="G65" s="8">
        <f t="shared" ca="1" si="38"/>
        <v>-0.65433152585211474</v>
      </c>
      <c r="H65" s="8">
        <f t="shared" ca="1" si="38"/>
        <v>2.2671733271458834</v>
      </c>
      <c r="I65" s="8">
        <f t="shared" ca="1" si="38"/>
        <v>653.34553987213258</v>
      </c>
      <c r="J65" s="8">
        <f t="shared" ca="1" si="38"/>
        <v>613.62606731786263</v>
      </c>
      <c r="K65" s="8">
        <f t="shared" ca="1" si="38"/>
        <v>629.39587067729144</v>
      </c>
      <c r="L65" s="8">
        <f t="shared" ca="1" si="38"/>
        <v>611.46883035124881</v>
      </c>
      <c r="M65" s="8">
        <f t="shared" ca="1" si="38"/>
        <v>644.23570412337415</v>
      </c>
      <c r="N65" s="8">
        <f t="shared" ca="1" si="38"/>
        <v>595.80918171965391</v>
      </c>
      <c r="O65" s="8">
        <f t="shared" ca="1" si="38"/>
        <v>657.9117640528807</v>
      </c>
      <c r="P65" s="8">
        <f t="shared" ca="1" si="38"/>
        <v>599.38160647160089</v>
      </c>
      <c r="Q65" s="8">
        <f t="shared" ca="1" si="38"/>
        <v>621.40948618388052</v>
      </c>
      <c r="R65" s="8">
        <f t="shared" ca="1" si="38"/>
        <v>585.96852747115702</v>
      </c>
      <c r="S65" s="8">
        <f t="shared" ca="1" si="38"/>
        <v>640.87450975752154</v>
      </c>
      <c r="T65" s="8">
        <f t="shared" ca="1" si="38"/>
        <v>688.33232901990959</v>
      </c>
      <c r="U65" s="8">
        <f t="shared" ca="1" si="38"/>
        <v>3.6966922250655898E-2</v>
      </c>
      <c r="V65" s="8">
        <f t="shared" ca="1" si="38"/>
        <v>1.0508448943426174E-2</v>
      </c>
      <c r="W65" s="8">
        <f t="shared" ca="1" si="38"/>
        <v>4.8188923169846021E-2</v>
      </c>
    </row>
    <row r="66" spans="2:23" x14ac:dyDescent="0.25">
      <c r="B66" s="10" t="s">
        <v>50</v>
      </c>
      <c r="C66" s="11">
        <f t="shared" ca="1" si="30"/>
        <v>-0.50425398657489195</v>
      </c>
      <c r="D66" s="11">
        <f t="shared" ref="D66:W66" ca="1" si="39">D14-D40</f>
        <v>0</v>
      </c>
      <c r="E66" s="11">
        <f t="shared" ca="1" si="39"/>
        <v>-1.1282724666727972E-4</v>
      </c>
      <c r="F66" s="11">
        <f t="shared" ca="1" si="39"/>
        <v>0</v>
      </c>
      <c r="G66" s="11">
        <f t="shared" ca="1" si="39"/>
        <v>0</v>
      </c>
      <c r="H66" s="11">
        <f t="shared" ca="1" si="39"/>
        <v>0</v>
      </c>
      <c r="I66" s="11">
        <f t="shared" ca="1" si="39"/>
        <v>-1.11128839812264</v>
      </c>
      <c r="J66" s="11">
        <f t="shared" ca="1" si="39"/>
        <v>-1.4955972292982103</v>
      </c>
      <c r="K66" s="11">
        <f t="shared" ca="1" si="39"/>
        <v>3.0714696718460003E-2</v>
      </c>
      <c r="L66" s="11">
        <f t="shared" ca="1" si="39"/>
        <v>4.3128802867139271E-2</v>
      </c>
      <c r="M66" s="11">
        <f t="shared" ca="1" si="39"/>
        <v>-3.1593178278E-3</v>
      </c>
      <c r="N66" s="11">
        <f t="shared" ca="1" si="39"/>
        <v>-0.111918646495</v>
      </c>
      <c r="O66" s="11">
        <f t="shared" ca="1" si="39"/>
        <v>7.8732988072160004E-2</v>
      </c>
      <c r="P66" s="11">
        <f t="shared" ca="1" si="39"/>
        <v>0.48104742547894003</v>
      </c>
      <c r="Q66" s="11">
        <f t="shared" ca="1" si="39"/>
        <v>7.0278068408759942E-2</v>
      </c>
      <c r="R66" s="11">
        <f t="shared" ca="1" si="39"/>
        <v>-0.15133476425230999</v>
      </c>
      <c r="S66" s="11">
        <f t="shared" ca="1" si="39"/>
        <v>2.2281475537843498</v>
      </c>
      <c r="T66" s="11">
        <f t="shared" ca="1" si="39"/>
        <v>0.62786977163102009</v>
      </c>
      <c r="U66" s="11">
        <f t="shared" ca="1" si="39"/>
        <v>0</v>
      </c>
      <c r="V66" s="11">
        <f t="shared" ca="1" si="39"/>
        <v>0</v>
      </c>
      <c r="W66" s="11">
        <f t="shared" ca="1" si="39"/>
        <v>0</v>
      </c>
    </row>
    <row r="67" spans="2:23" x14ac:dyDescent="0.25">
      <c r="B67" s="4" t="s">
        <v>51</v>
      </c>
      <c r="C67" s="8">
        <f t="shared" ca="1" si="30"/>
        <v>2592.1961081055506</v>
      </c>
      <c r="D67" s="8">
        <f ca="1">SUM(D57:D66)</f>
        <v>9.7733566145054276</v>
      </c>
      <c r="E67" s="8">
        <f t="shared" ref="E67" ca="1" si="40">SUM(E57:E66)</f>
        <v>13.494123374165028</v>
      </c>
      <c r="F67" s="8">
        <f t="shared" ref="F67" ca="1" si="41">SUM(F57:F66)</f>
        <v>-2.8847158654130318</v>
      </c>
      <c r="G67" s="8">
        <f t="shared" ref="G67" ca="1" si="42">SUM(G57:G66)</f>
        <v>-1.3609467564152151</v>
      </c>
      <c r="H67" s="8">
        <f t="shared" ref="H67" ca="1" si="43">SUM(H57:H66)</f>
        <v>-2.1849395269254011</v>
      </c>
      <c r="I67" s="8">
        <f t="shared" ref="I67" ca="1" si="44">SUM(I57:I66)</f>
        <v>459.89569495098641</v>
      </c>
      <c r="J67" s="8">
        <f t="shared" ref="J67" ca="1" si="45">SUM(J57:J66)</f>
        <v>456.32096536770865</v>
      </c>
      <c r="K67" s="8">
        <f t="shared" ref="K67" ca="1" si="46">SUM(K57:K66)</f>
        <v>489.60237599915854</v>
      </c>
      <c r="L67" s="8">
        <f t="shared" ref="L67" ca="1" si="47">SUM(L57:L66)</f>
        <v>478.79720550578287</v>
      </c>
      <c r="M67" s="8">
        <f t="shared" ref="M67" ca="1" si="48">SUM(M57:M66)</f>
        <v>435.81675660626752</v>
      </c>
      <c r="N67" s="8">
        <f t="shared" ref="N67" ca="1" si="49">SUM(N57:N66)</f>
        <v>400.50396963876557</v>
      </c>
      <c r="O67" s="8">
        <f t="shared" ref="O67" ca="1" si="50">SUM(O57:O66)</f>
        <v>429.34258698133283</v>
      </c>
      <c r="P67" s="8">
        <f t="shared" ref="P67" ca="1" si="51">SUM(P57:P66)</f>
        <v>410.67062591532539</v>
      </c>
      <c r="Q67" s="8">
        <f t="shared" ref="Q67" ca="1" si="52">SUM(Q57:Q66)</f>
        <v>412.35044209426786</v>
      </c>
      <c r="R67" s="8">
        <f t="shared" ref="R67" ca="1" si="53">SUM(R57:R66)</f>
        <v>393.26006128910888</v>
      </c>
      <c r="S67" s="8">
        <f t="shared" ref="S67" ca="1" si="54">SUM(S57:S66)</f>
        <v>426.92815761329115</v>
      </c>
      <c r="T67" s="8">
        <f t="shared" ref="T67" ca="1" si="55">SUM(T57:T66)</f>
        <v>449.55516973686372</v>
      </c>
      <c r="U67" s="8">
        <f t="shared" ref="U67" ca="1" si="56">SUM(U57:U66)</f>
        <v>0.17029262963342628</v>
      </c>
      <c r="V67" s="8">
        <f t="shared" ref="V67" ca="1" si="57">SUM(V57:V66)</f>
        <v>4.8233644479854343E-2</v>
      </c>
      <c r="W67" s="8">
        <f t="shared" ref="W67" ca="1" si="58">SUM(W57:W66)</f>
        <v>9.9633429678351204E-2</v>
      </c>
    </row>
    <row r="69" spans="2:23" x14ac:dyDescent="0.25">
      <c r="B69" s="4" t="s">
        <v>56</v>
      </c>
      <c r="C69" s="8">
        <f t="shared" ref="C69:C74" ca="1" si="59">NPV($C$2,D69:W69)</f>
        <v>0</v>
      </c>
      <c r="D69" s="8">
        <f t="shared" ref="D69:W69" ca="1" si="60">D17-D43</f>
        <v>0</v>
      </c>
      <c r="E69" s="8">
        <f t="shared" ca="1" si="60"/>
        <v>0</v>
      </c>
      <c r="F69" s="8">
        <f t="shared" ca="1" si="60"/>
        <v>0</v>
      </c>
      <c r="G69" s="8">
        <f t="shared" ca="1" si="60"/>
        <v>0</v>
      </c>
      <c r="H69" s="8">
        <f t="shared" ca="1" si="60"/>
        <v>0</v>
      </c>
      <c r="I69" s="8">
        <f t="shared" ca="1" si="60"/>
        <v>0</v>
      </c>
      <c r="J69" s="8">
        <f t="shared" ca="1" si="60"/>
        <v>0</v>
      </c>
      <c r="K69" s="8">
        <f t="shared" ca="1" si="60"/>
        <v>0</v>
      </c>
      <c r="L69" s="8">
        <f t="shared" ca="1" si="60"/>
        <v>0</v>
      </c>
      <c r="M69" s="8">
        <f t="shared" ca="1" si="60"/>
        <v>0</v>
      </c>
      <c r="N69" s="8">
        <f t="shared" ca="1" si="60"/>
        <v>0</v>
      </c>
      <c r="O69" s="8">
        <f t="shared" ca="1" si="60"/>
        <v>0</v>
      </c>
      <c r="P69" s="8">
        <f t="shared" ca="1" si="60"/>
        <v>0</v>
      </c>
      <c r="Q69" s="8">
        <f t="shared" ca="1" si="60"/>
        <v>0</v>
      </c>
      <c r="R69" s="8">
        <f t="shared" ca="1" si="60"/>
        <v>0</v>
      </c>
      <c r="S69" s="8">
        <f t="shared" ca="1" si="60"/>
        <v>0</v>
      </c>
      <c r="T69" s="8">
        <f t="shared" ca="1" si="60"/>
        <v>0</v>
      </c>
      <c r="U69" s="8">
        <f t="shared" ca="1" si="60"/>
        <v>0</v>
      </c>
      <c r="V69" s="8">
        <f t="shared" ca="1" si="60"/>
        <v>0</v>
      </c>
      <c r="W69" s="8">
        <f t="shared" ca="1" si="60"/>
        <v>0</v>
      </c>
    </row>
    <row r="70" spans="2:23" x14ac:dyDescent="0.25">
      <c r="B70" s="4" t="s">
        <v>57</v>
      </c>
      <c r="C70" s="8">
        <f t="shared" ca="1" si="59"/>
        <v>0</v>
      </c>
      <c r="D70" s="8">
        <f t="shared" ref="D70:W70" ca="1" si="61">D18-D44</f>
        <v>0</v>
      </c>
      <c r="E70" s="8">
        <f t="shared" ca="1" si="61"/>
        <v>0</v>
      </c>
      <c r="F70" s="8">
        <f t="shared" ca="1" si="61"/>
        <v>0</v>
      </c>
      <c r="G70" s="8">
        <f t="shared" ca="1" si="61"/>
        <v>0</v>
      </c>
      <c r="H70" s="8">
        <f t="shared" ca="1" si="61"/>
        <v>0</v>
      </c>
      <c r="I70" s="8">
        <f t="shared" ca="1" si="61"/>
        <v>0</v>
      </c>
      <c r="J70" s="8">
        <f t="shared" ca="1" si="61"/>
        <v>0</v>
      </c>
      <c r="K70" s="8">
        <f t="shared" ca="1" si="61"/>
        <v>0</v>
      </c>
      <c r="L70" s="8">
        <f t="shared" ca="1" si="61"/>
        <v>0</v>
      </c>
      <c r="M70" s="8">
        <f t="shared" ca="1" si="61"/>
        <v>0</v>
      </c>
      <c r="N70" s="8">
        <f t="shared" ca="1" si="61"/>
        <v>0</v>
      </c>
      <c r="O70" s="8">
        <f t="shared" ca="1" si="61"/>
        <v>0</v>
      </c>
      <c r="P70" s="8">
        <f t="shared" ca="1" si="61"/>
        <v>0</v>
      </c>
      <c r="Q70" s="8">
        <f t="shared" ca="1" si="61"/>
        <v>0</v>
      </c>
      <c r="R70" s="8">
        <f t="shared" ca="1" si="61"/>
        <v>0</v>
      </c>
      <c r="S70" s="8">
        <f t="shared" ca="1" si="61"/>
        <v>0</v>
      </c>
      <c r="T70" s="8">
        <f t="shared" ca="1" si="61"/>
        <v>0</v>
      </c>
      <c r="U70" s="8">
        <f t="shared" ca="1" si="61"/>
        <v>0</v>
      </c>
      <c r="V70" s="8">
        <f t="shared" ca="1" si="61"/>
        <v>0</v>
      </c>
      <c r="W70" s="8">
        <f t="shared" ca="1" si="61"/>
        <v>0</v>
      </c>
    </row>
    <row r="71" spans="2:23" x14ac:dyDescent="0.25">
      <c r="B71" s="4" t="s">
        <v>54</v>
      </c>
      <c r="C71" s="8">
        <f t="shared" ca="1" si="59"/>
        <v>-1888.7441209240872</v>
      </c>
      <c r="D71" s="8">
        <f t="shared" ref="D71:W71" ca="1" si="62">D19-D45</f>
        <v>7.3688030716373873</v>
      </c>
      <c r="E71" s="8">
        <f t="shared" ca="1" si="62"/>
        <v>-15.770701354746166</v>
      </c>
      <c r="F71" s="8">
        <f t="shared" ca="1" si="62"/>
        <v>0.9107180729333777</v>
      </c>
      <c r="G71" s="8">
        <f t="shared" ca="1" si="62"/>
        <v>-22.993897770698652</v>
      </c>
      <c r="H71" s="8">
        <f t="shared" ca="1" si="62"/>
        <v>8.278297838570893</v>
      </c>
      <c r="I71" s="8">
        <f t="shared" ca="1" si="62"/>
        <v>-343.46509180339064</v>
      </c>
      <c r="J71" s="8">
        <f t="shared" ca="1" si="62"/>
        <v>-346.51636932581795</v>
      </c>
      <c r="K71" s="8">
        <f t="shared" ca="1" si="62"/>
        <v>-342.62094418127725</v>
      </c>
      <c r="L71" s="8">
        <f t="shared" ca="1" si="62"/>
        <v>-341.84823364035697</v>
      </c>
      <c r="M71" s="8">
        <f t="shared" ca="1" si="62"/>
        <v>-347.09921479787897</v>
      </c>
      <c r="N71" s="8">
        <f t="shared" ca="1" si="62"/>
        <v>-322.31001575020247</v>
      </c>
      <c r="O71" s="8">
        <f t="shared" ca="1" si="62"/>
        <v>-326.56587072099109</v>
      </c>
      <c r="P71" s="8">
        <f t="shared" ca="1" si="62"/>
        <v>-295.37018492375995</v>
      </c>
      <c r="Q71" s="8">
        <f t="shared" ca="1" si="62"/>
        <v>-307.19458091224169</v>
      </c>
      <c r="R71" s="8">
        <f t="shared" ca="1" si="62"/>
        <v>-280.64978484527393</v>
      </c>
      <c r="S71" s="8">
        <f t="shared" ca="1" si="62"/>
        <v>-242.12339661391434</v>
      </c>
      <c r="T71" s="8">
        <f t="shared" ca="1" si="62"/>
        <v>-268.43347219792599</v>
      </c>
      <c r="U71" s="8">
        <f t="shared" ca="1" si="62"/>
        <v>-0.22652167980001536</v>
      </c>
      <c r="V71" s="8">
        <f t="shared" ca="1" si="62"/>
        <v>0</v>
      </c>
      <c r="W71" s="8">
        <f t="shared" ca="1" si="62"/>
        <v>0</v>
      </c>
    </row>
    <row r="72" spans="2:23" x14ac:dyDescent="0.25">
      <c r="B72" s="4" t="s">
        <v>55</v>
      </c>
      <c r="C72" s="8">
        <f t="shared" ca="1" si="59"/>
        <v>0</v>
      </c>
      <c r="D72" s="8">
        <f t="shared" ref="D72:W72" ca="1" si="63">D20-D46</f>
        <v>0</v>
      </c>
      <c r="E72" s="8">
        <f t="shared" ca="1" si="63"/>
        <v>0</v>
      </c>
      <c r="F72" s="8">
        <f t="shared" ca="1" si="63"/>
        <v>0</v>
      </c>
      <c r="G72" s="8">
        <f t="shared" ca="1" si="63"/>
        <v>0</v>
      </c>
      <c r="H72" s="8">
        <f t="shared" ca="1" si="63"/>
        <v>0</v>
      </c>
      <c r="I72" s="8">
        <f t="shared" ca="1" si="63"/>
        <v>0</v>
      </c>
      <c r="J72" s="8">
        <f t="shared" ca="1" si="63"/>
        <v>0</v>
      </c>
      <c r="K72" s="8">
        <f t="shared" ca="1" si="63"/>
        <v>0</v>
      </c>
      <c r="L72" s="8">
        <f t="shared" ca="1" si="63"/>
        <v>0</v>
      </c>
      <c r="M72" s="8">
        <f t="shared" ca="1" si="63"/>
        <v>0</v>
      </c>
      <c r="N72" s="8">
        <f t="shared" ca="1" si="63"/>
        <v>0</v>
      </c>
      <c r="O72" s="8">
        <f t="shared" ca="1" si="63"/>
        <v>0</v>
      </c>
      <c r="P72" s="8">
        <f t="shared" ca="1" si="63"/>
        <v>0</v>
      </c>
      <c r="Q72" s="8">
        <f t="shared" ca="1" si="63"/>
        <v>0</v>
      </c>
      <c r="R72" s="8">
        <f t="shared" ca="1" si="63"/>
        <v>0</v>
      </c>
      <c r="S72" s="8">
        <f t="shared" ca="1" si="63"/>
        <v>0</v>
      </c>
      <c r="T72" s="8">
        <f t="shared" ca="1" si="63"/>
        <v>0</v>
      </c>
      <c r="U72" s="8">
        <f t="shared" ca="1" si="63"/>
        <v>0</v>
      </c>
      <c r="V72" s="8">
        <f t="shared" ca="1" si="63"/>
        <v>0</v>
      </c>
      <c r="W72" s="8">
        <f t="shared" ca="1" si="63"/>
        <v>0</v>
      </c>
    </row>
    <row r="73" spans="2:23" x14ac:dyDescent="0.25">
      <c r="B73" s="4" t="s">
        <v>58</v>
      </c>
      <c r="C73" s="8">
        <f t="shared" ca="1" si="59"/>
        <v>5.022207831501313E-3</v>
      </c>
      <c r="D73" s="8">
        <f t="shared" ref="D73:W73" ca="1" si="64">D21-D47</f>
        <v>0</v>
      </c>
      <c r="E73" s="8">
        <f t="shared" ca="1" si="64"/>
        <v>-1.3326848459893625E-5</v>
      </c>
      <c r="F73" s="8">
        <f t="shared" ca="1" si="64"/>
        <v>7.4642198999441689E-7</v>
      </c>
      <c r="G73" s="8">
        <f t="shared" ca="1" si="64"/>
        <v>-2.6041562595224832E-6</v>
      </c>
      <c r="H73" s="8">
        <f t="shared" ca="1" si="64"/>
        <v>4.6987699063016919E-4</v>
      </c>
      <c r="I73" s="8">
        <f t="shared" ca="1" si="64"/>
        <v>2.3242390272102398E-3</v>
      </c>
      <c r="J73" s="8">
        <f t="shared" ca="1" si="64"/>
        <v>2.7439677588496636E-3</v>
      </c>
      <c r="K73" s="8">
        <f t="shared" ca="1" si="64"/>
        <v>4.1327671297963775E-4</v>
      </c>
      <c r="L73" s="8">
        <f t="shared" ca="1" si="64"/>
        <v>-1.8943659327064211E-4</v>
      </c>
      <c r="M73" s="8">
        <f t="shared" ca="1" si="64"/>
        <v>-3.1001475687020275E-5</v>
      </c>
      <c r="N73" s="8">
        <f t="shared" ca="1" si="64"/>
        <v>4.0257093495910112E-4</v>
      </c>
      <c r="O73" s="8">
        <f t="shared" ca="1" si="64"/>
        <v>0</v>
      </c>
      <c r="P73" s="8">
        <f t="shared" ca="1" si="64"/>
        <v>5.8631606989933971E-5</v>
      </c>
      <c r="Q73" s="8">
        <f t="shared" ca="1" si="64"/>
        <v>-5.5322079440145444E-5</v>
      </c>
      <c r="R73" s="8">
        <f t="shared" ca="1" si="64"/>
        <v>8.8827068728747349E-4</v>
      </c>
      <c r="S73" s="8">
        <f t="shared" ca="1" si="64"/>
        <v>-1.8175650961893552E-4</v>
      </c>
      <c r="T73" s="8">
        <f t="shared" ca="1" si="64"/>
        <v>2.2959062377694295E-3</v>
      </c>
      <c r="U73" s="8">
        <f t="shared" ca="1" si="64"/>
        <v>0</v>
      </c>
      <c r="V73" s="8">
        <f t="shared" ca="1" si="64"/>
        <v>4.0076247998399595E-5</v>
      </c>
      <c r="W73" s="8">
        <f t="shared" ca="1" si="64"/>
        <v>1.4482719009834E-5</v>
      </c>
    </row>
    <row r="74" spans="2:23" x14ac:dyDescent="0.25">
      <c r="B74" s="10" t="s">
        <v>59</v>
      </c>
      <c r="C74" s="11">
        <f t="shared" ca="1" si="59"/>
        <v>-3.8381513439859494</v>
      </c>
      <c r="D74" s="11">
        <f t="shared" ref="D74:W74" ca="1" si="65">D22-D48</f>
        <v>0</v>
      </c>
      <c r="E74" s="11">
        <f t="shared" ca="1" si="65"/>
        <v>0</v>
      </c>
      <c r="F74" s="11">
        <f t="shared" ca="1" si="65"/>
        <v>0</v>
      </c>
      <c r="G74" s="11">
        <f t="shared" ca="1" si="65"/>
        <v>2.8282869379836484E-8</v>
      </c>
      <c r="H74" s="11">
        <f t="shared" ca="1" si="65"/>
        <v>2.5841018214123324E-10</v>
      </c>
      <c r="I74" s="11">
        <f t="shared" ca="1" si="65"/>
        <v>-2.4033754508252514E-3</v>
      </c>
      <c r="J74" s="11">
        <f t="shared" ca="1" si="65"/>
        <v>-2.9011456772423116E-2</v>
      </c>
      <c r="K74" s="11">
        <f t="shared" ca="1" si="65"/>
        <v>-3.71010108960661E-2</v>
      </c>
      <c r="L74" s="11">
        <f t="shared" ca="1" si="65"/>
        <v>-0.65281453679622814</v>
      </c>
      <c r="M74" s="11">
        <f t="shared" ca="1" si="65"/>
        <v>-0.39088493562297799</v>
      </c>
      <c r="N74" s="11">
        <f t="shared" ca="1" si="65"/>
        <v>-1.7224708271390341</v>
      </c>
      <c r="O74" s="11">
        <f t="shared" ca="1" si="65"/>
        <v>-1.7617603340941628</v>
      </c>
      <c r="P74" s="11">
        <f t="shared" ca="1" si="65"/>
        <v>-1.8019462728211693</v>
      </c>
      <c r="Q74" s="11">
        <f t="shared" ca="1" si="65"/>
        <v>-1.8426124460856386</v>
      </c>
      <c r="R74" s="11">
        <f t="shared" ca="1" si="65"/>
        <v>-0.11588028069462553</v>
      </c>
      <c r="S74" s="11">
        <f t="shared" ca="1" si="65"/>
        <v>1.9859933671170893E-2</v>
      </c>
      <c r="T74" s="11">
        <f t="shared" ca="1" si="65"/>
        <v>2.0312940207190877E-2</v>
      </c>
      <c r="U74" s="11">
        <f t="shared" ca="1" si="65"/>
        <v>-0.13141637134111761</v>
      </c>
      <c r="V74" s="11">
        <f t="shared" ca="1" si="65"/>
        <v>3.4288207134409276E-2</v>
      </c>
      <c r="W74" s="11">
        <f t="shared" ca="1" si="65"/>
        <v>3.507035179615059E-2</v>
      </c>
    </row>
    <row r="75" spans="2:23" x14ac:dyDescent="0.25">
      <c r="B75" s="4" t="s">
        <v>60</v>
      </c>
      <c r="C75" s="8">
        <f ca="1">NPV($C$2,D75:W75)</f>
        <v>-1892.5772500602416</v>
      </c>
      <c r="D75" s="8">
        <f ca="1">SUM(D69:D74)</f>
        <v>7.3688030716373873</v>
      </c>
      <c r="E75" s="8">
        <f t="shared" ref="E75" ca="1" si="66">SUM(E69:E74)</f>
        <v>-15.770714681594626</v>
      </c>
      <c r="F75" s="8">
        <f t="shared" ref="F75" ca="1" si="67">SUM(F69:F74)</f>
        <v>0.91071881935536769</v>
      </c>
      <c r="G75" s="8">
        <f t="shared" ref="G75" ca="1" si="68">SUM(G69:G74)</f>
        <v>-22.99390034657204</v>
      </c>
      <c r="H75" s="8">
        <f t="shared" ref="H75" ca="1" si="69">SUM(H69:H74)</f>
        <v>8.2787677158199333</v>
      </c>
      <c r="I75" s="8">
        <f t="shared" ref="I75" ca="1" si="70">SUM(I69:I74)</f>
        <v>-343.46517093981424</v>
      </c>
      <c r="J75" s="8">
        <f t="shared" ref="J75" ca="1" si="71">SUM(J69:J74)</f>
        <v>-346.5426368148315</v>
      </c>
      <c r="K75" s="8">
        <f t="shared" ref="K75" ca="1" si="72">SUM(K69:K74)</f>
        <v>-342.65763191546034</v>
      </c>
      <c r="L75" s="8">
        <f t="shared" ref="L75" ca="1" si="73">SUM(L69:L74)</f>
        <v>-342.50123761374641</v>
      </c>
      <c r="M75" s="8">
        <f t="shared" ref="M75" ca="1" si="74">SUM(M69:M74)</f>
        <v>-347.49013073497764</v>
      </c>
      <c r="N75" s="8">
        <f t="shared" ref="N75" ca="1" si="75">SUM(N69:N74)</f>
        <v>-324.03208400640654</v>
      </c>
      <c r="O75" s="8">
        <f t="shared" ref="O75" ca="1" si="76">SUM(O69:O74)</f>
        <v>-328.32763105508525</v>
      </c>
      <c r="P75" s="8">
        <f t="shared" ref="P75" ca="1" si="77">SUM(P69:P74)</f>
        <v>-297.17207256497414</v>
      </c>
      <c r="Q75" s="8">
        <f t="shared" ref="Q75" ca="1" si="78">SUM(Q69:Q74)</f>
        <v>-309.03724868040678</v>
      </c>
      <c r="R75" s="8">
        <f t="shared" ref="R75" ca="1" si="79">SUM(R69:R74)</f>
        <v>-280.76477685528124</v>
      </c>
      <c r="S75" s="8">
        <f t="shared" ref="S75" ca="1" si="80">SUM(S69:S74)</f>
        <v>-242.10371843675279</v>
      </c>
      <c r="T75" s="8">
        <f t="shared" ref="T75" ca="1" si="81">SUM(T69:T74)</f>
        <v>-268.41086335148105</v>
      </c>
      <c r="U75" s="8">
        <f t="shared" ref="U75" ca="1" si="82">SUM(U69:U74)</f>
        <v>-0.35793805114113297</v>
      </c>
      <c r="V75" s="8">
        <f t="shared" ref="V75" ca="1" si="83">SUM(V69:V74)</f>
        <v>3.4328283382407676E-2</v>
      </c>
      <c r="W75" s="8">
        <f t="shared" ref="W75" ca="1" si="84">SUM(W69:W74)</f>
        <v>3.5084834515160424E-2</v>
      </c>
    </row>
    <row r="77" spans="2:23" ht="15.75" thickBot="1" x14ac:dyDescent="0.3">
      <c r="B77" s="12" t="s">
        <v>1</v>
      </c>
      <c r="C77" s="13">
        <f ca="1">NPV($C$2,D77:W77)</f>
        <v>699.61885804530846</v>
      </c>
      <c r="D77" s="13">
        <f ca="1">D67+D75</f>
        <v>17.142159686142815</v>
      </c>
      <c r="E77" s="13">
        <f t="shared" ref="E77:W77" ca="1" si="85">E67+E75</f>
        <v>-2.276591307429598</v>
      </c>
      <c r="F77" s="13">
        <f t="shared" ca="1" si="85"/>
        <v>-1.9739970460576641</v>
      </c>
      <c r="G77" s="13">
        <f t="shared" ca="1" si="85"/>
        <v>-24.354847102987257</v>
      </c>
      <c r="H77" s="13">
        <f t="shared" ca="1" si="85"/>
        <v>6.0938281888945323</v>
      </c>
      <c r="I77" s="13">
        <f t="shared" ca="1" si="85"/>
        <v>116.43052401117217</v>
      </c>
      <c r="J77" s="13">
        <f t="shared" ca="1" si="85"/>
        <v>109.77832855287716</v>
      </c>
      <c r="K77" s="13">
        <f t="shared" ca="1" si="85"/>
        <v>146.9447440836982</v>
      </c>
      <c r="L77" s="13">
        <f t="shared" ca="1" si="85"/>
        <v>136.29596789203646</v>
      </c>
      <c r="M77" s="13">
        <f t="shared" ca="1" si="85"/>
        <v>88.326625871289878</v>
      </c>
      <c r="N77" s="13">
        <f t="shared" ca="1" si="85"/>
        <v>76.471885632359033</v>
      </c>
      <c r="O77" s="13">
        <f t="shared" ca="1" si="85"/>
        <v>101.01495592624758</v>
      </c>
      <c r="P77" s="13">
        <f t="shared" ca="1" si="85"/>
        <v>113.49855335035124</v>
      </c>
      <c r="Q77" s="13">
        <f t="shared" ca="1" si="85"/>
        <v>103.31319341386109</v>
      </c>
      <c r="R77" s="13">
        <f t="shared" ca="1" si="85"/>
        <v>112.49528443382763</v>
      </c>
      <c r="S77" s="13">
        <f t="shared" ca="1" si="85"/>
        <v>184.82443917653836</v>
      </c>
      <c r="T77" s="13">
        <f t="shared" ca="1" si="85"/>
        <v>181.14430638538266</v>
      </c>
      <c r="U77" s="13">
        <f t="shared" ca="1" si="85"/>
        <v>-0.18764542150770669</v>
      </c>
      <c r="V77" s="13">
        <f t="shared" ca="1" si="85"/>
        <v>8.2561927862262019E-2</v>
      </c>
      <c r="W77" s="13">
        <f t="shared" ca="1" si="85"/>
        <v>0.13471826419351163</v>
      </c>
    </row>
    <row r="78" spans="2:23" ht="15.75" thickTop="1" x14ac:dyDescent="0.25">
      <c r="B78" s="4" t="s">
        <v>61</v>
      </c>
      <c r="C78" s="8">
        <f ca="1">C26-C52</f>
        <v>0</v>
      </c>
    </row>
    <row r="79" spans="2:23" ht="15.75" thickBot="1" x14ac:dyDescent="0.3">
      <c r="B79" s="12" t="s">
        <v>62</v>
      </c>
      <c r="C79" s="13">
        <f ca="1">C78+C77</f>
        <v>699.61885804530846</v>
      </c>
    </row>
    <row r="80" spans="2:23" ht="15.75" thickTop="1" x14ac:dyDescent="0.25"/>
    <row r="83" spans="2:33" x14ac:dyDescent="0.25">
      <c r="B83" s="4" t="s">
        <v>72</v>
      </c>
      <c r="C83" s="1" t="s">
        <v>3</v>
      </c>
      <c r="D83" s="2">
        <f>D4</f>
        <v>2023</v>
      </c>
      <c r="E83" s="2">
        <f t="shared" ref="E83:W83" si="86">E4</f>
        <v>2024</v>
      </c>
      <c r="F83" s="2">
        <f t="shared" si="86"/>
        <v>2025</v>
      </c>
      <c r="G83" s="2">
        <f t="shared" si="86"/>
        <v>2026</v>
      </c>
      <c r="H83" s="2">
        <f t="shared" si="86"/>
        <v>2027</v>
      </c>
      <c r="I83" s="2">
        <f t="shared" si="86"/>
        <v>2028</v>
      </c>
      <c r="J83" s="2">
        <f t="shared" si="86"/>
        <v>2029</v>
      </c>
      <c r="K83" s="2">
        <f t="shared" si="86"/>
        <v>2030</v>
      </c>
      <c r="L83" s="2">
        <f t="shared" si="86"/>
        <v>2031</v>
      </c>
      <c r="M83" s="2">
        <f t="shared" si="86"/>
        <v>2032</v>
      </c>
      <c r="N83" s="2">
        <f t="shared" si="86"/>
        <v>2033</v>
      </c>
      <c r="O83" s="2">
        <f t="shared" si="86"/>
        <v>2034</v>
      </c>
      <c r="P83" s="2">
        <f t="shared" si="86"/>
        <v>2035</v>
      </c>
      <c r="Q83" s="2">
        <f t="shared" si="86"/>
        <v>2036</v>
      </c>
      <c r="R83" s="2">
        <f t="shared" si="86"/>
        <v>2037</v>
      </c>
      <c r="S83" s="2">
        <f t="shared" si="86"/>
        <v>2038</v>
      </c>
      <c r="T83" s="2">
        <f t="shared" si="86"/>
        <v>2039</v>
      </c>
      <c r="U83" s="2">
        <f t="shared" si="86"/>
        <v>2040</v>
      </c>
      <c r="V83" s="2">
        <f t="shared" si="86"/>
        <v>2041</v>
      </c>
      <c r="W83" s="2">
        <f t="shared" si="86"/>
        <v>2042</v>
      </c>
    </row>
    <row r="84" spans="2:33" x14ac:dyDescent="0.25">
      <c r="B84" s="4" t="s">
        <v>64</v>
      </c>
      <c r="C84" s="8">
        <f ca="1">NPV($C$2,D84:W84)</f>
        <v>-1888.7441209240872</v>
      </c>
      <c r="D84" s="8">
        <f ca="1">(D71+D72)</f>
        <v>7.3688030716373873</v>
      </c>
      <c r="E84" s="8">
        <f t="shared" ref="E84:W84" ca="1" si="87">(E71+E72)</f>
        <v>-15.770701354746166</v>
      </c>
      <c r="F84" s="8">
        <f t="shared" ca="1" si="87"/>
        <v>0.9107180729333777</v>
      </c>
      <c r="G84" s="8">
        <f t="shared" ca="1" si="87"/>
        <v>-22.993897770698652</v>
      </c>
      <c r="H84" s="8">
        <f t="shared" ca="1" si="87"/>
        <v>8.278297838570893</v>
      </c>
      <c r="I84" s="8">
        <f t="shared" ca="1" si="87"/>
        <v>-343.46509180339064</v>
      </c>
      <c r="J84" s="8">
        <f t="shared" ca="1" si="87"/>
        <v>-346.51636932581795</v>
      </c>
      <c r="K84" s="8">
        <f t="shared" ca="1" si="87"/>
        <v>-342.62094418127725</v>
      </c>
      <c r="L84" s="8">
        <f t="shared" ca="1" si="87"/>
        <v>-341.84823364035697</v>
      </c>
      <c r="M84" s="8">
        <f t="shared" ca="1" si="87"/>
        <v>-347.09921479787897</v>
      </c>
      <c r="N84" s="8">
        <f t="shared" ca="1" si="87"/>
        <v>-322.31001575020247</v>
      </c>
      <c r="O84" s="8">
        <f t="shared" ca="1" si="87"/>
        <v>-326.56587072099109</v>
      </c>
      <c r="P84" s="8">
        <f t="shared" ca="1" si="87"/>
        <v>-295.37018492375995</v>
      </c>
      <c r="Q84" s="8">
        <f t="shared" ca="1" si="87"/>
        <v>-307.19458091224169</v>
      </c>
      <c r="R84" s="8">
        <f t="shared" ca="1" si="87"/>
        <v>-280.64978484527393</v>
      </c>
      <c r="S84" s="8">
        <f t="shared" ca="1" si="87"/>
        <v>-242.12339661391434</v>
      </c>
      <c r="T84" s="8">
        <f t="shared" ca="1" si="87"/>
        <v>-268.43347219792599</v>
      </c>
      <c r="U84" s="8">
        <f t="shared" ca="1" si="87"/>
        <v>-0.22652167980001536</v>
      </c>
      <c r="V84" s="8">
        <f t="shared" ca="1" si="87"/>
        <v>0</v>
      </c>
      <c r="W84" s="8">
        <f t="shared" ca="1" si="87"/>
        <v>0</v>
      </c>
    </row>
    <row r="85" spans="2:33" x14ac:dyDescent="0.25">
      <c r="B85" s="4" t="s">
        <v>59</v>
      </c>
      <c r="C85" s="8">
        <f ca="1">NPV($C$2,D85:W85)</f>
        <v>-3.8381513439859494</v>
      </c>
      <c r="D85" s="8">
        <f ca="1">D74</f>
        <v>0</v>
      </c>
      <c r="E85" s="8">
        <f t="shared" ref="E85:W85" ca="1" si="88">E74</f>
        <v>0</v>
      </c>
      <c r="F85" s="8">
        <f t="shared" ca="1" si="88"/>
        <v>0</v>
      </c>
      <c r="G85" s="8">
        <f t="shared" ca="1" si="88"/>
        <v>2.8282869379836484E-8</v>
      </c>
      <c r="H85" s="8">
        <f t="shared" ca="1" si="88"/>
        <v>2.5841018214123324E-10</v>
      </c>
      <c r="I85" s="8">
        <f t="shared" ca="1" si="88"/>
        <v>-2.4033754508252514E-3</v>
      </c>
      <c r="J85" s="8">
        <f t="shared" ca="1" si="88"/>
        <v>-2.9011456772423116E-2</v>
      </c>
      <c r="K85" s="8">
        <f t="shared" ca="1" si="88"/>
        <v>-3.71010108960661E-2</v>
      </c>
      <c r="L85" s="8">
        <f t="shared" ca="1" si="88"/>
        <v>-0.65281453679622814</v>
      </c>
      <c r="M85" s="8">
        <f t="shared" ca="1" si="88"/>
        <v>-0.39088493562297799</v>
      </c>
      <c r="N85" s="8">
        <f t="shared" ca="1" si="88"/>
        <v>-1.7224708271390341</v>
      </c>
      <c r="O85" s="8">
        <f t="shared" ca="1" si="88"/>
        <v>-1.7617603340941628</v>
      </c>
      <c r="P85" s="8">
        <f t="shared" ca="1" si="88"/>
        <v>-1.8019462728211693</v>
      </c>
      <c r="Q85" s="8">
        <f t="shared" ca="1" si="88"/>
        <v>-1.8426124460856386</v>
      </c>
      <c r="R85" s="8">
        <f t="shared" ca="1" si="88"/>
        <v>-0.11588028069462553</v>
      </c>
      <c r="S85" s="8">
        <f t="shared" ca="1" si="88"/>
        <v>1.9859933671170893E-2</v>
      </c>
      <c r="T85" s="8">
        <f t="shared" ca="1" si="88"/>
        <v>2.0312940207190877E-2</v>
      </c>
      <c r="U85" s="8">
        <f t="shared" ca="1" si="88"/>
        <v>-0.13141637134111761</v>
      </c>
      <c r="V85" s="8">
        <f t="shared" ca="1" si="88"/>
        <v>3.4288207134409276E-2</v>
      </c>
      <c r="W85" s="8">
        <f t="shared" ca="1" si="88"/>
        <v>3.507035179615059E-2</v>
      </c>
    </row>
    <row r="86" spans="2:33" x14ac:dyDescent="0.25">
      <c r="B86" s="4" t="s">
        <v>68</v>
      </c>
      <c r="C86" s="8">
        <f t="shared" ref="C86:C89" ca="1" si="89">NPV($C$2,D86:W86)</f>
        <v>-11.809216432707766</v>
      </c>
      <c r="D86" s="8">
        <f ca="1">(D69+D70+D73+D61+D62+D66)</f>
        <v>1.5729608374840609E-2</v>
      </c>
      <c r="E86" s="8">
        <f t="shared" ref="E86:W86" ca="1" si="90">(E69+E70+E73+E61+E62+E66)</f>
        <v>0.32281274933565429</v>
      </c>
      <c r="F86" s="8">
        <f t="shared" ca="1" si="90"/>
        <v>5.1168099793899025E-2</v>
      </c>
      <c r="G86" s="8">
        <f t="shared" ca="1" si="90"/>
        <v>-4.4682853542679979E-2</v>
      </c>
      <c r="H86" s="8">
        <f t="shared" ca="1" si="90"/>
        <v>-1.6263499389699732E-2</v>
      </c>
      <c r="I86" s="8">
        <f t="shared" ca="1" si="90"/>
        <v>-1.1159949447974864</v>
      </c>
      <c r="J86" s="8">
        <f t="shared" ca="1" si="90"/>
        <v>-1.5026073171287435</v>
      </c>
      <c r="K86" s="8">
        <f t="shared" ca="1" si="90"/>
        <v>0.25996362031796277</v>
      </c>
      <c r="L86" s="8">
        <f t="shared" ca="1" si="90"/>
        <v>0.13865125887015317</v>
      </c>
      <c r="M86" s="8">
        <f t="shared" ca="1" si="90"/>
        <v>-13.823692425455535</v>
      </c>
      <c r="N86" s="8">
        <f t="shared" ca="1" si="90"/>
        <v>-1.8928020673228838</v>
      </c>
      <c r="O86" s="8">
        <f t="shared" ca="1" si="90"/>
        <v>-7.6784897661631124</v>
      </c>
      <c r="P86" s="8">
        <f t="shared" ca="1" si="90"/>
        <v>-0.13945156688856147</v>
      </c>
      <c r="Q86" s="8">
        <f t="shared" ca="1" si="90"/>
        <v>-0.84002228409512869</v>
      </c>
      <c r="R86" s="8">
        <f t="shared" ca="1" si="90"/>
        <v>-0.87721510821335813</v>
      </c>
      <c r="S86" s="8">
        <f t="shared" ca="1" si="90"/>
        <v>3.5440558053926843</v>
      </c>
      <c r="T86" s="8">
        <f t="shared" ca="1" si="90"/>
        <v>1.6286741962110947</v>
      </c>
      <c r="U86" s="8">
        <f t="shared" ca="1" si="90"/>
        <v>4.6379742341287056E-3</v>
      </c>
      <c r="V86" s="8">
        <f t="shared" ca="1" si="90"/>
        <v>-8.264364744974273E-4</v>
      </c>
      <c r="W86" s="8">
        <f t="shared" ca="1" si="90"/>
        <v>-1.1728955307006572E-3</v>
      </c>
    </row>
    <row r="87" spans="2:33" x14ac:dyDescent="0.25">
      <c r="B87" s="4" t="s">
        <v>65</v>
      </c>
      <c r="C87" s="8">
        <f t="shared" ca="1" si="89"/>
        <v>-1271.6120967999202</v>
      </c>
      <c r="D87" s="8">
        <f ca="1">(D57+D58+D59+D60)</f>
        <v>4.5102676559491739</v>
      </c>
      <c r="E87" s="8">
        <f t="shared" ref="E87:W87" ca="1" si="91">(E57+E58+E59+E60)</f>
        <v>7.5341606945977588</v>
      </c>
      <c r="F87" s="8">
        <f t="shared" ca="1" si="91"/>
        <v>-8.3229604876447674</v>
      </c>
      <c r="G87" s="8">
        <f t="shared" ca="1" si="91"/>
        <v>-1.2407212273235846</v>
      </c>
      <c r="H87" s="8">
        <f t="shared" ca="1" si="91"/>
        <v>1.7199783682811791</v>
      </c>
      <c r="I87" s="8">
        <f t="shared" ca="1" si="91"/>
        <v>-159.57642020612286</v>
      </c>
      <c r="J87" s="8">
        <f t="shared" ca="1" si="91"/>
        <v>-165.47805140348402</v>
      </c>
      <c r="K87" s="8">
        <f t="shared" ca="1" si="91"/>
        <v>-188.78907168122774</v>
      </c>
      <c r="L87" s="8">
        <f t="shared" ca="1" si="91"/>
        <v>-169.23471303747672</v>
      </c>
      <c r="M87" s="8">
        <f t="shared" ca="1" si="91"/>
        <v>-236.30823530638349</v>
      </c>
      <c r="N87" s="8">
        <f t="shared" ca="1" si="91"/>
        <v>-235.36581132193936</v>
      </c>
      <c r="O87" s="8">
        <f t="shared" ca="1" si="91"/>
        <v>-266.54971824315311</v>
      </c>
      <c r="P87" s="8">
        <f t="shared" ca="1" si="91"/>
        <v>-230.34487331885555</v>
      </c>
      <c r="Q87" s="8">
        <f t="shared" ca="1" si="91"/>
        <v>-250.61579825846911</v>
      </c>
      <c r="R87" s="8">
        <f t="shared" ca="1" si="91"/>
        <v>-245.35125909406756</v>
      </c>
      <c r="S87" s="8">
        <f t="shared" ca="1" si="91"/>
        <v>-279.89293741864594</v>
      </c>
      <c r="T87" s="8">
        <f t="shared" ca="1" si="91"/>
        <v>-304.62467768850468</v>
      </c>
      <c r="U87" s="8">
        <f t="shared" ca="1" si="91"/>
        <v>0.1129417386926016</v>
      </c>
      <c r="V87" s="8">
        <f t="shared" ca="1" si="91"/>
        <v>8.0352176550651189E-2</v>
      </c>
      <c r="W87" s="8">
        <f t="shared" ca="1" si="91"/>
        <v>2.0092272136525535E-2</v>
      </c>
    </row>
    <row r="88" spans="2:33" x14ac:dyDescent="0.25">
      <c r="B88" s="4" t="s">
        <v>49</v>
      </c>
      <c r="C88" s="8">
        <f t="shared" ca="1" si="89"/>
        <v>3666.0205811357109</v>
      </c>
      <c r="D88" s="8">
        <f ca="1">D65</f>
        <v>0.46385413558535049</v>
      </c>
      <c r="E88" s="8">
        <f t="shared" ref="E88:W88" ca="1" si="92">E65</f>
        <v>0.93655043900405133</v>
      </c>
      <c r="F88" s="8">
        <f t="shared" ca="1" si="92"/>
        <v>-6.0270000507284749</v>
      </c>
      <c r="G88" s="8">
        <f t="shared" ca="1" si="92"/>
        <v>-0.65433152585211474</v>
      </c>
      <c r="H88" s="8">
        <f t="shared" ca="1" si="92"/>
        <v>2.2671733271458834</v>
      </c>
      <c r="I88" s="8">
        <f t="shared" ca="1" si="92"/>
        <v>653.34553987213258</v>
      </c>
      <c r="J88" s="8">
        <f t="shared" ca="1" si="92"/>
        <v>613.62606731786263</v>
      </c>
      <c r="K88" s="8">
        <f t="shared" ca="1" si="92"/>
        <v>629.39587067729144</v>
      </c>
      <c r="L88" s="8">
        <f t="shared" ca="1" si="92"/>
        <v>611.46883035124881</v>
      </c>
      <c r="M88" s="8">
        <f t="shared" ca="1" si="92"/>
        <v>644.23570412337415</v>
      </c>
      <c r="N88" s="8">
        <f t="shared" ca="1" si="92"/>
        <v>595.80918171965391</v>
      </c>
      <c r="O88" s="8">
        <f t="shared" ca="1" si="92"/>
        <v>657.9117640528807</v>
      </c>
      <c r="P88" s="8">
        <f t="shared" ca="1" si="92"/>
        <v>599.38160647160089</v>
      </c>
      <c r="Q88" s="8">
        <f t="shared" ca="1" si="92"/>
        <v>621.40948618388052</v>
      </c>
      <c r="R88" s="8">
        <f t="shared" ca="1" si="92"/>
        <v>585.96852747115702</v>
      </c>
      <c r="S88" s="8">
        <f t="shared" ca="1" si="92"/>
        <v>640.87450975752154</v>
      </c>
      <c r="T88" s="8">
        <f t="shared" ca="1" si="92"/>
        <v>688.33232901990959</v>
      </c>
      <c r="U88" s="8">
        <f t="shared" ca="1" si="92"/>
        <v>3.6966922250655898E-2</v>
      </c>
      <c r="V88" s="8">
        <f t="shared" ca="1" si="92"/>
        <v>1.0508448943426174E-2</v>
      </c>
      <c r="W88" s="8">
        <f t="shared" ca="1" si="92"/>
        <v>4.8188923169846021E-2</v>
      </c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2:33" x14ac:dyDescent="0.25">
      <c r="B89" s="4" t="s">
        <v>63</v>
      </c>
      <c r="C89" s="8">
        <f t="shared" ca="1" si="89"/>
        <v>209.6018624102995</v>
      </c>
      <c r="D89" s="8">
        <f ca="1">(D63+D64)</f>
        <v>4.7835052145960617</v>
      </c>
      <c r="E89" s="8">
        <f t="shared" ref="E89:W89" ca="1" si="93">(E63+E64)</f>
        <v>4.7005861643791036</v>
      </c>
      <c r="F89" s="8">
        <f t="shared" ca="1" si="93"/>
        <v>11.414077319588301</v>
      </c>
      <c r="G89" s="8">
        <f t="shared" ca="1" si="93"/>
        <v>0.57878624614690466</v>
      </c>
      <c r="H89" s="8">
        <f t="shared" ca="1" si="93"/>
        <v>-6.1553578459721336</v>
      </c>
      <c r="I89" s="8">
        <f t="shared" ca="1" si="93"/>
        <v>-32.755105531198552</v>
      </c>
      <c r="J89" s="8">
        <f t="shared" ca="1" si="93"/>
        <v>9.6783007382176436</v>
      </c>
      <c r="K89" s="8">
        <f t="shared" ca="1" si="93"/>
        <v>48.736026659489866</v>
      </c>
      <c r="L89" s="8">
        <f t="shared" ca="1" si="93"/>
        <v>36.424247496547324</v>
      </c>
      <c r="M89" s="8">
        <f t="shared" ca="1" si="93"/>
        <v>41.712949213256678</v>
      </c>
      <c r="N89" s="8">
        <f t="shared" ca="1" si="93"/>
        <v>41.95380387930885</v>
      </c>
      <c r="O89" s="8">
        <f t="shared" ca="1" si="93"/>
        <v>45.659030937768392</v>
      </c>
      <c r="P89" s="8">
        <f t="shared" ca="1" si="93"/>
        <v>41.773402961075618</v>
      </c>
      <c r="Q89" s="8">
        <f t="shared" ca="1" si="93"/>
        <v>42.39672113087218</v>
      </c>
      <c r="R89" s="8">
        <f t="shared" ca="1" si="93"/>
        <v>53.520896290920035</v>
      </c>
      <c r="S89" s="8">
        <f t="shared" ca="1" si="93"/>
        <v>62.402347712513262</v>
      </c>
      <c r="T89" s="8">
        <f t="shared" ca="1" si="93"/>
        <v>64.221140115485497</v>
      </c>
      <c r="U89" s="8">
        <f t="shared" ca="1" si="93"/>
        <v>1.574599445604008E-2</v>
      </c>
      <c r="V89" s="8">
        <f t="shared" ca="1" si="93"/>
        <v>-4.1760468291727193E-2</v>
      </c>
      <c r="W89" s="8">
        <f t="shared" ca="1" si="93"/>
        <v>3.2539612621690139E-2</v>
      </c>
    </row>
    <row r="90" spans="2:33" x14ac:dyDescent="0.25">
      <c r="B90" s="4" t="s">
        <v>67</v>
      </c>
      <c r="C90" s="15">
        <f ca="1">SUM(C84:C89)</f>
        <v>699.61885804530959</v>
      </c>
      <c r="D90" s="16">
        <f ca="1">SUM(D84:D89)</f>
        <v>17.142159686142815</v>
      </c>
      <c r="E90" s="16">
        <f t="shared" ref="E90:W90" ca="1" si="94">SUM(E84:E89)</f>
        <v>-2.276591307429598</v>
      </c>
      <c r="F90" s="16">
        <f t="shared" ca="1" si="94"/>
        <v>-1.973997046057665</v>
      </c>
      <c r="G90" s="16">
        <f t="shared" ca="1" si="94"/>
        <v>-24.354847102987257</v>
      </c>
      <c r="H90" s="16">
        <f t="shared" ca="1" si="94"/>
        <v>6.0938281888945323</v>
      </c>
      <c r="I90" s="16">
        <f t="shared" ca="1" si="94"/>
        <v>116.43052401117225</v>
      </c>
      <c r="J90" s="16">
        <f t="shared" ca="1" si="94"/>
        <v>109.77832855287713</v>
      </c>
      <c r="K90" s="16">
        <f t="shared" ca="1" si="94"/>
        <v>146.94474408369831</v>
      </c>
      <c r="L90" s="16">
        <f t="shared" ca="1" si="94"/>
        <v>136.2959678920364</v>
      </c>
      <c r="M90" s="16">
        <f t="shared" ca="1" si="94"/>
        <v>88.326625871289792</v>
      </c>
      <c r="N90" s="16">
        <f t="shared" ca="1" si="94"/>
        <v>76.471885632359033</v>
      </c>
      <c r="O90" s="16">
        <f t="shared" ca="1" si="94"/>
        <v>101.01495592624767</v>
      </c>
      <c r="P90" s="16">
        <f t="shared" ca="1" si="94"/>
        <v>113.49855335035127</v>
      </c>
      <c r="Q90" s="16">
        <f t="shared" ca="1" si="94"/>
        <v>103.31319341386111</v>
      </c>
      <c r="R90" s="16">
        <f t="shared" ca="1" si="94"/>
        <v>112.49528443382755</v>
      </c>
      <c r="S90" s="16">
        <f t="shared" ca="1" si="94"/>
        <v>184.82443917653839</v>
      </c>
      <c r="T90" s="16">
        <f t="shared" ca="1" si="94"/>
        <v>181.14430638538263</v>
      </c>
      <c r="U90" s="16">
        <f t="shared" ca="1" si="94"/>
        <v>-0.18764542150770669</v>
      </c>
      <c r="V90" s="16">
        <f t="shared" ca="1" si="94"/>
        <v>8.2561927862262019E-2</v>
      </c>
      <c r="W90" s="16">
        <f t="shared" ca="1" si="94"/>
        <v>0.13471826419351163</v>
      </c>
    </row>
    <row r="92" spans="2:33" x14ac:dyDescent="0.25">
      <c r="B92" s="4" t="s">
        <v>66</v>
      </c>
      <c r="D92" s="8">
        <f ca="1">-D90</f>
        <v>-17.142159686142815</v>
      </c>
      <c r="E92" s="8">
        <f ca="1">NPV($C$2,$D$90:E90)</f>
        <v>14.067224774952502</v>
      </c>
      <c r="F92" s="8">
        <f ca="1">NPV($C$2,$D$90:F90)</f>
        <v>12.441768269210543</v>
      </c>
      <c r="G92" s="8">
        <f ca="1">NPV($C$2,$D$90:G90)</f>
        <v>-6.3553185335474094</v>
      </c>
      <c r="H92" s="8">
        <f ca="1">NPV($C$2,$D$90:H90)</f>
        <v>-1.9470135830572526</v>
      </c>
      <c r="I92" s="8">
        <f ca="1">NPV($C$2,$D$90:I90)</f>
        <v>76.997974095800657</v>
      </c>
      <c r="J92" s="8">
        <f ca="1">NPV($C$2,$D$90:J90)</f>
        <v>146.76506398860761</v>
      </c>
      <c r="K92" s="8">
        <f ca="1">NPV($C$2,$D$90:K90)</f>
        <v>234.29655691831488</v>
      </c>
      <c r="L92" s="8">
        <f ca="1">NPV($C$2,$D$90:L90)</f>
        <v>310.39391369638088</v>
      </c>
      <c r="M92" s="8">
        <f ca="1">NPV($C$2,$D$90:M90)</f>
        <v>356.61652630503403</v>
      </c>
      <c r="N92" s="8">
        <f ca="1">NPV($C$2,$D$90:N90)</f>
        <v>394.12599673318675</v>
      </c>
      <c r="O92" s="8">
        <f ca="1">NPV($C$2,$D$90:O90)</f>
        <v>440.56694694911891</v>
      </c>
      <c r="P92" s="8">
        <f ca="1">NPV($C$2,$D$90:P90)</f>
        <v>489.47518635181098</v>
      </c>
      <c r="Q92" s="8">
        <f ca="1">NPV($C$2,$D$90:Q90)</f>
        <v>531.20282165279366</v>
      </c>
      <c r="R92" s="8">
        <f ca="1">NPV($C$2,$D$90:R90)</f>
        <v>573.78997300764672</v>
      </c>
      <c r="S92" s="8">
        <f ca="1">NPV($C$2,$D$90:S90)</f>
        <v>639.37126299395834</v>
      </c>
      <c r="T92" s="8">
        <f ca="1">NPV($C$2,$D$90:T90)</f>
        <v>699.61633543410198</v>
      </c>
      <c r="U92" s="8">
        <f ca="1">NPV($C$2,$D$90:U90)</f>
        <v>699.55784146385042</v>
      </c>
      <c r="V92" s="8">
        <f ca="1">NPV($C$2,$D$90:V90)</f>
        <v>699.58196434837828</v>
      </c>
      <c r="W92" s="8">
        <f ca="1">NPV($C$2,$D$90:W90)</f>
        <v>699.61885804530846</v>
      </c>
    </row>
    <row r="94" spans="2:33" x14ac:dyDescent="0.25">
      <c r="B94" s="4" t="s">
        <v>34</v>
      </c>
      <c r="C94" s="14">
        <f ca="1">C75</f>
        <v>-1892.5772500602416</v>
      </c>
      <c r="D94" s="14">
        <f ca="1">D75</f>
        <v>7.3688030716373873</v>
      </c>
      <c r="E94" s="14">
        <f t="shared" ref="E94:W94" ca="1" si="95">E75</f>
        <v>-15.770714681594626</v>
      </c>
      <c r="F94" s="14">
        <f t="shared" ca="1" si="95"/>
        <v>0.91071881935536769</v>
      </c>
      <c r="G94" s="14">
        <f t="shared" ca="1" si="95"/>
        <v>-22.99390034657204</v>
      </c>
      <c r="H94" s="14">
        <f t="shared" ca="1" si="95"/>
        <v>8.2787677158199333</v>
      </c>
      <c r="I94" s="14">
        <f t="shared" ca="1" si="95"/>
        <v>-343.46517093981424</v>
      </c>
      <c r="J94" s="14">
        <f t="shared" ca="1" si="95"/>
        <v>-346.5426368148315</v>
      </c>
      <c r="K94" s="14">
        <f t="shared" ca="1" si="95"/>
        <v>-342.65763191546034</v>
      </c>
      <c r="L94" s="14">
        <f t="shared" ca="1" si="95"/>
        <v>-342.50123761374641</v>
      </c>
      <c r="M94" s="14">
        <f t="shared" ca="1" si="95"/>
        <v>-347.49013073497764</v>
      </c>
      <c r="N94" s="14">
        <f t="shared" ca="1" si="95"/>
        <v>-324.03208400640654</v>
      </c>
      <c r="O94" s="14">
        <f t="shared" ca="1" si="95"/>
        <v>-328.32763105508525</v>
      </c>
      <c r="P94" s="14">
        <f t="shared" ca="1" si="95"/>
        <v>-297.17207256497414</v>
      </c>
      <c r="Q94" s="14">
        <f t="shared" ca="1" si="95"/>
        <v>-309.03724868040678</v>
      </c>
      <c r="R94" s="14">
        <f t="shared" ca="1" si="95"/>
        <v>-280.76477685528124</v>
      </c>
      <c r="S94" s="14">
        <f t="shared" ca="1" si="95"/>
        <v>-242.10371843675279</v>
      </c>
      <c r="T94" s="14">
        <f t="shared" ca="1" si="95"/>
        <v>-268.41086335148105</v>
      </c>
      <c r="U94" s="14">
        <f t="shared" ca="1" si="95"/>
        <v>-0.35793805114113297</v>
      </c>
      <c r="V94" s="14">
        <f t="shared" ca="1" si="95"/>
        <v>3.4328283382407676E-2</v>
      </c>
      <c r="W94" s="14">
        <f t="shared" ca="1" si="95"/>
        <v>3.5084834515160424E-2</v>
      </c>
    </row>
    <row r="95" spans="2:33" x14ac:dyDescent="0.25">
      <c r="B95" s="4" t="s">
        <v>35</v>
      </c>
      <c r="C95" s="14">
        <f ca="1">C67</f>
        <v>2592.1961081055506</v>
      </c>
      <c r="D95" s="14">
        <f ca="1">D67</f>
        <v>9.7733566145054276</v>
      </c>
      <c r="E95" s="14">
        <f t="shared" ref="E95:W95" ca="1" si="96">E67</f>
        <v>13.494123374165028</v>
      </c>
      <c r="F95" s="14">
        <f t="shared" ca="1" si="96"/>
        <v>-2.8847158654130318</v>
      </c>
      <c r="G95" s="14">
        <f t="shared" ca="1" si="96"/>
        <v>-1.3609467564152151</v>
      </c>
      <c r="H95" s="14">
        <f t="shared" ca="1" si="96"/>
        <v>-2.1849395269254011</v>
      </c>
      <c r="I95" s="14">
        <f t="shared" ca="1" si="96"/>
        <v>459.89569495098641</v>
      </c>
      <c r="J95" s="14">
        <f t="shared" ca="1" si="96"/>
        <v>456.32096536770865</v>
      </c>
      <c r="K95" s="14">
        <f t="shared" ca="1" si="96"/>
        <v>489.60237599915854</v>
      </c>
      <c r="L95" s="14">
        <f t="shared" ca="1" si="96"/>
        <v>478.79720550578287</v>
      </c>
      <c r="M95" s="14">
        <f t="shared" ca="1" si="96"/>
        <v>435.81675660626752</v>
      </c>
      <c r="N95" s="14">
        <f t="shared" ca="1" si="96"/>
        <v>400.50396963876557</v>
      </c>
      <c r="O95" s="14">
        <f t="shared" ca="1" si="96"/>
        <v>429.34258698133283</v>
      </c>
      <c r="P95" s="14">
        <f t="shared" ca="1" si="96"/>
        <v>410.67062591532539</v>
      </c>
      <c r="Q95" s="14">
        <f t="shared" ca="1" si="96"/>
        <v>412.35044209426786</v>
      </c>
      <c r="R95" s="14">
        <f t="shared" ca="1" si="96"/>
        <v>393.26006128910888</v>
      </c>
      <c r="S95" s="14">
        <f t="shared" ca="1" si="96"/>
        <v>426.92815761329115</v>
      </c>
      <c r="T95" s="14">
        <f t="shared" ca="1" si="96"/>
        <v>449.55516973686372</v>
      </c>
      <c r="U95" s="14">
        <f t="shared" ca="1" si="96"/>
        <v>0.17029262963342628</v>
      </c>
      <c r="V95" s="14">
        <f t="shared" ca="1" si="96"/>
        <v>4.8233644479854343E-2</v>
      </c>
      <c r="W95" s="14">
        <f t="shared" ca="1" si="96"/>
        <v>9.9633429678351204E-2</v>
      </c>
    </row>
    <row r="96" spans="2:33" x14ac:dyDescent="0.25">
      <c r="B96" s="4" t="s">
        <v>1</v>
      </c>
      <c r="C96" s="17">
        <f ca="1">SUM(C94:C95)</f>
        <v>699.61885804530903</v>
      </c>
      <c r="D96" s="17">
        <f t="shared" ref="D96:W96" ca="1" si="97">SUM(D94:D95)</f>
        <v>17.142159686142815</v>
      </c>
      <c r="E96" s="17">
        <f t="shared" ca="1" si="97"/>
        <v>-2.276591307429598</v>
      </c>
      <c r="F96" s="17">
        <f t="shared" ca="1" si="97"/>
        <v>-1.9739970460576641</v>
      </c>
      <c r="G96" s="17">
        <f t="shared" ca="1" si="97"/>
        <v>-24.354847102987257</v>
      </c>
      <c r="H96" s="17">
        <f t="shared" ca="1" si="97"/>
        <v>6.0938281888945323</v>
      </c>
      <c r="I96" s="17">
        <f t="shared" ca="1" si="97"/>
        <v>116.43052401117217</v>
      </c>
      <c r="J96" s="17">
        <f t="shared" ca="1" si="97"/>
        <v>109.77832855287716</v>
      </c>
      <c r="K96" s="17">
        <f t="shared" ca="1" si="97"/>
        <v>146.9447440836982</v>
      </c>
      <c r="L96" s="17">
        <f t="shared" ca="1" si="97"/>
        <v>136.29596789203646</v>
      </c>
      <c r="M96" s="17">
        <f t="shared" ca="1" si="97"/>
        <v>88.326625871289878</v>
      </c>
      <c r="N96" s="17">
        <f t="shared" ca="1" si="97"/>
        <v>76.471885632359033</v>
      </c>
      <c r="O96" s="17">
        <f t="shared" ca="1" si="97"/>
        <v>101.01495592624758</v>
      </c>
      <c r="P96" s="17">
        <f t="shared" ca="1" si="97"/>
        <v>113.49855335035124</v>
      </c>
      <c r="Q96" s="17">
        <f t="shared" ca="1" si="97"/>
        <v>103.31319341386109</v>
      </c>
      <c r="R96" s="17">
        <f t="shared" ca="1" si="97"/>
        <v>112.49528443382763</v>
      </c>
      <c r="S96" s="17">
        <f t="shared" ca="1" si="97"/>
        <v>184.82443917653836</v>
      </c>
      <c r="T96" s="17">
        <f t="shared" ca="1" si="97"/>
        <v>181.14430638538266</v>
      </c>
      <c r="U96" s="17">
        <f t="shared" ca="1" si="97"/>
        <v>-0.18764542150770669</v>
      </c>
      <c r="V96" s="17">
        <f t="shared" ca="1" si="97"/>
        <v>8.2561927862262019E-2</v>
      </c>
      <c r="W96" s="17">
        <f t="shared" ca="1" si="97"/>
        <v>0.13471826419351163</v>
      </c>
    </row>
    <row r="98" spans="2:23" x14ac:dyDescent="0.25">
      <c r="B98" s="4" t="s">
        <v>73</v>
      </c>
      <c r="D98" s="2">
        <f>D4</f>
        <v>2023</v>
      </c>
      <c r="E98" s="2">
        <f t="shared" ref="E98:W98" si="98">E4</f>
        <v>2024</v>
      </c>
      <c r="F98" s="2">
        <f t="shared" si="98"/>
        <v>2025</v>
      </c>
      <c r="G98" s="2">
        <f t="shared" si="98"/>
        <v>2026</v>
      </c>
      <c r="H98" s="2">
        <f t="shared" si="98"/>
        <v>2027</v>
      </c>
      <c r="I98" s="2">
        <f t="shared" si="98"/>
        <v>2028</v>
      </c>
      <c r="J98" s="2">
        <f t="shared" si="98"/>
        <v>2029</v>
      </c>
      <c r="K98" s="2">
        <f t="shared" si="98"/>
        <v>2030</v>
      </c>
      <c r="L98" s="2">
        <f t="shared" si="98"/>
        <v>2031</v>
      </c>
      <c r="M98" s="2">
        <f t="shared" si="98"/>
        <v>2032</v>
      </c>
      <c r="N98" s="2">
        <f t="shared" si="98"/>
        <v>2033</v>
      </c>
      <c r="O98" s="2">
        <f t="shared" si="98"/>
        <v>2034</v>
      </c>
      <c r="P98" s="2">
        <f t="shared" si="98"/>
        <v>2035</v>
      </c>
      <c r="Q98" s="2">
        <f t="shared" si="98"/>
        <v>2036</v>
      </c>
      <c r="R98" s="2">
        <f t="shared" si="98"/>
        <v>2037</v>
      </c>
      <c r="S98" s="2">
        <f t="shared" si="98"/>
        <v>2038</v>
      </c>
      <c r="T98" s="2">
        <f t="shared" si="98"/>
        <v>2039</v>
      </c>
      <c r="U98" s="2">
        <f t="shared" si="98"/>
        <v>2040</v>
      </c>
      <c r="V98" s="2">
        <f t="shared" si="98"/>
        <v>2041</v>
      </c>
      <c r="W98" s="2">
        <f t="shared" si="98"/>
        <v>2042</v>
      </c>
    </row>
    <row r="99" spans="2:23" x14ac:dyDescent="0.25">
      <c r="B99" s="4" t="s">
        <v>34</v>
      </c>
      <c r="C99" s="18">
        <f ca="1">C94</f>
        <v>-1892.5772500602416</v>
      </c>
      <c r="D99" s="18">
        <f ca="1">D94</f>
        <v>7.3688030716373873</v>
      </c>
      <c r="E99" s="18">
        <f t="shared" ref="E99:W101" ca="1" si="99">E94</f>
        <v>-15.770714681594626</v>
      </c>
      <c r="F99" s="18">
        <f t="shared" ca="1" si="99"/>
        <v>0.91071881935536769</v>
      </c>
      <c r="G99" s="18">
        <f t="shared" ca="1" si="99"/>
        <v>-22.99390034657204</v>
      </c>
      <c r="H99" s="18">
        <f t="shared" ca="1" si="99"/>
        <v>8.2787677158199333</v>
      </c>
      <c r="I99" s="18">
        <f t="shared" ca="1" si="99"/>
        <v>-343.46517093981424</v>
      </c>
      <c r="J99" s="18">
        <f t="shared" ca="1" si="99"/>
        <v>-346.5426368148315</v>
      </c>
      <c r="K99" s="18">
        <f t="shared" ca="1" si="99"/>
        <v>-342.65763191546034</v>
      </c>
      <c r="L99" s="18">
        <f t="shared" ca="1" si="99"/>
        <v>-342.50123761374641</v>
      </c>
      <c r="M99" s="18">
        <f t="shared" ca="1" si="99"/>
        <v>-347.49013073497764</v>
      </c>
      <c r="N99" s="18">
        <f t="shared" ca="1" si="99"/>
        <v>-324.03208400640654</v>
      </c>
      <c r="O99" s="18">
        <f t="shared" ca="1" si="99"/>
        <v>-328.32763105508525</v>
      </c>
      <c r="P99" s="18">
        <f t="shared" ca="1" si="99"/>
        <v>-297.17207256497414</v>
      </c>
      <c r="Q99" s="18">
        <f t="shared" ca="1" si="99"/>
        <v>-309.03724868040678</v>
      </c>
      <c r="R99" s="18">
        <f t="shared" ca="1" si="99"/>
        <v>-280.76477685528124</v>
      </c>
      <c r="S99" s="18">
        <f t="shared" ca="1" si="99"/>
        <v>-242.10371843675279</v>
      </c>
      <c r="T99" s="18">
        <f t="shared" ca="1" si="99"/>
        <v>-268.41086335148105</v>
      </c>
      <c r="U99" s="18">
        <f t="shared" ca="1" si="99"/>
        <v>-0.35793805114113297</v>
      </c>
      <c r="V99" s="18">
        <f t="shared" ca="1" si="99"/>
        <v>3.4328283382407676E-2</v>
      </c>
      <c r="W99" s="18">
        <f t="shared" ca="1" si="99"/>
        <v>3.5084834515160424E-2</v>
      </c>
    </row>
    <row r="100" spans="2:23" x14ac:dyDescent="0.25">
      <c r="B100" s="4" t="s">
        <v>35</v>
      </c>
      <c r="C100" s="18">
        <f t="shared" ref="C100" ca="1" si="100">C95</f>
        <v>2592.1961081055506</v>
      </c>
      <c r="D100" s="18">
        <f t="shared" ref="D100:S101" ca="1" si="101">D95</f>
        <v>9.7733566145054276</v>
      </c>
      <c r="E100" s="18">
        <f t="shared" ca="1" si="101"/>
        <v>13.494123374165028</v>
      </c>
      <c r="F100" s="18">
        <f t="shared" ca="1" si="101"/>
        <v>-2.8847158654130318</v>
      </c>
      <c r="G100" s="18">
        <f t="shared" ca="1" si="101"/>
        <v>-1.3609467564152151</v>
      </c>
      <c r="H100" s="18">
        <f t="shared" ca="1" si="101"/>
        <v>-2.1849395269254011</v>
      </c>
      <c r="I100" s="18">
        <f t="shared" ca="1" si="101"/>
        <v>459.89569495098641</v>
      </c>
      <c r="J100" s="18">
        <f t="shared" ca="1" si="101"/>
        <v>456.32096536770865</v>
      </c>
      <c r="K100" s="18">
        <f t="shared" ca="1" si="101"/>
        <v>489.60237599915854</v>
      </c>
      <c r="L100" s="18">
        <f t="shared" ca="1" si="101"/>
        <v>478.79720550578287</v>
      </c>
      <c r="M100" s="18">
        <f t="shared" ca="1" si="101"/>
        <v>435.81675660626752</v>
      </c>
      <c r="N100" s="18">
        <f t="shared" ca="1" si="101"/>
        <v>400.50396963876557</v>
      </c>
      <c r="O100" s="18">
        <f t="shared" ca="1" si="101"/>
        <v>429.34258698133283</v>
      </c>
      <c r="P100" s="18">
        <f t="shared" ca="1" si="101"/>
        <v>410.67062591532539</v>
      </c>
      <c r="Q100" s="18">
        <f t="shared" ca="1" si="101"/>
        <v>412.35044209426786</v>
      </c>
      <c r="R100" s="18">
        <f t="shared" ca="1" si="101"/>
        <v>393.26006128910888</v>
      </c>
      <c r="S100" s="18">
        <f t="shared" ca="1" si="101"/>
        <v>426.92815761329115</v>
      </c>
      <c r="T100" s="18">
        <f t="shared" ca="1" si="99"/>
        <v>449.55516973686372</v>
      </c>
      <c r="U100" s="18">
        <f t="shared" ca="1" si="99"/>
        <v>0.17029262963342628</v>
      </c>
      <c r="V100" s="18">
        <f t="shared" ca="1" si="99"/>
        <v>4.8233644479854343E-2</v>
      </c>
      <c r="W100" s="18">
        <f t="shared" ca="1" si="99"/>
        <v>9.9633429678351204E-2</v>
      </c>
    </row>
    <row r="101" spans="2:23" x14ac:dyDescent="0.25">
      <c r="B101" s="4" t="s">
        <v>1</v>
      </c>
      <c r="C101" s="18">
        <f t="shared" ref="C101" ca="1" si="102">C96</f>
        <v>699.61885804530903</v>
      </c>
      <c r="D101" s="18">
        <f t="shared" ca="1" si="101"/>
        <v>17.142159686142815</v>
      </c>
      <c r="E101" s="18">
        <f t="shared" ca="1" si="99"/>
        <v>-2.276591307429598</v>
      </c>
      <c r="F101" s="18">
        <f t="shared" ca="1" si="99"/>
        <v>-1.9739970460576641</v>
      </c>
      <c r="G101" s="18">
        <f t="shared" ca="1" si="99"/>
        <v>-24.354847102987257</v>
      </c>
      <c r="H101" s="18">
        <f t="shared" ca="1" si="99"/>
        <v>6.0938281888945323</v>
      </c>
      <c r="I101" s="18">
        <f t="shared" ca="1" si="99"/>
        <v>116.43052401117217</v>
      </c>
      <c r="J101" s="18">
        <f t="shared" ca="1" si="99"/>
        <v>109.77832855287716</v>
      </c>
      <c r="K101" s="18">
        <f t="shared" ca="1" si="99"/>
        <v>146.9447440836982</v>
      </c>
      <c r="L101" s="18">
        <f t="shared" ca="1" si="99"/>
        <v>136.29596789203646</v>
      </c>
      <c r="M101" s="18">
        <f t="shared" ca="1" si="99"/>
        <v>88.326625871289878</v>
      </c>
      <c r="N101" s="18">
        <f t="shared" ca="1" si="99"/>
        <v>76.471885632359033</v>
      </c>
      <c r="O101" s="18">
        <f t="shared" ca="1" si="99"/>
        <v>101.01495592624758</v>
      </c>
      <c r="P101" s="18">
        <f t="shared" ca="1" si="99"/>
        <v>113.49855335035124</v>
      </c>
      <c r="Q101" s="18">
        <f t="shared" ca="1" si="99"/>
        <v>103.31319341386109</v>
      </c>
      <c r="R101" s="18">
        <f t="shared" ca="1" si="99"/>
        <v>112.49528443382763</v>
      </c>
      <c r="S101" s="18">
        <f t="shared" ca="1" si="99"/>
        <v>184.82443917653836</v>
      </c>
      <c r="T101" s="18">
        <f t="shared" ca="1" si="99"/>
        <v>181.14430638538266</v>
      </c>
      <c r="U101" s="18">
        <f t="shared" ca="1" si="99"/>
        <v>-0.18764542150770669</v>
      </c>
      <c r="V101" s="18">
        <f t="shared" ca="1" si="99"/>
        <v>8.2561927862262019E-2</v>
      </c>
      <c r="W101" s="18">
        <f t="shared" ca="1" si="99"/>
        <v>0.13471826419351163</v>
      </c>
    </row>
    <row r="104" spans="2:23" x14ac:dyDescent="0.25">
      <c r="B104" s="19"/>
      <c r="C104" s="20"/>
      <c r="D104" s="21"/>
      <c r="H104" s="22"/>
    </row>
    <row r="105" spans="2:23" x14ac:dyDescent="0.25">
      <c r="B105" s="19"/>
      <c r="G105" s="23"/>
    </row>
    <row r="106" spans="2:23" x14ac:dyDescent="0.25">
      <c r="C106" s="20"/>
      <c r="D106" s="21"/>
    </row>
    <row r="126" spans="15:15" x14ac:dyDescent="0.25">
      <c r="O126" s="4" t="s">
        <v>140</v>
      </c>
    </row>
    <row r="135" spans="2:23" ht="15.75" x14ac:dyDescent="0.25">
      <c r="B135" s="24" t="s">
        <v>71</v>
      </c>
    </row>
    <row r="136" spans="2:23" ht="15.75" x14ac:dyDescent="0.25">
      <c r="B136" s="25" t="s">
        <v>37</v>
      </c>
      <c r="C136" s="26">
        <f>NPV($C$2,D136:W136)</f>
        <v>3.4690318812360167E-5</v>
      </c>
      <c r="D136" s="20">
        <f>Change!D86-Base!D86</f>
        <v>0</v>
      </c>
      <c r="E136" s="20">
        <f>Change!E86-Base!E86</f>
        <v>0</v>
      </c>
      <c r="F136" s="20">
        <f>Change!F86-Base!F86</f>
        <v>0</v>
      </c>
      <c r="G136" s="20">
        <f>Change!G86-Base!G86</f>
        <v>-4.0282050122186774E-5</v>
      </c>
      <c r="H136" s="20">
        <f>Change!H86-Base!H86</f>
        <v>0</v>
      </c>
      <c r="I136" s="20">
        <f>Change!I86-Base!I86</f>
        <v>0</v>
      </c>
      <c r="J136" s="20">
        <f>Change!J86-Base!J86</f>
        <v>0</v>
      </c>
      <c r="K136" s="20">
        <f>Change!K86-Base!K86</f>
        <v>0</v>
      </c>
      <c r="L136" s="20">
        <f>Change!L86-Base!L86</f>
        <v>0</v>
      </c>
      <c r="M136" s="20">
        <f>Change!M86-Base!M86</f>
        <v>0</v>
      </c>
      <c r="N136" s="20">
        <f>Change!N86-Base!N86</f>
        <v>0</v>
      </c>
      <c r="O136" s="20">
        <f>Change!O86-Base!O86</f>
        <v>0</v>
      </c>
      <c r="P136" s="20">
        <f>Change!P86-Base!P86</f>
        <v>0</v>
      </c>
      <c r="Q136" s="20">
        <f>Change!Q86-Base!Q86</f>
        <v>0</v>
      </c>
      <c r="R136" s="20">
        <f>Change!R86-Base!R86</f>
        <v>1.7375999777868856E-4</v>
      </c>
      <c r="S136" s="20">
        <f>Change!S86-Base!S86</f>
        <v>0</v>
      </c>
      <c r="T136" s="20">
        <f>Change!T86-Base!T86</f>
        <v>0</v>
      </c>
      <c r="U136" s="20">
        <f>Change!U86-Base!U86</f>
        <v>0</v>
      </c>
      <c r="V136" s="20">
        <f>Change!V86-Base!V86</f>
        <v>0</v>
      </c>
      <c r="W136" s="20">
        <f>Change!W86-Base!W86</f>
        <v>0</v>
      </c>
    </row>
    <row r="137" spans="2:23" ht="15.75" x14ac:dyDescent="0.25">
      <c r="B137" s="25" t="s">
        <v>5</v>
      </c>
      <c r="C137" s="26">
        <f t="shared" ref="C137:C145" si="103">NPV($C$2,D137:W137)</f>
        <v>-5.2641978635342389E-2</v>
      </c>
      <c r="D137" s="20">
        <f>Change!D87-Base!D87</f>
        <v>-5.1433727599942358E-2</v>
      </c>
      <c r="E137" s="20">
        <f>Change!E87-Base!E87</f>
        <v>0</v>
      </c>
      <c r="F137" s="20">
        <f>Change!F87-Base!F87</f>
        <v>0</v>
      </c>
      <c r="G137" s="20">
        <f>Change!G87-Base!G87</f>
        <v>0</v>
      </c>
      <c r="H137" s="20">
        <f>Change!H87-Base!H87</f>
        <v>-2.0000000000095497E-3</v>
      </c>
      <c r="I137" s="20">
        <f>Change!I87-Base!I87</f>
        <v>2.9999999999859028E-3</v>
      </c>
      <c r="J137" s="20">
        <f>Change!J87-Base!J87</f>
        <v>0</v>
      </c>
      <c r="K137" s="20">
        <f>Change!K87-Base!K87</f>
        <v>-9.9999999997635314E-4</v>
      </c>
      <c r="L137" s="20">
        <f>Change!L87-Base!L87</f>
        <v>-9.9999999997635314E-4</v>
      </c>
      <c r="M137" s="20">
        <f>Change!M87-Base!M87</f>
        <v>0</v>
      </c>
      <c r="N137" s="20">
        <f>Change!N87-Base!N87</f>
        <v>-3.999999999962256E-3</v>
      </c>
      <c r="O137" s="20">
        <f>Change!O87-Base!O87</f>
        <v>-2.9999999999859028E-3</v>
      </c>
      <c r="P137" s="20">
        <f>Change!P87-Base!P87</f>
        <v>1.9999727700223957E-3</v>
      </c>
      <c r="Q137" s="20">
        <f>Change!Q87-Base!Q87</f>
        <v>0</v>
      </c>
      <c r="R137" s="20">
        <f>Change!R87-Base!R87</f>
        <v>-3.0000000000427463E-3</v>
      </c>
      <c r="S137" s="20">
        <f>Change!S87-Base!S87</f>
        <v>1.0000000000331966E-3</v>
      </c>
      <c r="T137" s="20">
        <f>Change!T87-Base!T87</f>
        <v>-1.0000000000331966E-3</v>
      </c>
      <c r="U137" s="20">
        <f>Change!U87-Base!U87</f>
        <v>0</v>
      </c>
      <c r="V137" s="20">
        <f>Change!V87-Base!V87</f>
        <v>0</v>
      </c>
      <c r="W137" s="20">
        <f>Change!W87-Base!W87</f>
        <v>-1.0000000000331966E-3</v>
      </c>
    </row>
    <row r="138" spans="2:23" ht="15.75" x14ac:dyDescent="0.25">
      <c r="B138" s="25" t="s">
        <v>38</v>
      </c>
      <c r="C138" s="26">
        <f t="shared" si="103"/>
        <v>0</v>
      </c>
      <c r="D138" s="20">
        <f>Change!D88-Base!D88</f>
        <v>0</v>
      </c>
      <c r="E138" s="20">
        <f>Change!E88-Base!E88</f>
        <v>0</v>
      </c>
      <c r="F138" s="20">
        <f>Change!F88-Base!F88</f>
        <v>0</v>
      </c>
      <c r="G138" s="20">
        <f>Change!G88-Base!G88</f>
        <v>0</v>
      </c>
      <c r="H138" s="20">
        <f>Change!H88-Base!H88</f>
        <v>0</v>
      </c>
      <c r="I138" s="20">
        <f>Change!I88-Base!I88</f>
        <v>0</v>
      </c>
      <c r="J138" s="20">
        <f>Change!J88-Base!J88</f>
        <v>0</v>
      </c>
      <c r="K138" s="20">
        <f>Change!K88-Base!K88</f>
        <v>0</v>
      </c>
      <c r="L138" s="20">
        <f>Change!L88-Base!L88</f>
        <v>0</v>
      </c>
      <c r="M138" s="20">
        <f>Change!M88-Base!M88</f>
        <v>0</v>
      </c>
      <c r="N138" s="20">
        <f>Change!N88-Base!N88</f>
        <v>0</v>
      </c>
      <c r="O138" s="20">
        <f>Change!O88-Base!O88</f>
        <v>0</v>
      </c>
      <c r="P138" s="20">
        <f>Change!P88-Base!P88</f>
        <v>0</v>
      </c>
      <c r="Q138" s="20">
        <f>Change!Q88-Base!Q88</f>
        <v>0</v>
      </c>
      <c r="R138" s="20">
        <f>Change!R88-Base!R88</f>
        <v>0</v>
      </c>
      <c r="S138" s="20">
        <f>Change!S88-Base!S88</f>
        <v>0</v>
      </c>
      <c r="T138" s="20">
        <f>Change!T88-Base!T88</f>
        <v>0</v>
      </c>
      <c r="U138" s="20">
        <f>Change!U88-Base!U88</f>
        <v>0</v>
      </c>
      <c r="V138" s="20">
        <f>Change!V88-Base!V88</f>
        <v>0</v>
      </c>
      <c r="W138" s="20">
        <f>Change!W88-Base!W88</f>
        <v>0</v>
      </c>
    </row>
    <row r="139" spans="2:23" ht="15.75" x14ac:dyDescent="0.25">
      <c r="B139" s="25" t="s">
        <v>39</v>
      </c>
      <c r="C139" s="26">
        <f t="shared" si="103"/>
        <v>3769.3243561826598</v>
      </c>
      <c r="D139" s="20">
        <f>Change!D89-Base!D89</f>
        <v>118.04280176854991</v>
      </c>
      <c r="E139" s="20">
        <f>Change!E89-Base!E89</f>
        <v>111.31965913788008</v>
      </c>
      <c r="F139" s="20">
        <f>Change!F89-Base!F89</f>
        <v>154.35272800271014</v>
      </c>
      <c r="G139" s="20">
        <f>Change!G89-Base!G89</f>
        <v>37.531261822790839</v>
      </c>
      <c r="H139" s="20">
        <f>Change!H89-Base!H89</f>
        <v>-12.588506996569777</v>
      </c>
      <c r="I139" s="20">
        <f>Change!I89-Base!I89</f>
        <v>38.914656853559791</v>
      </c>
      <c r="J139" s="20">
        <f>Change!J89-Base!J89</f>
        <v>241.28252208189042</v>
      </c>
      <c r="K139" s="20">
        <f>Change!K89-Base!K89</f>
        <v>530.76225977733156</v>
      </c>
      <c r="L139" s="20">
        <f>Change!L89-Base!L89</f>
        <v>452.53779261935961</v>
      </c>
      <c r="M139" s="20">
        <f>Change!M89-Base!M89</f>
        <v>631.54416399215006</v>
      </c>
      <c r="N139" s="20">
        <f>Change!N89-Base!N89</f>
        <v>627.24794870985716</v>
      </c>
      <c r="O139" s="20">
        <f>Change!O89-Base!O89</f>
        <v>738.54249973205879</v>
      </c>
      <c r="P139" s="20">
        <f>Change!P89-Base!P89</f>
        <v>702.14019012916287</v>
      </c>
      <c r="Q139" s="20">
        <f>Change!Q89-Base!Q89</f>
        <v>824.65807018305259</v>
      </c>
      <c r="R139" s="20">
        <f>Change!R89-Base!R89</f>
        <v>740.94443668103759</v>
      </c>
      <c r="S139" s="20">
        <f>Change!S89-Base!S89</f>
        <v>1116.0367361047629</v>
      </c>
      <c r="T139" s="20">
        <f>Change!T89-Base!T89</f>
        <v>1126.9626233702711</v>
      </c>
      <c r="U139" s="20">
        <f>Change!U89-Base!U89</f>
        <v>1.3633695194203028</v>
      </c>
      <c r="V139" s="20">
        <f>Change!V89-Base!V89</f>
        <v>1.2149862566730008</v>
      </c>
      <c r="W139" s="20">
        <f>Change!W89-Base!W89</f>
        <v>-0.18997348595075891</v>
      </c>
    </row>
    <row r="140" spans="2:23" ht="15.75" x14ac:dyDescent="0.25">
      <c r="B140" s="25" t="s">
        <v>40</v>
      </c>
      <c r="C140" s="26">
        <f t="shared" si="103"/>
        <v>307.84777707690546</v>
      </c>
      <c r="D140" s="20">
        <f>Change!D90-Base!D90</f>
        <v>0</v>
      </c>
      <c r="E140" s="20">
        <f>Change!E90-Base!E90</f>
        <v>0</v>
      </c>
      <c r="F140" s="20">
        <f>Change!F90-Base!F90</f>
        <v>1.6266821513700052</v>
      </c>
      <c r="G140" s="20">
        <f>Change!G90-Base!G90</f>
        <v>1.0934799497799759</v>
      </c>
      <c r="H140" s="20">
        <f>Change!H90-Base!H90</f>
        <v>-1.0138491865809556</v>
      </c>
      <c r="I140" s="20">
        <f>Change!I90-Base!I90</f>
        <v>0.35457960820895096</v>
      </c>
      <c r="J140" s="20">
        <f>Change!J90-Base!J90</f>
        <v>0</v>
      </c>
      <c r="K140" s="20">
        <f>Change!K90-Base!K90</f>
        <v>2.3782648557007633</v>
      </c>
      <c r="L140" s="20">
        <f>Change!L90-Base!L90</f>
        <v>0.12512337166117504</v>
      </c>
      <c r="M140" s="20">
        <f>Change!M90-Base!M90</f>
        <v>60.07943380055076</v>
      </c>
      <c r="N140" s="20">
        <f>Change!N90-Base!N90</f>
        <v>-1.2893994296791789</v>
      </c>
      <c r="O140" s="20">
        <f>Change!O90-Base!O90</f>
        <v>88.855563207273008</v>
      </c>
      <c r="P140" s="20">
        <f>Change!P90-Base!P90</f>
        <v>82.485388975199385</v>
      </c>
      <c r="Q140" s="20">
        <f>Change!Q90-Base!Q90</f>
        <v>120.06755952488857</v>
      </c>
      <c r="R140" s="20">
        <f>Change!R90-Base!R90</f>
        <v>108.40320485610027</v>
      </c>
      <c r="S140" s="20">
        <f>Change!S90-Base!S90</f>
        <v>160.89883666012975</v>
      </c>
      <c r="T140" s="20">
        <f>Change!T90-Base!T90</f>
        <v>151.55758267544843</v>
      </c>
      <c r="U140" s="20">
        <f>Change!U90-Base!U90</f>
        <v>-3.259019454859299</v>
      </c>
      <c r="V140" s="20">
        <f>Change!V90-Base!V90</f>
        <v>1.9436865462012065</v>
      </c>
      <c r="W140" s="20">
        <f>Change!W90-Base!W90</f>
        <v>3.2366519802799303</v>
      </c>
    </row>
    <row r="141" spans="2:23" ht="15.75" x14ac:dyDescent="0.25">
      <c r="B141" s="25" t="s">
        <v>41</v>
      </c>
      <c r="C141" s="26">
        <f t="shared" si="103"/>
        <v>2532.7615025495379</v>
      </c>
      <c r="D141" s="20">
        <f>Change!D91-Base!D91</f>
        <v>-1.0470087560897809</v>
      </c>
      <c r="E141" s="20">
        <f>Change!E91-Base!E91</f>
        <v>8.4889188650595315</v>
      </c>
      <c r="F141" s="20">
        <f>Change!F91-Base!F91</f>
        <v>-2.7567487865999283</v>
      </c>
      <c r="G141" s="20">
        <f>Change!G91-Base!G91</f>
        <v>1.9859681604793877</v>
      </c>
      <c r="H141" s="20">
        <f>Change!H91-Base!H91</f>
        <v>-3.0358530020748731E-2</v>
      </c>
      <c r="I141" s="20">
        <f>Change!I91-Base!I91</f>
        <v>1.5708054011811328</v>
      </c>
      <c r="J141" s="20">
        <f>Change!J91-Base!J91</f>
        <v>4.8736015769463847E-2</v>
      </c>
      <c r="K141" s="20">
        <f>Change!K91-Base!K91</f>
        <v>0.13493492302222876</v>
      </c>
      <c r="L141" s="20">
        <f>Change!L91-Base!L91</f>
        <v>5.323268634499982</v>
      </c>
      <c r="M141" s="20">
        <f>Change!M91-Base!M91</f>
        <v>640.25827831460992</v>
      </c>
      <c r="N141" s="20">
        <f>Change!N91-Base!N91</f>
        <v>951.40050862958014</v>
      </c>
      <c r="O141" s="20">
        <f>Change!O91-Base!O91</f>
        <v>963.00807655368408</v>
      </c>
      <c r="P141" s="20">
        <f>Change!P91-Base!P91</f>
        <v>697.62325742306712</v>
      </c>
      <c r="Q141" s="20">
        <f>Change!Q91-Base!Q91</f>
        <v>563.68506882861402</v>
      </c>
      <c r="R141" s="20">
        <f>Change!R91-Base!R91</f>
        <v>540.47600268273527</v>
      </c>
      <c r="S141" s="20">
        <f>Change!S91-Base!S91</f>
        <v>759.02878056550253</v>
      </c>
      <c r="T141" s="20">
        <f>Change!T91-Base!T91</f>
        <v>831.45519887890259</v>
      </c>
      <c r="U141" s="20">
        <f>Change!U91-Base!U91</f>
        <v>2.4649674019019585</v>
      </c>
      <c r="V141" s="20">
        <f>Change!V91-Base!V91</f>
        <v>-2.1719276118892594</v>
      </c>
      <c r="W141" s="20">
        <f>Change!W91-Base!W91</f>
        <v>-1.5995487898035208</v>
      </c>
    </row>
    <row r="142" spans="2:23" ht="15.75" x14ac:dyDescent="0.25">
      <c r="B142" s="25" t="s">
        <v>42</v>
      </c>
      <c r="C142" s="26">
        <f t="shared" si="103"/>
        <v>291.50132992990245</v>
      </c>
      <c r="D142" s="20">
        <f>Change!D92-Base!D92</f>
        <v>1.6811957752825037</v>
      </c>
      <c r="E142" s="20">
        <f>Change!E92-Base!E92</f>
        <v>0.33303742651150969</v>
      </c>
      <c r="F142" s="20">
        <f>Change!F92-Base!F92</f>
        <v>-0.96073295229143696</v>
      </c>
      <c r="G142" s="20">
        <f>Change!G92-Base!G92</f>
        <v>0.27729929088854988</v>
      </c>
      <c r="H142" s="20">
        <f>Change!H92-Base!H92</f>
        <v>-4.3697463232092559E-2</v>
      </c>
      <c r="I142" s="20">
        <f>Change!I92-Base!I92</f>
        <v>2.9323490119913913</v>
      </c>
      <c r="J142" s="20">
        <f>Change!J92-Base!J92</f>
        <v>0.63488782164131408</v>
      </c>
      <c r="K142" s="20">
        <f>Change!K92-Base!K92</f>
        <v>74.145134463748036</v>
      </c>
      <c r="L142" s="20">
        <f>Change!L92-Base!L92</f>
        <v>54.984173995388119</v>
      </c>
      <c r="M142" s="20">
        <f>Change!M92-Base!M92</f>
        <v>41.329033990217795</v>
      </c>
      <c r="N142" s="20">
        <f>Change!N92-Base!N92</f>
        <v>32.747194225450585</v>
      </c>
      <c r="O142" s="20">
        <f>Change!O92-Base!O92</f>
        <v>44.251795112309992</v>
      </c>
      <c r="P142" s="20">
        <f>Change!P92-Base!P92</f>
        <v>65.856162657071764</v>
      </c>
      <c r="Q142" s="20">
        <f>Change!Q92-Base!Q92</f>
        <v>85.227273249061909</v>
      </c>
      <c r="R142" s="20">
        <f>Change!R92-Base!R92</f>
        <v>107.04737260442016</v>
      </c>
      <c r="S142" s="20">
        <f>Change!S92-Base!S92</f>
        <v>70.732804219968784</v>
      </c>
      <c r="T142" s="20">
        <f>Change!T92-Base!T92</f>
        <v>84.13127162595174</v>
      </c>
      <c r="U142" s="20">
        <f>Change!U92-Base!U92</f>
        <v>-0.94674901890175533</v>
      </c>
      <c r="V142" s="20">
        <f>Change!V92-Base!V92</f>
        <v>-0.77762574196822243</v>
      </c>
      <c r="W142" s="20">
        <f>Change!W92-Base!W92</f>
        <v>-3.406343419703262</v>
      </c>
    </row>
    <row r="143" spans="2:23" ht="15.75" x14ac:dyDescent="0.25">
      <c r="B143" s="25" t="s">
        <v>43</v>
      </c>
      <c r="C143" s="26">
        <f t="shared" si="103"/>
        <v>-4885.8003483102111</v>
      </c>
      <c r="D143" s="20">
        <f>Change!D93-Base!D93</f>
        <v>-94.485622793319635</v>
      </c>
      <c r="E143" s="20">
        <f>Change!E93-Base!E93</f>
        <v>-111.29808291709924</v>
      </c>
      <c r="F143" s="20">
        <f>Change!F93-Base!F93</f>
        <v>-290.61131548220146</v>
      </c>
      <c r="G143" s="20">
        <f>Change!G93-Base!G93</f>
        <v>-16.582687849346257</v>
      </c>
      <c r="H143" s="20">
        <f>Change!H93-Base!H93</f>
        <v>103.54320679653028</v>
      </c>
      <c r="I143" s="20">
        <f>Change!I93-Base!I93</f>
        <v>351.7724554141605</v>
      </c>
      <c r="J143" s="20">
        <f>Change!J93-Base!J93</f>
        <v>-404.9235330469528</v>
      </c>
      <c r="K143" s="20">
        <f>Change!K93-Base!K93</f>
        <v>-1085.2797822944121</v>
      </c>
      <c r="L143" s="20">
        <f>Change!L93-Base!L93</f>
        <v>-857.60650362272281</v>
      </c>
      <c r="M143" s="20">
        <f>Change!M93-Base!M93</f>
        <v>-990.70447624416556</v>
      </c>
      <c r="N143" s="20">
        <f>Change!N93-Base!N93</f>
        <v>-924.68548610547441</v>
      </c>
      <c r="O143" s="20">
        <f>Change!O93-Base!O93</f>
        <v>-1049.1622061666858</v>
      </c>
      <c r="P143" s="20">
        <f>Change!P93-Base!P93</f>
        <v>-894.65147450484801</v>
      </c>
      <c r="Q143" s="20">
        <f>Change!Q93-Base!Q93</f>
        <v>-977.72172152640997</v>
      </c>
      <c r="R143" s="20">
        <f>Change!R93-Base!R93</f>
        <v>-1058.9590169999865</v>
      </c>
      <c r="S143" s="20">
        <f>Change!S93-Base!S93</f>
        <v>-1024.8594272942864</v>
      </c>
      <c r="T143" s="20">
        <f>Change!T93-Base!T93</f>
        <v>-1137.8248696233932</v>
      </c>
      <c r="U143" s="20">
        <f>Change!U93-Base!U93</f>
        <v>-0.40382287887041457</v>
      </c>
      <c r="V143" s="20">
        <f>Change!V93-Base!V93</f>
        <v>-0.39721394938533194</v>
      </c>
      <c r="W143" s="20">
        <f>Change!W93-Base!W93</f>
        <v>-0.64994551942800172</v>
      </c>
    </row>
    <row r="144" spans="2:23" ht="15.75" x14ac:dyDescent="0.25">
      <c r="B144" s="25" t="s">
        <v>44</v>
      </c>
      <c r="C144" s="26">
        <f t="shared" si="103"/>
        <v>0</v>
      </c>
      <c r="D144" s="20">
        <f>Change!D94-Base!D94</f>
        <v>0</v>
      </c>
      <c r="E144" s="20">
        <f>Change!E94-Base!E94</f>
        <v>0</v>
      </c>
      <c r="F144" s="20">
        <f>Change!F94-Base!F94</f>
        <v>0</v>
      </c>
      <c r="G144" s="20">
        <f>Change!G94-Base!G94</f>
        <v>0</v>
      </c>
      <c r="H144" s="20">
        <f>Change!H94-Base!H94</f>
        <v>0</v>
      </c>
      <c r="I144" s="20">
        <f>Change!I94-Base!I94</f>
        <v>0</v>
      </c>
      <c r="J144" s="20">
        <f>Change!J94-Base!J94</f>
        <v>0</v>
      </c>
      <c r="K144" s="20">
        <f>Change!K94-Base!K94</f>
        <v>0</v>
      </c>
      <c r="L144" s="20">
        <f>Change!L94-Base!L94</f>
        <v>0</v>
      </c>
      <c r="M144" s="20">
        <f>Change!M94-Base!M94</f>
        <v>0</v>
      </c>
      <c r="N144" s="20">
        <f>Change!N94-Base!N94</f>
        <v>0</v>
      </c>
      <c r="O144" s="20">
        <f>Change!O94-Base!O94</f>
        <v>0</v>
      </c>
      <c r="P144" s="20">
        <f>Change!P94-Base!P94</f>
        <v>0</v>
      </c>
      <c r="Q144" s="20">
        <f>Change!Q94-Base!Q94</f>
        <v>0</v>
      </c>
      <c r="R144" s="20">
        <f>Change!R94-Base!R94</f>
        <v>0</v>
      </c>
      <c r="S144" s="20">
        <f>Change!S94-Base!S94</f>
        <v>0</v>
      </c>
      <c r="T144" s="20">
        <f>Change!T94-Base!T94</f>
        <v>0</v>
      </c>
      <c r="U144" s="20">
        <f>Change!U94-Base!U94</f>
        <v>0</v>
      </c>
      <c r="V144" s="20">
        <f>Change!V94-Base!V94</f>
        <v>0</v>
      </c>
      <c r="W144" s="20">
        <f>Change!W94-Base!W94</f>
        <v>0</v>
      </c>
    </row>
    <row r="145" spans="2:23" ht="15.75" x14ac:dyDescent="0.25">
      <c r="B145" s="27" t="s">
        <v>1</v>
      </c>
      <c r="C145" s="26">
        <f t="shared" si="103"/>
        <v>0</v>
      </c>
      <c r="D145" s="20">
        <f>Change!D95-Base!D95</f>
        <v>0</v>
      </c>
      <c r="E145" s="20">
        <f>Change!E95-Base!E95</f>
        <v>0</v>
      </c>
      <c r="F145" s="20">
        <f>Change!F95-Base!F95</f>
        <v>0</v>
      </c>
      <c r="G145" s="20">
        <f>Change!G95-Base!G95</f>
        <v>0</v>
      </c>
      <c r="H145" s="20">
        <f>Change!H95-Base!H95</f>
        <v>0</v>
      </c>
      <c r="I145" s="20">
        <f>Change!I95-Base!I95</f>
        <v>0</v>
      </c>
      <c r="J145" s="20">
        <f>Change!J95-Base!J95</f>
        <v>0</v>
      </c>
      <c r="K145" s="20">
        <f>Change!K95-Base!K95</f>
        <v>0</v>
      </c>
      <c r="L145" s="20">
        <f>Change!L95-Base!L95</f>
        <v>0</v>
      </c>
      <c r="M145" s="20">
        <f>Change!M95-Base!M95</f>
        <v>0</v>
      </c>
      <c r="N145" s="20">
        <f>Change!N95-Base!N95</f>
        <v>0</v>
      </c>
      <c r="O145" s="20">
        <f>Change!O95-Base!O95</f>
        <v>0</v>
      </c>
      <c r="P145" s="20">
        <f>Change!P95-Base!P95</f>
        <v>0</v>
      </c>
      <c r="Q145" s="20">
        <f>Change!Q95-Base!Q95</f>
        <v>0</v>
      </c>
      <c r="R145" s="20">
        <f>Change!R95-Base!R95</f>
        <v>0</v>
      </c>
      <c r="S145" s="20">
        <f>Change!S95-Base!S95</f>
        <v>0</v>
      </c>
      <c r="T145" s="20">
        <f>Change!T95-Base!T95</f>
        <v>0</v>
      </c>
      <c r="U145" s="20">
        <f>Change!U95-Base!U95</f>
        <v>0</v>
      </c>
      <c r="V145" s="20">
        <f>Change!V95-Base!V95</f>
        <v>0</v>
      </c>
      <c r="W145" s="20">
        <f>Change!W95-Base!W95</f>
        <v>0</v>
      </c>
    </row>
    <row r="146" spans="2:23" x14ac:dyDescent="0.25">
      <c r="C146" s="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92BFE-B186-4A7B-BD96-645C83645EC1}">
  <sheetPr codeName="Sheet2"/>
  <dimension ref="A1:X107"/>
  <sheetViews>
    <sheetView showGridLines="0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5" x14ac:dyDescent="0.25"/>
  <cols>
    <col min="1" max="1" width="9.140625" style="4"/>
    <col min="2" max="2" width="28.42578125" style="4" customWidth="1"/>
    <col min="3" max="3" width="19.42578125" style="4" customWidth="1"/>
    <col min="4" max="23" width="11.42578125" style="4" customWidth="1"/>
    <col min="24" max="24" width="5" style="4" customWidth="1"/>
    <col min="25" max="25" width="8.7109375" style="4" bestFit="1" customWidth="1"/>
    <col min="26" max="26" width="7.7109375" style="4" bestFit="1" customWidth="1"/>
    <col min="27" max="27" width="4.28515625" style="4" customWidth="1"/>
    <col min="28" max="28" width="18" style="4" customWidth="1"/>
    <col min="29" max="29" width="15.28515625" style="4" customWidth="1"/>
    <col min="30" max="30" width="12.28515625" style="4" bestFit="1" customWidth="1"/>
    <col min="31" max="16384" width="9.140625" style="4"/>
  </cols>
  <sheetData>
    <row r="1" spans="1:24" ht="21" thickBot="1" x14ac:dyDescent="0.35">
      <c r="C1" s="5" t="s">
        <v>0</v>
      </c>
      <c r="D1" s="32"/>
      <c r="F1" s="33" t="str">
        <f>_xlfn.TEXTBEFORE(ChangeStudyName,"(")&amp;" - Less - "&amp;_xlfn.TEXTBEFORE(BaseStudyName,"(")</f>
        <v xml:space="preserve">23U.LP.LST.20.BA12.EP.MM.Intgrtd Port+BDG34 GC.57071  - Less - 23U.LP.LST.20.BA12.EP.MM.Integrated Portfolio+WA Adds.56000 </v>
      </c>
    </row>
    <row r="2" spans="1:24" ht="15.75" thickBot="1" x14ac:dyDescent="0.3">
      <c r="C2" s="6">
        <v>6.7699999999999996E-2</v>
      </c>
    </row>
    <row r="5" spans="1:24" x14ac:dyDescent="0.25">
      <c r="B5" s="28" t="s">
        <v>2</v>
      </c>
      <c r="C5" s="29" t="s">
        <v>3</v>
      </c>
      <c r="D5" s="30">
        <v>2023</v>
      </c>
      <c r="E5" s="30">
        <v>2024</v>
      </c>
      <c r="F5" s="30">
        <v>2025</v>
      </c>
      <c r="G5" s="30">
        <v>2026</v>
      </c>
      <c r="H5" s="30">
        <v>2027</v>
      </c>
      <c r="I5" s="30">
        <v>2028</v>
      </c>
      <c r="J5" s="30">
        <v>2029</v>
      </c>
      <c r="K5" s="30">
        <v>2030</v>
      </c>
      <c r="L5" s="30">
        <v>2031</v>
      </c>
      <c r="M5" s="30">
        <v>2032</v>
      </c>
      <c r="N5" s="30">
        <v>2033</v>
      </c>
      <c r="O5" s="30">
        <v>2034</v>
      </c>
      <c r="P5" s="30">
        <v>2035</v>
      </c>
      <c r="Q5" s="30">
        <v>2036</v>
      </c>
      <c r="R5" s="30">
        <v>2037</v>
      </c>
      <c r="S5" s="30">
        <v>2038</v>
      </c>
      <c r="T5" s="30">
        <v>2039</v>
      </c>
      <c r="U5" s="30">
        <v>2040</v>
      </c>
      <c r="V5" s="30">
        <v>2041</v>
      </c>
      <c r="W5" s="30">
        <v>2042</v>
      </c>
    </row>
    <row r="6" spans="1:24" x14ac:dyDescent="0.25">
      <c r="A6" s="20"/>
    </row>
    <row r="7" spans="1:24" ht="15.75" x14ac:dyDescent="0.25">
      <c r="A7" s="20">
        <v>1</v>
      </c>
      <c r="B7" s="24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5.75" x14ac:dyDescent="0.25">
      <c r="A8" s="20"/>
      <c r="B8" s="24" t="s">
        <v>74</v>
      </c>
      <c r="C8" s="20">
        <f t="shared" ref="C8" si="0">NPV($C$2,D8:W8)</f>
        <v>-714.9065996034708</v>
      </c>
      <c r="D8" s="34">
        <f>Change!D8-Base!D8</f>
        <v>0.16048758029818799</v>
      </c>
      <c r="E8" s="34">
        <f>Change!E8-Base!E8</f>
        <v>-8.7909879363600396E-2</v>
      </c>
      <c r="F8" s="34">
        <f>Change!F8-Base!F8</f>
        <v>-0.4880424242759922</v>
      </c>
      <c r="G8" s="34">
        <f>Change!G8-Base!G8</f>
        <v>-7.6726561583551955E-2</v>
      </c>
      <c r="H8" s="34">
        <f>Change!H8-Base!H8</f>
        <v>0.17439211214138339</v>
      </c>
      <c r="I8" s="34">
        <f>Change!I8-Base!I8</f>
        <v>-113.6557691400706</v>
      </c>
      <c r="J8" s="34">
        <f>Change!J8-Base!J8</f>
        <v>-111.73640882450572</v>
      </c>
      <c r="K8" s="34">
        <f>Change!K8-Base!K8</f>
        <v>-122.67641676510486</v>
      </c>
      <c r="L8" s="34">
        <f>Change!L8-Base!L8</f>
        <v>-119.48433412482171</v>
      </c>
      <c r="M8" s="34">
        <f>Change!M8-Base!M8</f>
        <v>-128.3884720619233</v>
      </c>
      <c r="N8" s="34">
        <f>Change!N8-Base!N8</f>
        <v>-120.57797216712663</v>
      </c>
      <c r="O8" s="34">
        <f>Change!O8-Base!O8</f>
        <v>-134.22424510824877</v>
      </c>
      <c r="P8" s="34">
        <f>Change!P8-Base!P8</f>
        <v>-122.04827705327908</v>
      </c>
      <c r="Q8" s="34">
        <f>Change!Q8-Base!Q8</f>
        <v>-126.89016079158519</v>
      </c>
      <c r="R8" s="34">
        <f>Change!R8-Base!R8</f>
        <v>-120.80000315848326</v>
      </c>
      <c r="S8" s="34">
        <f>Change!S8-Base!S8</f>
        <v>-133.05088511738199</v>
      </c>
      <c r="T8" s="34">
        <f>Change!T8-Base!T8</f>
        <v>-143.80782047207725</v>
      </c>
      <c r="U8" s="34">
        <f>Change!U8-Base!U8</f>
        <v>9.6143692297490091E-6</v>
      </c>
      <c r="V8" s="34">
        <f>Change!V8-Base!V8</f>
        <v>-1.1534808466000523E-3</v>
      </c>
      <c r="W8" s="34">
        <f>Change!W8-Base!W8</f>
        <v>2.4476169113600843E-3</v>
      </c>
      <c r="X8" s="20"/>
    </row>
    <row r="9" spans="1:24" ht="15.75" x14ac:dyDescent="0.25">
      <c r="A9" s="20"/>
      <c r="B9" s="2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5.75" x14ac:dyDescent="0.25">
      <c r="A10" s="20"/>
      <c r="B10" s="27" t="s">
        <v>1</v>
      </c>
      <c r="C10" s="35">
        <f t="shared" ref="C10" si="1">NPV($C$2,D10:W10)</f>
        <v>-714.9065996034708</v>
      </c>
      <c r="D10" s="35">
        <f>Change!D10-Base!D10</f>
        <v>0.16048758029818799</v>
      </c>
      <c r="E10" s="35">
        <f>Change!E10-Base!E10</f>
        <v>-8.7909879363600396E-2</v>
      </c>
      <c r="F10" s="35">
        <f>Change!F10-Base!F10</f>
        <v>-0.4880424242759922</v>
      </c>
      <c r="G10" s="35">
        <f>Change!G10-Base!G10</f>
        <v>-7.6726561583551955E-2</v>
      </c>
      <c r="H10" s="35">
        <f>Change!H10-Base!H10</f>
        <v>0.17439211214138339</v>
      </c>
      <c r="I10" s="35">
        <f>Change!I10-Base!I10</f>
        <v>-113.6557691400706</v>
      </c>
      <c r="J10" s="35">
        <f>Change!J10-Base!J10</f>
        <v>-111.73640882450572</v>
      </c>
      <c r="K10" s="35">
        <f>Change!K10-Base!K10</f>
        <v>-122.67641676510486</v>
      </c>
      <c r="L10" s="35">
        <f>Change!L10-Base!L10</f>
        <v>-119.48433412482171</v>
      </c>
      <c r="M10" s="35">
        <f>Change!M10-Base!M10</f>
        <v>-128.3884720619233</v>
      </c>
      <c r="N10" s="35">
        <f>Change!N10-Base!N10</f>
        <v>-120.57797216712663</v>
      </c>
      <c r="O10" s="35">
        <f>Change!O10-Base!O10</f>
        <v>-134.22424510824877</v>
      </c>
      <c r="P10" s="35">
        <f>Change!P10-Base!P10</f>
        <v>-122.04827705327908</v>
      </c>
      <c r="Q10" s="35">
        <f>Change!Q10-Base!Q10</f>
        <v>-126.89016079158519</v>
      </c>
      <c r="R10" s="35">
        <f>Change!R10-Base!R10</f>
        <v>-120.80000315848326</v>
      </c>
      <c r="S10" s="35">
        <f>Change!S10-Base!S10</f>
        <v>-133.05088511738199</v>
      </c>
      <c r="T10" s="35">
        <f>Change!T10-Base!T10</f>
        <v>-143.80782047207725</v>
      </c>
      <c r="U10" s="35">
        <f>Change!U10-Base!U10</f>
        <v>9.6143692297490091E-6</v>
      </c>
      <c r="V10" s="35">
        <f>Change!V10-Base!V10</f>
        <v>-1.1534808466000523E-3</v>
      </c>
      <c r="W10" s="35">
        <f>Change!W10-Base!W10</f>
        <v>2.4476169113600843E-3</v>
      </c>
      <c r="X10" s="20"/>
    </row>
    <row r="11" spans="1:24" x14ac:dyDescent="0.25">
      <c r="A11" s="20"/>
      <c r="X11" s="20"/>
    </row>
    <row r="12" spans="1:24" ht="15.75" x14ac:dyDescent="0.25">
      <c r="A12" s="20">
        <v>2</v>
      </c>
      <c r="B12" s="24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5.75" x14ac:dyDescent="0.25">
      <c r="A13" s="20"/>
      <c r="B13" s="25" t="s">
        <v>75</v>
      </c>
      <c r="C13" s="20">
        <f t="shared" ref="C13:C15" si="2">NPV($C$2,D13:W13)</f>
        <v>-1899.6698835691627</v>
      </c>
      <c r="D13" s="34">
        <f>Change!D13-Base!D13</f>
        <v>7.3688030716373873</v>
      </c>
      <c r="E13" s="34">
        <f>Change!E13-Base!E13</f>
        <v>-15.770701354746166</v>
      </c>
      <c r="F13" s="34">
        <f>Change!F13-Base!F13</f>
        <v>0.9107180729333777</v>
      </c>
      <c r="G13" s="34">
        <f>Change!G13-Base!G13</f>
        <v>-22.993897770698652</v>
      </c>
      <c r="H13" s="34">
        <f>Change!H13-Base!H13</f>
        <v>8.278297838570893</v>
      </c>
      <c r="I13" s="34">
        <f>Change!I13-Base!I13</f>
        <v>-343.46509180339064</v>
      </c>
      <c r="J13" s="34">
        <f>Change!J13-Base!J13</f>
        <v>-346.51636932581789</v>
      </c>
      <c r="K13" s="34">
        <f>Change!K13-Base!K13</f>
        <v>-342.62094418127731</v>
      </c>
      <c r="L13" s="34">
        <f>Change!L13-Base!L13</f>
        <v>-341.84823364035697</v>
      </c>
      <c r="M13" s="34">
        <f>Change!M13-Base!M13</f>
        <v>-347.09921479787897</v>
      </c>
      <c r="N13" s="34">
        <f>Change!N13-Base!N13</f>
        <v>-322.31001575020247</v>
      </c>
      <c r="O13" s="34">
        <f>Change!O13-Base!O13</f>
        <v>-326.56587072099109</v>
      </c>
      <c r="P13" s="34">
        <f>Change!P13-Base!P13</f>
        <v>-295.37018492375995</v>
      </c>
      <c r="Q13" s="34">
        <f>Change!Q13-Base!Q13</f>
        <v>-307.19458091224169</v>
      </c>
      <c r="R13" s="34">
        <f>Change!R13-Base!R13</f>
        <v>-280.64978484527387</v>
      </c>
      <c r="S13" s="34">
        <f>Change!S13-Base!S13</f>
        <v>-315.17694507391445</v>
      </c>
      <c r="T13" s="34">
        <f>Change!T13-Base!T13</f>
        <v>-268.43347219792599</v>
      </c>
      <c r="U13" s="34">
        <f>Change!U13-Base!U13</f>
        <v>0</v>
      </c>
      <c r="V13" s="34">
        <f>Change!V13-Base!V13</f>
        <v>0</v>
      </c>
      <c r="W13" s="34">
        <f>Change!W13-Base!W13</f>
        <v>0</v>
      </c>
      <c r="X13" s="20"/>
    </row>
    <row r="14" spans="1:24" ht="15.75" x14ac:dyDescent="0.25">
      <c r="A14" s="20"/>
      <c r="B14" s="25" t="s">
        <v>7</v>
      </c>
      <c r="C14" s="20">
        <f t="shared" si="2"/>
        <v>0</v>
      </c>
      <c r="D14" s="20">
        <f>Change!D14-Base!D14</f>
        <v>0</v>
      </c>
      <c r="E14" s="20">
        <f>Change!E14-Base!E14</f>
        <v>0</v>
      </c>
      <c r="F14" s="20">
        <f>Change!F14-Base!F14</f>
        <v>0</v>
      </c>
      <c r="G14" s="20">
        <f>Change!G14-Base!G14</f>
        <v>0</v>
      </c>
      <c r="H14" s="20">
        <f>Change!H14-Base!H14</f>
        <v>0</v>
      </c>
      <c r="I14" s="20">
        <f>Change!I14-Base!I14</f>
        <v>0</v>
      </c>
      <c r="J14" s="20">
        <f>Change!J14-Base!J14</f>
        <v>0</v>
      </c>
      <c r="K14" s="20">
        <f>Change!K14-Base!K14</f>
        <v>0</v>
      </c>
      <c r="L14" s="20">
        <f>Change!L14-Base!L14</f>
        <v>0</v>
      </c>
      <c r="M14" s="20">
        <f>Change!M14-Base!M14</f>
        <v>0</v>
      </c>
      <c r="N14" s="20">
        <f>Change!N14-Base!N14</f>
        <v>0</v>
      </c>
      <c r="O14" s="20">
        <f>Change!O14-Base!O14</f>
        <v>0</v>
      </c>
      <c r="P14" s="20">
        <f>Change!P14-Base!P14</f>
        <v>0</v>
      </c>
      <c r="Q14" s="20">
        <f>Change!Q14-Base!Q14</f>
        <v>0</v>
      </c>
      <c r="R14" s="20">
        <f>Change!R14-Base!R14</f>
        <v>0</v>
      </c>
      <c r="S14" s="20">
        <f>Change!S14-Base!S14</f>
        <v>0</v>
      </c>
      <c r="T14" s="20">
        <f>Change!T14-Base!T14</f>
        <v>0</v>
      </c>
      <c r="U14" s="20">
        <f>Change!U14-Base!U14</f>
        <v>0</v>
      </c>
      <c r="V14" s="20">
        <f>Change!V14-Base!V14</f>
        <v>0</v>
      </c>
      <c r="W14" s="20">
        <f>Change!W14-Base!W14</f>
        <v>0</v>
      </c>
      <c r="X14" s="20"/>
    </row>
    <row r="15" spans="1:24" ht="15.75" x14ac:dyDescent="0.25">
      <c r="A15" s="20"/>
      <c r="B15" s="36" t="s">
        <v>8</v>
      </c>
      <c r="C15" s="20">
        <f t="shared" si="2"/>
        <v>25.542919754595054</v>
      </c>
      <c r="D15" s="34">
        <f>Change!D15-Base!D15</f>
        <v>0</v>
      </c>
      <c r="E15" s="34">
        <f>Change!E15-Base!E15</f>
        <v>0</v>
      </c>
      <c r="F15" s="34">
        <f>Change!F15-Base!F15</f>
        <v>0</v>
      </c>
      <c r="G15" s="34">
        <f>Change!G15-Base!G15</f>
        <v>0</v>
      </c>
      <c r="H15" s="34">
        <f>Change!H15-Base!H15</f>
        <v>0</v>
      </c>
      <c r="I15" s="34">
        <f>Change!I15-Base!I15</f>
        <v>0</v>
      </c>
      <c r="J15" s="34">
        <f>Change!J15-Base!J15</f>
        <v>0</v>
      </c>
      <c r="K15" s="34">
        <f>Change!K15-Base!K15</f>
        <v>0</v>
      </c>
      <c r="L15" s="34">
        <f>Change!L15-Base!L15</f>
        <v>0</v>
      </c>
      <c r="M15" s="34">
        <f>Change!M15-Base!M15</f>
        <v>0</v>
      </c>
      <c r="N15" s="34">
        <f>Change!N15-Base!N15</f>
        <v>0</v>
      </c>
      <c r="O15" s="34">
        <f>Change!O15-Base!O15</f>
        <v>0</v>
      </c>
      <c r="P15" s="34">
        <f>Change!P15-Base!P15</f>
        <v>0</v>
      </c>
      <c r="Q15" s="34">
        <f>Change!Q15-Base!Q15</f>
        <v>0</v>
      </c>
      <c r="R15" s="34">
        <f>Change!R15-Base!R15</f>
        <v>0</v>
      </c>
      <c r="S15" s="34">
        <f>Change!S15-Base!S15</f>
        <v>73.053548460000002</v>
      </c>
      <c r="T15" s="34">
        <f>Change!T15-Base!T15</f>
        <v>0</v>
      </c>
      <c r="U15" s="34">
        <f>Change!U15-Base!U15</f>
        <v>-0.22652167980000115</v>
      </c>
      <c r="V15" s="34">
        <f>Change!V15-Base!V15</f>
        <v>0</v>
      </c>
      <c r="W15" s="34">
        <f>Change!W15-Base!W15</f>
        <v>0</v>
      </c>
      <c r="X15" s="20"/>
    </row>
    <row r="16" spans="1:24" ht="15.75" x14ac:dyDescent="0.25">
      <c r="A16" s="20"/>
      <c r="B16" s="3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5.75" x14ac:dyDescent="0.25">
      <c r="A17" s="20"/>
      <c r="B17" s="27" t="s">
        <v>1</v>
      </c>
      <c r="C17" s="35">
        <f t="shared" ref="C17" si="3">NPV($C$2,D17:W17)</f>
        <v>-1874.1269638145675</v>
      </c>
      <c r="D17" s="35">
        <f>Change!D17-Base!D17</f>
        <v>7.3688030716373873</v>
      </c>
      <c r="E17" s="35">
        <f>Change!E17-Base!E17</f>
        <v>-15.770701354746166</v>
      </c>
      <c r="F17" s="35">
        <f>Change!F17-Base!F17</f>
        <v>0.9107180729333777</v>
      </c>
      <c r="G17" s="35">
        <f>Change!G17-Base!G17</f>
        <v>-22.993897770698652</v>
      </c>
      <c r="H17" s="35">
        <f>Change!H17-Base!H17</f>
        <v>8.278297838570893</v>
      </c>
      <c r="I17" s="35">
        <f>Change!I17-Base!I17</f>
        <v>-343.46509180339064</v>
      </c>
      <c r="J17" s="35">
        <f>Change!J17-Base!J17</f>
        <v>-346.51636932581795</v>
      </c>
      <c r="K17" s="35">
        <f>Change!K17-Base!K17</f>
        <v>-342.62094418127725</v>
      </c>
      <c r="L17" s="35">
        <f>Change!L17-Base!L17</f>
        <v>-341.84823364035697</v>
      </c>
      <c r="M17" s="35">
        <f>Change!M17-Base!M17</f>
        <v>-347.09921479787897</v>
      </c>
      <c r="N17" s="35">
        <f>Change!N17-Base!N17</f>
        <v>-322.31001575020247</v>
      </c>
      <c r="O17" s="35">
        <f>Change!O17-Base!O17</f>
        <v>-326.56587072099109</v>
      </c>
      <c r="P17" s="35">
        <f>Change!P17-Base!P17</f>
        <v>-295.37018492375995</v>
      </c>
      <c r="Q17" s="35">
        <f>Change!Q17-Base!Q17</f>
        <v>-307.19458091224169</v>
      </c>
      <c r="R17" s="35">
        <f>Change!R17-Base!R17</f>
        <v>-280.64978484527393</v>
      </c>
      <c r="S17" s="35">
        <f>Change!S17-Base!S17</f>
        <v>-242.12339661391434</v>
      </c>
      <c r="T17" s="35">
        <f>Change!T17-Base!T17</f>
        <v>-268.43347219792599</v>
      </c>
      <c r="U17" s="35">
        <f>Change!U17-Base!U17</f>
        <v>-0.22652167980001536</v>
      </c>
      <c r="V17" s="35">
        <f>Change!V17-Base!V17</f>
        <v>0</v>
      </c>
      <c r="W17" s="35">
        <f>Change!W17-Base!W17</f>
        <v>0</v>
      </c>
      <c r="X17" s="20"/>
    </row>
    <row r="18" spans="1:24" x14ac:dyDescent="0.25">
      <c r="A18" s="20"/>
      <c r="X18" s="20"/>
    </row>
    <row r="19" spans="1:24" ht="15.75" x14ac:dyDescent="0.25">
      <c r="A19" s="20">
        <v>3</v>
      </c>
      <c r="B19" s="24" t="s">
        <v>9</v>
      </c>
      <c r="C19" s="21">
        <f>C20/Base!C20</f>
        <v>-0.12818221613490494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5.75" x14ac:dyDescent="0.25">
      <c r="A20" s="20"/>
      <c r="B20" s="25" t="s">
        <v>45</v>
      </c>
      <c r="C20" s="20">
        <f t="shared" ref="C20:C22" si="4">NPV($C$2,D20:W20)</f>
        <v>-720.20468579580006</v>
      </c>
      <c r="D20" s="34">
        <f>Change!D20-Base!D20</f>
        <v>-1.0386107003710094</v>
      </c>
      <c r="E20" s="34">
        <f>Change!E20-Base!E20</f>
        <v>3.5009421328204553</v>
      </c>
      <c r="F20" s="34">
        <f>Change!F20-Base!F20</f>
        <v>-12.343596404307277</v>
      </c>
      <c r="G20" s="34">
        <f>Change!G20-Base!G20</f>
        <v>-2.2129590206660623</v>
      </c>
      <c r="H20" s="34">
        <f>Change!H20-Base!H20</f>
        <v>1.8499440804897631</v>
      </c>
      <c r="I20" s="34">
        <f>Change!I20-Base!I20</f>
        <v>-45.379627066907915</v>
      </c>
      <c r="J20" s="34">
        <f>Change!J20-Base!J20</f>
        <v>-60.036388210840641</v>
      </c>
      <c r="K20" s="34">
        <f>Change!K20-Base!K20</f>
        <v>-90.940067314677322</v>
      </c>
      <c r="L20" s="34">
        <f>Change!L20-Base!L20</f>
        <v>-71.013795549718111</v>
      </c>
      <c r="M20" s="34">
        <f>Change!M20-Base!M20</f>
        <v>-132.94087428493691</v>
      </c>
      <c r="N20" s="34">
        <f>Change!N20-Base!N20</f>
        <v>-142.14262002019325</v>
      </c>
      <c r="O20" s="34">
        <f>Change!O20-Base!O20</f>
        <v>-163.923567948385</v>
      </c>
      <c r="P20" s="34">
        <f>Change!P20-Base!P20</f>
        <v>-140.90519901988475</v>
      </c>
      <c r="Q20" s="34">
        <f>Change!Q20-Base!Q20</f>
        <v>-162.10646395306787</v>
      </c>
      <c r="R20" s="34">
        <f>Change!R20-Base!R20</f>
        <v>-165.53635443628571</v>
      </c>
      <c r="S20" s="34">
        <f>Change!S20-Base!S20</f>
        <v>-211.9812656128625</v>
      </c>
      <c r="T20" s="34">
        <f>Change!T20-Base!T20</f>
        <v>-231.10711103889838</v>
      </c>
      <c r="U20" s="34">
        <f>Change!U20-Base!U20</f>
        <v>-9.3806321288525396E-6</v>
      </c>
      <c r="V20" s="34">
        <f>Change!V20-Base!V20</f>
        <v>-2.4060191778470852E-2</v>
      </c>
      <c r="W20" s="34">
        <f>Change!W20-Base!W20</f>
        <v>4.6005849202231275E-2</v>
      </c>
      <c r="X20" s="20"/>
    </row>
    <row r="21" spans="1:24" ht="15.75" x14ac:dyDescent="0.25">
      <c r="A21" s="20"/>
      <c r="B21" s="25" t="s">
        <v>76</v>
      </c>
      <c r="C21" s="20">
        <f t="shared" si="4"/>
        <v>-0.1112553069659218</v>
      </c>
      <c r="D21" s="34">
        <f>Change!D21-Base!D21</f>
        <v>-1.1178750130000026E-2</v>
      </c>
      <c r="E21" s="34">
        <f>Change!E21-Base!E21</f>
        <v>8.2813443599999426E-3</v>
      </c>
      <c r="F21" s="34">
        <f>Change!F21-Base!F21</f>
        <v>2.8797163859999864E-2</v>
      </c>
      <c r="G21" s="34">
        <f>Change!G21-Base!G21</f>
        <v>5.7991754300001919E-3</v>
      </c>
      <c r="H21" s="34">
        <f>Change!H21-Base!H21</f>
        <v>-3.7119171050000066E-2</v>
      </c>
      <c r="I21" s="34">
        <f>Change!I21-Base!I21</f>
        <v>2.6387808810000024E-2</v>
      </c>
      <c r="J21" s="34">
        <f>Change!J21-Base!J21</f>
        <v>-3.9182569559999991E-2</v>
      </c>
      <c r="K21" s="34">
        <f>Change!K21-Base!K21</f>
        <v>5.7517090380000024E-2</v>
      </c>
      <c r="L21" s="34">
        <f>Change!L21-Base!L21</f>
        <v>-1.0150616200001461E-3</v>
      </c>
      <c r="M21" s="34">
        <f>Change!M21-Base!M21</f>
        <v>-3.9331993519999886E-2</v>
      </c>
      <c r="N21" s="34">
        <f>Change!N21-Base!N21</f>
        <v>-8.4248534360000127E-2</v>
      </c>
      <c r="O21" s="34">
        <f>Change!O21-Base!O21</f>
        <v>-0.1178650413300002</v>
      </c>
      <c r="P21" s="34">
        <f>Change!P21-Base!P21</f>
        <v>-4.9563930970000003E-2</v>
      </c>
      <c r="Q21" s="34">
        <f>Change!Q21-Base!Q21</f>
        <v>7.8303050000000374E-4</v>
      </c>
      <c r="R21" s="34">
        <f>Change!R21-Base!R21</f>
        <v>0</v>
      </c>
      <c r="S21" s="34">
        <f>Change!S21-Base!S21</f>
        <v>0</v>
      </c>
      <c r="T21" s="34">
        <f>Change!T21-Base!T21</f>
        <v>0</v>
      </c>
      <c r="U21" s="34">
        <f>Change!U21-Base!U21</f>
        <v>0</v>
      </c>
      <c r="V21" s="34">
        <f>Change!V21-Base!V21</f>
        <v>0</v>
      </c>
      <c r="W21" s="34">
        <f>Change!W21-Base!W21</f>
        <v>0</v>
      </c>
      <c r="X21" s="20"/>
    </row>
    <row r="22" spans="1:24" ht="15.75" x14ac:dyDescent="0.25">
      <c r="A22" s="20"/>
      <c r="B22" s="27" t="s">
        <v>1</v>
      </c>
      <c r="C22" s="35">
        <f t="shared" si="4"/>
        <v>-720.31594110276615</v>
      </c>
      <c r="D22" s="35">
        <f>Change!D22-Base!D22</f>
        <v>-1.0497894505009526</v>
      </c>
      <c r="E22" s="35">
        <f>Change!E22-Base!E22</f>
        <v>3.5092234771805124</v>
      </c>
      <c r="F22" s="35">
        <f>Change!F22-Base!F22</f>
        <v>-12.314799240447314</v>
      </c>
      <c r="G22" s="35">
        <f>Change!G22-Base!G22</f>
        <v>-2.2071598452361059</v>
      </c>
      <c r="H22" s="35">
        <f>Change!H22-Base!H22</f>
        <v>1.8128249094397688</v>
      </c>
      <c r="I22" s="35">
        <f>Change!I22-Base!I22</f>
        <v>-45.353239258097915</v>
      </c>
      <c r="J22" s="35">
        <f>Change!J22-Base!J22</f>
        <v>-60.075570780400653</v>
      </c>
      <c r="K22" s="35">
        <f>Change!K22-Base!K22</f>
        <v>-90.882550224297347</v>
      </c>
      <c r="L22" s="35">
        <f>Change!L22-Base!L22</f>
        <v>-71.014810611338135</v>
      </c>
      <c r="M22" s="35">
        <f>Change!M22-Base!M22</f>
        <v>-132.98020627845693</v>
      </c>
      <c r="N22" s="35">
        <f>Change!N22-Base!N22</f>
        <v>-142.22686855455325</v>
      </c>
      <c r="O22" s="35">
        <f>Change!O22-Base!O22</f>
        <v>-164.04143298971502</v>
      </c>
      <c r="P22" s="35">
        <f>Change!P22-Base!P22</f>
        <v>-140.95476295085476</v>
      </c>
      <c r="Q22" s="35">
        <f>Change!Q22-Base!Q22</f>
        <v>-162.10568092256787</v>
      </c>
      <c r="R22" s="35">
        <f>Change!R22-Base!R22</f>
        <v>-165.53635443628571</v>
      </c>
      <c r="S22" s="35">
        <f>Change!S22-Base!S22</f>
        <v>-211.9812656128625</v>
      </c>
      <c r="T22" s="35">
        <f>Change!T22-Base!T22</f>
        <v>-231.10711103889838</v>
      </c>
      <c r="U22" s="35">
        <f>Change!U22-Base!U22</f>
        <v>-9.3806321288525396E-6</v>
      </c>
      <c r="V22" s="35">
        <f>Change!V22-Base!V22</f>
        <v>-2.4060191778470852E-2</v>
      </c>
      <c r="W22" s="35">
        <f>Change!W22-Base!W22</f>
        <v>4.6005849202231275E-2</v>
      </c>
      <c r="X22" s="20"/>
    </row>
    <row r="23" spans="1:24" x14ac:dyDescent="0.25">
      <c r="A23" s="20"/>
      <c r="X23" s="20"/>
    </row>
    <row r="24" spans="1:24" ht="15.75" x14ac:dyDescent="0.25">
      <c r="A24" s="20">
        <v>4</v>
      </c>
      <c r="B24" s="24" t="s">
        <v>77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5.75" x14ac:dyDescent="0.25">
      <c r="A25" s="20"/>
      <c r="B25" s="25" t="s">
        <v>78</v>
      </c>
      <c r="C25" s="20">
        <f t="shared" ref="C25:C27" si="5">NPV($C$2,D25:W25)</f>
        <v>9.6212104447962628E-4</v>
      </c>
      <c r="D25" s="20">
        <f>Change!D25-Base!D25</f>
        <v>0</v>
      </c>
      <c r="E25" s="20">
        <f>Change!E25-Base!E25</f>
        <v>0</v>
      </c>
      <c r="F25" s="20">
        <f>Change!F25-Base!F25</f>
        <v>0</v>
      </c>
      <c r="G25" s="20">
        <f>Change!G25-Base!G25</f>
        <v>0</v>
      </c>
      <c r="H25" s="20">
        <f>Change!H25-Base!H25</f>
        <v>3.4571444575502014E-5</v>
      </c>
      <c r="I25" s="20">
        <f>Change!I25-Base!I25</f>
        <v>1.682306414228403E-4</v>
      </c>
      <c r="J25" s="20">
        <f>Change!J25-Base!J25</f>
        <v>-1.9066295803614386E-3</v>
      </c>
      <c r="K25" s="20">
        <f>Change!K25-Base!K25</f>
        <v>8.3730804266844271E-4</v>
      </c>
      <c r="L25" s="20">
        <f>Change!L25-Base!L25</f>
        <v>7.8645592576235754E-4</v>
      </c>
      <c r="M25" s="20">
        <f>Change!M25-Base!M25</f>
        <v>5.0797823402898117E-4</v>
      </c>
      <c r="N25" s="20">
        <f>Change!N25-Base!N25</f>
        <v>2.6003559414204073E-4</v>
      </c>
      <c r="O25" s="20">
        <f>Change!O25-Base!O25</f>
        <v>3.3269637218765987E-4</v>
      </c>
      <c r="P25" s="20">
        <f>Change!P25-Base!P25</f>
        <v>3.503329396173599E-4</v>
      </c>
      <c r="Q25" s="20">
        <f>Change!Q25-Base!Q25</f>
        <v>2.6449212239540963E-4</v>
      </c>
      <c r="R25" s="20">
        <f>Change!R25-Base!R25</f>
        <v>3.7516179855084019E-4</v>
      </c>
      <c r="S25" s="20">
        <f>Change!S25-Base!S25</f>
        <v>4.5497449195043994E-4</v>
      </c>
      <c r="T25" s="20">
        <f>Change!T25-Base!T25</f>
        <v>0</v>
      </c>
      <c r="U25" s="20">
        <f>Change!U25-Base!U25</f>
        <v>0</v>
      </c>
      <c r="V25" s="20">
        <f>Change!V25-Base!V25</f>
        <v>0</v>
      </c>
      <c r="W25" s="20">
        <f>Change!W25-Base!W25</f>
        <v>0</v>
      </c>
      <c r="X25" s="20"/>
    </row>
    <row r="26" spans="1:24" ht="15.75" x14ac:dyDescent="0.25">
      <c r="A26" s="20"/>
      <c r="B26" s="25" t="s">
        <v>92</v>
      </c>
      <c r="C26" s="20">
        <f t="shared" si="5"/>
        <v>3636.6189769010298</v>
      </c>
      <c r="D26" s="20">
        <f>Change!D26-Base!D26</f>
        <v>0.46385413558535049</v>
      </c>
      <c r="E26" s="20">
        <f>Change!E26-Base!E26</f>
        <v>0.93655043900405133</v>
      </c>
      <c r="F26" s="20">
        <f>Change!F26-Base!F26</f>
        <v>-6.0270000507284749</v>
      </c>
      <c r="G26" s="20">
        <f>Change!G26-Base!G26</f>
        <v>-0.65433152585211474</v>
      </c>
      <c r="H26" s="20">
        <f>Change!H26-Base!H26</f>
        <v>2.2671387557012963</v>
      </c>
      <c r="I26" s="20">
        <f>Change!I26-Base!I26</f>
        <v>653.34537164149117</v>
      </c>
      <c r="J26" s="20">
        <f>Change!J26-Base!J26</f>
        <v>613.62797394744302</v>
      </c>
      <c r="K26" s="20">
        <f>Change!K26-Base!K26</f>
        <v>629.39503336924884</v>
      </c>
      <c r="L26" s="20">
        <f>Change!L26-Base!L26</f>
        <v>611.46804389532304</v>
      </c>
      <c r="M26" s="20">
        <f>Change!M26-Base!M26</f>
        <v>644.23519614514021</v>
      </c>
      <c r="N26" s="20">
        <f>Change!N26-Base!N26</f>
        <v>595.80892168405967</v>
      </c>
      <c r="O26" s="20">
        <f>Change!O26-Base!O26</f>
        <v>657.9114313565085</v>
      </c>
      <c r="P26" s="20">
        <f>Change!P26-Base!P26</f>
        <v>599.38125613866134</v>
      </c>
      <c r="Q26" s="20">
        <f>Change!Q26-Base!Q26</f>
        <v>621.40922169175803</v>
      </c>
      <c r="R26" s="20">
        <f>Change!R26-Base!R26</f>
        <v>585.9681523093584</v>
      </c>
      <c r="S26" s="20">
        <f>Change!S26-Base!S26</f>
        <v>640.87405478302958</v>
      </c>
      <c r="T26" s="20">
        <f>Change!T26-Base!T26</f>
        <v>688.33232901990959</v>
      </c>
      <c r="U26" s="20">
        <f>Change!U26-Base!U26</f>
        <v>3.6966922250655898E-2</v>
      </c>
      <c r="V26" s="20">
        <f>Change!V26-Base!V26</f>
        <v>1.0508448943426174E-2</v>
      </c>
      <c r="W26" s="20">
        <f>Change!W26-Base!W26</f>
        <v>4.8188923169846021E-2</v>
      </c>
      <c r="X26" s="20"/>
    </row>
    <row r="27" spans="1:24" ht="15.75" x14ac:dyDescent="0.25">
      <c r="A27" s="20"/>
      <c r="B27" s="27" t="s">
        <v>1</v>
      </c>
      <c r="C27" s="35">
        <f t="shared" si="5"/>
        <v>3636.6199390220745</v>
      </c>
      <c r="D27" s="35">
        <f>Change!D27-Base!D27</f>
        <v>0.46385413558535049</v>
      </c>
      <c r="E27" s="35">
        <f>Change!E27-Base!E27</f>
        <v>0.93655043900405133</v>
      </c>
      <c r="F27" s="35">
        <f>Change!F27-Base!F27</f>
        <v>-6.0270000507284749</v>
      </c>
      <c r="G27" s="35">
        <f>Change!G27-Base!G27</f>
        <v>-0.65433152585211474</v>
      </c>
      <c r="H27" s="35">
        <f>Change!H27-Base!H27</f>
        <v>2.2671733271458834</v>
      </c>
      <c r="I27" s="35">
        <f>Change!I27-Base!I27</f>
        <v>653.34553987213258</v>
      </c>
      <c r="J27" s="35">
        <f>Change!J27-Base!J27</f>
        <v>613.62606731786263</v>
      </c>
      <c r="K27" s="35">
        <f>Change!K27-Base!K27</f>
        <v>629.39587067729144</v>
      </c>
      <c r="L27" s="35">
        <f>Change!L27-Base!L27</f>
        <v>611.46883035124881</v>
      </c>
      <c r="M27" s="35">
        <f>Change!M27-Base!M27</f>
        <v>644.23570412337415</v>
      </c>
      <c r="N27" s="35">
        <f>Change!N27-Base!N27</f>
        <v>595.80918171965391</v>
      </c>
      <c r="O27" s="35">
        <f>Change!O27-Base!O27</f>
        <v>657.9117640528807</v>
      </c>
      <c r="P27" s="35">
        <f>Change!P27-Base!P27</f>
        <v>599.38160647160089</v>
      </c>
      <c r="Q27" s="35">
        <f>Change!Q27-Base!Q27</f>
        <v>621.40948618388052</v>
      </c>
      <c r="R27" s="35">
        <f>Change!R27-Base!R27</f>
        <v>585.96852747115702</v>
      </c>
      <c r="S27" s="35">
        <f>Change!S27-Base!S27</f>
        <v>640.87450975752154</v>
      </c>
      <c r="T27" s="35">
        <f>Change!T27-Base!T27</f>
        <v>688.33232901990959</v>
      </c>
      <c r="U27" s="35">
        <f>Change!U27-Base!U27</f>
        <v>3.6966922250655898E-2</v>
      </c>
      <c r="V27" s="35">
        <f>Change!V27-Base!V27</f>
        <v>1.0508448943426174E-2</v>
      </c>
      <c r="W27" s="35">
        <f>Change!W27-Base!W27</f>
        <v>4.8188923169846021E-2</v>
      </c>
      <c r="X27" s="20"/>
    </row>
    <row r="28" spans="1:24" x14ac:dyDescent="0.25">
      <c r="A28" s="20"/>
      <c r="X28" s="20"/>
    </row>
    <row r="29" spans="1:24" ht="15.75" x14ac:dyDescent="0.25">
      <c r="A29" s="20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15.75" x14ac:dyDescent="0.25">
      <c r="A30" s="20">
        <v>5</v>
      </c>
      <c r="B30" s="24" t="s">
        <v>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5.75" x14ac:dyDescent="0.25">
      <c r="A31" s="20"/>
      <c r="B31" s="25" t="s">
        <v>10</v>
      </c>
      <c r="C31" s="20">
        <f t="shared" ref="C31:C41" si="6">NPV($C$2,D31:W31)</f>
        <v>-1.5646738411473169</v>
      </c>
      <c r="D31" s="34">
        <f>Change!D31-Base!D31</f>
        <v>0</v>
      </c>
      <c r="E31" s="34">
        <f>Change!E31-Base!E31</f>
        <v>0</v>
      </c>
      <c r="F31" s="34">
        <f>Change!F31-Base!F31</f>
        <v>-6.3785331059609263E-3</v>
      </c>
      <c r="G31" s="34">
        <f>Change!G31-Base!G31</f>
        <v>-4.8928842219027047E-3</v>
      </c>
      <c r="H31" s="34">
        <f>Change!H31-Base!H31</f>
        <v>2.4370720837509907E-3</v>
      </c>
      <c r="I31" s="34">
        <f>Change!I31-Base!I31</f>
        <v>0</v>
      </c>
      <c r="J31" s="34">
        <f>Change!J31-Base!J31</f>
        <v>0</v>
      </c>
      <c r="K31" s="34">
        <f>Change!K31-Base!K31</f>
        <v>-9.1313779642518966E-3</v>
      </c>
      <c r="L31" s="34">
        <f>Change!L31-Base!L31</f>
        <v>-4.7835472653900979E-4</v>
      </c>
      <c r="M31" s="34">
        <f>Change!M31-Base!M31</f>
        <v>-1.6951285294952072</v>
      </c>
      <c r="N31" s="34">
        <f>Change!N31-Base!N31</f>
        <v>0.62089062729529587</v>
      </c>
      <c r="O31" s="34">
        <f>Change!O31-Base!O31</f>
        <v>-1.9625407457207302</v>
      </c>
      <c r="P31" s="34">
        <f>Change!P31-Base!P31</f>
        <v>-1.4959713969801669E-2</v>
      </c>
      <c r="Q31" s="34">
        <f>Change!Q31-Base!Q31</f>
        <v>-7.7710843723480139E-2</v>
      </c>
      <c r="R31" s="34">
        <f>Change!R31-Base!R31</f>
        <v>-7.9728823557843498E-2</v>
      </c>
      <c r="S31" s="34">
        <f>Change!S31-Base!S31</f>
        <v>-5.0394236968145378E-3</v>
      </c>
      <c r="T31" s="34">
        <f>Change!T31-Base!T31</f>
        <v>-3.0735541244268916E-2</v>
      </c>
      <c r="U31" s="34">
        <f>Change!U31-Base!U31</f>
        <v>8.6811447715717804E-5</v>
      </c>
      <c r="V31" s="34">
        <f>Change!V31-Base!V31</f>
        <v>8.7612434043649046E-5</v>
      </c>
      <c r="W31" s="34">
        <f>Change!W31-Base!W31</f>
        <v>-2.068970593143149E-4</v>
      </c>
      <c r="X31" s="20"/>
    </row>
    <row r="32" spans="1:24" ht="15.75" x14ac:dyDescent="0.25">
      <c r="A32" s="20"/>
      <c r="B32" s="25" t="s">
        <v>11</v>
      </c>
      <c r="C32" s="20">
        <f t="shared" si="6"/>
        <v>-9.3824290944653121</v>
      </c>
      <c r="D32" s="34">
        <f>Change!D32-Base!D32</f>
        <v>1.5165184999034409E-2</v>
      </c>
      <c r="E32" s="34">
        <f>Change!E32-Base!E32</f>
        <v>0.32293890343078147</v>
      </c>
      <c r="F32" s="34">
        <f>Change!F32-Base!F32</f>
        <v>5.7545886477896602E-2</v>
      </c>
      <c r="G32" s="34">
        <f>Change!G32-Base!G32</f>
        <v>-3.9750842214687054E-2</v>
      </c>
      <c r="H32" s="34">
        <f>Change!H32-Base!H32</f>
        <v>-1.888187381410944E-2</v>
      </c>
      <c r="I32" s="34">
        <f>Change!I32-Base!I32</f>
        <v>-7.835311924452526E-3</v>
      </c>
      <c r="J32" s="34">
        <f>Change!J32-Base!J32</f>
        <v>-9.7540555894966019E-3</v>
      </c>
      <c r="K32" s="34">
        <f>Change!K32-Base!K32</f>
        <v>-3.0422108800394199E-3</v>
      </c>
      <c r="L32" s="34">
        <f>Change!L32-Base!L32</f>
        <v>-0.10169630143789732</v>
      </c>
      <c r="M32" s="34">
        <f>Change!M32-Base!M32</f>
        <v>-11.863493019790553</v>
      </c>
      <c r="N32" s="34">
        <f>Change!N32-Base!N32</f>
        <v>-3.3338407887335961</v>
      </c>
      <c r="O32" s="34">
        <f>Change!O32-Base!O32</f>
        <v>-5.8106663795688291</v>
      </c>
      <c r="P32" s="34">
        <f>Change!P32-Base!P32</f>
        <v>-0.18614099389060357</v>
      </c>
      <c r="Q32" s="34">
        <f>Change!Q32-Base!Q32</f>
        <v>0.47508711165710338</v>
      </c>
      <c r="R32" s="34">
        <f>Change!R32-Base!R32</f>
        <v>0.44634171624579722</v>
      </c>
      <c r="S32" s="34">
        <f>Change!S32-Base!S32</f>
        <v>0.63902093208162114</v>
      </c>
      <c r="T32" s="34">
        <f>Change!T32-Base!T32</f>
        <v>0.96124792640625856</v>
      </c>
      <c r="U32" s="34">
        <f>Change!U32-Base!U32</f>
        <v>4.1517687111536361E-3</v>
      </c>
      <c r="V32" s="34">
        <f>Change!V32-Base!V32</f>
        <v>-9.6787635266082361E-4</v>
      </c>
      <c r="W32" s="34">
        <f>Change!W32-Base!W32</f>
        <v>-9.8048119048144144E-4</v>
      </c>
      <c r="X32" s="20"/>
    </row>
    <row r="33" spans="1:24" ht="15.75" x14ac:dyDescent="0.25">
      <c r="A33" s="20"/>
      <c r="B33" s="25" t="s">
        <v>12</v>
      </c>
      <c r="C33" s="20">
        <f t="shared" si="6"/>
        <v>4.9850204965403568</v>
      </c>
      <c r="D33" s="34">
        <f>Change!D33-Base!D33</f>
        <v>6.2065545852649784E-2</v>
      </c>
      <c r="E33" s="34">
        <f>Change!E33-Base!E33</f>
        <v>4.685907015237234E-2</v>
      </c>
      <c r="F33" s="34">
        <f>Change!F33-Base!F33</f>
        <v>8.5171509416910318E-2</v>
      </c>
      <c r="G33" s="34">
        <f>Change!G33-Base!G33</f>
        <v>2.3697402288663127E-2</v>
      </c>
      <c r="H33" s="34">
        <f>Change!H33-Base!H33</f>
        <v>-2.8263157448300547E-3</v>
      </c>
      <c r="I33" s="34">
        <f>Change!I33-Base!I33</f>
        <v>3.0532864009828131E-2</v>
      </c>
      <c r="J33" s="34">
        <f>Change!J33-Base!J33</f>
        <v>0.29282141859079935</v>
      </c>
      <c r="K33" s="34">
        <f>Change!K33-Base!K33</f>
        <v>0.87568623364849962</v>
      </c>
      <c r="L33" s="34">
        <f>Change!L33-Base!L33</f>
        <v>0.79206800257624543</v>
      </c>
      <c r="M33" s="34">
        <f>Change!M33-Base!M33</f>
        <v>0.78506251736576793</v>
      </c>
      <c r="N33" s="34">
        <f>Change!N33-Base!N33</f>
        <v>0.69244648170063794</v>
      </c>
      <c r="O33" s="34">
        <f>Change!O33-Base!O33</f>
        <v>0.72631460366697187</v>
      </c>
      <c r="P33" s="34">
        <f>Change!P33-Base!P33</f>
        <v>0.80405869019615661</v>
      </c>
      <c r="Q33" s="34">
        <f>Change!Q33-Base!Q33</f>
        <v>0.86086173210747496</v>
      </c>
      <c r="R33" s="34">
        <f>Change!R33-Base!R33</f>
        <v>0.90046409036861874</v>
      </c>
      <c r="S33" s="34">
        <f>Change!S33-Base!S33</f>
        <v>2.1870383201946968</v>
      </c>
      <c r="T33" s="34">
        <f>Change!T33-Base!T33</f>
        <v>2.3332577676909079</v>
      </c>
      <c r="U33" s="34">
        <f>Change!U33-Base!U33</f>
        <v>9.2151232306321162E-3</v>
      </c>
      <c r="V33" s="34">
        <f>Change!V33-Base!V33</f>
        <v>1.9017318200020839E-3</v>
      </c>
      <c r="W33" s="34">
        <f>Change!W33-Base!W33</f>
        <v>-1.0915853922099927E-4</v>
      </c>
      <c r="X33" s="20"/>
    </row>
    <row r="34" spans="1:24" ht="15.75" x14ac:dyDescent="0.25">
      <c r="A34" s="20"/>
      <c r="B34" s="25" t="s">
        <v>13</v>
      </c>
      <c r="C34" s="20">
        <f t="shared" si="6"/>
        <v>0</v>
      </c>
      <c r="D34" s="34">
        <f>Change!D34-Base!D34</f>
        <v>0</v>
      </c>
      <c r="E34" s="34">
        <f>Change!E34-Base!E34</f>
        <v>0</v>
      </c>
      <c r="F34" s="34">
        <f>Change!F34-Base!F34</f>
        <v>0</v>
      </c>
      <c r="G34" s="34">
        <f>Change!G34-Base!G34</f>
        <v>0</v>
      </c>
      <c r="H34" s="34">
        <f>Change!H34-Base!H34</f>
        <v>0</v>
      </c>
      <c r="I34" s="34">
        <f>Change!I34-Base!I34</f>
        <v>0</v>
      </c>
      <c r="J34" s="34">
        <f>Change!J34-Base!J34</f>
        <v>0</v>
      </c>
      <c r="K34" s="34">
        <f>Change!K34-Base!K34</f>
        <v>0</v>
      </c>
      <c r="L34" s="34">
        <f>Change!L34-Base!L34</f>
        <v>0</v>
      </c>
      <c r="M34" s="34">
        <f>Change!M34-Base!M34</f>
        <v>0</v>
      </c>
      <c r="N34" s="34">
        <f>Change!N34-Base!N34</f>
        <v>0</v>
      </c>
      <c r="O34" s="34">
        <f>Change!O34-Base!O34</f>
        <v>0</v>
      </c>
      <c r="P34" s="34">
        <f>Change!P34-Base!P34</f>
        <v>0</v>
      </c>
      <c r="Q34" s="34">
        <f>Change!Q34-Base!Q34</f>
        <v>0</v>
      </c>
      <c r="R34" s="34">
        <f>Change!R34-Base!R34</f>
        <v>0</v>
      </c>
      <c r="S34" s="34">
        <f>Change!S34-Base!S34</f>
        <v>0</v>
      </c>
      <c r="T34" s="34">
        <f>Change!T34-Base!T34</f>
        <v>0</v>
      </c>
      <c r="U34" s="34">
        <f>Change!U34-Base!U34</f>
        <v>0</v>
      </c>
      <c r="V34" s="34">
        <f>Change!V34-Base!V34</f>
        <v>0</v>
      </c>
      <c r="W34" s="34">
        <f>Change!W34-Base!W34</f>
        <v>0</v>
      </c>
      <c r="X34" s="20"/>
    </row>
    <row r="35" spans="1:24" ht="15.75" x14ac:dyDescent="0.25">
      <c r="A35" s="20"/>
      <c r="B35" s="25" t="s">
        <v>14</v>
      </c>
      <c r="C35" s="20">
        <f t="shared" si="6"/>
        <v>5.2893352919168492E-4</v>
      </c>
      <c r="D35" s="34">
        <f>Change!D35-Base!D35</f>
        <v>5.6474232911796207E-4</v>
      </c>
      <c r="E35" s="34">
        <f>Change!E35-Base!E35</f>
        <v>0</v>
      </c>
      <c r="F35" s="34">
        <f>Change!F35-Base!F35</f>
        <v>0</v>
      </c>
      <c r="G35" s="34">
        <f>Change!G35-Base!G35</f>
        <v>0</v>
      </c>
      <c r="H35" s="34">
        <f>Change!H35-Base!H35</f>
        <v>0</v>
      </c>
      <c r="I35" s="34">
        <f>Change!I35-Base!I35</f>
        <v>0</v>
      </c>
      <c r="J35" s="34">
        <f>Change!J35-Base!J35</f>
        <v>0</v>
      </c>
      <c r="K35" s="34">
        <f>Change!K35-Base!K35</f>
        <v>0</v>
      </c>
      <c r="L35" s="34">
        <f>Change!L35-Base!L35</f>
        <v>0</v>
      </c>
      <c r="M35" s="34">
        <f>Change!M35-Base!M35</f>
        <v>0</v>
      </c>
      <c r="N35" s="34">
        <f>Change!N35-Base!N35</f>
        <v>0</v>
      </c>
      <c r="O35" s="34">
        <f>Change!O35-Base!O35</f>
        <v>0</v>
      </c>
      <c r="P35" s="34">
        <f>Change!P35-Base!P35</f>
        <v>0</v>
      </c>
      <c r="Q35" s="34">
        <f>Change!Q35-Base!Q35</f>
        <v>0</v>
      </c>
      <c r="R35" s="34">
        <f>Change!R35-Base!R35</f>
        <v>0</v>
      </c>
      <c r="S35" s="34">
        <f>Change!S35-Base!S35</f>
        <v>0</v>
      </c>
      <c r="T35" s="34">
        <f>Change!T35-Base!T35</f>
        <v>0</v>
      </c>
      <c r="U35" s="34">
        <f>Change!U35-Base!U35</f>
        <v>0</v>
      </c>
      <c r="V35" s="34">
        <f>Change!V35-Base!V35</f>
        <v>0</v>
      </c>
      <c r="W35" s="34">
        <f>Change!W35-Base!W35</f>
        <v>0</v>
      </c>
      <c r="X35" s="20"/>
    </row>
    <row r="36" spans="1:24" ht="15.75" x14ac:dyDescent="0.25">
      <c r="A36" s="20"/>
      <c r="B36" s="25" t="s">
        <v>15</v>
      </c>
      <c r="C36" s="20">
        <f t="shared" si="6"/>
        <v>0</v>
      </c>
      <c r="D36" s="34">
        <f>Change!D36-Base!D36</f>
        <v>0</v>
      </c>
      <c r="E36" s="34">
        <f>Change!E36-Base!E36</f>
        <v>0</v>
      </c>
      <c r="F36" s="34">
        <f>Change!F36-Base!F36</f>
        <v>0</v>
      </c>
      <c r="G36" s="34">
        <f>Change!G36-Base!G36</f>
        <v>0</v>
      </c>
      <c r="H36" s="34">
        <f>Change!H36-Base!H36</f>
        <v>0</v>
      </c>
      <c r="I36" s="34">
        <f>Change!I36-Base!I36</f>
        <v>0</v>
      </c>
      <c r="J36" s="34">
        <f>Change!J36-Base!J36</f>
        <v>0</v>
      </c>
      <c r="K36" s="34">
        <f>Change!K36-Base!K36</f>
        <v>0</v>
      </c>
      <c r="L36" s="34">
        <f>Change!L36-Base!L36</f>
        <v>0</v>
      </c>
      <c r="M36" s="34">
        <f>Change!M36-Base!M36</f>
        <v>0</v>
      </c>
      <c r="N36" s="34">
        <f>Change!N36-Base!N36</f>
        <v>0</v>
      </c>
      <c r="O36" s="34">
        <f>Change!O36-Base!O36</f>
        <v>0</v>
      </c>
      <c r="P36" s="34">
        <f>Change!P36-Base!P36</f>
        <v>0</v>
      </c>
      <c r="Q36" s="34">
        <f>Change!Q36-Base!Q36</f>
        <v>0</v>
      </c>
      <c r="R36" s="34">
        <f>Change!R36-Base!R36</f>
        <v>0</v>
      </c>
      <c r="S36" s="34">
        <f>Change!S36-Base!S36</f>
        <v>0</v>
      </c>
      <c r="T36" s="34">
        <f>Change!T36-Base!T36</f>
        <v>0</v>
      </c>
      <c r="U36" s="34">
        <f>Change!U36-Base!U36</f>
        <v>0</v>
      </c>
      <c r="V36" s="34">
        <f>Change!V36-Base!V36</f>
        <v>0</v>
      </c>
      <c r="W36" s="34">
        <f>Change!W36-Base!W36</f>
        <v>0</v>
      </c>
      <c r="X36" s="20"/>
    </row>
    <row r="37" spans="1:24" ht="15.75" x14ac:dyDescent="0.25">
      <c r="A37" s="20"/>
      <c r="B37" s="25" t="s">
        <v>93</v>
      </c>
      <c r="C37" s="20">
        <f t="shared" si="6"/>
        <v>-0.27206224195100381</v>
      </c>
      <c r="D37" s="34">
        <f>Change!D37-Base!D37</f>
        <v>-3.1895327978759269E-7</v>
      </c>
      <c r="E37" s="34">
        <f>Change!E37-Base!E37</f>
        <v>0</v>
      </c>
      <c r="F37" s="34">
        <f>Change!F37-Base!F37</f>
        <v>0</v>
      </c>
      <c r="G37" s="34">
        <f>Change!G37-Base!G37</f>
        <v>0</v>
      </c>
      <c r="H37" s="34">
        <f>Change!H37-Base!H37</f>
        <v>-2.8857464999987315E-4</v>
      </c>
      <c r="I37" s="34">
        <f>Change!I37-Base!I37</f>
        <v>8.0452622250071215E-4</v>
      </c>
      <c r="J37" s="34">
        <f>Change!J37-Base!J37</f>
        <v>0</v>
      </c>
      <c r="K37" s="34">
        <f>Change!K37-Base!K37</f>
        <v>0.24100923573085709</v>
      </c>
      <c r="L37" s="34">
        <f>Change!L37-Base!L37</f>
        <v>0.19788654876064982</v>
      </c>
      <c r="M37" s="34">
        <f>Change!M37-Base!M37</f>
        <v>-0.26188055686623102</v>
      </c>
      <c r="N37" s="34">
        <f>Change!N37-Base!N37</f>
        <v>0.93166416967542887</v>
      </c>
      <c r="O37" s="34">
        <f>Change!O37-Base!O37</f>
        <v>1.5984371054202029E-2</v>
      </c>
      <c r="P37" s="34">
        <f>Change!P37-Base!P37</f>
        <v>-0.4194569161140862</v>
      </c>
      <c r="Q37" s="34">
        <f>Change!Q37-Base!Q37</f>
        <v>-1.3076212983578728</v>
      </c>
      <c r="R37" s="34">
        <f>Change!R37-Base!R37</f>
        <v>-1.0934305296651701</v>
      </c>
      <c r="S37" s="34">
        <f>Change!S37-Base!S37</f>
        <v>0.68210849973306154</v>
      </c>
      <c r="T37" s="34">
        <f>Change!T37-Base!T37</f>
        <v>6.7996133180230345E-2</v>
      </c>
      <c r="U37" s="34">
        <f>Change!U37-Base!U37</f>
        <v>3.9939407528954973E-4</v>
      </c>
      <c r="V37" s="34">
        <f>Change!V37-Base!V37</f>
        <v>1.3751196230593621E-5</v>
      </c>
      <c r="W37" s="34">
        <f>Change!W37-Base!W37</f>
        <v>0</v>
      </c>
      <c r="X37" s="20"/>
    </row>
    <row r="38" spans="1:24" ht="15.75" x14ac:dyDescent="0.25">
      <c r="A38" s="20"/>
      <c r="B38" s="25" t="s">
        <v>16</v>
      </c>
      <c r="C38" s="20">
        <f t="shared" si="6"/>
        <v>171.69493033216466</v>
      </c>
      <c r="D38" s="34">
        <f>Change!D38-Base!D38</f>
        <v>5.6141422226792201</v>
      </c>
      <c r="E38" s="34">
        <f>Change!E38-Base!E38</f>
        <v>4.1633116570184256</v>
      </c>
      <c r="F38" s="34">
        <f>Change!F38-Base!F38</f>
        <v>4.4451364393016206</v>
      </c>
      <c r="G38" s="34">
        <f>Change!G38-Base!G38</f>
        <v>1.0536431002374229</v>
      </c>
      <c r="H38" s="34">
        <f>Change!H38-Base!H38</f>
        <v>-0.22039231013513927</v>
      </c>
      <c r="I38" s="34">
        <f>Change!I38-Base!I38</f>
        <v>-8.5654212414169706E-2</v>
      </c>
      <c r="J38" s="34">
        <f>Change!J38-Base!J38</f>
        <v>7.0357706400815232</v>
      </c>
      <c r="K38" s="34">
        <f>Change!K38-Base!K38</f>
        <v>24.857256205295926</v>
      </c>
      <c r="L38" s="34">
        <f>Change!L38-Base!L38</f>
        <v>21.475974663846841</v>
      </c>
      <c r="M38" s="34">
        <f>Change!M38-Base!M38</f>
        <v>24.991910165710976</v>
      </c>
      <c r="N38" s="34">
        <f>Change!N38-Base!N38</f>
        <v>26.760995787289858</v>
      </c>
      <c r="O38" s="34">
        <f>Change!O38-Base!O38</f>
        <v>30.8512771583637</v>
      </c>
      <c r="P38" s="34">
        <f>Change!P38-Base!P38</f>
        <v>32.05757380055212</v>
      </c>
      <c r="Q38" s="34">
        <f>Change!Q38-Base!Q38</f>
        <v>37.53151995724653</v>
      </c>
      <c r="R38" s="34">
        <f>Change!R38-Base!R38</f>
        <v>39.584140444682816</v>
      </c>
      <c r="S38" s="34">
        <f>Change!S38-Base!S38</f>
        <v>62.142405487043902</v>
      </c>
      <c r="T38" s="34">
        <f>Change!T38-Base!T38</f>
        <v>67.212172879530044</v>
      </c>
      <c r="U38" s="34">
        <f>Change!U38-Base!U38</f>
        <v>9.7616470554953594E-2</v>
      </c>
      <c r="V38" s="34">
        <f>Change!V38-Base!V38</f>
        <v>9.6171932275638028E-2</v>
      </c>
      <c r="W38" s="34">
        <f>Change!W38-Base!W38</f>
        <v>-2.83614569278825E-2</v>
      </c>
      <c r="X38" s="20"/>
    </row>
    <row r="39" spans="1:24" ht="15.75" x14ac:dyDescent="0.25">
      <c r="A39" s="20"/>
      <c r="B39" s="25" t="s">
        <v>17</v>
      </c>
      <c r="C39" s="20">
        <f t="shared" si="6"/>
        <v>-2.2333480261014618</v>
      </c>
      <c r="D39" s="34">
        <f>Change!D39-Base!D39</f>
        <v>-0.27663824237999712</v>
      </c>
      <c r="E39" s="34">
        <f>Change!E39-Base!E39</f>
        <v>-9.7323630389999582E-2</v>
      </c>
      <c r="F39" s="34">
        <f>Change!F39-Base!F39</f>
        <v>-5.0426771639998869E-2</v>
      </c>
      <c r="G39" s="34">
        <f>Change!G39-Base!G39</f>
        <v>-3.4175323030000371E-2</v>
      </c>
      <c r="H39" s="34">
        <f>Change!H39-Base!H39</f>
        <v>-4.4020027420000218E-2</v>
      </c>
      <c r="I39" s="34">
        <f>Change!I39-Base!I39</f>
        <v>-0.51229045955000085</v>
      </c>
      <c r="J39" s="34">
        <f>Change!J39-Base!J39</f>
        <v>-0.99466385724999773</v>
      </c>
      <c r="K39" s="34">
        <f>Change!K39-Base!K39</f>
        <v>-0.9630471307699997</v>
      </c>
      <c r="L39" s="34">
        <f>Change!L39-Base!L39</f>
        <v>-1.0036109677399985</v>
      </c>
      <c r="M39" s="34">
        <f>Change!M39-Base!M39</f>
        <v>-0.71652964907999817</v>
      </c>
      <c r="N39" s="34">
        <f>Change!N39-Base!N39</f>
        <v>-1.4412869250000071E-2</v>
      </c>
      <c r="O39" s="34">
        <f>Change!O39-Base!O39</f>
        <v>0.1383680927800075</v>
      </c>
      <c r="P39" s="34">
        <f>Change!P39-Base!P39</f>
        <v>-0.20346580546999959</v>
      </c>
      <c r="Q39" s="34">
        <f>Change!Q39-Base!Q39</f>
        <v>-1.2338233669998644E-2</v>
      </c>
      <c r="R39" s="34">
        <f>Change!R39-Base!R39</f>
        <v>0.50049396564999959</v>
      </c>
      <c r="S39" s="34">
        <f>Change!S39-Base!S39</f>
        <v>0.80976950435999839</v>
      </c>
      <c r="T39" s="34">
        <f>Change!T39-Base!T39</f>
        <v>0.74482317524999786</v>
      </c>
      <c r="U39" s="34">
        <f>Change!U39-Base!U39</f>
        <v>6.1099111699984832E-3</v>
      </c>
      <c r="V39" s="34">
        <f>Change!V39-Base!V39</f>
        <v>7.4921850799984924E-3</v>
      </c>
      <c r="W39" s="34">
        <f>Change!W39-Base!W39</f>
        <v>1.0942148999859569E-4</v>
      </c>
      <c r="X39" s="20"/>
    </row>
    <row r="40" spans="1:24" ht="15.75" x14ac:dyDescent="0.25">
      <c r="A40" s="20"/>
      <c r="B40" s="25" t="s">
        <v>18</v>
      </c>
      <c r="C40" s="20">
        <f t="shared" si="6"/>
        <v>0.70314159760371797</v>
      </c>
      <c r="D40" s="20">
        <f>Change!D40-Base!D40</f>
        <v>0</v>
      </c>
      <c r="E40" s="20">
        <f>Change!E40-Base!E40</f>
        <v>-1.1270543799923871E-4</v>
      </c>
      <c r="F40" s="20">
        <f>Change!F40-Base!F40</f>
        <v>0</v>
      </c>
      <c r="G40" s="20">
        <f>Change!G40-Base!G40</f>
        <v>0</v>
      </c>
      <c r="H40" s="20">
        <f>Change!H40-Base!H40</f>
        <v>0</v>
      </c>
      <c r="I40" s="20">
        <f>Change!I40-Base!I40</f>
        <v>0</v>
      </c>
      <c r="J40" s="20">
        <f>Change!J40-Base!J40</f>
        <v>0</v>
      </c>
      <c r="K40" s="20">
        <f>Change!K40-Base!K40</f>
        <v>3.0714696718460003E-2</v>
      </c>
      <c r="L40" s="20">
        <f>Change!L40-Base!L40</f>
        <v>4.3128802867139271E-2</v>
      </c>
      <c r="M40" s="20">
        <f>Change!M40-Base!M40</f>
        <v>0</v>
      </c>
      <c r="N40" s="20">
        <f>Change!N40-Base!N40</f>
        <v>0</v>
      </c>
      <c r="O40" s="20">
        <f>Change!O40-Base!O40</f>
        <v>0</v>
      </c>
      <c r="P40" s="20">
        <f>Change!P40-Base!P40</f>
        <v>0</v>
      </c>
      <c r="Q40" s="20">
        <f>Change!Q40-Base!Q40</f>
        <v>0</v>
      </c>
      <c r="R40" s="20">
        <f>Change!R40-Base!R40</f>
        <v>0</v>
      </c>
      <c r="S40" s="20">
        <f>Change!S40-Base!S40</f>
        <v>1.8857260549080999</v>
      </c>
      <c r="T40" s="20">
        <f>Change!T40-Base!T40</f>
        <v>0</v>
      </c>
      <c r="U40" s="20">
        <f>Change!U40-Base!U40</f>
        <v>0</v>
      </c>
      <c r="V40" s="20">
        <f>Change!V40-Base!V40</f>
        <v>0</v>
      </c>
      <c r="W40" s="20">
        <f>Change!W40-Base!W40</f>
        <v>0</v>
      </c>
      <c r="X40" s="20"/>
    </row>
    <row r="41" spans="1:24" ht="15.75" x14ac:dyDescent="0.25">
      <c r="A41" s="20"/>
      <c r="B41" s="25" t="s">
        <v>19</v>
      </c>
      <c r="C41" s="20">
        <f t="shared" si="6"/>
        <v>0</v>
      </c>
      <c r="D41" s="34">
        <f>Change!D41-Base!D41</f>
        <v>0</v>
      </c>
      <c r="E41" s="34">
        <f>Change!E41-Base!E41</f>
        <v>0</v>
      </c>
      <c r="F41" s="34">
        <f>Change!F41-Base!F41</f>
        <v>0</v>
      </c>
      <c r="G41" s="34">
        <f>Change!G41-Base!G41</f>
        <v>0</v>
      </c>
      <c r="H41" s="34">
        <f>Change!H41-Base!H41</f>
        <v>0</v>
      </c>
      <c r="I41" s="34">
        <f>Change!I41-Base!I41</f>
        <v>0</v>
      </c>
      <c r="J41" s="34">
        <f>Change!J41-Base!J41</f>
        <v>0</v>
      </c>
      <c r="K41" s="34">
        <f>Change!K41-Base!K41</f>
        <v>0</v>
      </c>
      <c r="L41" s="34">
        <f>Change!L41-Base!L41</f>
        <v>0</v>
      </c>
      <c r="M41" s="34">
        <f>Change!M41-Base!M41</f>
        <v>0</v>
      </c>
      <c r="N41" s="34">
        <f>Change!N41-Base!N41</f>
        <v>0</v>
      </c>
      <c r="O41" s="34">
        <f>Change!O41-Base!O41</f>
        <v>0</v>
      </c>
      <c r="P41" s="34">
        <f>Change!P41-Base!P41</f>
        <v>0</v>
      </c>
      <c r="Q41" s="34">
        <f>Change!Q41-Base!Q41</f>
        <v>0</v>
      </c>
      <c r="R41" s="34">
        <f>Change!R41-Base!R41</f>
        <v>0</v>
      </c>
      <c r="S41" s="34">
        <f>Change!S41-Base!S41</f>
        <v>0</v>
      </c>
      <c r="T41" s="34">
        <f>Change!T41-Base!T41</f>
        <v>0</v>
      </c>
      <c r="U41" s="34">
        <f>Change!U41-Base!U41</f>
        <v>0</v>
      </c>
      <c r="V41" s="34">
        <f>Change!V41-Base!V41</f>
        <v>0</v>
      </c>
      <c r="W41" s="34">
        <f>Change!W41-Base!W41</f>
        <v>0</v>
      </c>
      <c r="X41" s="20"/>
    </row>
    <row r="42" spans="1:24" ht="15.75" x14ac:dyDescent="0.25">
      <c r="A42" s="20"/>
      <c r="B42" s="25" t="s">
        <v>20</v>
      </c>
      <c r="C42" s="20">
        <f t="shared" ref="C42:C44" si="7">NPV($C$2,D42:W42)</f>
        <v>-1.2129074435801865</v>
      </c>
      <c r="D42" s="34">
        <f>Change!D42-Base!D42</f>
        <v>0</v>
      </c>
      <c r="E42" s="34">
        <f>Change!E42-Base!E42</f>
        <v>-1.2180867015043617E-7</v>
      </c>
      <c r="F42" s="34">
        <f>Change!F42-Base!F42</f>
        <v>0</v>
      </c>
      <c r="G42" s="34">
        <f>Change!G42-Base!G42</f>
        <v>0</v>
      </c>
      <c r="H42" s="34">
        <f>Change!H42-Base!H42</f>
        <v>0</v>
      </c>
      <c r="I42" s="34">
        <f>Change!I42-Base!I42</f>
        <v>-1.11128839812264</v>
      </c>
      <c r="J42" s="34">
        <f>Change!J42-Base!J42</f>
        <v>-1.4955972292982103</v>
      </c>
      <c r="K42" s="34">
        <f>Change!K42-Base!K42</f>
        <v>0</v>
      </c>
      <c r="L42" s="34">
        <f>Change!L42-Base!L42</f>
        <v>0</v>
      </c>
      <c r="M42" s="34">
        <f>Change!M42-Base!M42</f>
        <v>-3.1593178278E-3</v>
      </c>
      <c r="N42" s="34">
        <f>Change!N42-Base!N42</f>
        <v>-0.111918646495</v>
      </c>
      <c r="O42" s="34">
        <f>Change!O42-Base!O42</f>
        <v>7.8732988072160004E-2</v>
      </c>
      <c r="P42" s="34">
        <f>Change!P42-Base!P42</f>
        <v>0.48104742547894003</v>
      </c>
      <c r="Q42" s="34">
        <f>Change!Q42-Base!Q42</f>
        <v>7.0278068408759942E-2</v>
      </c>
      <c r="R42" s="34">
        <f>Change!R42-Base!R42</f>
        <v>-0.15133476425230999</v>
      </c>
      <c r="S42" s="34">
        <f>Change!S42-Base!S42</f>
        <v>0.34242149887625001</v>
      </c>
      <c r="T42" s="34">
        <f>Change!T42-Base!T42</f>
        <v>0.62786977163102009</v>
      </c>
      <c r="U42" s="34">
        <f>Change!U42-Base!U42</f>
        <v>0</v>
      </c>
      <c r="V42" s="34">
        <f>Change!V42-Base!V42</f>
        <v>0</v>
      </c>
      <c r="W42" s="34">
        <f>Change!W42-Base!W42</f>
        <v>0</v>
      </c>
      <c r="X42" s="20"/>
    </row>
    <row r="43" spans="1:24" x14ac:dyDescent="0.25">
      <c r="A43" s="20"/>
      <c r="X43" s="20"/>
    </row>
    <row r="44" spans="1:24" ht="15.75" x14ac:dyDescent="0.25">
      <c r="A44" s="20"/>
      <c r="B44" s="27" t="s">
        <v>1</v>
      </c>
      <c r="C44" s="35">
        <f t="shared" si="7"/>
        <v>162.71820071259262</v>
      </c>
      <c r="D44" s="35">
        <f>Change!D44-Base!D44</f>
        <v>5.4152991345267765</v>
      </c>
      <c r="E44" s="35">
        <f>Change!E44-Base!E44</f>
        <v>4.4356731729649255</v>
      </c>
      <c r="F44" s="35">
        <f>Change!F44-Base!F44</f>
        <v>4.5310485304504482</v>
      </c>
      <c r="G44" s="35">
        <f>Change!G44-Base!G44</f>
        <v>0.99852145305943907</v>
      </c>
      <c r="H44" s="35">
        <f>Change!H44-Base!H44</f>
        <v>-0.28397202968034208</v>
      </c>
      <c r="I44" s="35">
        <f>Change!I44-Base!I44</f>
        <v>-1.685730991778982</v>
      </c>
      <c r="J44" s="35">
        <f>Change!J44-Base!J44</f>
        <v>4.8285769165347006</v>
      </c>
      <c r="K44" s="35">
        <f>Change!K44-Base!K44</f>
        <v>25.029445651779383</v>
      </c>
      <c r="L44" s="35">
        <f>Change!L44-Base!L44</f>
        <v>21.403272394146427</v>
      </c>
      <c r="M44" s="35">
        <f>Change!M44-Base!M44</f>
        <v>11.236781610016919</v>
      </c>
      <c r="N44" s="35">
        <f>Change!N44-Base!N44</f>
        <v>25.54582476148255</v>
      </c>
      <c r="O44" s="35">
        <f>Change!O44-Base!O44</f>
        <v>24.037470088647751</v>
      </c>
      <c r="P44" s="35">
        <f>Change!P44-Base!P44</f>
        <v>32.518656486783016</v>
      </c>
      <c r="Q44" s="35">
        <f>Change!Q44-Base!Q44</f>
        <v>37.54007649366838</v>
      </c>
      <c r="R44" s="35">
        <f>Change!R44-Base!R44</f>
        <v>40.106946099471998</v>
      </c>
      <c r="S44" s="35">
        <f>Change!S44-Base!S44</f>
        <v>68.683450873500533</v>
      </c>
      <c r="T44" s="35">
        <f>Change!T44-Base!T44</f>
        <v>71.916632112443949</v>
      </c>
      <c r="U44" s="35">
        <f>Change!U44-Base!U44</f>
        <v>0.11757947918965783</v>
      </c>
      <c r="V44" s="35">
        <f>Change!V44-Base!V44</f>
        <v>0.10469933645345009</v>
      </c>
      <c r="W44" s="35">
        <f>Change!W44-Base!W44</f>
        <v>-2.9548572226786973E-2</v>
      </c>
      <c r="X44" s="20"/>
    </row>
    <row r="45" spans="1:24" x14ac:dyDescent="0.25">
      <c r="A45" s="20"/>
      <c r="X45" s="20"/>
    </row>
    <row r="46" spans="1:24" ht="15.75" x14ac:dyDescent="0.25">
      <c r="A46" s="20">
        <v>6</v>
      </c>
      <c r="B46" s="24" t="s">
        <v>80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5.75" x14ac:dyDescent="0.25">
      <c r="A47" s="20"/>
      <c r="B47" s="25" t="s">
        <v>21</v>
      </c>
      <c r="C47" s="20">
        <f t="shared" ref="C47:C56" si="8">NPV($C$2,D47:W47)</f>
        <v>0</v>
      </c>
      <c r="D47" s="20">
        <f>Change!D47-Base!D47</f>
        <v>0</v>
      </c>
      <c r="E47" s="20">
        <f>Change!E47-Base!E47</f>
        <v>0</v>
      </c>
      <c r="F47" s="20">
        <f>Change!F47-Base!F47</f>
        <v>0</v>
      </c>
      <c r="G47" s="20">
        <f>Change!G47-Base!G47</f>
        <v>0</v>
      </c>
      <c r="H47" s="20">
        <f>Change!H47-Base!H47</f>
        <v>0</v>
      </c>
      <c r="I47" s="20">
        <f>Change!I47-Base!I47</f>
        <v>0</v>
      </c>
      <c r="J47" s="20">
        <f>Change!J47-Base!J47</f>
        <v>0</v>
      </c>
      <c r="K47" s="20">
        <f>Change!K47-Base!K47</f>
        <v>0</v>
      </c>
      <c r="L47" s="20">
        <f>Change!L47-Base!L47</f>
        <v>0</v>
      </c>
      <c r="M47" s="20">
        <f>Change!M47-Base!M47</f>
        <v>0</v>
      </c>
      <c r="N47" s="20">
        <f>Change!N47-Base!N47</f>
        <v>0</v>
      </c>
      <c r="O47" s="20">
        <f>Change!O47-Base!O47</f>
        <v>0</v>
      </c>
      <c r="P47" s="20">
        <f>Change!P47-Base!P47</f>
        <v>0</v>
      </c>
      <c r="Q47" s="20">
        <f>Change!Q47-Base!Q47</f>
        <v>0</v>
      </c>
      <c r="R47" s="20">
        <f>Change!R47-Base!R47</f>
        <v>0</v>
      </c>
      <c r="S47" s="20">
        <f>Change!S47-Base!S47</f>
        <v>0</v>
      </c>
      <c r="T47" s="20">
        <f>Change!T47-Base!T47</f>
        <v>0</v>
      </c>
      <c r="U47" s="20">
        <f>Change!U47-Base!U47</f>
        <v>0</v>
      </c>
      <c r="V47" s="20">
        <f>Change!V47-Base!V47</f>
        <v>0</v>
      </c>
      <c r="W47" s="20">
        <f>Change!W47-Base!W47</f>
        <v>0</v>
      </c>
      <c r="X47" s="20"/>
    </row>
    <row r="48" spans="1:24" ht="15.75" x14ac:dyDescent="0.25">
      <c r="A48" s="20"/>
      <c r="B48" s="25" t="s">
        <v>22</v>
      </c>
      <c r="C48" s="20">
        <f t="shared" si="8"/>
        <v>0</v>
      </c>
      <c r="D48" s="20">
        <f>Change!D48-Base!D48</f>
        <v>0</v>
      </c>
      <c r="E48" s="20">
        <f>Change!E48-Base!E48</f>
        <v>0</v>
      </c>
      <c r="F48" s="20">
        <f>Change!F48-Base!F48</f>
        <v>0</v>
      </c>
      <c r="G48" s="20">
        <f>Change!G48-Base!G48</f>
        <v>0</v>
      </c>
      <c r="H48" s="20">
        <f>Change!H48-Base!H48</f>
        <v>0</v>
      </c>
      <c r="I48" s="20">
        <f>Change!I48-Base!I48</f>
        <v>0</v>
      </c>
      <c r="J48" s="20">
        <f>Change!J48-Base!J48</f>
        <v>0</v>
      </c>
      <c r="K48" s="20">
        <f>Change!K48-Base!K48</f>
        <v>0</v>
      </c>
      <c r="L48" s="20">
        <f>Change!L48-Base!L48</f>
        <v>0</v>
      </c>
      <c r="M48" s="20">
        <f>Change!M48-Base!M48</f>
        <v>0</v>
      </c>
      <c r="N48" s="20">
        <f>Change!N48-Base!N48</f>
        <v>0</v>
      </c>
      <c r="O48" s="20">
        <f>Change!O48-Base!O48</f>
        <v>0</v>
      </c>
      <c r="P48" s="20">
        <f>Change!P48-Base!P48</f>
        <v>0</v>
      </c>
      <c r="Q48" s="20">
        <f>Change!Q48-Base!Q48</f>
        <v>0</v>
      </c>
      <c r="R48" s="20">
        <f>Change!R48-Base!R48</f>
        <v>0</v>
      </c>
      <c r="S48" s="20">
        <f>Change!S48-Base!S48</f>
        <v>0</v>
      </c>
      <c r="T48" s="20">
        <f>Change!T48-Base!T48</f>
        <v>0</v>
      </c>
      <c r="U48" s="20">
        <f>Change!U48-Base!U48</f>
        <v>0</v>
      </c>
      <c r="V48" s="20">
        <f>Change!V48-Base!V48</f>
        <v>0</v>
      </c>
      <c r="W48" s="20">
        <f>Change!W48-Base!W48</f>
        <v>0</v>
      </c>
      <c r="X48" s="20"/>
    </row>
    <row r="49" spans="1:24" ht="15.75" x14ac:dyDescent="0.25">
      <c r="A49" s="20"/>
      <c r="B49" s="25" t="s">
        <v>23</v>
      </c>
      <c r="C49" s="20">
        <f t="shared" si="8"/>
        <v>0</v>
      </c>
      <c r="D49" s="34">
        <f>Change!D49-Base!D49</f>
        <v>0</v>
      </c>
      <c r="E49" s="34">
        <f>Change!E49-Base!E49</f>
        <v>0</v>
      </c>
      <c r="F49" s="34">
        <f>Change!F49-Base!F49</f>
        <v>0</v>
      </c>
      <c r="G49" s="34">
        <f>Change!G49-Base!G49</f>
        <v>0</v>
      </c>
      <c r="H49" s="34">
        <f>Change!H49-Base!H49</f>
        <v>0</v>
      </c>
      <c r="I49" s="34">
        <f>Change!I49-Base!I49</f>
        <v>0</v>
      </c>
      <c r="J49" s="34">
        <f>Change!J49-Base!J49</f>
        <v>0</v>
      </c>
      <c r="K49" s="34">
        <f>Change!K49-Base!K49</f>
        <v>0</v>
      </c>
      <c r="L49" s="34">
        <f>Change!L49-Base!L49</f>
        <v>0</v>
      </c>
      <c r="M49" s="34">
        <f>Change!M49-Base!M49</f>
        <v>0</v>
      </c>
      <c r="N49" s="34">
        <f>Change!N49-Base!N49</f>
        <v>0</v>
      </c>
      <c r="O49" s="34">
        <f>Change!O49-Base!O49</f>
        <v>0</v>
      </c>
      <c r="P49" s="34">
        <f>Change!P49-Base!P49</f>
        <v>0</v>
      </c>
      <c r="Q49" s="34">
        <f>Change!Q49-Base!Q49</f>
        <v>0</v>
      </c>
      <c r="R49" s="34">
        <f>Change!R49-Base!R49</f>
        <v>0</v>
      </c>
      <c r="S49" s="34">
        <f>Change!S49-Base!S49</f>
        <v>0</v>
      </c>
      <c r="T49" s="34">
        <f>Change!T49-Base!T49</f>
        <v>0</v>
      </c>
      <c r="U49" s="34">
        <f>Change!U49-Base!U49</f>
        <v>0</v>
      </c>
      <c r="V49" s="34">
        <f>Change!V49-Base!V49</f>
        <v>0</v>
      </c>
      <c r="W49" s="34">
        <f>Change!W49-Base!W49</f>
        <v>0</v>
      </c>
      <c r="X49" s="20"/>
    </row>
    <row r="50" spans="1:24" ht="15.75" x14ac:dyDescent="0.25">
      <c r="A50" s="20"/>
      <c r="B50" s="25" t="s">
        <v>24</v>
      </c>
      <c r="C50" s="20">
        <f t="shared" si="8"/>
        <v>0</v>
      </c>
      <c r="D50" s="34">
        <f>Change!D50-Base!D50</f>
        <v>0</v>
      </c>
      <c r="E50" s="34">
        <f>Change!E50-Base!E50</f>
        <v>0</v>
      </c>
      <c r="F50" s="34">
        <f>Change!F50-Base!F50</f>
        <v>0</v>
      </c>
      <c r="G50" s="34">
        <f>Change!G50-Base!G50</f>
        <v>0</v>
      </c>
      <c r="H50" s="34">
        <f>Change!H50-Base!H50</f>
        <v>0</v>
      </c>
      <c r="I50" s="34">
        <f>Change!I50-Base!I50</f>
        <v>0</v>
      </c>
      <c r="J50" s="34">
        <f>Change!J50-Base!J50</f>
        <v>0</v>
      </c>
      <c r="K50" s="34">
        <f>Change!K50-Base!K50</f>
        <v>0</v>
      </c>
      <c r="L50" s="34">
        <f>Change!L50-Base!L50</f>
        <v>0</v>
      </c>
      <c r="M50" s="34">
        <f>Change!M50-Base!M50</f>
        <v>0</v>
      </c>
      <c r="N50" s="34">
        <f>Change!N50-Base!N50</f>
        <v>0</v>
      </c>
      <c r="O50" s="34">
        <f>Change!O50-Base!O50</f>
        <v>0</v>
      </c>
      <c r="P50" s="34">
        <f>Change!P50-Base!P50</f>
        <v>0</v>
      </c>
      <c r="Q50" s="34">
        <f>Change!Q50-Base!Q50</f>
        <v>0</v>
      </c>
      <c r="R50" s="34">
        <f>Change!R50-Base!R50</f>
        <v>0</v>
      </c>
      <c r="S50" s="34">
        <f>Change!S50-Base!S50</f>
        <v>0</v>
      </c>
      <c r="T50" s="34">
        <f>Change!T50-Base!T50</f>
        <v>0</v>
      </c>
      <c r="U50" s="34">
        <f>Change!U50-Base!U50</f>
        <v>0</v>
      </c>
      <c r="V50" s="34">
        <f>Change!V50-Base!V50</f>
        <v>0</v>
      </c>
      <c r="W50" s="34">
        <f>Change!W50-Base!W50</f>
        <v>0</v>
      </c>
      <c r="X50" s="20"/>
    </row>
    <row r="51" spans="1:24" ht="15.75" x14ac:dyDescent="0.25">
      <c r="A51" s="20"/>
      <c r="B51" s="25" t="s">
        <v>25</v>
      </c>
      <c r="C51" s="20">
        <f t="shared" si="8"/>
        <v>0</v>
      </c>
      <c r="D51" s="34">
        <f>Change!D51-Base!D51</f>
        <v>0</v>
      </c>
      <c r="E51" s="34">
        <f>Change!E51-Base!E51</f>
        <v>0</v>
      </c>
      <c r="F51" s="34">
        <f>Change!F51-Base!F51</f>
        <v>0</v>
      </c>
      <c r="G51" s="34">
        <f>Change!G51-Base!G51</f>
        <v>0</v>
      </c>
      <c r="H51" s="34">
        <f>Change!H51-Base!H51</f>
        <v>0</v>
      </c>
      <c r="I51" s="34">
        <f>Change!I51-Base!I51</f>
        <v>0</v>
      </c>
      <c r="J51" s="34">
        <f>Change!J51-Base!J51</f>
        <v>0</v>
      </c>
      <c r="K51" s="34">
        <f>Change!K51-Base!K51</f>
        <v>0</v>
      </c>
      <c r="L51" s="34">
        <f>Change!L51-Base!L51</f>
        <v>0</v>
      </c>
      <c r="M51" s="34">
        <f>Change!M51-Base!M51</f>
        <v>0</v>
      </c>
      <c r="N51" s="34">
        <f>Change!N51-Base!N51</f>
        <v>0</v>
      </c>
      <c r="O51" s="34">
        <f>Change!O51-Base!O51</f>
        <v>0</v>
      </c>
      <c r="P51" s="34">
        <f>Change!P51-Base!P51</f>
        <v>0</v>
      </c>
      <c r="Q51" s="34">
        <f>Change!Q51-Base!Q51</f>
        <v>0</v>
      </c>
      <c r="R51" s="34">
        <f>Change!R51-Base!R51</f>
        <v>0</v>
      </c>
      <c r="S51" s="34">
        <f>Change!S51-Base!S51</f>
        <v>0</v>
      </c>
      <c r="T51" s="34">
        <f>Change!T51-Base!T51</f>
        <v>0</v>
      </c>
      <c r="U51" s="34">
        <f>Change!U51-Base!U51</f>
        <v>0</v>
      </c>
      <c r="V51" s="34">
        <f>Change!V51-Base!V51</f>
        <v>0</v>
      </c>
      <c r="W51" s="34">
        <f>Change!W51-Base!W51</f>
        <v>0</v>
      </c>
      <c r="X51" s="20"/>
    </row>
    <row r="52" spans="1:24" ht="15.75" x14ac:dyDescent="0.25">
      <c r="A52" s="20"/>
      <c r="B52" s="25" t="s">
        <v>26</v>
      </c>
      <c r="C52" s="20">
        <f t="shared" si="8"/>
        <v>0</v>
      </c>
      <c r="D52" s="34">
        <f>Change!D52-Base!D52</f>
        <v>0</v>
      </c>
      <c r="E52" s="34">
        <f>Change!E52-Base!E52</f>
        <v>0</v>
      </c>
      <c r="F52" s="34">
        <f>Change!F52-Base!F52</f>
        <v>0</v>
      </c>
      <c r="G52" s="34">
        <f>Change!G52-Base!G52</f>
        <v>0</v>
      </c>
      <c r="H52" s="34">
        <f>Change!H52-Base!H52</f>
        <v>0</v>
      </c>
      <c r="I52" s="34">
        <f>Change!I52-Base!I52</f>
        <v>0</v>
      </c>
      <c r="J52" s="34">
        <f>Change!J52-Base!J52</f>
        <v>0</v>
      </c>
      <c r="K52" s="34">
        <f>Change!K52-Base!K52</f>
        <v>0</v>
      </c>
      <c r="L52" s="34">
        <f>Change!L52-Base!L52</f>
        <v>0</v>
      </c>
      <c r="M52" s="34">
        <f>Change!M52-Base!M52</f>
        <v>0</v>
      </c>
      <c r="N52" s="34">
        <f>Change!N52-Base!N52</f>
        <v>0</v>
      </c>
      <c r="O52" s="34">
        <f>Change!O52-Base!O52</f>
        <v>0</v>
      </c>
      <c r="P52" s="34">
        <f>Change!P52-Base!P52</f>
        <v>0</v>
      </c>
      <c r="Q52" s="34">
        <f>Change!Q52-Base!Q52</f>
        <v>0</v>
      </c>
      <c r="R52" s="34">
        <f>Change!R52-Base!R52</f>
        <v>0</v>
      </c>
      <c r="S52" s="34">
        <f>Change!S52-Base!S52</f>
        <v>0</v>
      </c>
      <c r="T52" s="34">
        <f>Change!T52-Base!T52</f>
        <v>0</v>
      </c>
      <c r="U52" s="34">
        <f>Change!U52-Base!U52</f>
        <v>0</v>
      </c>
      <c r="V52" s="34">
        <f>Change!V52-Base!V52</f>
        <v>0</v>
      </c>
      <c r="W52" s="34">
        <f>Change!W52-Base!W52</f>
        <v>0</v>
      </c>
      <c r="X52" s="20"/>
    </row>
    <row r="53" spans="1:24" ht="15.75" x14ac:dyDescent="0.25">
      <c r="A53" s="20"/>
      <c r="B53" s="25" t="s">
        <v>81</v>
      </c>
      <c r="C53" s="20">
        <f t="shared" si="8"/>
        <v>0</v>
      </c>
      <c r="D53" s="34">
        <f>Change!D53-Base!D53</f>
        <v>0</v>
      </c>
      <c r="E53" s="34">
        <f>Change!E53-Base!E53</f>
        <v>0</v>
      </c>
      <c r="F53" s="34">
        <f>Change!F53-Base!F53</f>
        <v>0</v>
      </c>
      <c r="G53" s="34">
        <f>Change!G53-Base!G53</f>
        <v>0</v>
      </c>
      <c r="H53" s="34">
        <f>Change!H53-Base!H53</f>
        <v>0</v>
      </c>
      <c r="I53" s="34">
        <f>Change!I53-Base!I53</f>
        <v>0</v>
      </c>
      <c r="J53" s="34">
        <f>Change!J53-Base!J53</f>
        <v>0</v>
      </c>
      <c r="K53" s="34">
        <f>Change!K53-Base!K53</f>
        <v>0</v>
      </c>
      <c r="L53" s="34">
        <f>Change!L53-Base!L53</f>
        <v>0</v>
      </c>
      <c r="M53" s="34">
        <f>Change!M53-Base!M53</f>
        <v>0</v>
      </c>
      <c r="N53" s="34">
        <f>Change!N53-Base!N53</f>
        <v>0</v>
      </c>
      <c r="O53" s="34">
        <f>Change!O53-Base!O53</f>
        <v>0</v>
      </c>
      <c r="P53" s="34">
        <f>Change!P53-Base!P53</f>
        <v>0</v>
      </c>
      <c r="Q53" s="34">
        <f>Change!Q53-Base!Q53</f>
        <v>0</v>
      </c>
      <c r="R53" s="34">
        <f>Change!R53-Base!R53</f>
        <v>0</v>
      </c>
      <c r="S53" s="34">
        <f>Change!S53-Base!S53</f>
        <v>0</v>
      </c>
      <c r="T53" s="34">
        <f>Change!T53-Base!T53</f>
        <v>0</v>
      </c>
      <c r="U53" s="34">
        <f>Change!U53-Base!U53</f>
        <v>0</v>
      </c>
      <c r="V53" s="34">
        <f>Change!V53-Base!V53</f>
        <v>0</v>
      </c>
      <c r="W53" s="34">
        <f>Change!W53-Base!W53</f>
        <v>0</v>
      </c>
      <c r="X53" s="20"/>
    </row>
    <row r="54" spans="1:24" ht="15.75" x14ac:dyDescent="0.25">
      <c r="A54" s="20"/>
      <c r="B54" s="25" t="s">
        <v>70</v>
      </c>
      <c r="C54" s="20">
        <f t="shared" si="8"/>
        <v>0</v>
      </c>
      <c r="D54" s="20">
        <f>Change!D54-Base!D54</f>
        <v>0</v>
      </c>
      <c r="E54" s="20">
        <f>Change!E54-Base!E54</f>
        <v>0</v>
      </c>
      <c r="F54" s="20">
        <f>Change!F54-Base!F54</f>
        <v>0</v>
      </c>
      <c r="G54" s="20">
        <f>Change!G54-Base!G54</f>
        <v>0</v>
      </c>
      <c r="H54" s="20">
        <f>Change!H54-Base!H54</f>
        <v>0</v>
      </c>
      <c r="I54" s="20">
        <f>Change!I54-Base!I54</f>
        <v>0</v>
      </c>
      <c r="J54" s="20">
        <f>Change!J54-Base!J54</f>
        <v>0</v>
      </c>
      <c r="K54" s="20">
        <f>Change!K54-Base!K54</f>
        <v>0</v>
      </c>
      <c r="L54" s="20">
        <f>Change!L54-Base!L54</f>
        <v>0</v>
      </c>
      <c r="M54" s="20">
        <f>Change!M54-Base!M54</f>
        <v>0</v>
      </c>
      <c r="N54" s="20">
        <f>Change!N54-Base!N54</f>
        <v>0</v>
      </c>
      <c r="O54" s="20">
        <f>Change!O54-Base!O54</f>
        <v>0</v>
      </c>
      <c r="P54" s="20">
        <f>Change!P54-Base!P54</f>
        <v>0</v>
      </c>
      <c r="Q54" s="20">
        <f>Change!Q54-Base!Q54</f>
        <v>0</v>
      </c>
      <c r="R54" s="20">
        <f>Change!R54-Base!R54</f>
        <v>0</v>
      </c>
      <c r="S54" s="20">
        <f>Change!S54-Base!S54</f>
        <v>0</v>
      </c>
      <c r="T54" s="20">
        <f>Change!T54-Base!T54</f>
        <v>0</v>
      </c>
      <c r="U54" s="20">
        <f>Change!U54-Base!U54</f>
        <v>0</v>
      </c>
      <c r="V54" s="20">
        <f>Change!V54-Base!V54</f>
        <v>0</v>
      </c>
      <c r="W54" s="20">
        <f>Change!W54-Base!W54</f>
        <v>0</v>
      </c>
      <c r="X54" s="20"/>
    </row>
    <row r="55" spans="1:24" ht="15.75" x14ac:dyDescent="0.25">
      <c r="A55" s="20"/>
      <c r="B55" s="25" t="s">
        <v>27</v>
      </c>
      <c r="C55" s="20">
        <f t="shared" si="8"/>
        <v>4.9896048723961691E-3</v>
      </c>
      <c r="D55" s="34">
        <f>Change!D55-Base!D55</f>
        <v>0</v>
      </c>
      <c r="E55" s="34">
        <f>Change!E55-Base!E55</f>
        <v>-1.3326848459999986E-5</v>
      </c>
      <c r="F55" s="34">
        <f>Change!F55-Base!F55</f>
        <v>7.4642198999951264E-7</v>
      </c>
      <c r="G55" s="34">
        <f>Change!G55-Base!G55</f>
        <v>-2.6041562600012669E-6</v>
      </c>
      <c r="H55" s="34">
        <f>Change!H55-Base!H55</f>
        <v>4.6987699062999398E-4</v>
      </c>
      <c r="I55" s="34">
        <f>Change!I55-Base!I55</f>
        <v>2.3242390272100073E-3</v>
      </c>
      <c r="J55" s="34">
        <f>Change!J55-Base!J55</f>
        <v>2.7439677588500027E-3</v>
      </c>
      <c r="K55" s="34">
        <f>Change!K55-Base!K55</f>
        <v>4.1327671298000464E-4</v>
      </c>
      <c r="L55" s="34">
        <f>Change!L55-Base!L55</f>
        <v>-1.8943659326998812E-4</v>
      </c>
      <c r="M55" s="34">
        <f>Change!M55-Base!M55</f>
        <v>-3.1001475690000529E-5</v>
      </c>
      <c r="N55" s="34">
        <f>Change!N55-Base!N55</f>
        <v>4.0257093495999624E-4</v>
      </c>
      <c r="O55" s="34">
        <f>Change!O55-Base!O55</f>
        <v>0</v>
      </c>
      <c r="P55" s="34">
        <f>Change!P55-Base!P55</f>
        <v>5.8631606990000758E-5</v>
      </c>
      <c r="Q55" s="34">
        <f>Change!Q55-Base!Q55</f>
        <v>-5.5322079439999727E-5</v>
      </c>
      <c r="R55" s="34">
        <f>Change!R55-Base!R55</f>
        <v>8.8827068729001139E-4</v>
      </c>
      <c r="S55" s="34">
        <f>Change!S55-Base!S55</f>
        <v>-1.8175650962000411E-4</v>
      </c>
      <c r="T55" s="34">
        <f>Change!T55-Base!T55</f>
        <v>2.2959062377700123E-3</v>
      </c>
      <c r="U55" s="34">
        <f>Change!U55-Base!U55</f>
        <v>0</v>
      </c>
      <c r="V55" s="34">
        <f>Change!V55-Base!V55</f>
        <v>4.0076247999988601E-5</v>
      </c>
      <c r="W55" s="34">
        <f>Change!W55-Base!W55</f>
        <v>1.4482718999999852E-5</v>
      </c>
      <c r="X55" s="20"/>
    </row>
    <row r="56" spans="1:24" ht="15.75" x14ac:dyDescent="0.25">
      <c r="A56" s="20"/>
      <c r="B56" s="27" t="s">
        <v>1</v>
      </c>
      <c r="C56" s="35">
        <f t="shared" si="8"/>
        <v>4.9896048718029553E-3</v>
      </c>
      <c r="D56" s="35">
        <f>Change!D56-Base!D56</f>
        <v>0</v>
      </c>
      <c r="E56" s="35">
        <f>Change!E56-Base!E56</f>
        <v>-1.3326848431916005E-5</v>
      </c>
      <c r="F56" s="35">
        <f>Change!F56-Base!F56</f>
        <v>7.4642196068452904E-7</v>
      </c>
      <c r="G56" s="35">
        <f>Change!G56-Base!G56</f>
        <v>-2.6041562932732631E-6</v>
      </c>
      <c r="H56" s="35">
        <f>Change!H56-Base!H56</f>
        <v>4.6987699056444399E-4</v>
      </c>
      <c r="I56" s="35">
        <f>Change!I56-Base!I56</f>
        <v>2.3242390273026103E-3</v>
      </c>
      <c r="J56" s="35">
        <f>Change!J56-Base!J56</f>
        <v>2.7439677587608458E-3</v>
      </c>
      <c r="K56" s="35">
        <f>Change!K56-Base!K56</f>
        <v>4.1327671283397649E-4</v>
      </c>
      <c r="L56" s="35">
        <f>Change!L56-Base!L56</f>
        <v>-1.8943659347314679E-4</v>
      </c>
      <c r="M56" s="35">
        <f>Change!M56-Base!M56</f>
        <v>-3.1001475690572988E-5</v>
      </c>
      <c r="N56" s="35">
        <f>Change!N56-Base!N56</f>
        <v>4.0257093496620655E-4</v>
      </c>
      <c r="O56" s="35">
        <f>Change!O56-Base!O56</f>
        <v>0</v>
      </c>
      <c r="P56" s="35">
        <f>Change!P56-Base!P56</f>
        <v>5.8631606862036278E-5</v>
      </c>
      <c r="Q56" s="35">
        <f>Change!Q56-Base!Q56</f>
        <v>-5.5322079333564034E-5</v>
      </c>
      <c r="R56" s="35">
        <f>Change!R56-Base!R56</f>
        <v>8.8827068748287275E-4</v>
      </c>
      <c r="S56" s="35">
        <f>Change!S56-Base!S56</f>
        <v>-1.8175650939156185E-4</v>
      </c>
      <c r="T56" s="35">
        <f>Change!T56-Base!T56</f>
        <v>2.2959062375775829E-3</v>
      </c>
      <c r="U56" s="35">
        <f>Change!U56-Base!U56</f>
        <v>0</v>
      </c>
      <c r="V56" s="35">
        <f>Change!V56-Base!V56</f>
        <v>4.0076247387332842E-5</v>
      </c>
      <c r="W56" s="35">
        <f>Change!W56-Base!W56</f>
        <v>1.4482718142971862E-5</v>
      </c>
      <c r="X56" s="20"/>
    </row>
    <row r="57" spans="1:24" x14ac:dyDescent="0.25">
      <c r="A57" s="20"/>
      <c r="X57" s="20"/>
    </row>
    <row r="58" spans="1:24" ht="15.75" x14ac:dyDescent="0.25">
      <c r="A58" s="20">
        <v>7</v>
      </c>
      <c r="B58" s="24" t="s">
        <v>82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5.75" x14ac:dyDescent="0.25">
      <c r="A59" s="20"/>
      <c r="B59" s="25" t="s">
        <v>83</v>
      </c>
      <c r="C59" s="20">
        <f t="shared" ref="C59:C63" si="9">NPV($C$2,D59:W59)</f>
        <v>0</v>
      </c>
      <c r="D59" s="34">
        <f>Change!D59-Base!D59</f>
        <v>0</v>
      </c>
      <c r="E59" s="34">
        <f>Change!E59-Base!E59</f>
        <v>0</v>
      </c>
      <c r="F59" s="34">
        <f>Change!F59-Base!F59</f>
        <v>0</v>
      </c>
      <c r="G59" s="34">
        <f>Change!G59-Base!G59</f>
        <v>0</v>
      </c>
      <c r="H59" s="34">
        <f>Change!H59-Base!H59</f>
        <v>0</v>
      </c>
      <c r="I59" s="34">
        <f>Change!I59-Base!I59</f>
        <v>0</v>
      </c>
      <c r="J59" s="34">
        <f>Change!J59-Base!J59</f>
        <v>0</v>
      </c>
      <c r="K59" s="34">
        <f>Change!K59-Base!K59</f>
        <v>0</v>
      </c>
      <c r="L59" s="34">
        <f>Change!L59-Base!L59</f>
        <v>0</v>
      </c>
      <c r="M59" s="34">
        <f>Change!M59-Base!M59</f>
        <v>0</v>
      </c>
      <c r="N59" s="34">
        <f>Change!N59-Base!N59</f>
        <v>0</v>
      </c>
      <c r="O59" s="34">
        <f>Change!O59-Base!O59</f>
        <v>0</v>
      </c>
      <c r="P59" s="34">
        <f>Change!P59-Base!P59</f>
        <v>0</v>
      </c>
      <c r="Q59" s="34">
        <f>Change!Q59-Base!Q59</f>
        <v>0</v>
      </c>
      <c r="R59" s="34">
        <f>Change!R59-Base!R59</f>
        <v>0</v>
      </c>
      <c r="S59" s="34">
        <f>Change!S59-Base!S59</f>
        <v>0</v>
      </c>
      <c r="T59" s="34">
        <f>Change!T59-Base!T59</f>
        <v>0</v>
      </c>
      <c r="U59" s="34">
        <f>Change!U59-Base!U59</f>
        <v>0</v>
      </c>
      <c r="V59" s="34">
        <f>Change!V59-Base!V59</f>
        <v>0</v>
      </c>
      <c r="W59" s="34">
        <f>Change!W59-Base!W59</f>
        <v>0</v>
      </c>
      <c r="X59" s="20"/>
    </row>
    <row r="60" spans="1:24" ht="15.75" x14ac:dyDescent="0.25">
      <c r="A60" s="20"/>
      <c r="B60" s="25" t="s">
        <v>84</v>
      </c>
      <c r="C60" s="20">
        <f t="shared" si="9"/>
        <v>0</v>
      </c>
      <c r="D60" s="34">
        <f>Change!D60-Base!D60</f>
        <v>0</v>
      </c>
      <c r="E60" s="34">
        <f>Change!E60-Base!E60</f>
        <v>0</v>
      </c>
      <c r="F60" s="34">
        <f>Change!F60-Base!F60</f>
        <v>0</v>
      </c>
      <c r="G60" s="34">
        <f>Change!G60-Base!G60</f>
        <v>0</v>
      </c>
      <c r="H60" s="34">
        <f>Change!H60-Base!H60</f>
        <v>0</v>
      </c>
      <c r="I60" s="34">
        <f>Change!I60-Base!I60</f>
        <v>0</v>
      </c>
      <c r="J60" s="34">
        <f>Change!J60-Base!J60</f>
        <v>0</v>
      </c>
      <c r="K60" s="34">
        <f>Change!K60-Base!K60</f>
        <v>0</v>
      </c>
      <c r="L60" s="34">
        <f>Change!L60-Base!L60</f>
        <v>0</v>
      </c>
      <c r="M60" s="34">
        <f>Change!M60-Base!M60</f>
        <v>0</v>
      </c>
      <c r="N60" s="34">
        <f>Change!N60-Base!N60</f>
        <v>0</v>
      </c>
      <c r="O60" s="34">
        <f>Change!O60-Base!O60</f>
        <v>0</v>
      </c>
      <c r="P60" s="34">
        <f>Change!P60-Base!P60</f>
        <v>0</v>
      </c>
      <c r="Q60" s="34">
        <f>Change!Q60-Base!Q60</f>
        <v>0</v>
      </c>
      <c r="R60" s="34">
        <f>Change!R60-Base!R60</f>
        <v>0</v>
      </c>
      <c r="S60" s="34">
        <f>Change!S60-Base!S60</f>
        <v>0</v>
      </c>
      <c r="T60" s="34">
        <f>Change!T60-Base!T60</f>
        <v>0</v>
      </c>
      <c r="U60" s="34">
        <f>Change!U60-Base!U60</f>
        <v>0</v>
      </c>
      <c r="V60" s="34">
        <f>Change!V60-Base!V60</f>
        <v>0</v>
      </c>
      <c r="W60" s="34">
        <f>Change!W60-Base!W60</f>
        <v>0</v>
      </c>
      <c r="X60" s="20"/>
    </row>
    <row r="61" spans="1:24" ht="15.75" x14ac:dyDescent="0.25">
      <c r="A61" s="20"/>
      <c r="B61" s="25" t="s">
        <v>85</v>
      </c>
      <c r="C61" s="20">
        <f t="shared" si="9"/>
        <v>-9.7532353659834539E-6</v>
      </c>
      <c r="D61" s="34">
        <f>Change!D61-Base!D61</f>
        <v>0</v>
      </c>
      <c r="E61" s="34">
        <f>Change!E61-Base!E61</f>
        <v>0</v>
      </c>
      <c r="F61" s="34">
        <f>Change!F61-Base!F61</f>
        <v>0</v>
      </c>
      <c r="G61" s="34">
        <f>Change!G61-Base!G61</f>
        <v>-3.652294985911908E-5</v>
      </c>
      <c r="H61" s="34">
        <f>Change!H61-Base!H61</f>
        <v>0</v>
      </c>
      <c r="I61" s="34">
        <f>Change!I61-Base!I61</f>
        <v>0</v>
      </c>
      <c r="J61" s="34">
        <f>Change!J61-Base!J61</f>
        <v>0</v>
      </c>
      <c r="K61" s="34">
        <f>Change!K61-Base!K61</f>
        <v>0</v>
      </c>
      <c r="L61" s="34">
        <f>Change!L61-Base!L61</f>
        <v>0</v>
      </c>
      <c r="M61" s="34">
        <f>Change!M61-Base!M61</f>
        <v>0</v>
      </c>
      <c r="N61" s="34">
        <f>Change!N61-Base!N61</f>
        <v>0</v>
      </c>
      <c r="O61" s="34">
        <f>Change!O61-Base!O61</f>
        <v>0</v>
      </c>
      <c r="P61" s="34">
        <f>Change!P61-Base!P61</f>
        <v>0</v>
      </c>
      <c r="Q61" s="34">
        <f>Change!Q61-Base!Q61</f>
        <v>0</v>
      </c>
      <c r="R61" s="34">
        <f>Change!R61-Base!R61</f>
        <v>4.9022328767023282E-5</v>
      </c>
      <c r="S61" s="34">
        <f>Change!S61-Base!S61</f>
        <v>0</v>
      </c>
      <c r="T61" s="34">
        <f>Change!T61-Base!T61</f>
        <v>0</v>
      </c>
      <c r="U61" s="34">
        <f>Change!U61-Base!U61</f>
        <v>0</v>
      </c>
      <c r="V61" s="34">
        <f>Change!V61-Base!V61</f>
        <v>0</v>
      </c>
      <c r="W61" s="34">
        <f>Change!W61-Base!W61</f>
        <v>0</v>
      </c>
      <c r="X61" s="20"/>
    </row>
    <row r="62" spans="1:24" ht="15.75" x14ac:dyDescent="0.25">
      <c r="A62" s="20"/>
      <c r="B62" s="25" t="s">
        <v>86</v>
      </c>
      <c r="C62" s="20">
        <f t="shared" si="9"/>
        <v>0</v>
      </c>
      <c r="D62" s="34">
        <f>Change!D62-Base!D62</f>
        <v>0</v>
      </c>
      <c r="E62" s="34">
        <f>Change!E62-Base!E62</f>
        <v>0</v>
      </c>
      <c r="F62" s="34">
        <f>Change!F62-Base!F62</f>
        <v>0</v>
      </c>
      <c r="G62" s="34">
        <f>Change!G62-Base!G62</f>
        <v>0</v>
      </c>
      <c r="H62" s="34">
        <f>Change!H62-Base!H62</f>
        <v>0</v>
      </c>
      <c r="I62" s="34">
        <f>Change!I62-Base!I62</f>
        <v>0</v>
      </c>
      <c r="J62" s="34">
        <f>Change!J62-Base!J62</f>
        <v>0</v>
      </c>
      <c r="K62" s="34">
        <f>Change!K62-Base!K62</f>
        <v>0</v>
      </c>
      <c r="L62" s="34">
        <f>Change!L62-Base!L62</f>
        <v>0</v>
      </c>
      <c r="M62" s="34">
        <f>Change!M62-Base!M62</f>
        <v>0</v>
      </c>
      <c r="N62" s="34">
        <f>Change!N62-Base!N62</f>
        <v>0</v>
      </c>
      <c r="O62" s="34">
        <f>Change!O62-Base!O62</f>
        <v>0</v>
      </c>
      <c r="P62" s="34">
        <f>Change!P62-Base!P62</f>
        <v>0</v>
      </c>
      <c r="Q62" s="34">
        <f>Change!Q62-Base!Q62</f>
        <v>0</v>
      </c>
      <c r="R62" s="34">
        <f>Change!R62-Base!R62</f>
        <v>0</v>
      </c>
      <c r="S62" s="34">
        <f>Change!S62-Base!S62</f>
        <v>0</v>
      </c>
      <c r="T62" s="34">
        <f>Change!T62-Base!T62</f>
        <v>0</v>
      </c>
      <c r="U62" s="34">
        <f>Change!U62-Base!U62</f>
        <v>0</v>
      </c>
      <c r="V62" s="34">
        <f>Change!V62-Base!V62</f>
        <v>0</v>
      </c>
      <c r="W62" s="34">
        <f>Change!W62-Base!W62</f>
        <v>0</v>
      </c>
      <c r="X62" s="20"/>
    </row>
    <row r="63" spans="1:24" ht="15.75" x14ac:dyDescent="0.25">
      <c r="A63" s="20"/>
      <c r="B63" s="27" t="s">
        <v>1</v>
      </c>
      <c r="C63" s="35">
        <f t="shared" si="9"/>
        <v>-9.7532353632496788E-6</v>
      </c>
      <c r="D63" s="35">
        <f>Change!D63-Base!D63</f>
        <v>0</v>
      </c>
      <c r="E63" s="35">
        <f>Change!E63-Base!E63</f>
        <v>0</v>
      </c>
      <c r="F63" s="35">
        <f>Change!F63-Base!F63</f>
        <v>0</v>
      </c>
      <c r="G63" s="35">
        <f>Change!G63-Base!G63</f>
        <v>-3.6522949855566367E-5</v>
      </c>
      <c r="H63" s="35">
        <f>Change!H63-Base!H63</f>
        <v>0</v>
      </c>
      <c r="I63" s="35">
        <f>Change!I63-Base!I63</f>
        <v>0</v>
      </c>
      <c r="J63" s="35">
        <f>Change!J63-Base!J63</f>
        <v>0</v>
      </c>
      <c r="K63" s="35">
        <f>Change!K63-Base!K63</f>
        <v>0</v>
      </c>
      <c r="L63" s="35">
        <f>Change!L63-Base!L63</f>
        <v>0</v>
      </c>
      <c r="M63" s="35">
        <f>Change!M63-Base!M63</f>
        <v>0</v>
      </c>
      <c r="N63" s="35">
        <f>Change!N63-Base!N63</f>
        <v>0</v>
      </c>
      <c r="O63" s="35">
        <f>Change!O63-Base!O63</f>
        <v>0</v>
      </c>
      <c r="P63" s="35">
        <f>Change!P63-Base!P63</f>
        <v>0</v>
      </c>
      <c r="Q63" s="35">
        <f>Change!Q63-Base!Q63</f>
        <v>0</v>
      </c>
      <c r="R63" s="35">
        <f>Change!R63-Base!R63</f>
        <v>4.9022328767023282E-5</v>
      </c>
      <c r="S63" s="35">
        <f>Change!S63-Base!S63</f>
        <v>0</v>
      </c>
      <c r="T63" s="35">
        <f>Change!T63-Base!T63</f>
        <v>0</v>
      </c>
      <c r="U63" s="35">
        <f>Change!U63-Base!U63</f>
        <v>0</v>
      </c>
      <c r="V63" s="35">
        <f>Change!V63-Base!V63</f>
        <v>0</v>
      </c>
      <c r="W63" s="35">
        <f>Change!W63-Base!W63</f>
        <v>0</v>
      </c>
      <c r="X63" s="20"/>
    </row>
    <row r="64" spans="1:24" x14ac:dyDescent="0.25">
      <c r="A64" s="20"/>
      <c r="X64" s="20"/>
    </row>
    <row r="65" spans="1:24" ht="15.75" x14ac:dyDescent="0.25">
      <c r="A65" s="20">
        <v>8</v>
      </c>
      <c r="B65" s="24" t="s">
        <v>28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24" ht="15.75" x14ac:dyDescent="0.25">
      <c r="A66" s="20"/>
      <c r="B66" s="25" t="s">
        <v>29</v>
      </c>
      <c r="C66" s="20">
        <f t="shared" ref="C66:C68" si="10">NPV($C$2,D66:W66)</f>
        <v>49.509087623578225</v>
      </c>
      <c r="D66" s="34">
        <f>Change!D66-Base!D66</f>
        <v>1.7455749131515859</v>
      </c>
      <c r="E66" s="34">
        <f>Change!E66-Base!E66</f>
        <v>1.2392676289474593</v>
      </c>
      <c r="F66" s="34">
        <f>Change!F66-Base!F66</f>
        <v>2.6564068876062095</v>
      </c>
      <c r="G66" s="34">
        <f>Change!G66-Base!G66</f>
        <v>0.11859611358656252</v>
      </c>
      <c r="H66" s="34">
        <f>Change!H66-Base!H66</f>
        <v>-2.0077771540207436</v>
      </c>
      <c r="I66" s="34">
        <f>Change!I66-Base!I66</f>
        <v>-13.080978295919266</v>
      </c>
      <c r="J66" s="34">
        <f>Change!J66-Base!J66</f>
        <v>0.17888617665474271</v>
      </c>
      <c r="K66" s="34">
        <f>Change!K66-Base!K66</f>
        <v>9.3781537972699738</v>
      </c>
      <c r="L66" s="34">
        <f>Change!L66-Base!L66</f>
        <v>3.5770272952012334</v>
      </c>
      <c r="M66" s="34">
        <f>Change!M66-Base!M66</f>
        <v>10.575228789174645</v>
      </c>
      <c r="N66" s="34">
        <f>Change!N66-Base!N66</f>
        <v>11.69374729619966</v>
      </c>
      <c r="O66" s="34">
        <f>Change!O66-Base!O66</f>
        <v>13.204495051930195</v>
      </c>
      <c r="P66" s="34">
        <f>Change!P66-Base!P66</f>
        <v>11.915850608762213</v>
      </c>
      <c r="Q66" s="34">
        <f>Change!Q66-Base!Q66</f>
        <v>10.739205725043831</v>
      </c>
      <c r="R66" s="34">
        <f>Change!R66-Base!R66</f>
        <v>16.263316611058968</v>
      </c>
      <c r="S66" s="34">
        <f>Change!S66-Base!S66</f>
        <v>21.209992038658726</v>
      </c>
      <c r="T66" s="34">
        <f>Change!T66-Base!T66</f>
        <v>21.415055190610218</v>
      </c>
      <c r="U66" s="34">
        <f>Change!U66-Base!U66</f>
        <v>5.7935064683874771E-2</v>
      </c>
      <c r="V66" s="34">
        <f>Change!V66-Base!V66</f>
        <v>-1.0687343169820451E-2</v>
      </c>
      <c r="W66" s="34">
        <f>Change!W66-Base!W66</f>
        <v>-2.0980243916028485E-2</v>
      </c>
      <c r="X66" s="20"/>
    </row>
    <row r="67" spans="1:24" ht="15.75" x14ac:dyDescent="0.25">
      <c r="A67" s="20"/>
      <c r="B67" s="25" t="s">
        <v>30</v>
      </c>
      <c r="C67" s="20">
        <f t="shared" si="10"/>
        <v>158.20041470020712</v>
      </c>
      <c r="D67" s="34">
        <f>Change!D67-Base!D67</f>
        <v>3.0379303014444758</v>
      </c>
      <c r="E67" s="34">
        <f>Change!E67-Base!E67</f>
        <v>3.4613185354316442</v>
      </c>
      <c r="F67" s="34">
        <f>Change!F67-Base!F67</f>
        <v>8.7576704319820919</v>
      </c>
      <c r="G67" s="34">
        <f>Change!G67-Base!G67</f>
        <v>0.46019013256034214</v>
      </c>
      <c r="H67" s="34">
        <f>Change!H67-Base!H67</f>
        <v>-4.14758069195139</v>
      </c>
      <c r="I67" s="34">
        <f>Change!I67-Base!I67</f>
        <v>-19.674127235279286</v>
      </c>
      <c r="J67" s="34">
        <f>Change!J67-Base!J67</f>
        <v>9.4994145615629009</v>
      </c>
      <c r="K67" s="34">
        <f>Change!K67-Base!K67</f>
        <v>39.357872862219892</v>
      </c>
      <c r="L67" s="34">
        <f>Change!L67-Base!L67</f>
        <v>32.84722020134609</v>
      </c>
      <c r="M67" s="34">
        <f>Change!M67-Base!M67</f>
        <v>31.137720424082033</v>
      </c>
      <c r="N67" s="34">
        <f>Change!N67-Base!N67</f>
        <v>30.26005658310919</v>
      </c>
      <c r="O67" s="34">
        <f>Change!O67-Base!O67</f>
        <v>32.454535885838197</v>
      </c>
      <c r="P67" s="34">
        <f>Change!P67-Base!P67</f>
        <v>29.857552352313405</v>
      </c>
      <c r="Q67" s="34">
        <f>Change!Q67-Base!Q67</f>
        <v>31.657515405828349</v>
      </c>
      <c r="R67" s="34">
        <f>Change!R67-Base!R67</f>
        <v>37.257579679861067</v>
      </c>
      <c r="S67" s="34">
        <f>Change!S67-Base!S67</f>
        <v>41.192355673854536</v>
      </c>
      <c r="T67" s="34">
        <f>Change!T67-Base!T67</f>
        <v>42.806084924875279</v>
      </c>
      <c r="U67" s="34">
        <f>Change!U67-Base!U67</f>
        <v>-4.2189070227834691E-2</v>
      </c>
      <c r="V67" s="34">
        <f>Change!V67-Base!V67</f>
        <v>-3.1073125121906742E-2</v>
      </c>
      <c r="W67" s="34">
        <f>Change!W67-Base!W67</f>
        <v>5.3519856537718624E-2</v>
      </c>
      <c r="X67" s="20"/>
    </row>
    <row r="68" spans="1:24" ht="15.75" x14ac:dyDescent="0.25">
      <c r="A68" s="20"/>
      <c r="B68" s="27" t="s">
        <v>1</v>
      </c>
      <c r="C68" s="35">
        <f t="shared" si="10"/>
        <v>207.70950232378533</v>
      </c>
      <c r="D68" s="35">
        <f>Change!D68-Base!D68</f>
        <v>4.7835052145960617</v>
      </c>
      <c r="E68" s="35">
        <f>Change!E68-Base!E68</f>
        <v>4.7005861643791604</v>
      </c>
      <c r="F68" s="35">
        <f>Change!F68-Base!F68</f>
        <v>11.414077319588301</v>
      </c>
      <c r="G68" s="35">
        <f>Change!G68-Base!G68</f>
        <v>0.57878624614690466</v>
      </c>
      <c r="H68" s="35">
        <f>Change!H68-Base!H68</f>
        <v>-6.1553578459721336</v>
      </c>
      <c r="I68" s="35">
        <f>Change!I68-Base!I68</f>
        <v>-32.755105531198552</v>
      </c>
      <c r="J68" s="35">
        <f>Change!J68-Base!J68</f>
        <v>9.6783007382176436</v>
      </c>
      <c r="K68" s="35">
        <f>Change!K68-Base!K68</f>
        <v>48.736026659489852</v>
      </c>
      <c r="L68" s="35">
        <f>Change!L68-Base!L68</f>
        <v>36.424247496547309</v>
      </c>
      <c r="M68" s="35">
        <f>Change!M68-Base!M68</f>
        <v>41.712949213256678</v>
      </c>
      <c r="N68" s="35">
        <f>Change!N68-Base!N68</f>
        <v>41.95380387930885</v>
      </c>
      <c r="O68" s="35">
        <f>Change!O68-Base!O68</f>
        <v>45.659030937768392</v>
      </c>
      <c r="P68" s="35">
        <f>Change!P68-Base!P68</f>
        <v>41.773402961075618</v>
      </c>
      <c r="Q68" s="35">
        <f>Change!Q68-Base!Q68</f>
        <v>42.39672113087218</v>
      </c>
      <c r="R68" s="35">
        <f>Change!R68-Base!R68</f>
        <v>53.520896290920035</v>
      </c>
      <c r="S68" s="35">
        <f>Change!S68-Base!S68</f>
        <v>62.402347712513262</v>
      </c>
      <c r="T68" s="35">
        <f>Change!T68-Base!T68</f>
        <v>64.221140115485497</v>
      </c>
      <c r="U68" s="35">
        <f>Change!U68-Base!U68</f>
        <v>1.574599445604008E-2</v>
      </c>
      <c r="V68" s="35">
        <f>Change!V68-Base!V68</f>
        <v>-4.1760468291727193E-2</v>
      </c>
      <c r="W68" s="35">
        <f>Change!W68-Base!W68</f>
        <v>3.2539612621690139E-2</v>
      </c>
      <c r="X68" s="20"/>
    </row>
    <row r="69" spans="1:24" x14ac:dyDescent="0.25">
      <c r="A69" s="20"/>
      <c r="X69" s="20"/>
    </row>
    <row r="70" spans="1:24" ht="15.75" x14ac:dyDescent="0.25">
      <c r="A70" s="20">
        <v>9</v>
      </c>
      <c r="B70" s="24" t="s">
        <v>31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15.75" x14ac:dyDescent="0.25">
      <c r="A71" s="20"/>
      <c r="B71" s="24" t="s">
        <v>32</v>
      </c>
      <c r="C71" s="31">
        <f t="shared" ref="C71:C72" si="11">NPV($C$2,D71:W71)</f>
        <v>-3.8038636233845735</v>
      </c>
      <c r="D71" s="20">
        <f>Change!D71-Base!D71</f>
        <v>0</v>
      </c>
      <c r="E71" s="20">
        <f>Change!E71-Base!E71</f>
        <v>0</v>
      </c>
      <c r="F71" s="20">
        <f>Change!F71-Base!F71</f>
        <v>0</v>
      </c>
      <c r="G71" s="20">
        <f>Change!G71-Base!G71</f>
        <v>2.8282869379836484E-8</v>
      </c>
      <c r="H71" s="20">
        <f>Change!H71-Base!H71</f>
        <v>2.5841018214123324E-10</v>
      </c>
      <c r="I71" s="20">
        <f>Change!I71-Base!I71</f>
        <v>-2.4033754508252514E-3</v>
      </c>
      <c r="J71" s="20">
        <f>Change!J71-Base!J71</f>
        <v>-2.9011456772423116E-2</v>
      </c>
      <c r="K71" s="20">
        <f>Change!K71-Base!K71</f>
        <v>-3.71010108960661E-2</v>
      </c>
      <c r="L71" s="20">
        <f>Change!L71-Base!L71</f>
        <v>-0.65281453679622814</v>
      </c>
      <c r="M71" s="20">
        <f>Change!M71-Base!M71</f>
        <v>-0.39088493562297799</v>
      </c>
      <c r="N71" s="20">
        <f>Change!N71-Base!N71</f>
        <v>-1.7224708271390341</v>
      </c>
      <c r="O71" s="20">
        <f>Change!O71-Base!O71</f>
        <v>-1.7617603340941628</v>
      </c>
      <c r="P71" s="20">
        <f>Change!P71-Base!P71</f>
        <v>-1.8019462728211693</v>
      </c>
      <c r="Q71" s="20">
        <f>Change!Q71-Base!Q71</f>
        <v>-1.8426124460856386</v>
      </c>
      <c r="R71" s="20">
        <f>Change!R71-Base!R71</f>
        <v>-0.11588028069462553</v>
      </c>
      <c r="S71" s="20">
        <f>Change!S71-Base!S71</f>
        <v>1.9859933671170893E-2</v>
      </c>
      <c r="T71" s="20">
        <f>Change!T71-Base!T71</f>
        <v>2.0312940207190877E-2</v>
      </c>
      <c r="U71" s="20">
        <f>Change!U71-Base!U71</f>
        <v>-0.13141637134111761</v>
      </c>
      <c r="V71" s="20">
        <f>Change!V71-Base!V71</f>
        <v>3.4288207134409276E-2</v>
      </c>
      <c r="W71" s="20">
        <f>Change!W71-Base!W71</f>
        <v>3.507035179615059E-2</v>
      </c>
      <c r="X71" s="20"/>
    </row>
    <row r="72" spans="1:24" ht="15.75" x14ac:dyDescent="0.25">
      <c r="A72" s="20"/>
      <c r="B72" s="27" t="s">
        <v>1</v>
      </c>
      <c r="C72" s="20">
        <f t="shared" si="11"/>
        <v>-3.8038636233845735</v>
      </c>
      <c r="D72" s="35">
        <f>Change!D72-Base!D72</f>
        <v>0</v>
      </c>
      <c r="E72" s="35">
        <f>Change!E72-Base!E72</f>
        <v>0</v>
      </c>
      <c r="F72" s="35">
        <f>Change!F72-Base!F72</f>
        <v>0</v>
      </c>
      <c r="G72" s="35">
        <f>Change!G72-Base!G72</f>
        <v>2.8282869379836484E-8</v>
      </c>
      <c r="H72" s="35">
        <f>Change!H72-Base!H72</f>
        <v>2.5841018214123324E-10</v>
      </c>
      <c r="I72" s="35">
        <f>Change!I72-Base!I72</f>
        <v>-2.4033754508252514E-3</v>
      </c>
      <c r="J72" s="35">
        <f>Change!J72-Base!J72</f>
        <v>-2.9011456772423116E-2</v>
      </c>
      <c r="K72" s="35">
        <f>Change!K72-Base!K72</f>
        <v>-3.71010108960661E-2</v>
      </c>
      <c r="L72" s="35">
        <f>Change!L72-Base!L72</f>
        <v>-0.65281453679622814</v>
      </c>
      <c r="M72" s="35">
        <f>Change!M72-Base!M72</f>
        <v>-0.39088493562297799</v>
      </c>
      <c r="N72" s="35">
        <f>Change!N72-Base!N72</f>
        <v>-1.7224708271390341</v>
      </c>
      <c r="O72" s="35">
        <f>Change!O72-Base!O72</f>
        <v>-1.7617603340941628</v>
      </c>
      <c r="P72" s="35">
        <f>Change!P72-Base!P72</f>
        <v>-1.8019462728211693</v>
      </c>
      <c r="Q72" s="35">
        <f>Change!Q72-Base!Q72</f>
        <v>-1.8426124460856386</v>
      </c>
      <c r="R72" s="35">
        <f>Change!R72-Base!R72</f>
        <v>-0.11588028069462553</v>
      </c>
      <c r="S72" s="35">
        <f>Change!S72-Base!S72</f>
        <v>1.9859933671170893E-2</v>
      </c>
      <c r="T72" s="35">
        <f>Change!T72-Base!T72</f>
        <v>2.0312940207190877E-2</v>
      </c>
      <c r="U72" s="35">
        <f>Change!U72-Base!U72</f>
        <v>-0.13141637134111761</v>
      </c>
      <c r="V72" s="35">
        <f>Change!V72-Base!V72</f>
        <v>3.4288207134409276E-2</v>
      </c>
      <c r="W72" s="35">
        <f>Change!W72-Base!W72</f>
        <v>3.507035179615059E-2</v>
      </c>
      <c r="X72" s="20"/>
    </row>
    <row r="73" spans="1:24" x14ac:dyDescent="0.25">
      <c r="A73" s="20"/>
      <c r="X73" s="20"/>
    </row>
    <row r="74" spans="1:24" ht="16.5" thickBot="1" x14ac:dyDescent="0.3">
      <c r="A74" s="20"/>
      <c r="B74" s="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16.5" thickBot="1" x14ac:dyDescent="0.3">
      <c r="A75" s="20">
        <v>10</v>
      </c>
      <c r="B75" s="38" t="s">
        <v>33</v>
      </c>
      <c r="C75" s="39">
        <f>NPV($C$2,D75:W75)</f>
        <v>693.89925376590122</v>
      </c>
      <c r="D75" s="39">
        <f>Change!D75-Base!D75</f>
        <v>17.142159686142804</v>
      </c>
      <c r="E75" s="39">
        <f>Change!E75-Base!E75</f>
        <v>-2.2765913074294986</v>
      </c>
      <c r="F75" s="39">
        <f>Change!F75-Base!F75</f>
        <v>-1.9739970460573204</v>
      </c>
      <c r="G75" s="39">
        <f>Change!G75-Base!G75</f>
        <v>-24.354847102987605</v>
      </c>
      <c r="H75" s="39">
        <f>Change!H75-Base!H75</f>
        <v>6.093828188894804</v>
      </c>
      <c r="I75" s="39">
        <f>Change!I75-Base!I75</f>
        <v>116.43052401117257</v>
      </c>
      <c r="J75" s="39">
        <f>Change!J75-Base!J75</f>
        <v>109.77832855287761</v>
      </c>
      <c r="K75" s="39">
        <f>Change!K75-Base!K75</f>
        <v>146.94474408369751</v>
      </c>
      <c r="L75" s="39">
        <f>Change!L75-Base!L75</f>
        <v>136.29596789203651</v>
      </c>
      <c r="M75" s="39">
        <f>Change!M75-Base!M75</f>
        <v>88.326625871290162</v>
      </c>
      <c r="N75" s="39">
        <f>Change!N75-Base!N75</f>
        <v>76.471885632358408</v>
      </c>
      <c r="O75" s="39">
        <f>Change!O75-Base!O75</f>
        <v>101.01495592624769</v>
      </c>
      <c r="P75" s="39">
        <f>Change!P75-Base!P75</f>
        <v>113.49855335035136</v>
      </c>
      <c r="Q75" s="39">
        <f>Change!Q75-Base!Q75</f>
        <v>103.31319341386143</v>
      </c>
      <c r="R75" s="39">
        <f>Change!R75-Base!R75</f>
        <v>112.49528443382769</v>
      </c>
      <c r="S75" s="39">
        <f>Change!S75-Base!S75</f>
        <v>184.82443917653836</v>
      </c>
      <c r="T75" s="39">
        <f>Change!T75-Base!T75</f>
        <v>181.14430638538215</v>
      </c>
      <c r="U75" s="39">
        <f>Change!U75-Base!U75</f>
        <v>-0.18764542150802299</v>
      </c>
      <c r="V75" s="39">
        <f>Change!V75-Base!V75</f>
        <v>8.2561927861206641E-2</v>
      </c>
      <c r="W75" s="39">
        <f>Change!W75-Base!W75</f>
        <v>0.13471826419299759</v>
      </c>
      <c r="X75" s="20"/>
    </row>
    <row r="76" spans="1:24" ht="15.75" x14ac:dyDescent="0.25">
      <c r="A76" s="20"/>
      <c r="B76" s="24" t="s">
        <v>34</v>
      </c>
      <c r="C76" s="20">
        <f t="shared" ref="C76:C77" si="12">NPV($C$2,D76:W76)</f>
        <v>-1877.9308274379518</v>
      </c>
      <c r="D76" s="20">
        <f>Change!D76-Base!D76</f>
        <v>7.3688030716374442</v>
      </c>
      <c r="E76" s="20">
        <f>Change!E76-Base!E76</f>
        <v>-15.770701354746052</v>
      </c>
      <c r="F76" s="20">
        <f>Change!F76-Base!F76</f>
        <v>0.9107180729333777</v>
      </c>
      <c r="G76" s="20">
        <f>Change!G76-Base!G76</f>
        <v>-22.993897742415584</v>
      </c>
      <c r="H76" s="20">
        <f>Change!H76-Base!H76</f>
        <v>8.2782978388293031</v>
      </c>
      <c r="I76" s="20">
        <f>Change!I76-Base!I76</f>
        <v>-343.46749517884155</v>
      </c>
      <c r="J76" s="20">
        <f>Change!J76-Base!J76</f>
        <v>-346.5453807825902</v>
      </c>
      <c r="K76" s="20">
        <f>Change!K76-Base!K76</f>
        <v>-342.65804519217318</v>
      </c>
      <c r="L76" s="20">
        <f>Change!L76-Base!L76</f>
        <v>-342.50104817715351</v>
      </c>
      <c r="M76" s="20">
        <f>Change!M76-Base!M76</f>
        <v>-347.49009973350212</v>
      </c>
      <c r="N76" s="20">
        <f>Change!N76-Base!N76</f>
        <v>-324.03248657734139</v>
      </c>
      <c r="O76" s="20">
        <f>Change!O76-Base!O76</f>
        <v>-328.32763105508502</v>
      </c>
      <c r="P76" s="20">
        <f>Change!P76-Base!P76</f>
        <v>-297.17213119658118</v>
      </c>
      <c r="Q76" s="20">
        <f>Change!Q76-Base!Q76</f>
        <v>-309.03719335832739</v>
      </c>
      <c r="R76" s="20">
        <f>Change!R76-Base!R76</f>
        <v>-280.76566512596855</v>
      </c>
      <c r="S76" s="20">
        <f>Change!S76-Base!S76</f>
        <v>-242.10353668024254</v>
      </c>
      <c r="T76" s="20">
        <f>Change!T76-Base!T76</f>
        <v>-268.41315925771869</v>
      </c>
      <c r="U76" s="20">
        <f>Change!U76-Base!U76</f>
        <v>-0.35793805114190036</v>
      </c>
      <c r="V76" s="20">
        <f>Change!V76-Base!V76</f>
        <v>3.4288207134522963E-2</v>
      </c>
      <c r="W76" s="20">
        <f>Change!W76-Base!W76</f>
        <v>3.5070351796093746E-2</v>
      </c>
      <c r="X76" s="20"/>
    </row>
    <row r="77" spans="1:24" ht="15.75" x14ac:dyDescent="0.25">
      <c r="A77" s="20"/>
      <c r="B77" s="24" t="s">
        <v>35</v>
      </c>
      <c r="C77" s="20">
        <f t="shared" si="12"/>
        <v>2571.8300812038533</v>
      </c>
      <c r="D77" s="20">
        <f>Change!D77-Base!D77</f>
        <v>9.7733566145054738</v>
      </c>
      <c r="E77" s="20">
        <f>Change!E77-Base!E77</f>
        <v>13.494110047316326</v>
      </c>
      <c r="F77" s="20">
        <f>Change!F77-Base!F77</f>
        <v>-2.8847151189911528</v>
      </c>
      <c r="G77" s="20">
        <f>Change!G77-Base!G77</f>
        <v>-1.360949360571567</v>
      </c>
      <c r="H77" s="20">
        <f>Change!H77-Base!H77</f>
        <v>-2.1844696499347265</v>
      </c>
      <c r="I77" s="20">
        <f>Change!I77-Base!I77</f>
        <v>459.89801919001388</v>
      </c>
      <c r="J77" s="20">
        <f>Change!J77-Base!J77</f>
        <v>456.32370933546758</v>
      </c>
      <c r="K77" s="20">
        <f>Change!K77-Base!K77</f>
        <v>489.60278927587126</v>
      </c>
      <c r="L77" s="20">
        <f>Change!L77-Base!L77</f>
        <v>478.79701606918911</v>
      </c>
      <c r="M77" s="20">
        <f>Change!M77-Base!M77</f>
        <v>435.81672560479183</v>
      </c>
      <c r="N77" s="20">
        <f>Change!N77-Base!N77</f>
        <v>400.50437220970036</v>
      </c>
      <c r="O77" s="20">
        <f>Change!O77-Base!O77</f>
        <v>429.34258698133311</v>
      </c>
      <c r="P77" s="20">
        <f>Change!P77-Base!P77</f>
        <v>410.67068454693265</v>
      </c>
      <c r="Q77" s="20">
        <f>Change!Q77-Base!Q77</f>
        <v>412.35038677218859</v>
      </c>
      <c r="R77" s="20">
        <f>Change!R77-Base!R77</f>
        <v>393.26094955979607</v>
      </c>
      <c r="S77" s="20">
        <f>Change!S77-Base!S77</f>
        <v>426.92797585678119</v>
      </c>
      <c r="T77" s="20">
        <f>Change!T77-Base!T77</f>
        <v>449.55746564310135</v>
      </c>
      <c r="U77" s="20">
        <f>Change!U77-Base!U77</f>
        <v>0.17029262963347946</v>
      </c>
      <c r="V77" s="20">
        <f>Change!V77-Base!V77</f>
        <v>4.827372072804792E-2</v>
      </c>
      <c r="W77" s="20">
        <f>Change!W77-Base!W77</f>
        <v>9.9647912397358596E-2</v>
      </c>
      <c r="X77" s="20"/>
    </row>
    <row r="78" spans="1:24" x14ac:dyDescent="0.25">
      <c r="A78" s="20"/>
      <c r="C78" s="20">
        <f>C77-C26</f>
        <v>-1064.7888956971765</v>
      </c>
      <c r="X78" s="20"/>
    </row>
    <row r="79" spans="1:24" ht="16.5" thickBot="1" x14ac:dyDescent="0.3">
      <c r="A79" s="20"/>
      <c r="B79" s="24"/>
      <c r="C79" s="40"/>
      <c r="G79" s="20"/>
      <c r="X79" s="20"/>
    </row>
    <row r="80" spans="1:24" ht="16.5" thickBot="1" x14ac:dyDescent="0.3">
      <c r="A80" s="20">
        <v>11</v>
      </c>
      <c r="B80" s="38" t="s">
        <v>36</v>
      </c>
      <c r="C80" s="41" t="s">
        <v>94</v>
      </c>
      <c r="D80" s="42"/>
      <c r="E80" s="42">
        <v>0</v>
      </c>
      <c r="F80" s="42"/>
      <c r="G80" s="42"/>
      <c r="H80" s="43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23" ht="15.75" x14ac:dyDescent="0.25">
      <c r="A81" s="20"/>
      <c r="B81" s="2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 ht="15.75" x14ac:dyDescent="0.25">
      <c r="A82" s="20"/>
      <c r="B82" s="24"/>
      <c r="C82" s="20"/>
      <c r="D82" s="9"/>
    </row>
    <row r="83" spans="1:23" ht="15.75" x14ac:dyDescent="0.25">
      <c r="A83" s="20">
        <v>12</v>
      </c>
      <c r="B83" s="24" t="s">
        <v>71</v>
      </c>
      <c r="C83" s="45">
        <f>C84/Base!C84</f>
        <v>-4.7077727341929942E-2</v>
      </c>
    </row>
    <row r="84" spans="1:23" ht="15.75" x14ac:dyDescent="0.25">
      <c r="A84" s="20"/>
      <c r="B84" s="25" t="s">
        <v>74</v>
      </c>
      <c r="C84" s="46">
        <f t="shared" ref="C84:C93" si="13">NPV($C$2,D84:W84)</f>
        <v>-11697.28200484146</v>
      </c>
      <c r="D84" s="34">
        <f>Change!D84-Base!D84</f>
        <v>-212.92633047795971</v>
      </c>
      <c r="E84" s="34">
        <f>Change!E84-Base!E84</f>
        <v>-232.08266812295915</v>
      </c>
      <c r="F84" s="34">
        <f>Change!F84-Base!F84</f>
        <v>-441.90558956855239</v>
      </c>
      <c r="G84" s="34">
        <f>Change!G84-Base!G84</f>
        <v>-57.474715508407826</v>
      </c>
      <c r="H84" s="34">
        <f>Change!H84-Base!H84</f>
        <v>117.36509486205978</v>
      </c>
      <c r="I84" s="34">
        <f>Change!I84-Base!I84</f>
        <v>309.82011702494856</v>
      </c>
      <c r="J84" s="34">
        <f>Change!J84-Base!J84</f>
        <v>-646.94845289254954</v>
      </c>
      <c r="K84" s="34">
        <f>Change!K84-Base!K84</f>
        <v>-1692.9153001306604</v>
      </c>
      <c r="L84" s="34">
        <f>Change!L84-Base!L84</f>
        <v>-1371.5322931669016</v>
      </c>
      <c r="M84" s="34">
        <f>Change!M84-Base!M84</f>
        <v>-2365.8921541447799</v>
      </c>
      <c r="N84" s="34">
        <f>Change!N84-Base!N84</f>
        <v>-2537.9833412617099</v>
      </c>
      <c r="O84" s="34">
        <f>Change!O84-Base!O84</f>
        <v>-2892.7597244574445</v>
      </c>
      <c r="P84" s="34">
        <f>Change!P84-Base!P84</f>
        <v>-2449.0343653351874</v>
      </c>
      <c r="Q84" s="34">
        <f>Change!Q84-Base!Q84</f>
        <v>-2578.6921341870457</v>
      </c>
      <c r="R84" s="34">
        <f>Change!R84-Base!R84</f>
        <v>-2562.0999647015392</v>
      </c>
      <c r="S84" s="34">
        <f>Change!S84-Base!S84</f>
        <v>-3135.998177249488</v>
      </c>
      <c r="T84" s="34">
        <f>Change!T84-Base!T84</f>
        <v>-3328.3943349219267</v>
      </c>
      <c r="U84" s="34">
        <f>Change!U84-Base!U84</f>
        <v>3.0540436599721943E-3</v>
      </c>
      <c r="V84" s="34">
        <f>Change!V84-Base!V84</f>
        <v>-0.41758678588001885</v>
      </c>
      <c r="W84" s="34">
        <f>Change!W84-Base!W84</f>
        <v>0.82970064793011034</v>
      </c>
    </row>
    <row r="85" spans="1:23" ht="15.75" x14ac:dyDescent="0.25">
      <c r="A85" s="20"/>
      <c r="B85" s="25" t="s">
        <v>87</v>
      </c>
      <c r="C85" s="46">
        <f t="shared" si="13"/>
        <v>14.03505499729728</v>
      </c>
      <c r="D85" s="34">
        <f>Change!D85-Base!D85</f>
        <v>-0.18484737551011676</v>
      </c>
      <c r="E85" s="34">
        <f>Change!E85-Base!E85</f>
        <v>0.6429697764095863</v>
      </c>
      <c r="F85" s="34">
        <f>Change!F85-Base!F85</f>
        <v>-0.96765432883989888</v>
      </c>
      <c r="G85" s="34">
        <f>Change!G85-Base!G85</f>
        <v>4.0587171799870703E-3</v>
      </c>
      <c r="H85" s="34">
        <f>Change!H85-Base!H85</f>
        <v>-0.1434758891199408</v>
      </c>
      <c r="I85" s="34">
        <f>Change!I85-Base!I85</f>
        <v>-1.8230524857301589</v>
      </c>
      <c r="J85" s="34">
        <f>Change!J85-Base!J85</f>
        <v>5.8773926300091262E-2</v>
      </c>
      <c r="K85" s="34">
        <f>Change!K85-Base!K85</f>
        <v>0.21592381642028613</v>
      </c>
      <c r="L85" s="34">
        <f>Change!L85-Base!L85</f>
        <v>0.95643092325008183</v>
      </c>
      <c r="M85" s="34">
        <f>Change!M85-Base!M85</f>
        <v>1.9767678031000742</v>
      </c>
      <c r="N85" s="34">
        <f>Change!N85-Base!N85</f>
        <v>3.1956030210398012</v>
      </c>
      <c r="O85" s="34">
        <f>Change!O85-Base!O85</f>
        <v>8.9425836854198906</v>
      </c>
      <c r="P85" s="34">
        <f>Change!P85-Base!P85</f>
        <v>6.2758916730599594</v>
      </c>
      <c r="Q85" s="34">
        <f>Change!Q85-Base!Q85</f>
        <v>7.3324408750197563</v>
      </c>
      <c r="R85" s="34">
        <f>Change!R85-Base!R85</f>
        <v>6.2727571172400758</v>
      </c>
      <c r="S85" s="34">
        <f>Change!S85-Base!S85</f>
        <v>4.4405924048500083</v>
      </c>
      <c r="T85" s="34">
        <f>Change!T85-Base!T85</f>
        <v>-3.5362112520302844</v>
      </c>
      <c r="U85" s="34">
        <f>Change!U85-Base!U85</f>
        <v>-2.9445370100006585E-2</v>
      </c>
      <c r="V85" s="34">
        <f>Change!V85-Base!V85</f>
        <v>-0.18874661253994418</v>
      </c>
      <c r="W85" s="34">
        <f>Change!W85-Base!W85</f>
        <v>0.4805675478099829</v>
      </c>
    </row>
    <row r="86" spans="1:23" ht="15.75" x14ac:dyDescent="0.25">
      <c r="A86" s="20"/>
      <c r="B86" s="25" t="s">
        <v>88</v>
      </c>
      <c r="C86" s="46">
        <f t="shared" si="13"/>
        <v>3.4047948919162839E-5</v>
      </c>
      <c r="D86" s="34">
        <f>Change!D86-Base!D86</f>
        <v>0</v>
      </c>
      <c r="E86" s="34">
        <f>Change!E86-Base!E86</f>
        <v>0</v>
      </c>
      <c r="F86" s="34">
        <f>Change!F86-Base!F86</f>
        <v>0</v>
      </c>
      <c r="G86" s="34">
        <f>Change!G86-Base!G86</f>
        <v>-4.0282050122186774E-5</v>
      </c>
      <c r="H86" s="34">
        <f>Change!H86-Base!H86</f>
        <v>0</v>
      </c>
      <c r="I86" s="34">
        <f>Change!I86-Base!I86</f>
        <v>0</v>
      </c>
      <c r="J86" s="34">
        <f>Change!J86-Base!J86</f>
        <v>0</v>
      </c>
      <c r="K86" s="34">
        <f>Change!K86-Base!K86</f>
        <v>0</v>
      </c>
      <c r="L86" s="34">
        <f>Change!L86-Base!L86</f>
        <v>0</v>
      </c>
      <c r="M86" s="34">
        <f>Change!M86-Base!M86</f>
        <v>0</v>
      </c>
      <c r="N86" s="34">
        <f>Change!N86-Base!N86</f>
        <v>0</v>
      </c>
      <c r="O86" s="34">
        <f>Change!O86-Base!O86</f>
        <v>0</v>
      </c>
      <c r="P86" s="34">
        <f>Change!P86-Base!P86</f>
        <v>0</v>
      </c>
      <c r="Q86" s="34">
        <f>Change!Q86-Base!Q86</f>
        <v>0</v>
      </c>
      <c r="R86" s="34">
        <f>Change!R86-Base!R86</f>
        <v>1.7375999777868856E-4</v>
      </c>
      <c r="S86" s="34">
        <f>Change!S86-Base!S86</f>
        <v>0</v>
      </c>
      <c r="T86" s="34">
        <f>Change!T86-Base!T86</f>
        <v>0</v>
      </c>
      <c r="U86" s="34">
        <f>Change!U86-Base!U86</f>
        <v>0</v>
      </c>
      <c r="V86" s="34">
        <f>Change!V86-Base!V86</f>
        <v>0</v>
      </c>
      <c r="W86" s="34">
        <f>Change!W86-Base!W86</f>
        <v>0</v>
      </c>
    </row>
    <row r="87" spans="1:23" ht="15.75" x14ac:dyDescent="0.25">
      <c r="A87" s="20"/>
      <c r="B87" s="25" t="s">
        <v>39</v>
      </c>
      <c r="C87" s="46">
        <f t="shared" si="13"/>
        <v>-5.256540073136922E-2</v>
      </c>
      <c r="D87" s="34">
        <f>Change!D87-Base!D87</f>
        <v>-5.1433727599942358E-2</v>
      </c>
      <c r="E87" s="34">
        <f>Change!E87-Base!E87</f>
        <v>0</v>
      </c>
      <c r="F87" s="34">
        <f>Change!F87-Base!F87</f>
        <v>0</v>
      </c>
      <c r="G87" s="34">
        <f>Change!G87-Base!G87</f>
        <v>0</v>
      </c>
      <c r="H87" s="34">
        <f>Change!H87-Base!H87</f>
        <v>-2.0000000000095497E-3</v>
      </c>
      <c r="I87" s="34">
        <f>Change!I87-Base!I87</f>
        <v>2.9999999999859028E-3</v>
      </c>
      <c r="J87" s="34">
        <f>Change!J87-Base!J87</f>
        <v>0</v>
      </c>
      <c r="K87" s="34">
        <f>Change!K87-Base!K87</f>
        <v>-9.9999999997635314E-4</v>
      </c>
      <c r="L87" s="34">
        <f>Change!L87-Base!L87</f>
        <v>-9.9999999997635314E-4</v>
      </c>
      <c r="M87" s="34">
        <f>Change!M87-Base!M87</f>
        <v>0</v>
      </c>
      <c r="N87" s="34">
        <f>Change!N87-Base!N87</f>
        <v>-3.999999999962256E-3</v>
      </c>
      <c r="O87" s="34">
        <f>Change!O87-Base!O87</f>
        <v>-2.9999999999859028E-3</v>
      </c>
      <c r="P87" s="34">
        <f>Change!P87-Base!P87</f>
        <v>1.9999727700223957E-3</v>
      </c>
      <c r="Q87" s="34">
        <f>Change!Q87-Base!Q87</f>
        <v>0</v>
      </c>
      <c r="R87" s="34">
        <f>Change!R87-Base!R87</f>
        <v>-3.0000000000427463E-3</v>
      </c>
      <c r="S87" s="34">
        <f>Change!S87-Base!S87</f>
        <v>1.0000000000331966E-3</v>
      </c>
      <c r="T87" s="34">
        <f>Change!T87-Base!T87</f>
        <v>-1.0000000000331966E-3</v>
      </c>
      <c r="U87" s="34">
        <f>Change!U87-Base!U87</f>
        <v>0</v>
      </c>
      <c r="V87" s="34">
        <f>Change!V87-Base!V87</f>
        <v>0</v>
      </c>
      <c r="W87" s="34">
        <f>Change!W87-Base!W87</f>
        <v>-1.0000000000331966E-3</v>
      </c>
    </row>
    <row r="88" spans="1:23" ht="15.75" x14ac:dyDescent="0.25">
      <c r="A88" s="20"/>
      <c r="B88" s="25" t="s">
        <v>40</v>
      </c>
      <c r="C88" s="46">
        <f t="shared" si="13"/>
        <v>0</v>
      </c>
      <c r="D88" s="34">
        <f>Change!D88-Base!D88</f>
        <v>0</v>
      </c>
      <c r="E88" s="34">
        <f>Change!E88-Base!E88</f>
        <v>0</v>
      </c>
      <c r="F88" s="34">
        <f>Change!F88-Base!F88</f>
        <v>0</v>
      </c>
      <c r="G88" s="34">
        <f>Change!G88-Base!G88</f>
        <v>0</v>
      </c>
      <c r="H88" s="34">
        <f>Change!H88-Base!H88</f>
        <v>0</v>
      </c>
      <c r="I88" s="34">
        <f>Change!I88-Base!I88</f>
        <v>0</v>
      </c>
      <c r="J88" s="34">
        <f>Change!J88-Base!J88</f>
        <v>0</v>
      </c>
      <c r="K88" s="34">
        <f>Change!K88-Base!K88</f>
        <v>0</v>
      </c>
      <c r="L88" s="34">
        <f>Change!L88-Base!L88</f>
        <v>0</v>
      </c>
      <c r="M88" s="34">
        <f>Change!M88-Base!M88</f>
        <v>0</v>
      </c>
      <c r="N88" s="34">
        <f>Change!N88-Base!N88</f>
        <v>0</v>
      </c>
      <c r="O88" s="34">
        <f>Change!O88-Base!O88</f>
        <v>0</v>
      </c>
      <c r="P88" s="34">
        <f>Change!P88-Base!P88</f>
        <v>0</v>
      </c>
      <c r="Q88" s="34">
        <f>Change!Q88-Base!Q88</f>
        <v>0</v>
      </c>
      <c r="R88" s="34">
        <f>Change!R88-Base!R88</f>
        <v>0</v>
      </c>
      <c r="S88" s="34">
        <f>Change!S88-Base!S88</f>
        <v>0</v>
      </c>
      <c r="T88" s="34">
        <f>Change!T88-Base!T88</f>
        <v>0</v>
      </c>
      <c r="U88" s="34">
        <f>Change!U88-Base!U88</f>
        <v>0</v>
      </c>
      <c r="V88" s="34">
        <f>Change!V88-Base!V88</f>
        <v>0</v>
      </c>
      <c r="W88" s="34">
        <f>Change!W88-Base!W88</f>
        <v>0</v>
      </c>
    </row>
    <row r="89" spans="1:23" ht="15.75" x14ac:dyDescent="0.25">
      <c r="A89" s="20"/>
      <c r="B89" s="25" t="s">
        <v>41</v>
      </c>
      <c r="C89" s="46">
        <f t="shared" si="13"/>
        <v>3737.1890538590005</v>
      </c>
      <c r="D89" s="34">
        <f>Change!D89-Base!D89</f>
        <v>118.04280176854991</v>
      </c>
      <c r="E89" s="34">
        <f>Change!E89-Base!E89</f>
        <v>111.31965913788008</v>
      </c>
      <c r="F89" s="34">
        <f>Change!F89-Base!F89</f>
        <v>154.35272800271014</v>
      </c>
      <c r="G89" s="34">
        <f>Change!G89-Base!G89</f>
        <v>37.531261822790839</v>
      </c>
      <c r="H89" s="34">
        <f>Change!H89-Base!H89</f>
        <v>-12.588506996569777</v>
      </c>
      <c r="I89" s="34">
        <f>Change!I89-Base!I89</f>
        <v>38.914656853559791</v>
      </c>
      <c r="J89" s="34">
        <f>Change!J89-Base!J89</f>
        <v>241.28252208189042</v>
      </c>
      <c r="K89" s="34">
        <f>Change!K89-Base!K89</f>
        <v>530.76225977733156</v>
      </c>
      <c r="L89" s="34">
        <f>Change!L89-Base!L89</f>
        <v>452.53779261935961</v>
      </c>
      <c r="M89" s="34">
        <f>Change!M89-Base!M89</f>
        <v>631.54416399215006</v>
      </c>
      <c r="N89" s="34">
        <f>Change!N89-Base!N89</f>
        <v>627.24794870985716</v>
      </c>
      <c r="O89" s="34">
        <f>Change!O89-Base!O89</f>
        <v>738.54249973205879</v>
      </c>
      <c r="P89" s="34">
        <f>Change!P89-Base!P89</f>
        <v>702.14019012916287</v>
      </c>
      <c r="Q89" s="34">
        <f>Change!Q89-Base!Q89</f>
        <v>824.65807018305259</v>
      </c>
      <c r="R89" s="34">
        <f>Change!R89-Base!R89</f>
        <v>740.94443668103759</v>
      </c>
      <c r="S89" s="34">
        <f>Change!S89-Base!S89</f>
        <v>1116.0367361047629</v>
      </c>
      <c r="T89" s="34">
        <f>Change!T89-Base!T89</f>
        <v>1126.9626233702711</v>
      </c>
      <c r="U89" s="34">
        <f>Change!U89-Base!U89</f>
        <v>1.3633695194203028</v>
      </c>
      <c r="V89" s="34">
        <f>Change!V89-Base!V89</f>
        <v>1.2149862566730008</v>
      </c>
      <c r="W89" s="34">
        <f>Change!W89-Base!W89</f>
        <v>-0.18997348595075891</v>
      </c>
    </row>
    <row r="90" spans="1:23" ht="15.75" x14ac:dyDescent="0.25">
      <c r="A90" s="20"/>
      <c r="B90" s="25" t="s">
        <v>42</v>
      </c>
      <c r="C90" s="46">
        <f t="shared" si="13"/>
        <v>304.60344962516507</v>
      </c>
      <c r="D90" s="34">
        <f>Change!D90-Base!D90</f>
        <v>0</v>
      </c>
      <c r="E90" s="34">
        <f>Change!E90-Base!E90</f>
        <v>0</v>
      </c>
      <c r="F90" s="34">
        <f>Change!F90-Base!F90</f>
        <v>1.6266821513700052</v>
      </c>
      <c r="G90" s="34">
        <f>Change!G90-Base!G90</f>
        <v>1.0934799497799759</v>
      </c>
      <c r="H90" s="34">
        <f>Change!H90-Base!H90</f>
        <v>-1.0138491865809556</v>
      </c>
      <c r="I90" s="34">
        <f>Change!I90-Base!I90</f>
        <v>0.35457960820895096</v>
      </c>
      <c r="J90" s="34">
        <f>Change!J90-Base!J90</f>
        <v>0</v>
      </c>
      <c r="K90" s="34">
        <f>Change!K90-Base!K90</f>
        <v>2.3782648557007633</v>
      </c>
      <c r="L90" s="34">
        <f>Change!L90-Base!L90</f>
        <v>0.12512337166117504</v>
      </c>
      <c r="M90" s="34">
        <f>Change!M90-Base!M90</f>
        <v>60.07943380055076</v>
      </c>
      <c r="N90" s="34">
        <f>Change!N90-Base!N90</f>
        <v>-1.2893994296791789</v>
      </c>
      <c r="O90" s="34">
        <f>Change!O90-Base!O90</f>
        <v>88.855563207273008</v>
      </c>
      <c r="P90" s="34">
        <f>Change!P90-Base!P90</f>
        <v>82.485388975199385</v>
      </c>
      <c r="Q90" s="34">
        <f>Change!Q90-Base!Q90</f>
        <v>120.06755952488857</v>
      </c>
      <c r="R90" s="34">
        <f>Change!R90-Base!R90</f>
        <v>108.40320485610027</v>
      </c>
      <c r="S90" s="34">
        <f>Change!S90-Base!S90</f>
        <v>160.89883666012975</v>
      </c>
      <c r="T90" s="34">
        <f>Change!T90-Base!T90</f>
        <v>151.55758267544843</v>
      </c>
      <c r="U90" s="34">
        <f>Change!U90-Base!U90</f>
        <v>-3.259019454859299</v>
      </c>
      <c r="V90" s="34">
        <f>Change!V90-Base!V90</f>
        <v>1.9436865462012065</v>
      </c>
      <c r="W90" s="34">
        <f>Change!W90-Base!W90</f>
        <v>3.2366519802799303</v>
      </c>
    </row>
    <row r="91" spans="1:23" ht="15.75" x14ac:dyDescent="0.25">
      <c r="A91" s="20"/>
      <c r="B91" s="25" t="s">
        <v>43</v>
      </c>
      <c r="C91" s="46">
        <f t="shared" si="13"/>
        <v>2508.1419292267324</v>
      </c>
      <c r="D91" s="34">
        <f>Change!D91-Base!D91</f>
        <v>-1.0470087560897809</v>
      </c>
      <c r="E91" s="34">
        <f>Change!E91-Base!E91</f>
        <v>8.4889188650595315</v>
      </c>
      <c r="F91" s="34">
        <f>Change!F91-Base!F91</f>
        <v>-2.7567487865999283</v>
      </c>
      <c r="G91" s="34">
        <f>Change!G91-Base!G91</f>
        <v>1.9859681604793877</v>
      </c>
      <c r="H91" s="34">
        <f>Change!H91-Base!H91</f>
        <v>-3.0358530020748731E-2</v>
      </c>
      <c r="I91" s="34">
        <f>Change!I91-Base!I91</f>
        <v>1.5708054011811328</v>
      </c>
      <c r="J91" s="34">
        <f>Change!J91-Base!J91</f>
        <v>4.8736015769463847E-2</v>
      </c>
      <c r="K91" s="34">
        <f>Change!K91-Base!K91</f>
        <v>0.13493492302222876</v>
      </c>
      <c r="L91" s="34">
        <f>Change!L91-Base!L91</f>
        <v>5.323268634499982</v>
      </c>
      <c r="M91" s="34">
        <f>Change!M91-Base!M91</f>
        <v>640.25827831460992</v>
      </c>
      <c r="N91" s="34">
        <f>Change!N91-Base!N91</f>
        <v>951.40050862958014</v>
      </c>
      <c r="O91" s="34">
        <f>Change!O91-Base!O91</f>
        <v>963.00807655368408</v>
      </c>
      <c r="P91" s="34">
        <f>Change!P91-Base!P91</f>
        <v>697.62325742306712</v>
      </c>
      <c r="Q91" s="34">
        <f>Change!Q91-Base!Q91</f>
        <v>563.68506882861402</v>
      </c>
      <c r="R91" s="34">
        <f>Change!R91-Base!R91</f>
        <v>540.47600268273527</v>
      </c>
      <c r="S91" s="34">
        <f>Change!S91-Base!S91</f>
        <v>759.02878056550253</v>
      </c>
      <c r="T91" s="34">
        <f>Change!T91-Base!T91</f>
        <v>831.45519887890259</v>
      </c>
      <c r="U91" s="34">
        <f>Change!U91-Base!U91</f>
        <v>2.4649674019019585</v>
      </c>
      <c r="V91" s="34">
        <f>Change!V91-Base!V91</f>
        <v>-2.1719276118892594</v>
      </c>
      <c r="W91" s="34">
        <f>Change!W91-Base!W91</f>
        <v>-1.5995487898035208</v>
      </c>
    </row>
    <row r="92" spans="1:23" ht="15.75" x14ac:dyDescent="0.25">
      <c r="A92" s="20"/>
      <c r="B92" s="25" t="s">
        <v>44</v>
      </c>
      <c r="C92" s="46">
        <f t="shared" si="13"/>
        <v>288.82388271201609</v>
      </c>
      <c r="D92" s="34">
        <f>Change!D92-Base!D92</f>
        <v>1.6811957752825037</v>
      </c>
      <c r="E92" s="34">
        <f>Change!E92-Base!E92</f>
        <v>0.33303742651150969</v>
      </c>
      <c r="F92" s="34">
        <f>Change!F92-Base!F92</f>
        <v>-0.96073295229143696</v>
      </c>
      <c r="G92" s="34">
        <f>Change!G92-Base!G92</f>
        <v>0.27729929088854988</v>
      </c>
      <c r="H92" s="34">
        <f>Change!H92-Base!H92</f>
        <v>-4.3697463232092559E-2</v>
      </c>
      <c r="I92" s="34">
        <f>Change!I92-Base!I92</f>
        <v>2.9323490119913913</v>
      </c>
      <c r="J92" s="34">
        <f>Change!J92-Base!J92</f>
        <v>0.63488782164131408</v>
      </c>
      <c r="K92" s="34">
        <f>Change!K92-Base!K92</f>
        <v>74.145134463748036</v>
      </c>
      <c r="L92" s="34">
        <f>Change!L92-Base!L92</f>
        <v>54.984173995388119</v>
      </c>
      <c r="M92" s="34">
        <f>Change!M92-Base!M92</f>
        <v>41.329033990217795</v>
      </c>
      <c r="N92" s="34">
        <f>Change!N92-Base!N92</f>
        <v>32.747194225450585</v>
      </c>
      <c r="O92" s="34">
        <f>Change!O92-Base!O92</f>
        <v>44.251795112309992</v>
      </c>
      <c r="P92" s="34">
        <f>Change!P92-Base!P92</f>
        <v>65.856162657071764</v>
      </c>
      <c r="Q92" s="34">
        <f>Change!Q92-Base!Q92</f>
        <v>85.227273249061909</v>
      </c>
      <c r="R92" s="34">
        <f>Change!R92-Base!R92</f>
        <v>107.04737260442016</v>
      </c>
      <c r="S92" s="34">
        <f>Change!S92-Base!S92</f>
        <v>70.732804219968784</v>
      </c>
      <c r="T92" s="34">
        <f>Change!T92-Base!T92</f>
        <v>84.13127162595174</v>
      </c>
      <c r="U92" s="34">
        <f>Change!U92-Base!U92</f>
        <v>-0.94674901890175533</v>
      </c>
      <c r="V92" s="34">
        <f>Change!V92-Base!V92</f>
        <v>-0.77762574196822243</v>
      </c>
      <c r="W92" s="34">
        <f>Change!W92-Base!W92</f>
        <v>-3.406343419703262</v>
      </c>
    </row>
    <row r="93" spans="1:23" ht="15.75" x14ac:dyDescent="0.25">
      <c r="A93" s="20"/>
      <c r="B93" s="27" t="s">
        <v>1</v>
      </c>
      <c r="C93" s="35">
        <f t="shared" si="13"/>
        <v>-4844.5411657740024</v>
      </c>
      <c r="D93" s="46">
        <f>Change!D93-Base!D93</f>
        <v>-94.485622793319635</v>
      </c>
      <c r="E93" s="46">
        <f>Change!E93-Base!E93</f>
        <v>-111.29808291709924</v>
      </c>
      <c r="F93" s="46">
        <f>Change!F93-Base!F93</f>
        <v>-290.61131548220146</v>
      </c>
      <c r="G93" s="46">
        <f>Change!G93-Base!G93</f>
        <v>-16.582687849346257</v>
      </c>
      <c r="H93" s="46">
        <f>Change!H93-Base!H93</f>
        <v>103.54320679653028</v>
      </c>
      <c r="I93" s="46">
        <f>Change!I93-Base!I93</f>
        <v>351.7724554141605</v>
      </c>
      <c r="J93" s="46">
        <f>Change!J93-Base!J93</f>
        <v>-404.9235330469528</v>
      </c>
      <c r="K93" s="46">
        <f>Change!K93-Base!K93</f>
        <v>-1085.2797822944121</v>
      </c>
      <c r="L93" s="46">
        <f>Change!L93-Base!L93</f>
        <v>-857.60650362272281</v>
      </c>
      <c r="M93" s="46">
        <f>Change!M93-Base!M93</f>
        <v>-990.70447624416556</v>
      </c>
      <c r="N93" s="46">
        <f>Change!N93-Base!N93</f>
        <v>-924.68548610547441</v>
      </c>
      <c r="O93" s="46">
        <f>Change!O93-Base!O93</f>
        <v>-1049.1622061666858</v>
      </c>
      <c r="P93" s="46">
        <f>Change!P93-Base!P93</f>
        <v>-894.65147450484801</v>
      </c>
      <c r="Q93" s="46">
        <f>Change!Q93-Base!Q93</f>
        <v>-977.72172152640997</v>
      </c>
      <c r="R93" s="46">
        <f>Change!R93-Base!R93</f>
        <v>-1058.9590169999865</v>
      </c>
      <c r="S93" s="46">
        <f>Change!S93-Base!S93</f>
        <v>-1024.8594272942864</v>
      </c>
      <c r="T93" s="46">
        <f>Change!T93-Base!T93</f>
        <v>-1137.8248696233932</v>
      </c>
      <c r="U93" s="46">
        <f>Change!U93-Base!U93</f>
        <v>-0.40382287887041457</v>
      </c>
      <c r="V93" s="46">
        <f>Change!V93-Base!V93</f>
        <v>-0.39721394938533194</v>
      </c>
      <c r="W93" s="46">
        <f>Change!W93-Base!W93</f>
        <v>-0.64994551942800172</v>
      </c>
    </row>
    <row r="94" spans="1:23" ht="15.75" x14ac:dyDescent="0.25">
      <c r="B94" s="24"/>
    </row>
    <row r="95" spans="1:23" ht="15.75" x14ac:dyDescent="0.25">
      <c r="B95" s="24" t="s">
        <v>69</v>
      </c>
      <c r="C95" s="20">
        <f t="shared" ref="C95" si="14">NPV($C$2,D95:W95)</f>
        <v>0</v>
      </c>
      <c r="D95" s="20">
        <f>Change!D95-Base!D95</f>
        <v>0</v>
      </c>
      <c r="E95" s="20">
        <f>Change!E95-Base!E95</f>
        <v>0</v>
      </c>
      <c r="F95" s="20">
        <f>Change!F95-Base!F95</f>
        <v>0</v>
      </c>
      <c r="G95" s="20">
        <f>Change!G95-Base!G95</f>
        <v>0</v>
      </c>
      <c r="H95" s="20">
        <f>Change!H95-Base!H95</f>
        <v>0</v>
      </c>
      <c r="I95" s="20">
        <f>Change!I95-Base!I95</f>
        <v>0</v>
      </c>
      <c r="J95" s="20">
        <f>Change!J95-Base!J95</f>
        <v>0</v>
      </c>
      <c r="K95" s="20">
        <f>Change!K95-Base!K95</f>
        <v>0</v>
      </c>
      <c r="L95" s="20">
        <f>Change!L95-Base!L95</f>
        <v>0</v>
      </c>
      <c r="M95" s="20">
        <f>Change!M95-Base!M95</f>
        <v>0</v>
      </c>
      <c r="N95" s="20">
        <f>Change!N95-Base!N95</f>
        <v>0</v>
      </c>
      <c r="O95" s="20">
        <f>Change!O95-Base!O95</f>
        <v>0</v>
      </c>
      <c r="P95" s="20">
        <f>Change!P95-Base!P95</f>
        <v>0</v>
      </c>
      <c r="Q95" s="20">
        <f>Change!Q95-Base!Q95</f>
        <v>0</v>
      </c>
      <c r="R95" s="20">
        <f>Change!R95-Base!R95</f>
        <v>0</v>
      </c>
      <c r="S95" s="20">
        <f>Change!S95-Base!S95</f>
        <v>0</v>
      </c>
      <c r="T95" s="20">
        <f>Change!T95-Base!T95</f>
        <v>0</v>
      </c>
      <c r="U95" s="20">
        <f>Change!U95-Base!U95</f>
        <v>0</v>
      </c>
      <c r="V95" s="20">
        <f>Change!V95-Base!V95</f>
        <v>0</v>
      </c>
      <c r="W95" s="20">
        <f>Change!W95-Base!W95</f>
        <v>0</v>
      </c>
    </row>
    <row r="98" spans="1:23" x14ac:dyDescent="0.25">
      <c r="G98" s="4">
        <f>209.8*0.902</f>
        <v>189.23960000000002</v>
      </c>
      <c r="S98" s="9"/>
    </row>
    <row r="100" spans="1:23" x14ac:dyDescent="0.25">
      <c r="A100" s="4">
        <v>13</v>
      </c>
      <c r="B100" s="7" t="s">
        <v>49</v>
      </c>
    </row>
    <row r="101" spans="1:23" x14ac:dyDescent="0.25">
      <c r="B101" s="4" t="s">
        <v>95</v>
      </c>
      <c r="C101" s="20">
        <f t="shared" ref="C101" si="15">NPV($C$2,D101:W101)</f>
        <v>9.6212104447962628E-4</v>
      </c>
      <c r="D101" s="20">
        <f>Change!D101-Base!D101</f>
        <v>0</v>
      </c>
      <c r="E101" s="20">
        <f>Change!E101-Base!E101</f>
        <v>0</v>
      </c>
      <c r="F101" s="20">
        <f>Change!F101-Base!F101</f>
        <v>0</v>
      </c>
      <c r="G101" s="20">
        <f>Change!G101-Base!G101</f>
        <v>0</v>
      </c>
      <c r="H101" s="20">
        <f>Change!H101-Base!H101</f>
        <v>3.4571444575502014E-5</v>
      </c>
      <c r="I101" s="20">
        <f>Change!I101-Base!I101</f>
        <v>1.682306414228403E-4</v>
      </c>
      <c r="J101" s="20">
        <f>Change!J101-Base!J101</f>
        <v>-1.9066295803614386E-3</v>
      </c>
      <c r="K101" s="20">
        <f>Change!K101-Base!K101</f>
        <v>8.3730804266844271E-4</v>
      </c>
      <c r="L101" s="20">
        <f>Change!L101-Base!L101</f>
        <v>7.8645592576235754E-4</v>
      </c>
      <c r="M101" s="20">
        <f>Change!M101-Base!M101</f>
        <v>5.0797823402898117E-4</v>
      </c>
      <c r="N101" s="20">
        <f>Change!N101-Base!N101</f>
        <v>2.6003559414204073E-4</v>
      </c>
      <c r="O101" s="20">
        <f>Change!O101-Base!O101</f>
        <v>3.3269637218765987E-4</v>
      </c>
      <c r="P101" s="20">
        <f>Change!P101-Base!P101</f>
        <v>3.503329396173599E-4</v>
      </c>
      <c r="Q101" s="20">
        <f>Change!Q101-Base!Q101</f>
        <v>2.6449212239540963E-4</v>
      </c>
      <c r="R101" s="20">
        <f>Change!R101-Base!R101</f>
        <v>3.7516179855084019E-4</v>
      </c>
      <c r="S101" s="20">
        <f>Change!S101-Base!S101</f>
        <v>4.5497449195043994E-4</v>
      </c>
      <c r="T101" s="20">
        <f>Change!T101-Base!T101</f>
        <v>0</v>
      </c>
      <c r="U101" s="20">
        <f>Change!U101-Base!U101</f>
        <v>0</v>
      </c>
      <c r="V101" s="20">
        <f>Change!V101-Base!V101</f>
        <v>0</v>
      </c>
      <c r="W101" s="20">
        <f>Change!W101-Base!W101</f>
        <v>0</v>
      </c>
    </row>
    <row r="103" spans="1:23" x14ac:dyDescent="0.25">
      <c r="B103" s="4" t="s">
        <v>96</v>
      </c>
      <c r="C103" s="20">
        <f t="shared" ref="C103:C107" si="16">NPV($C$2,D103:W103)</f>
        <v>3458.5621346499793</v>
      </c>
      <c r="D103" s="20">
        <f>Change!D103-Base!D103</f>
        <v>0</v>
      </c>
      <c r="E103" s="20">
        <f>Change!E103-Base!E103</f>
        <v>0</v>
      </c>
      <c r="F103" s="20">
        <f>Change!F103-Base!F103</f>
        <v>0</v>
      </c>
      <c r="G103" s="20">
        <f>Change!G103-Base!G103</f>
        <v>0</v>
      </c>
      <c r="H103" s="20">
        <f>Change!H103-Base!H103</f>
        <v>0</v>
      </c>
      <c r="I103" s="20">
        <f>Change!I103-Base!I103</f>
        <v>585.35796601623758</v>
      </c>
      <c r="J103" s="20">
        <f>Change!J103-Base!J103</f>
        <v>565.09101382486926</v>
      </c>
      <c r="K103" s="20">
        <f>Change!K103-Base!K103</f>
        <v>603.84857164657979</v>
      </c>
      <c r="L103" s="20">
        <f>Change!L103-Base!L103</f>
        <v>582.95375647718959</v>
      </c>
      <c r="M103" s="20">
        <f>Change!M103-Base!M103</f>
        <v>620.92062155109784</v>
      </c>
      <c r="N103" s="20">
        <f>Change!N103-Base!N103</f>
        <v>578.30338398767992</v>
      </c>
      <c r="O103" s="20">
        <f>Change!O103-Base!O103</f>
        <v>638.86891804653999</v>
      </c>
      <c r="P103" s="20">
        <f>Change!P103-Base!P103</f>
        <v>577.58137681388121</v>
      </c>
      <c r="Q103" s="20">
        <f>Change!Q103-Base!Q103</f>
        <v>596.71486488415303</v>
      </c>
      <c r="R103" s="20">
        <f>Change!R103-Base!R103</f>
        <v>564.53428853371577</v>
      </c>
      <c r="S103" s="20">
        <f>Change!S103-Base!S103</f>
        <v>617.43462217385604</v>
      </c>
      <c r="T103" s="20">
        <f>Change!T103-Base!T103</f>
        <v>662.86568618328909</v>
      </c>
      <c r="U103" s="20">
        <f>Change!U103-Base!U103</f>
        <v>0</v>
      </c>
      <c r="V103" s="20">
        <f>Change!V103-Base!V103</f>
        <v>0</v>
      </c>
      <c r="W103" s="20">
        <f>Change!W103-Base!W103</f>
        <v>0</v>
      </c>
    </row>
    <row r="104" spans="1:23" x14ac:dyDescent="0.25">
      <c r="B104" s="4" t="s">
        <v>89</v>
      </c>
      <c r="C104" s="20">
        <f t="shared" si="16"/>
        <v>179.60022825526966</v>
      </c>
      <c r="D104" s="20">
        <f>Change!D104-Base!D104</f>
        <v>0</v>
      </c>
      <c r="E104" s="20">
        <f>Change!E104-Base!E104</f>
        <v>0</v>
      </c>
      <c r="F104" s="20">
        <f>Change!F104-Base!F104</f>
        <v>-6.012972389939705</v>
      </c>
      <c r="G104" s="20">
        <f>Change!G104-Base!G104</f>
        <v>-0.64364852613681478</v>
      </c>
      <c r="H104" s="20">
        <f>Change!H104-Base!H104</f>
        <v>2.2623400585122795</v>
      </c>
      <c r="I104" s="20">
        <f>Change!I104-Base!I104</f>
        <v>69.151704872266805</v>
      </c>
      <c r="J104" s="20">
        <f>Change!J104-Base!J104</f>
        <v>49.438573442291897</v>
      </c>
      <c r="K104" s="20">
        <f>Change!K104-Base!K104</f>
        <v>26.361603743723492</v>
      </c>
      <c r="L104" s="20">
        <f>Change!L104-Base!L104</f>
        <v>29.28494660308121</v>
      </c>
      <c r="M104" s="20">
        <f>Change!M104-Base!M104</f>
        <v>23.790922400550812</v>
      </c>
      <c r="N104" s="20">
        <f>Change!N104-Base!N104</f>
        <v>17.632859454979723</v>
      </c>
      <c r="O104" s="20">
        <f>Change!O104-Base!O104</f>
        <v>19.29214564947813</v>
      </c>
      <c r="P104" s="20">
        <f>Change!P104-Base!P104</f>
        <v>22.376586106953766</v>
      </c>
      <c r="Q104" s="20">
        <f>Change!Q104-Base!Q104</f>
        <v>24.916769084046905</v>
      </c>
      <c r="R104" s="20">
        <f>Change!R104-Base!R104</f>
        <v>21.748148424594206</v>
      </c>
      <c r="S104" s="20">
        <f>Change!S104-Base!S104</f>
        <v>22.85554656827594</v>
      </c>
      <c r="T104" s="20">
        <f>Change!T104-Base!T104</f>
        <v>24.998003850599673</v>
      </c>
      <c r="U104" s="20">
        <f>Change!U104-Base!U104</f>
        <v>3.6966922250655898E-2</v>
      </c>
      <c r="V104" s="20">
        <f>Change!V104-Base!V104</f>
        <v>1.0508448943426174E-2</v>
      </c>
      <c r="W104" s="20">
        <f>Change!W104-Base!W104</f>
        <v>4.8188923169846021E-2</v>
      </c>
    </row>
    <row r="105" spans="1:23" x14ac:dyDescent="0.25">
      <c r="B105" s="4" t="s">
        <v>90</v>
      </c>
      <c r="C105" s="20">
        <f t="shared" si="16"/>
        <v>-1.5433860042183365</v>
      </c>
      <c r="D105" s="20">
        <f>Change!D105-Base!D105</f>
        <v>0.46385413558535049</v>
      </c>
      <c r="E105" s="20">
        <f>Change!E105-Base!E105</f>
        <v>0.93655043900405133</v>
      </c>
      <c r="F105" s="20">
        <f>Change!F105-Base!F105</f>
        <v>-1.4027660788777929E-2</v>
      </c>
      <c r="G105" s="20">
        <f>Change!G105-Base!G105</f>
        <v>-1.0682999715279973E-2</v>
      </c>
      <c r="H105" s="20">
        <f>Change!H105-Base!H105</f>
        <v>4.798697189068335E-3</v>
      </c>
      <c r="I105" s="20">
        <f>Change!I105-Base!I105</f>
        <v>-1.1642992470132105</v>
      </c>
      <c r="J105" s="20">
        <f>Change!J105-Base!J105</f>
        <v>-0.90161331971807068</v>
      </c>
      <c r="K105" s="20">
        <f>Change!K105-Base!K105</f>
        <v>-0.81514202105449007</v>
      </c>
      <c r="L105" s="20">
        <f>Change!L105-Base!L105</f>
        <v>-0.77065918494773</v>
      </c>
      <c r="M105" s="20">
        <f>Change!M105-Base!M105</f>
        <v>-0.47634780650850983</v>
      </c>
      <c r="N105" s="20">
        <f>Change!N105-Base!N105</f>
        <v>-0.12732175859991995</v>
      </c>
      <c r="O105" s="20">
        <f>Change!O105-Base!O105</f>
        <v>-0.24963233950962982</v>
      </c>
      <c r="P105" s="20">
        <f>Change!P105-Base!P105</f>
        <v>-0.57670678217365001</v>
      </c>
      <c r="Q105" s="20">
        <f>Change!Q105-Base!Q105</f>
        <v>-0.22241227644188999</v>
      </c>
      <c r="R105" s="20">
        <f>Change!R105-Base!R105</f>
        <v>-0.31428464895157993</v>
      </c>
      <c r="S105" s="20">
        <f>Change!S105-Base!S105</f>
        <v>0.5838860408975699</v>
      </c>
      <c r="T105" s="20">
        <f>Change!T105-Base!T105</f>
        <v>0.46863898602083986</v>
      </c>
      <c r="U105" s="20">
        <f>Change!U105-Base!U105</f>
        <v>0</v>
      </c>
      <c r="V105" s="20">
        <f>Change!V105-Base!V105</f>
        <v>0</v>
      </c>
      <c r="W105" s="20">
        <f>Change!W105-Base!W105</f>
        <v>0</v>
      </c>
    </row>
    <row r="106" spans="1:23" x14ac:dyDescent="0.25">
      <c r="B106" s="4" t="s">
        <v>97</v>
      </c>
      <c r="C106" s="20">
        <f t="shared" si="16"/>
        <v>0</v>
      </c>
      <c r="D106" s="20">
        <f>Change!D106-Base!D106</f>
        <v>0</v>
      </c>
      <c r="E106" s="20">
        <f>Change!E106-Base!E106</f>
        <v>0</v>
      </c>
      <c r="F106" s="20">
        <f>Change!F106-Base!F106</f>
        <v>0</v>
      </c>
      <c r="G106" s="20">
        <f>Change!G106-Base!G106</f>
        <v>0</v>
      </c>
      <c r="H106" s="20">
        <f>Change!H106-Base!H106</f>
        <v>0</v>
      </c>
      <c r="I106" s="20">
        <f>Change!I106-Base!I106</f>
        <v>0</v>
      </c>
      <c r="J106" s="20">
        <f>Change!J106-Base!J106</f>
        <v>0</v>
      </c>
      <c r="K106" s="20">
        <f>Change!K106-Base!K106</f>
        <v>0</v>
      </c>
      <c r="L106" s="20">
        <f>Change!L106-Base!L106</f>
        <v>0</v>
      </c>
      <c r="M106" s="20">
        <f>Change!M106-Base!M106</f>
        <v>0</v>
      </c>
      <c r="N106" s="20">
        <f>Change!N106-Base!N106</f>
        <v>0</v>
      </c>
      <c r="O106" s="20">
        <f>Change!O106-Base!O106</f>
        <v>0</v>
      </c>
      <c r="P106" s="20">
        <f>Change!P106-Base!P106</f>
        <v>0</v>
      </c>
      <c r="Q106" s="20">
        <f>Change!Q106-Base!Q106</f>
        <v>0</v>
      </c>
      <c r="R106" s="20">
        <f>Change!R106-Base!R106</f>
        <v>0</v>
      </c>
      <c r="S106" s="20">
        <f>Change!S106-Base!S106</f>
        <v>0</v>
      </c>
      <c r="T106" s="20">
        <f>Change!T106-Base!T106</f>
        <v>0</v>
      </c>
      <c r="U106" s="20">
        <f>Change!U106-Base!U106</f>
        <v>0</v>
      </c>
      <c r="V106" s="20">
        <f>Change!V106-Base!V106</f>
        <v>0</v>
      </c>
      <c r="W106" s="20">
        <f>Change!W106-Base!W106</f>
        <v>0</v>
      </c>
    </row>
    <row r="107" spans="1:23" x14ac:dyDescent="0.25">
      <c r="B107" s="4" t="s">
        <v>1</v>
      </c>
      <c r="C107" s="35">
        <f t="shared" si="16"/>
        <v>3636.6189769010298</v>
      </c>
      <c r="D107" s="20">
        <f>Change!D107-Base!D107</f>
        <v>0.46385413558535049</v>
      </c>
      <c r="E107" s="20">
        <f>Change!E107-Base!E107</f>
        <v>0.93655043900405133</v>
      </c>
      <c r="F107" s="20">
        <f>Change!F107-Base!F107</f>
        <v>-6.0270000507284749</v>
      </c>
      <c r="G107" s="20">
        <f>Change!G107-Base!G107</f>
        <v>-0.65433152585211474</v>
      </c>
      <c r="H107" s="20">
        <f>Change!H107-Base!H107</f>
        <v>2.2671387557012963</v>
      </c>
      <c r="I107" s="20">
        <f>Change!I107-Base!I107</f>
        <v>653.34537164149117</v>
      </c>
      <c r="J107" s="20">
        <f>Change!J107-Base!J107</f>
        <v>613.62797394744302</v>
      </c>
      <c r="K107" s="20">
        <f>Change!K107-Base!K107</f>
        <v>629.39503336924884</v>
      </c>
      <c r="L107" s="20">
        <f>Change!L107-Base!L107</f>
        <v>611.46804389532304</v>
      </c>
      <c r="M107" s="20">
        <f>Change!M107-Base!M107</f>
        <v>644.23519614514021</v>
      </c>
      <c r="N107" s="20">
        <f>Change!N107-Base!N107</f>
        <v>595.80892168405967</v>
      </c>
      <c r="O107" s="20">
        <f>Change!O107-Base!O107</f>
        <v>657.9114313565085</v>
      </c>
      <c r="P107" s="20">
        <f>Change!P107-Base!P107</f>
        <v>599.38125613866134</v>
      </c>
      <c r="Q107" s="20">
        <f>Change!Q107-Base!Q107</f>
        <v>621.40922169175803</v>
      </c>
      <c r="R107" s="20">
        <f>Change!R107-Base!R107</f>
        <v>585.9681523093584</v>
      </c>
      <c r="S107" s="20">
        <f>Change!S107-Base!S107</f>
        <v>640.87405478302958</v>
      </c>
      <c r="T107" s="20">
        <f>Change!T107-Base!T107</f>
        <v>688.33232901990959</v>
      </c>
      <c r="U107" s="20">
        <f>Change!U107-Base!U107</f>
        <v>3.6966922250655898E-2</v>
      </c>
      <c r="V107" s="20">
        <f>Change!V107-Base!V107</f>
        <v>1.0508448943426174E-2</v>
      </c>
      <c r="W107" s="20">
        <f>Change!W107-Base!W107</f>
        <v>4.8188923169846021E-2</v>
      </c>
    </row>
  </sheetData>
  <conditionalFormatting sqref="D84:W84">
    <cfRule type="colorScale" priority="4">
      <colorScale>
        <cfvo type="min"/>
        <cfvo type="max"/>
        <color rgb="FFFFEF9C"/>
        <color rgb="FF63BE7B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4:W92">
    <cfRule type="colorScale" priority="5">
      <colorScale>
        <cfvo type="min"/>
        <cfvo type="max"/>
        <color rgb="FFFFEF9C"/>
        <color rgb="FF63BE7B"/>
      </colorScale>
    </cfRule>
  </conditionalFormatting>
  <conditionalFormatting sqref="D93:W93">
    <cfRule type="colorScale" priority="1">
      <colorScale>
        <cfvo type="min"/>
        <cfvo type="max"/>
        <color rgb="FFFFEF9C"/>
        <color rgb="FF63BE7B"/>
      </colorScale>
    </cfRule>
    <cfRule type="colorScale" priority="2">
      <colorScale>
        <cfvo type="min"/>
        <cfvo type="max"/>
        <color rgb="FFFFEF9C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5FB4-42F6-4F9A-AA80-9721931CCBCA}">
  <sheetPr codeName="Sheet3"/>
  <dimension ref="A1:AH107"/>
  <sheetViews>
    <sheetView showGridLines="0" zoomScale="80" zoomScaleNormal="80" workbookViewId="0">
      <pane xSplit="3" ySplit="5" topLeftCell="D6" activePane="bottomRight" state="frozen"/>
      <selection activeCell="H33" sqref="H33"/>
      <selection pane="topRight" activeCell="H33" sqref="H33"/>
      <selection pane="bottomLeft" activeCell="H33" sqref="H33"/>
      <selection pane="bottomRight" activeCell="D6" sqref="D6"/>
    </sheetView>
  </sheetViews>
  <sheetFormatPr defaultRowHeight="15" x14ac:dyDescent="0.25"/>
  <cols>
    <col min="1" max="1" width="9.140625" style="4"/>
    <col min="2" max="2" width="28.42578125" style="4" customWidth="1"/>
    <col min="3" max="3" width="19.42578125" style="4" customWidth="1"/>
    <col min="4" max="23" width="11.42578125" style="4" customWidth="1"/>
    <col min="24" max="24" width="5" style="4" customWidth="1"/>
    <col min="25" max="25" width="8.7109375" style="4" bestFit="1" customWidth="1"/>
    <col min="26" max="26" width="7.7109375" style="4" bestFit="1" customWidth="1"/>
    <col min="27" max="27" width="4.28515625" style="4" customWidth="1"/>
    <col min="28" max="28" width="18" style="4" customWidth="1"/>
    <col min="29" max="29" width="15.28515625" style="4" customWidth="1"/>
    <col min="30" max="30" width="12.28515625" style="4" bestFit="1" customWidth="1"/>
    <col min="31" max="16384" width="9.140625" style="4"/>
  </cols>
  <sheetData>
    <row r="1" spans="1:33" ht="21" thickBot="1" x14ac:dyDescent="0.35">
      <c r="C1" s="5" t="s">
        <v>0</v>
      </c>
      <c r="D1" s="32"/>
      <c r="F1" s="33" t="s">
        <v>139</v>
      </c>
    </row>
    <row r="2" spans="1:33" ht="15.75" thickBot="1" x14ac:dyDescent="0.3">
      <c r="C2" s="6">
        <v>6.6900000000000001E-2</v>
      </c>
    </row>
    <row r="4" spans="1:33" x14ac:dyDescent="0.25">
      <c r="Y4" s="4" t="s">
        <v>1</v>
      </c>
      <c r="Z4" s="4" t="s">
        <v>103</v>
      </c>
      <c r="AB4" s="4" t="s">
        <v>104</v>
      </c>
      <c r="AC4" s="4" t="s">
        <v>105</v>
      </c>
    </row>
    <row r="5" spans="1:33" x14ac:dyDescent="0.25">
      <c r="B5" s="28" t="s">
        <v>2</v>
      </c>
      <c r="C5" s="29" t="s">
        <v>3</v>
      </c>
      <c r="D5" s="30">
        <v>2023</v>
      </c>
      <c r="E5" s="30">
        <v>2024</v>
      </c>
      <c r="F5" s="30">
        <v>2025</v>
      </c>
      <c r="G5" s="30">
        <v>2026</v>
      </c>
      <c r="H5" s="30">
        <v>2027</v>
      </c>
      <c r="I5" s="30">
        <v>2028</v>
      </c>
      <c r="J5" s="30">
        <v>2029</v>
      </c>
      <c r="K5" s="30">
        <v>2030</v>
      </c>
      <c r="L5" s="30">
        <v>2031</v>
      </c>
      <c r="M5" s="30">
        <v>2032</v>
      </c>
      <c r="N5" s="30">
        <v>2033</v>
      </c>
      <c r="O5" s="30">
        <v>2034</v>
      </c>
      <c r="P5" s="30">
        <v>2035</v>
      </c>
      <c r="Q5" s="30">
        <v>2036</v>
      </c>
      <c r="R5" s="30">
        <v>2037</v>
      </c>
      <c r="S5" s="30">
        <v>2038</v>
      </c>
      <c r="T5" s="30">
        <v>2039</v>
      </c>
      <c r="U5" s="30">
        <v>2040</v>
      </c>
      <c r="V5" s="30">
        <v>2041</v>
      </c>
      <c r="W5" s="30">
        <v>2042</v>
      </c>
      <c r="AB5" s="4" t="s">
        <v>106</v>
      </c>
      <c r="AC5" s="4">
        <v>0</v>
      </c>
      <c r="AE5" s="4" t="s">
        <v>107</v>
      </c>
      <c r="AF5" s="4" t="s">
        <v>107</v>
      </c>
      <c r="AG5" s="4" t="s">
        <v>108</v>
      </c>
    </row>
    <row r="6" spans="1:33" x14ac:dyDescent="0.25">
      <c r="A6" s="20"/>
      <c r="AB6" s="4" t="s">
        <v>109</v>
      </c>
      <c r="AC6" s="4">
        <v>13808.659089633717</v>
      </c>
    </row>
    <row r="7" spans="1:33" ht="15.75" x14ac:dyDescent="0.25">
      <c r="A7" s="20">
        <v>1</v>
      </c>
      <c r="B7" s="24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33" ht="15.75" x14ac:dyDescent="0.25">
      <c r="A8" s="20"/>
      <c r="B8" s="24" t="s">
        <v>74</v>
      </c>
      <c r="C8" s="20">
        <v>228.49693720369163</v>
      </c>
      <c r="D8" s="34">
        <v>35.320485248190771</v>
      </c>
      <c r="E8" s="34">
        <v>36.676634619159891</v>
      </c>
      <c r="F8" s="34">
        <v>27.71436971563784</v>
      </c>
      <c r="G8" s="34">
        <v>26.75129032650629</v>
      </c>
      <c r="H8" s="34">
        <v>28.983171580553002</v>
      </c>
      <c r="I8" s="34">
        <v>30.670781096572298</v>
      </c>
      <c r="J8" s="34">
        <v>29.979667233627382</v>
      </c>
      <c r="K8" s="34">
        <v>22.57057800409105</v>
      </c>
      <c r="L8" s="34">
        <v>23.208201350011191</v>
      </c>
      <c r="M8" s="34">
        <v>14.8986669835393</v>
      </c>
      <c r="N8" s="34">
        <v>10.495413494991089</v>
      </c>
      <c r="O8" s="34">
        <v>10.267471252241149</v>
      </c>
      <c r="P8" s="34">
        <v>9.7238990054771204</v>
      </c>
      <c r="Q8" s="34">
        <v>8.3974112593205188</v>
      </c>
      <c r="R8" s="34">
        <v>6.199548663696131</v>
      </c>
      <c r="S8" s="34">
        <v>5.7432575158996908</v>
      </c>
      <c r="T8" s="34">
        <v>5.8287127921828459</v>
      </c>
      <c r="U8" s="34">
        <v>0.85607924561905002</v>
      </c>
      <c r="V8" s="34">
        <v>1.0772315438792199</v>
      </c>
      <c r="W8" s="34">
        <v>1.21390619515924</v>
      </c>
      <c r="X8" s="20"/>
      <c r="Y8" s="4">
        <v>336.57677712635513</v>
      </c>
      <c r="AE8" s="4" t="s">
        <v>74</v>
      </c>
      <c r="AG8" s="4" t="s">
        <v>110</v>
      </c>
    </row>
    <row r="9" spans="1:33" ht="15.75" x14ac:dyDescent="0.25">
      <c r="A9" s="20"/>
      <c r="B9" s="2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3" ht="15.75" x14ac:dyDescent="0.25">
      <c r="A10" s="20"/>
      <c r="B10" s="27" t="s">
        <v>1</v>
      </c>
      <c r="C10" s="35">
        <v>228.49693720369163</v>
      </c>
      <c r="D10" s="35">
        <v>35.320485248190771</v>
      </c>
      <c r="E10" s="35">
        <v>36.676634619159891</v>
      </c>
      <c r="F10" s="35">
        <v>27.71436971563784</v>
      </c>
      <c r="G10" s="35">
        <v>26.75129032650629</v>
      </c>
      <c r="H10" s="35">
        <v>28.983171580553002</v>
      </c>
      <c r="I10" s="35">
        <v>30.670781096572298</v>
      </c>
      <c r="J10" s="35">
        <v>29.979667233627382</v>
      </c>
      <c r="K10" s="35">
        <v>22.57057800409105</v>
      </c>
      <c r="L10" s="35">
        <v>23.208201350011191</v>
      </c>
      <c r="M10" s="35">
        <v>14.8986669835393</v>
      </c>
      <c r="N10" s="35">
        <v>10.495413494991089</v>
      </c>
      <c r="O10" s="35">
        <v>10.267471252241149</v>
      </c>
      <c r="P10" s="35">
        <v>9.7238990054771204</v>
      </c>
      <c r="Q10" s="35">
        <v>8.3974112593205188</v>
      </c>
      <c r="R10" s="35">
        <v>6.199548663696131</v>
      </c>
      <c r="S10" s="35">
        <v>5.7432575158996908</v>
      </c>
      <c r="T10" s="35">
        <v>5.8287127921828459</v>
      </c>
      <c r="U10" s="35">
        <v>0.85607924561905002</v>
      </c>
      <c r="V10" s="35">
        <v>1.0772315438792199</v>
      </c>
      <c r="W10" s="35">
        <v>1.21390619515924</v>
      </c>
      <c r="X10" s="20"/>
      <c r="Y10" s="4">
        <v>336.57677712635513</v>
      </c>
    </row>
    <row r="11" spans="1:33" x14ac:dyDescent="0.25">
      <c r="A11" s="20"/>
      <c r="X11" s="20"/>
    </row>
    <row r="12" spans="1:33" ht="15.75" x14ac:dyDescent="0.25">
      <c r="A12" s="20">
        <v>2</v>
      </c>
      <c r="B12" s="24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33" ht="15.75" x14ac:dyDescent="0.25">
      <c r="A13" s="20"/>
      <c r="B13" s="25" t="s">
        <v>75</v>
      </c>
      <c r="C13" s="20">
        <v>3077.2832246150374</v>
      </c>
      <c r="D13" s="34">
        <v>289.90680498512046</v>
      </c>
      <c r="E13" s="34">
        <v>311.68347401186702</v>
      </c>
      <c r="F13" s="34">
        <v>311.85947738324967</v>
      </c>
      <c r="G13" s="34">
        <v>353.61355422378836</v>
      </c>
      <c r="H13" s="34">
        <v>377.91202234515549</v>
      </c>
      <c r="I13" s="34">
        <v>355.94356640655229</v>
      </c>
      <c r="J13" s="34">
        <v>329.84676446677918</v>
      </c>
      <c r="K13" s="34">
        <v>372.6549082503293</v>
      </c>
      <c r="L13" s="34">
        <v>355.18401073908854</v>
      </c>
      <c r="M13" s="34">
        <v>344.141123457871</v>
      </c>
      <c r="N13" s="34">
        <v>250.82771520251509</v>
      </c>
      <c r="O13" s="34">
        <v>277.53695238772019</v>
      </c>
      <c r="P13" s="34">
        <v>258.67255084837001</v>
      </c>
      <c r="Q13" s="34">
        <v>254.4981368056402</v>
      </c>
      <c r="R13" s="34">
        <v>177.98640115552291</v>
      </c>
      <c r="S13" s="34">
        <v>136.0036852600318</v>
      </c>
      <c r="T13" s="34">
        <v>128.06817691911888</v>
      </c>
      <c r="U13" s="34">
        <v>65.870305701698697</v>
      </c>
      <c r="V13" s="34">
        <v>58.791659645522508</v>
      </c>
      <c r="W13" s="34">
        <v>60.085966617138133</v>
      </c>
      <c r="X13" s="20"/>
      <c r="Y13" s="4">
        <v>5071.087256813079</v>
      </c>
      <c r="Z13" s="4" t="b">
        <v>1</v>
      </c>
      <c r="AE13" s="4" t="s">
        <v>74</v>
      </c>
      <c r="AG13" s="4" t="s">
        <v>111</v>
      </c>
    </row>
    <row r="14" spans="1:33" ht="15.75" x14ac:dyDescent="0.25">
      <c r="A14" s="20"/>
      <c r="B14" s="25" t="s">
        <v>7</v>
      </c>
      <c r="C14" s="20">
        <v>93.549863863454405</v>
      </c>
      <c r="D14" s="20">
        <v>16.200961580000332</v>
      </c>
      <c r="E14" s="20">
        <v>20.255211818794468</v>
      </c>
      <c r="F14" s="20">
        <v>20.199869709999952</v>
      </c>
      <c r="G14" s="20">
        <v>20.199869709999952</v>
      </c>
      <c r="H14" s="20">
        <v>20.199869709999952</v>
      </c>
      <c r="I14" s="20">
        <v>20.255211818794468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/>
      <c r="Y14" s="4">
        <v>117.31099434758912</v>
      </c>
      <c r="AE14" s="4" t="s">
        <v>112</v>
      </c>
      <c r="AG14" s="4" t="s">
        <v>111</v>
      </c>
    </row>
    <row r="15" spans="1:33" ht="15.75" x14ac:dyDescent="0.25">
      <c r="A15" s="20"/>
      <c r="B15" s="36" t="s">
        <v>8</v>
      </c>
      <c r="C15" s="20">
        <v>293.78811577927701</v>
      </c>
      <c r="D15" s="34">
        <v>0</v>
      </c>
      <c r="E15" s="34">
        <v>0</v>
      </c>
      <c r="F15" s="34">
        <v>0</v>
      </c>
      <c r="G15" s="34">
        <v>1.2470000000000001</v>
      </c>
      <c r="H15" s="34">
        <v>0</v>
      </c>
      <c r="I15" s="34">
        <v>50.503046840000003</v>
      </c>
      <c r="J15" s="34">
        <v>52.514182470000002</v>
      </c>
      <c r="K15" s="34">
        <v>13.911</v>
      </c>
      <c r="L15" s="34">
        <v>0</v>
      </c>
      <c r="M15" s="34">
        <v>0</v>
      </c>
      <c r="N15" s="34">
        <v>14.149743279599999</v>
      </c>
      <c r="O15" s="34">
        <v>0</v>
      </c>
      <c r="P15" s="34">
        <v>0</v>
      </c>
      <c r="Q15" s="34">
        <v>0</v>
      </c>
      <c r="R15" s="34">
        <v>318.29915706899993</v>
      </c>
      <c r="S15" s="34">
        <v>143.33304919</v>
      </c>
      <c r="T15" s="34">
        <v>0</v>
      </c>
      <c r="U15" s="34">
        <v>123.90510446</v>
      </c>
      <c r="V15" s="34">
        <v>0</v>
      </c>
      <c r="W15" s="34">
        <v>0</v>
      </c>
      <c r="X15" s="20"/>
      <c r="Y15" s="4">
        <v>717.8622833085999</v>
      </c>
    </row>
    <row r="16" spans="1:33" ht="15.75" x14ac:dyDescent="0.25">
      <c r="A16" s="20"/>
      <c r="B16" s="3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33" ht="15.75" x14ac:dyDescent="0.25">
      <c r="A17" s="20"/>
      <c r="B17" s="27" t="s">
        <v>1</v>
      </c>
      <c r="C17" s="35">
        <v>3464.6212042577686</v>
      </c>
      <c r="D17" s="35">
        <v>306.10776656512081</v>
      </c>
      <c r="E17" s="35">
        <v>331.93868583066148</v>
      </c>
      <c r="F17" s="35">
        <v>332.05934709324964</v>
      </c>
      <c r="G17" s="35">
        <v>375.06042393378834</v>
      </c>
      <c r="H17" s="35">
        <v>398.11189205515547</v>
      </c>
      <c r="I17" s="35">
        <v>426.70182506534678</v>
      </c>
      <c r="J17" s="35">
        <v>382.36094693677916</v>
      </c>
      <c r="K17" s="35">
        <v>386.5659082503293</v>
      </c>
      <c r="L17" s="35">
        <v>355.18401073908854</v>
      </c>
      <c r="M17" s="35">
        <v>344.141123457871</v>
      </c>
      <c r="N17" s="35">
        <v>264.97745848211508</v>
      </c>
      <c r="O17" s="35">
        <v>277.53695238772019</v>
      </c>
      <c r="P17" s="35">
        <v>258.67255084837001</v>
      </c>
      <c r="Q17" s="35">
        <v>254.4981368056402</v>
      </c>
      <c r="R17" s="35">
        <v>496.28555822452284</v>
      </c>
      <c r="S17" s="35">
        <v>279.33673445003183</v>
      </c>
      <c r="T17" s="35">
        <v>128.06817691911888</v>
      </c>
      <c r="U17" s="35">
        <v>189.77541016169869</v>
      </c>
      <c r="V17" s="35">
        <v>58.791659645522508</v>
      </c>
      <c r="W17" s="35">
        <v>60.085966617138133</v>
      </c>
      <c r="X17" s="20"/>
      <c r="Y17" s="4">
        <v>5906.2605344692693</v>
      </c>
    </row>
    <row r="18" spans="1:33" x14ac:dyDescent="0.25">
      <c r="A18" s="20"/>
      <c r="X18" s="20"/>
    </row>
    <row r="19" spans="1:33" ht="15.75" x14ac:dyDescent="0.25">
      <c r="A19" s="20">
        <v>3</v>
      </c>
      <c r="B19" s="24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3" ht="15.75" x14ac:dyDescent="0.25">
      <c r="A20" s="20"/>
      <c r="B20" s="25" t="s">
        <v>45</v>
      </c>
      <c r="C20" s="20">
        <v>4891.8392475004011</v>
      </c>
      <c r="D20" s="34">
        <v>700.83495662063069</v>
      </c>
      <c r="E20" s="34">
        <v>793.99262587823364</v>
      </c>
      <c r="F20" s="34">
        <v>545.58119534751313</v>
      </c>
      <c r="G20" s="34">
        <v>536.52673475225743</v>
      </c>
      <c r="H20" s="34">
        <v>579.02714551024644</v>
      </c>
      <c r="I20" s="34">
        <v>673.95010631888329</v>
      </c>
      <c r="J20" s="34">
        <v>671.30023731203539</v>
      </c>
      <c r="K20" s="34">
        <v>553.27095556974587</v>
      </c>
      <c r="L20" s="34">
        <v>597.5787881722722</v>
      </c>
      <c r="M20" s="34">
        <v>382.86673948051879</v>
      </c>
      <c r="N20" s="34">
        <v>244.2526353082531</v>
      </c>
      <c r="O20" s="34">
        <v>245.60706943618291</v>
      </c>
      <c r="P20" s="34">
        <v>234.85640264741201</v>
      </c>
      <c r="Q20" s="34">
        <v>199.44669686335749</v>
      </c>
      <c r="R20" s="34">
        <v>103.88185908838311</v>
      </c>
      <c r="S20" s="34">
        <v>53.072587210223716</v>
      </c>
      <c r="T20" s="34">
        <v>54.27718464615095</v>
      </c>
      <c r="U20" s="34">
        <v>16.298948088402661</v>
      </c>
      <c r="V20" s="34">
        <v>20.501765780214711</v>
      </c>
      <c r="W20" s="34">
        <v>22.880448298911571</v>
      </c>
      <c r="X20" s="20"/>
      <c r="Y20" s="4">
        <v>7230.0050823298307</v>
      </c>
      <c r="AE20" s="4" t="s">
        <v>74</v>
      </c>
      <c r="AG20" s="4" t="s">
        <v>113</v>
      </c>
    </row>
    <row r="21" spans="1:33" ht="15.75" x14ac:dyDescent="0.25">
      <c r="A21" s="20"/>
      <c r="B21" s="25" t="s">
        <v>76</v>
      </c>
      <c r="C21" s="20">
        <v>4.9290174238770534</v>
      </c>
      <c r="D21" s="34">
        <v>0.72168848850999967</v>
      </c>
      <c r="E21" s="34">
        <v>0.61332583290999976</v>
      </c>
      <c r="F21" s="34">
        <v>0.83119260997</v>
      </c>
      <c r="G21" s="34">
        <v>0.60554318112000061</v>
      </c>
      <c r="H21" s="34">
        <v>0.68085859171999952</v>
      </c>
      <c r="I21" s="34">
        <v>0.6798561878099999</v>
      </c>
      <c r="J21" s="34">
        <v>0.37317825964000001</v>
      </c>
      <c r="K21" s="34">
        <v>0.28432821632000005</v>
      </c>
      <c r="L21" s="34">
        <v>0.25275543572999998</v>
      </c>
      <c r="M21" s="34">
        <v>0.30560064702000012</v>
      </c>
      <c r="N21" s="34">
        <v>0.51135932212000001</v>
      </c>
      <c r="O21" s="34">
        <v>0.54430734047000007</v>
      </c>
      <c r="P21" s="34">
        <v>0.51781153150000003</v>
      </c>
      <c r="Q21" s="34">
        <v>0.43746365200999998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20"/>
      <c r="Y21" s="4">
        <v>7.3592692968499991</v>
      </c>
      <c r="AE21" s="4" t="s">
        <v>74</v>
      </c>
      <c r="AG21" s="4" t="s">
        <v>114</v>
      </c>
    </row>
    <row r="22" spans="1:33" ht="15.75" x14ac:dyDescent="0.25">
      <c r="A22" s="20"/>
      <c r="B22" s="27" t="s">
        <v>1</v>
      </c>
      <c r="C22" s="35">
        <v>4896.7682649242779</v>
      </c>
      <c r="D22" s="35">
        <v>701.55664510914073</v>
      </c>
      <c r="E22" s="35">
        <v>794.60595171114369</v>
      </c>
      <c r="F22" s="35">
        <v>546.41238795748313</v>
      </c>
      <c r="G22" s="35">
        <v>537.1322779333774</v>
      </c>
      <c r="H22" s="35">
        <v>579.70800410196648</v>
      </c>
      <c r="I22" s="35">
        <v>674.62996250669323</v>
      </c>
      <c r="J22" s="35">
        <v>671.67341557167538</v>
      </c>
      <c r="K22" s="35">
        <v>553.55528378606584</v>
      </c>
      <c r="L22" s="35">
        <v>597.83154360800222</v>
      </c>
      <c r="M22" s="35">
        <v>383.1723401275388</v>
      </c>
      <c r="N22" s="35">
        <v>244.76399463037311</v>
      </c>
      <c r="O22" s="35">
        <v>246.15137677665291</v>
      </c>
      <c r="P22" s="35">
        <v>235.37421417891201</v>
      </c>
      <c r="Q22" s="35">
        <v>199.88416051536748</v>
      </c>
      <c r="R22" s="35">
        <v>103.88185908838311</v>
      </c>
      <c r="S22" s="35">
        <v>53.072587210223716</v>
      </c>
      <c r="T22" s="35">
        <v>54.27718464615095</v>
      </c>
      <c r="U22" s="35">
        <v>16.298948088402661</v>
      </c>
      <c r="V22" s="35">
        <v>20.501765780214711</v>
      </c>
      <c r="W22" s="35">
        <v>22.880448298911571</v>
      </c>
      <c r="X22" s="20"/>
      <c r="Y22" s="4">
        <v>7237.3643516266802</v>
      </c>
    </row>
    <row r="23" spans="1:33" x14ac:dyDescent="0.25">
      <c r="A23" s="20"/>
      <c r="X23" s="20"/>
    </row>
    <row r="24" spans="1:33" ht="15.75" x14ac:dyDescent="0.25">
      <c r="A24" s="20">
        <v>4</v>
      </c>
      <c r="B24" s="24" t="s">
        <v>77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33" ht="15.75" x14ac:dyDescent="0.25">
      <c r="A25" s="20"/>
      <c r="B25" s="25" t="s">
        <v>78</v>
      </c>
      <c r="C25" s="20">
        <v>2.8617665106704909E-2</v>
      </c>
      <c r="D25" s="20">
        <v>0</v>
      </c>
      <c r="E25" s="20">
        <v>0</v>
      </c>
      <c r="F25" s="20">
        <v>0</v>
      </c>
      <c r="G25" s="20">
        <v>0</v>
      </c>
      <c r="H25" s="20">
        <v>9.7761597341902724E-3</v>
      </c>
      <c r="I25" s="20">
        <v>9.5075144453052197E-3</v>
      </c>
      <c r="J25" s="20">
        <v>7.2990462728288819E-3</v>
      </c>
      <c r="K25" s="20">
        <v>5.1379283922976839E-3</v>
      </c>
      <c r="L25" s="20">
        <v>5.56236716027028E-3</v>
      </c>
      <c r="M25" s="20">
        <v>2.8662273817963201E-3</v>
      </c>
      <c r="N25" s="20">
        <v>1.1406257904841208E-3</v>
      </c>
      <c r="O25" s="20">
        <v>1.1771339548639799E-3</v>
      </c>
      <c r="P25" s="20">
        <v>1.17864026883645E-3</v>
      </c>
      <c r="Q25" s="20">
        <v>9.9108780783284996E-4</v>
      </c>
      <c r="R25" s="20">
        <v>1.1874859258212301E-3</v>
      </c>
      <c r="S25" s="20">
        <v>9.4641515327964E-4</v>
      </c>
      <c r="T25" s="20">
        <v>0</v>
      </c>
      <c r="U25" s="20">
        <v>0</v>
      </c>
      <c r="V25" s="20">
        <v>0</v>
      </c>
      <c r="W25" s="20">
        <v>0</v>
      </c>
      <c r="X25" s="20"/>
      <c r="Y25" s="4">
        <v>4.6770632287806924E-2</v>
      </c>
    </row>
    <row r="26" spans="1:33" ht="15.75" x14ac:dyDescent="0.25">
      <c r="A26" s="20"/>
      <c r="B26" s="25" t="s">
        <v>92</v>
      </c>
      <c r="C26" s="20">
        <v>3256.3079594581804</v>
      </c>
      <c r="D26" s="20">
        <v>70.156794570097304</v>
      </c>
      <c r="E26" s="20">
        <v>83.832444756094517</v>
      </c>
      <c r="F26" s="20">
        <v>342.00898339244577</v>
      </c>
      <c r="G26" s="20">
        <v>339.1483617125034</v>
      </c>
      <c r="H26" s="20">
        <v>378.71431669273073</v>
      </c>
      <c r="I26" s="20">
        <v>428.79121967970644</v>
      </c>
      <c r="J26" s="20">
        <v>437.00505830643129</v>
      </c>
      <c r="K26" s="20">
        <v>379.80234681095556</v>
      </c>
      <c r="L26" s="20">
        <v>428.33169704171587</v>
      </c>
      <c r="M26" s="20">
        <v>331.10759225711575</v>
      </c>
      <c r="N26" s="20">
        <v>258.30745357465889</v>
      </c>
      <c r="O26" s="20">
        <v>284.12250410510717</v>
      </c>
      <c r="P26" s="20">
        <v>300.90004620948469</v>
      </c>
      <c r="Q26" s="20">
        <v>292.00532275987837</v>
      </c>
      <c r="R26" s="20">
        <v>237.1495844740717</v>
      </c>
      <c r="S26" s="20">
        <v>266.4884514922021</v>
      </c>
      <c r="T26" s="20">
        <v>297.90763108366065</v>
      </c>
      <c r="U26" s="20">
        <v>288.48496218730702</v>
      </c>
      <c r="V26" s="20">
        <v>364.21138666918841</v>
      </c>
      <c r="W26" s="20">
        <v>393.45443286026227</v>
      </c>
      <c r="X26" s="20"/>
      <c r="AG26" s="4" t="s">
        <v>115</v>
      </c>
    </row>
    <row r="27" spans="1:33" ht="15.75" x14ac:dyDescent="0.25">
      <c r="A27" s="20"/>
      <c r="B27" s="27" t="s">
        <v>1</v>
      </c>
      <c r="C27" s="35">
        <v>3256.3365771232866</v>
      </c>
      <c r="D27" s="35">
        <v>70.156794570097304</v>
      </c>
      <c r="E27" s="35">
        <v>83.832444756094517</v>
      </c>
      <c r="F27" s="35">
        <v>342.00898339244577</v>
      </c>
      <c r="G27" s="35">
        <v>339.1483617125034</v>
      </c>
      <c r="H27" s="35">
        <v>378.72409285246493</v>
      </c>
      <c r="I27" s="35">
        <v>428.80072719415176</v>
      </c>
      <c r="J27" s="35">
        <v>437.0123573527041</v>
      </c>
      <c r="K27" s="35">
        <v>379.80748473934784</v>
      </c>
      <c r="L27" s="35">
        <v>428.33725940887615</v>
      </c>
      <c r="M27" s="35">
        <v>331.11045848449754</v>
      </c>
      <c r="N27" s="35">
        <v>258.30859420044936</v>
      </c>
      <c r="O27" s="35">
        <v>284.12368123906202</v>
      </c>
      <c r="P27" s="35">
        <v>300.90122484975353</v>
      </c>
      <c r="Q27" s="35">
        <v>292.00631384768622</v>
      </c>
      <c r="R27" s="35">
        <v>237.15077195999751</v>
      </c>
      <c r="S27" s="35">
        <v>266.4893979073554</v>
      </c>
      <c r="T27" s="35">
        <v>297.90763108366065</v>
      </c>
      <c r="U27" s="35">
        <v>288.48496218730702</v>
      </c>
      <c r="V27" s="35">
        <v>364.21138666918841</v>
      </c>
      <c r="W27" s="35">
        <v>393.45443286026227</v>
      </c>
      <c r="X27" s="20"/>
      <c r="Y27" s="4">
        <v>6201.9773612679055</v>
      </c>
    </row>
    <row r="28" spans="1:33" x14ac:dyDescent="0.25">
      <c r="A28" s="20"/>
      <c r="X28" s="20"/>
    </row>
    <row r="29" spans="1:33" ht="15.75" x14ac:dyDescent="0.25">
      <c r="A29" s="20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33" ht="15.75" x14ac:dyDescent="0.25">
      <c r="A30" s="20">
        <v>5</v>
      </c>
      <c r="B30" s="24" t="s">
        <v>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33" ht="15.75" x14ac:dyDescent="0.25">
      <c r="A31" s="20"/>
      <c r="B31" s="25" t="s">
        <v>10</v>
      </c>
      <c r="C31" s="20">
        <v>-1575.3466637630249</v>
      </c>
      <c r="D31" s="34">
        <v>25.281834349036089</v>
      </c>
      <c r="E31" s="34">
        <v>39.081955606658838</v>
      </c>
      <c r="F31" s="34">
        <v>11.19309990606861</v>
      </c>
      <c r="G31" s="34">
        <v>-70.754440107691252</v>
      </c>
      <c r="H31" s="34">
        <v>-147.26712543294906</v>
      </c>
      <c r="I31" s="34">
        <v>-157.89107761553876</v>
      </c>
      <c r="J31" s="34">
        <v>-164.39532652409048</v>
      </c>
      <c r="K31" s="34">
        <v>-206.27570139448787</v>
      </c>
      <c r="L31" s="34">
        <v>-214.74987044213805</v>
      </c>
      <c r="M31" s="34">
        <v>-215.51945762166221</v>
      </c>
      <c r="N31" s="34">
        <v>-272.69522632805825</v>
      </c>
      <c r="O31" s="34">
        <v>-299.80889856646519</v>
      </c>
      <c r="P31" s="34">
        <v>-211.27953325345055</v>
      </c>
      <c r="Q31" s="34">
        <v>-167.49476184306099</v>
      </c>
      <c r="R31" s="34">
        <v>-261.15341647774824</v>
      </c>
      <c r="S31" s="34">
        <v>-262.50629791264413</v>
      </c>
      <c r="T31" s="34">
        <v>-271.60233163480598</v>
      </c>
      <c r="U31" s="34">
        <v>-228.34273980283911</v>
      </c>
      <c r="V31" s="34">
        <v>-227.83097697754437</v>
      </c>
      <c r="W31" s="34">
        <v>-233.64795367236792</v>
      </c>
      <c r="X31" s="20"/>
      <c r="Y31" s="4">
        <v>-3537.6582457457785</v>
      </c>
      <c r="AE31" s="4" t="s">
        <v>42</v>
      </c>
      <c r="AG31" s="4" t="s">
        <v>110</v>
      </c>
    </row>
    <row r="32" spans="1:33" ht="15.75" x14ac:dyDescent="0.25">
      <c r="A32" s="20"/>
      <c r="B32" s="25" t="s">
        <v>11</v>
      </c>
      <c r="C32" s="20">
        <v>-7424.180506131047</v>
      </c>
      <c r="D32" s="34">
        <v>-316.51660441981971</v>
      </c>
      <c r="E32" s="34">
        <v>-316.88294995370961</v>
      </c>
      <c r="F32" s="34">
        <v>-439.4702257475443</v>
      </c>
      <c r="G32" s="34">
        <v>-447.23929665146829</v>
      </c>
      <c r="H32" s="34">
        <v>-478.40857449534519</v>
      </c>
      <c r="I32" s="34">
        <v>-478.01736331114188</v>
      </c>
      <c r="J32" s="34">
        <v>-497.75286547275624</v>
      </c>
      <c r="K32" s="34">
        <v>-570.39933469897881</v>
      </c>
      <c r="L32" s="34">
        <v>-202.15021125052485</v>
      </c>
      <c r="M32" s="34">
        <v>-758.71526627847641</v>
      </c>
      <c r="N32" s="34">
        <v>-1111.5724593564794</v>
      </c>
      <c r="O32" s="34">
        <v>-1145.6254690043422</v>
      </c>
      <c r="P32" s="34">
        <v>-1027.051011122639</v>
      </c>
      <c r="Q32" s="34">
        <v>-1080.7325669769025</v>
      </c>
      <c r="R32" s="34">
        <v>-1288.1861650949713</v>
      </c>
      <c r="S32" s="34">
        <v>-1289.7708580805336</v>
      </c>
      <c r="T32" s="34">
        <v>-1327.5506397323857</v>
      </c>
      <c r="U32" s="34">
        <v>-1298.2002851182851</v>
      </c>
      <c r="V32" s="34">
        <v>-1328.0542200567329</v>
      </c>
      <c r="W32" s="34">
        <v>-640.13870296587118</v>
      </c>
      <c r="X32" s="20"/>
      <c r="Y32" s="4">
        <v>-16042.435069788911</v>
      </c>
      <c r="AE32" s="4" t="s">
        <v>43</v>
      </c>
      <c r="AG32" s="4" t="s">
        <v>110</v>
      </c>
    </row>
    <row r="33" spans="1:33" ht="15.75" x14ac:dyDescent="0.25">
      <c r="A33" s="20"/>
      <c r="B33" s="25" t="s">
        <v>12</v>
      </c>
      <c r="C33" s="20">
        <v>106.11388771351845</v>
      </c>
      <c r="D33" s="34">
        <v>6.6628505635095854</v>
      </c>
      <c r="E33" s="34">
        <v>7.2805019459716869</v>
      </c>
      <c r="F33" s="34">
        <v>6.1007318910600858</v>
      </c>
      <c r="G33" s="34">
        <v>6.1756693086120062</v>
      </c>
      <c r="H33" s="34">
        <v>6.726871664718975</v>
      </c>
      <c r="I33" s="34">
        <v>7.5883736063373295</v>
      </c>
      <c r="J33" s="34">
        <v>12.962758386037892</v>
      </c>
      <c r="K33" s="34">
        <v>12.607336264457659</v>
      </c>
      <c r="L33" s="34">
        <v>13.512611421183909</v>
      </c>
      <c r="M33" s="34">
        <v>9.9432203272573485</v>
      </c>
      <c r="N33" s="34">
        <v>7.2611900940295673</v>
      </c>
      <c r="O33" s="34">
        <v>7.6898869531538923</v>
      </c>
      <c r="P33" s="34">
        <v>7.8646738695951024</v>
      </c>
      <c r="Q33" s="34">
        <v>7.4507092759429829</v>
      </c>
      <c r="R33" s="34">
        <v>6.6790560139255266</v>
      </c>
      <c r="S33" s="34">
        <v>10.824284867219047</v>
      </c>
      <c r="T33" s="34">
        <v>11.339525098440912</v>
      </c>
      <c r="U33" s="34">
        <v>21.289933518227024</v>
      </c>
      <c r="V33" s="34">
        <v>26.870370540489368</v>
      </c>
      <c r="W33" s="34">
        <v>25.750306797178133</v>
      </c>
      <c r="X33" s="20"/>
      <c r="Y33" s="4">
        <v>222.58086240734804</v>
      </c>
      <c r="AE33" s="4" t="s">
        <v>116</v>
      </c>
      <c r="AG33" s="4" t="s">
        <v>110</v>
      </c>
    </row>
    <row r="34" spans="1:33" ht="15.75" x14ac:dyDescent="0.25">
      <c r="A34" s="20"/>
      <c r="B34" s="25" t="s">
        <v>13</v>
      </c>
      <c r="C34" s="20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20"/>
      <c r="Y34" s="4">
        <v>0</v>
      </c>
      <c r="AE34" s="4" t="s">
        <v>117</v>
      </c>
      <c r="AG34" s="4" t="s">
        <v>118</v>
      </c>
    </row>
    <row r="35" spans="1:33" ht="15.75" x14ac:dyDescent="0.25">
      <c r="A35" s="20"/>
      <c r="B35" s="25" t="s">
        <v>14</v>
      </c>
      <c r="C35" s="20">
        <v>36.992420578137732</v>
      </c>
      <c r="D35" s="34">
        <v>24.446518795534931</v>
      </c>
      <c r="E35" s="34">
        <v>16.025579196000059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20"/>
      <c r="Y35" s="4">
        <v>40.472097991534994</v>
      </c>
      <c r="AE35" s="4" t="s">
        <v>119</v>
      </c>
      <c r="AG35" s="4" t="s">
        <v>110</v>
      </c>
    </row>
    <row r="36" spans="1:33" ht="15.75" x14ac:dyDescent="0.25">
      <c r="A36" s="20"/>
      <c r="B36" s="25" t="s">
        <v>15</v>
      </c>
      <c r="C36" s="20">
        <v>2293.116527903645</v>
      </c>
      <c r="D36" s="34">
        <v>245.58042652799961</v>
      </c>
      <c r="E36" s="34">
        <v>227.21142283161748</v>
      </c>
      <c r="F36" s="34">
        <v>231.81731968023823</v>
      </c>
      <c r="G36" s="34">
        <v>229.43962133491439</v>
      </c>
      <c r="H36" s="34">
        <v>222.64986580825772</v>
      </c>
      <c r="I36" s="34">
        <v>221.25369180593799</v>
      </c>
      <c r="J36" s="34">
        <v>216.08718510679111</v>
      </c>
      <c r="K36" s="34">
        <v>215.21553621320211</v>
      </c>
      <c r="L36" s="34">
        <v>213.69650465906702</v>
      </c>
      <c r="M36" s="34">
        <v>210.06515395265382</v>
      </c>
      <c r="N36" s="34">
        <v>204.87870154703256</v>
      </c>
      <c r="O36" s="34">
        <v>203.41359908024771</v>
      </c>
      <c r="P36" s="34">
        <v>201.95641923869792</v>
      </c>
      <c r="Q36" s="34">
        <v>193.21579203307348</v>
      </c>
      <c r="R36" s="34">
        <v>174.96690169630534</v>
      </c>
      <c r="S36" s="34">
        <v>171.89935225193523</v>
      </c>
      <c r="T36" s="34">
        <v>169.24577366636944</v>
      </c>
      <c r="U36" s="34">
        <v>168.04722417876391</v>
      </c>
      <c r="V36" s="34">
        <v>167.62494532233958</v>
      </c>
      <c r="W36" s="34">
        <v>166.30592222631327</v>
      </c>
      <c r="X36" s="20"/>
      <c r="Y36" s="4">
        <v>4054.5713591617578</v>
      </c>
      <c r="AE36" s="4" t="s">
        <v>120</v>
      </c>
      <c r="AG36" s="4" t="s">
        <v>110</v>
      </c>
    </row>
    <row r="37" spans="1:33" ht="15.75" x14ac:dyDescent="0.25">
      <c r="A37" s="20"/>
      <c r="B37" s="25" t="s">
        <v>93</v>
      </c>
      <c r="C37" s="20">
        <v>-526.69839418052641</v>
      </c>
      <c r="D37" s="34">
        <v>8.7502771080788246</v>
      </c>
      <c r="E37" s="34">
        <v>8.7633311875200537</v>
      </c>
      <c r="F37" s="34">
        <v>8.7744283754400563</v>
      </c>
      <c r="G37" s="34">
        <v>8.7861783391200632</v>
      </c>
      <c r="H37" s="34">
        <v>8.7470503722000554</v>
      </c>
      <c r="I37" s="34">
        <v>8.8088737402575585</v>
      </c>
      <c r="J37" s="34">
        <v>8.8214282301600591</v>
      </c>
      <c r="K37" s="34">
        <v>-117.86441504093798</v>
      </c>
      <c r="L37" s="34">
        <v>-121.35608721036701</v>
      </c>
      <c r="M37" s="34">
        <v>-126.3159779882469</v>
      </c>
      <c r="N37" s="34">
        <v>-125.04470167024778</v>
      </c>
      <c r="O37" s="34">
        <v>-131.14475519401074</v>
      </c>
      <c r="P37" s="34">
        <v>-131.26703075337696</v>
      </c>
      <c r="Q37" s="34">
        <v>-130.46527945350829</v>
      </c>
      <c r="R37" s="34">
        <v>-132.03305208382889</v>
      </c>
      <c r="S37" s="34">
        <v>-137.68115923418205</v>
      </c>
      <c r="T37" s="34">
        <v>-144.60653578616814</v>
      </c>
      <c r="U37" s="34">
        <v>9.2234074919603355</v>
      </c>
      <c r="V37" s="34">
        <v>7.9465069995310351</v>
      </c>
      <c r="W37" s="34">
        <v>7.9460559360000556</v>
      </c>
      <c r="X37" s="20"/>
      <c r="Y37" s="4">
        <v>-1211.2114566346067</v>
      </c>
      <c r="AE37" s="4" t="s">
        <v>121</v>
      </c>
      <c r="AG37" s="4" t="s">
        <v>110</v>
      </c>
    </row>
    <row r="38" spans="1:33" ht="15.75" x14ac:dyDescent="0.25">
      <c r="A38" s="20"/>
      <c r="B38" s="25" t="s">
        <v>16</v>
      </c>
      <c r="C38" s="20">
        <v>5576.6726934260469</v>
      </c>
      <c r="D38" s="34">
        <v>557.40061557183935</v>
      </c>
      <c r="E38" s="34">
        <v>571.24097555355115</v>
      </c>
      <c r="F38" s="34">
        <v>376.24206920420977</v>
      </c>
      <c r="G38" s="34">
        <v>392.75352860514039</v>
      </c>
      <c r="H38" s="34">
        <v>459.01311968215538</v>
      </c>
      <c r="I38" s="34">
        <v>487.1021731487956</v>
      </c>
      <c r="J38" s="34">
        <v>594.75936106053484</v>
      </c>
      <c r="K38" s="34">
        <v>621.71036602028994</v>
      </c>
      <c r="L38" s="34">
        <v>643.71295966643152</v>
      </c>
      <c r="M38" s="34">
        <v>533.55857718663356</v>
      </c>
      <c r="N38" s="34">
        <v>414.32218284110161</v>
      </c>
      <c r="O38" s="34">
        <v>441.90976508226493</v>
      </c>
      <c r="P38" s="34">
        <v>450.43454584834342</v>
      </c>
      <c r="Q38" s="34">
        <v>421.75421078417281</v>
      </c>
      <c r="R38" s="34">
        <v>361.49144924565735</v>
      </c>
      <c r="S38" s="34">
        <v>445.72127045443204</v>
      </c>
      <c r="T38" s="34">
        <v>481.51436982124255</v>
      </c>
      <c r="U38" s="34">
        <v>692.89379852027855</v>
      </c>
      <c r="V38" s="34">
        <v>784.55840312912471</v>
      </c>
      <c r="W38" s="34">
        <v>799.54139936608169</v>
      </c>
      <c r="X38" s="20"/>
      <c r="Y38" s="4">
        <v>10531.635140792283</v>
      </c>
      <c r="AE38" s="4" t="s">
        <v>116</v>
      </c>
      <c r="AF38" s="4" t="s">
        <v>121</v>
      </c>
      <c r="AG38" s="4" t="s">
        <v>113</v>
      </c>
    </row>
    <row r="39" spans="1:33" ht="15.75" x14ac:dyDescent="0.25">
      <c r="A39" s="20"/>
      <c r="B39" s="25" t="s">
        <v>17</v>
      </c>
      <c r="C39" s="20">
        <v>68.393989348368336</v>
      </c>
      <c r="D39" s="34">
        <v>4.9638307668000001</v>
      </c>
      <c r="E39" s="34">
        <v>2.4059721897200004</v>
      </c>
      <c r="F39" s="34">
        <v>2.9554519855200021</v>
      </c>
      <c r="G39" s="34">
        <v>3.4591975003300006</v>
      </c>
      <c r="H39" s="34">
        <v>5.9167973945100014</v>
      </c>
      <c r="I39" s="34">
        <v>3.7922738109100012</v>
      </c>
      <c r="J39" s="34">
        <v>2.7524455027300001</v>
      </c>
      <c r="K39" s="34">
        <v>4.6606108648700024</v>
      </c>
      <c r="L39" s="34">
        <v>3.4359744714299998</v>
      </c>
      <c r="M39" s="34">
        <v>8.1230596089600073</v>
      </c>
      <c r="N39" s="34">
        <v>9.3581545992199899</v>
      </c>
      <c r="O39" s="34">
        <v>9.9125789393299986</v>
      </c>
      <c r="P39" s="34">
        <v>10.965552031230011</v>
      </c>
      <c r="Q39" s="34">
        <v>11.334121956220001</v>
      </c>
      <c r="R39" s="34">
        <v>8.5834230255400126</v>
      </c>
      <c r="S39" s="34">
        <v>9.7208014004400063</v>
      </c>
      <c r="T39" s="34">
        <v>9.982184830060012</v>
      </c>
      <c r="U39" s="34">
        <v>10.444826412650002</v>
      </c>
      <c r="V39" s="34">
        <v>12.377313876499981</v>
      </c>
      <c r="W39" s="34">
        <v>13.279393199180008</v>
      </c>
      <c r="X39" s="20"/>
      <c r="Y39" s="4">
        <v>148.42396436615005</v>
      </c>
      <c r="AE39" s="4" t="s">
        <v>116</v>
      </c>
      <c r="AF39" s="4" t="s">
        <v>121</v>
      </c>
      <c r="AG39" s="4" t="s">
        <v>114</v>
      </c>
    </row>
    <row r="40" spans="1:33" ht="15.75" x14ac:dyDescent="0.25">
      <c r="A40" s="20"/>
      <c r="B40" s="25" t="s">
        <v>18</v>
      </c>
      <c r="C40" s="20">
        <v>122.96417088509725</v>
      </c>
      <c r="D40" s="20">
        <v>25.395204181297711</v>
      </c>
      <c r="E40" s="20">
        <v>107.1510524621698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5.509421693153E-2</v>
      </c>
      <c r="L40" s="20">
        <v>7.7462172303760495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1.8857260549080999</v>
      </c>
      <c r="T40" s="20">
        <v>0</v>
      </c>
      <c r="U40" s="20">
        <v>0</v>
      </c>
      <c r="V40" s="20">
        <v>0</v>
      </c>
      <c r="W40" s="20">
        <v>0</v>
      </c>
      <c r="X40" s="20"/>
      <c r="Y40" s="4">
        <v>142.2332941456832</v>
      </c>
    </row>
    <row r="41" spans="1:33" ht="15.75" x14ac:dyDescent="0.25">
      <c r="A41" s="20"/>
      <c r="B41" s="25" t="s">
        <v>19</v>
      </c>
      <c r="C41" s="20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20"/>
      <c r="Y41" s="4">
        <v>0</v>
      </c>
    </row>
    <row r="42" spans="1:33" ht="15.75" x14ac:dyDescent="0.25">
      <c r="A42" s="20"/>
      <c r="B42" s="25" t="s">
        <v>20</v>
      </c>
      <c r="C42" s="20">
        <v>2.5398735447727634</v>
      </c>
      <c r="D42" s="34">
        <v>0</v>
      </c>
      <c r="E42" s="34">
        <v>0.53178452027376999</v>
      </c>
      <c r="F42" s="34">
        <v>1.224691401176E-2</v>
      </c>
      <c r="G42" s="34">
        <v>0</v>
      </c>
      <c r="H42" s="34">
        <v>0</v>
      </c>
      <c r="I42" s="34">
        <v>0.73559817919249992</v>
      </c>
      <c r="J42" s="34">
        <v>0.20383592575538001</v>
      </c>
      <c r="K42" s="34">
        <v>0</v>
      </c>
      <c r="L42" s="34">
        <v>0</v>
      </c>
      <c r="M42" s="34">
        <v>0</v>
      </c>
      <c r="N42" s="34">
        <v>0.36398927482490001</v>
      </c>
      <c r="O42" s="34">
        <v>0.51960476076296003</v>
      </c>
      <c r="P42" s="34">
        <v>0.93007074364671005</v>
      </c>
      <c r="Q42" s="34">
        <v>0.49436469920502996</v>
      </c>
      <c r="R42" s="34">
        <v>0.22743752599016001</v>
      </c>
      <c r="S42" s="34">
        <v>0.34242149887625001</v>
      </c>
      <c r="T42" s="34">
        <v>0.62786977163102009</v>
      </c>
      <c r="U42" s="34">
        <v>0</v>
      </c>
      <c r="V42" s="34">
        <v>0</v>
      </c>
      <c r="W42" s="34">
        <v>0</v>
      </c>
      <c r="X42" s="20"/>
      <c r="Y42" s="4">
        <v>4.9892238141704413</v>
      </c>
    </row>
    <row r="43" spans="1:33" x14ac:dyDescent="0.25">
      <c r="A43" s="20"/>
      <c r="X43" s="20"/>
    </row>
    <row r="44" spans="1:33" ht="15.75" x14ac:dyDescent="0.25">
      <c r="A44" s="20"/>
      <c r="B44" s="27" t="s">
        <v>1</v>
      </c>
      <c r="C44" s="35">
        <v>-1319.4320006750117</v>
      </c>
      <c r="D44" s="35">
        <v>581.96495344427638</v>
      </c>
      <c r="E44" s="35">
        <v>662.80962553977326</v>
      </c>
      <c r="F44" s="35">
        <v>197.62512220900422</v>
      </c>
      <c r="G44" s="35">
        <v>122.62045832895724</v>
      </c>
      <c r="H44" s="35">
        <v>77.378004993547776</v>
      </c>
      <c r="I44" s="35">
        <v>93.372543364750314</v>
      </c>
      <c r="J44" s="35">
        <v>173.43882221516265</v>
      </c>
      <c r="K44" s="35">
        <v>-40.290507554653431</v>
      </c>
      <c r="L44" s="35">
        <v>343.84809854545858</v>
      </c>
      <c r="M44" s="35">
        <v>-338.86069081288076</v>
      </c>
      <c r="N44" s="35">
        <v>-873.12816899857671</v>
      </c>
      <c r="O44" s="35">
        <v>-913.13368794905853</v>
      </c>
      <c r="P44" s="35">
        <v>-697.4463133979533</v>
      </c>
      <c r="Q44" s="35">
        <v>-744.44340952485754</v>
      </c>
      <c r="R44" s="35">
        <v>-1129.42436614913</v>
      </c>
      <c r="S44" s="35">
        <v>-1049.5644586995493</v>
      </c>
      <c r="T44" s="35">
        <v>-1071.0497839656161</v>
      </c>
      <c r="U44" s="35">
        <v>-624.64383479924459</v>
      </c>
      <c r="V44" s="35">
        <v>-556.50765716629269</v>
      </c>
      <c r="W44" s="35">
        <v>139.03642088651415</v>
      </c>
      <c r="X44" s="20"/>
    </row>
    <row r="45" spans="1:33" x14ac:dyDescent="0.25">
      <c r="A45" s="20"/>
      <c r="X45" s="20"/>
    </row>
    <row r="46" spans="1:33" ht="15.75" x14ac:dyDescent="0.25">
      <c r="A46" s="20">
        <v>6</v>
      </c>
      <c r="B46" s="24" t="s">
        <v>80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33" ht="15.75" x14ac:dyDescent="0.25">
      <c r="A47" s="20"/>
      <c r="B47" s="25" t="s">
        <v>21</v>
      </c>
      <c r="C47" s="20">
        <v>6742.5583598079756</v>
      </c>
      <c r="D47" s="20">
        <v>0</v>
      </c>
      <c r="E47" s="20">
        <v>0</v>
      </c>
      <c r="F47" s="20">
        <v>0</v>
      </c>
      <c r="G47" s="20">
        <v>0</v>
      </c>
      <c r="H47" s="20">
        <v>109.31405206226228</v>
      </c>
      <c r="I47" s="20">
        <v>159.49692538278427</v>
      </c>
      <c r="J47" s="20">
        <v>197.96063922882792</v>
      </c>
      <c r="K47" s="20">
        <v>338.45681176379662</v>
      </c>
      <c r="L47" s="20">
        <v>339.9211299249601</v>
      </c>
      <c r="M47" s="20">
        <v>828.17392780487182</v>
      </c>
      <c r="N47" s="20">
        <v>1173.6710553317191</v>
      </c>
      <c r="O47" s="20">
        <v>1183.85168270896</v>
      </c>
      <c r="P47" s="20">
        <v>1183.85168270896</v>
      </c>
      <c r="Q47" s="20">
        <v>1215.1638707983147</v>
      </c>
      <c r="R47" s="20">
        <v>1508.7784063864822</v>
      </c>
      <c r="S47" s="20">
        <v>1608.666946117432</v>
      </c>
      <c r="T47" s="20">
        <v>1608.666946117432</v>
      </c>
      <c r="U47" s="20">
        <v>1992.8774841576553</v>
      </c>
      <c r="V47" s="20">
        <v>2093.0746018220607</v>
      </c>
      <c r="W47" s="20">
        <v>2096.214790116218</v>
      </c>
      <c r="X47" s="20"/>
      <c r="Y47" s="4">
        <v>17638.140952432736</v>
      </c>
      <c r="AE47" s="4" t="s">
        <v>122</v>
      </c>
      <c r="AG47" s="4" t="s">
        <v>123</v>
      </c>
    </row>
    <row r="48" spans="1:33" ht="15.75" x14ac:dyDescent="0.25">
      <c r="A48" s="20"/>
      <c r="B48" s="25" t="s">
        <v>22</v>
      </c>
      <c r="C48" s="20">
        <v>1460.741064970556</v>
      </c>
      <c r="D48" s="20">
        <v>0</v>
      </c>
      <c r="E48" s="20">
        <v>0</v>
      </c>
      <c r="F48" s="20">
        <v>0</v>
      </c>
      <c r="G48" s="20">
        <v>0</v>
      </c>
      <c r="H48" s="20">
        <v>64.383644843865554</v>
      </c>
      <c r="I48" s="20">
        <v>95.547763457688873</v>
      </c>
      <c r="J48" s="20">
        <v>111.36526511424388</v>
      </c>
      <c r="K48" s="20">
        <v>111.36526511424388</v>
      </c>
      <c r="L48" s="20">
        <v>167.00343781304539</v>
      </c>
      <c r="M48" s="20">
        <v>169.15776088401901</v>
      </c>
      <c r="N48" s="20">
        <v>169.15776088402683</v>
      </c>
      <c r="O48" s="20">
        <v>169.42634693724943</v>
      </c>
      <c r="P48" s="20">
        <v>169.42634693724943</v>
      </c>
      <c r="Q48" s="20">
        <v>185.85172337290865</v>
      </c>
      <c r="R48" s="20">
        <v>369.45371533180696</v>
      </c>
      <c r="S48" s="20">
        <v>369.45371533180696</v>
      </c>
      <c r="T48" s="20">
        <v>369.45371533180696</v>
      </c>
      <c r="U48" s="20">
        <v>372.38551694831244</v>
      </c>
      <c r="V48" s="20">
        <v>373.9193921511395</v>
      </c>
      <c r="W48" s="20">
        <v>373.9193921511395</v>
      </c>
      <c r="X48" s="20"/>
      <c r="Y48" s="4">
        <v>3641.270762604554</v>
      </c>
      <c r="AE48" s="4" t="s">
        <v>124</v>
      </c>
      <c r="AG48" s="4" t="s">
        <v>125</v>
      </c>
    </row>
    <row r="49" spans="1:34" ht="15.75" x14ac:dyDescent="0.25">
      <c r="A49" s="20"/>
      <c r="B49" s="25" t="s">
        <v>23</v>
      </c>
      <c r="C49" s="20">
        <v>1075.5910070255256</v>
      </c>
      <c r="D49" s="34">
        <v>0</v>
      </c>
      <c r="E49" s="34">
        <v>0</v>
      </c>
      <c r="F49" s="34">
        <v>0</v>
      </c>
      <c r="G49" s="34">
        <v>49.851305863013522</v>
      </c>
      <c r="H49" s="34">
        <v>107.2461570095776</v>
      </c>
      <c r="I49" s="34">
        <v>118.45627122124729</v>
      </c>
      <c r="J49" s="34">
        <v>119.5802740766556</v>
      </c>
      <c r="K49" s="34">
        <v>131.58533817382758</v>
      </c>
      <c r="L49" s="34">
        <v>134.63288380845179</v>
      </c>
      <c r="M49" s="34">
        <v>136.25284627299459</v>
      </c>
      <c r="N49" s="34">
        <v>150.30835141014001</v>
      </c>
      <c r="O49" s="34">
        <v>156.2588011446494</v>
      </c>
      <c r="P49" s="34">
        <v>159.62617965496418</v>
      </c>
      <c r="Q49" s="34">
        <v>117.635430929507</v>
      </c>
      <c r="R49" s="34">
        <v>154.42018234003831</v>
      </c>
      <c r="S49" s="34">
        <v>157.93137131247829</v>
      </c>
      <c r="T49" s="34">
        <v>161.5222828115435</v>
      </c>
      <c r="U49" s="34">
        <v>165.1949672977197</v>
      </c>
      <c r="V49" s="34">
        <v>168.9511002220498</v>
      </c>
      <c r="W49" s="34">
        <v>173.17406639522005</v>
      </c>
      <c r="X49" s="20"/>
      <c r="Y49" s="4">
        <v>2362.6278099440779</v>
      </c>
      <c r="Z49" s="4" t="b">
        <v>1</v>
      </c>
      <c r="AE49" s="4" t="s">
        <v>42</v>
      </c>
      <c r="AG49" s="4" t="s">
        <v>111</v>
      </c>
    </row>
    <row r="50" spans="1:34" ht="15.75" x14ac:dyDescent="0.25">
      <c r="A50" s="20"/>
      <c r="B50" s="25" t="s">
        <v>24</v>
      </c>
      <c r="C50" s="20">
        <v>6948.4400876467453</v>
      </c>
      <c r="D50" s="34">
        <v>226.60834712027111</v>
      </c>
      <c r="E50" s="34">
        <v>247.26702035707012</v>
      </c>
      <c r="F50" s="34">
        <v>465.7494870090585</v>
      </c>
      <c r="G50" s="34">
        <v>499.64378734133356</v>
      </c>
      <c r="H50" s="34">
        <v>513.89252487950478</v>
      </c>
      <c r="I50" s="34">
        <v>522.39375423910417</v>
      </c>
      <c r="J50" s="34">
        <v>531.62503650937765</v>
      </c>
      <c r="K50" s="34">
        <v>537.7371934055742</v>
      </c>
      <c r="L50" s="34">
        <v>517.90869974373061</v>
      </c>
      <c r="M50" s="34">
        <v>749.38666783268218</v>
      </c>
      <c r="N50" s="34">
        <v>901.76697932455784</v>
      </c>
      <c r="O50" s="34">
        <v>922.52797627065797</v>
      </c>
      <c r="P50" s="34">
        <v>867.340149272085</v>
      </c>
      <c r="Q50" s="34">
        <v>900.81468592286183</v>
      </c>
      <c r="R50" s="34">
        <v>1000.1240832541739</v>
      </c>
      <c r="S50" s="34">
        <v>1027.1371617326022</v>
      </c>
      <c r="T50" s="34">
        <v>1056.2492513160141</v>
      </c>
      <c r="U50" s="34">
        <v>1088.0276839680118</v>
      </c>
      <c r="V50" s="34">
        <v>1123.2332374747798</v>
      </c>
      <c r="W50" s="34">
        <v>1162.8911348966597</v>
      </c>
      <c r="X50" s="20"/>
      <c r="Y50" s="4">
        <v>14862.324861870111</v>
      </c>
      <c r="Z50" s="4" t="b">
        <v>1</v>
      </c>
      <c r="AE50" s="4" t="s">
        <v>43</v>
      </c>
      <c r="AG50" s="4" t="s">
        <v>111</v>
      </c>
    </row>
    <row r="51" spans="1:34" ht="15.75" x14ac:dyDescent="0.25">
      <c r="A51" s="20"/>
      <c r="B51" s="25" t="s">
        <v>25</v>
      </c>
      <c r="C51" s="20">
        <v>1476.0774777170739</v>
      </c>
      <c r="D51" s="34">
        <v>80.641684909589713</v>
      </c>
      <c r="E51" s="34">
        <v>75.773518991781614</v>
      </c>
      <c r="F51" s="34">
        <v>106.247013921313</v>
      </c>
      <c r="G51" s="34">
        <v>113.7385373891894</v>
      </c>
      <c r="H51" s="34">
        <v>117.43651211795449</v>
      </c>
      <c r="I51" s="34">
        <v>130.5161989124704</v>
      </c>
      <c r="J51" s="34">
        <v>146.02225754737685</v>
      </c>
      <c r="K51" s="34">
        <v>141.62570133755693</v>
      </c>
      <c r="L51" s="34">
        <v>152.74573617991348</v>
      </c>
      <c r="M51" s="34">
        <v>144.30988407873821</v>
      </c>
      <c r="N51" s="34">
        <v>155.77479863520497</v>
      </c>
      <c r="O51" s="34">
        <v>137.76310776325539</v>
      </c>
      <c r="P51" s="34">
        <v>134.41496185636436</v>
      </c>
      <c r="Q51" s="34">
        <v>152.54724217828732</v>
      </c>
      <c r="R51" s="34">
        <v>140.26129195770727</v>
      </c>
      <c r="S51" s="34">
        <v>146.74746089681869</v>
      </c>
      <c r="T51" s="34">
        <v>153.14786298136397</v>
      </c>
      <c r="U51" s="34">
        <v>225.41075684093138</v>
      </c>
      <c r="V51" s="34">
        <v>278.56078508014548</v>
      </c>
      <c r="W51" s="34">
        <v>292.8561844406633</v>
      </c>
      <c r="X51" s="20"/>
      <c r="Y51" s="4">
        <v>3026.5414980166261</v>
      </c>
      <c r="Z51" s="4" t="b">
        <v>1</v>
      </c>
      <c r="AE51" s="4" t="s">
        <v>116</v>
      </c>
      <c r="AG51" s="4" t="s">
        <v>111</v>
      </c>
    </row>
    <row r="52" spans="1:34" ht="15.75" x14ac:dyDescent="0.25">
      <c r="A52" s="20"/>
      <c r="B52" s="25" t="s">
        <v>26</v>
      </c>
      <c r="C52" s="20">
        <v>832.5133075571739</v>
      </c>
      <c r="D52" s="34">
        <v>9.3161661356400329E-3</v>
      </c>
      <c r="E52" s="34">
        <v>9.5287022448800069E-3</v>
      </c>
      <c r="F52" s="34">
        <v>9.7460252052799339E-3</v>
      </c>
      <c r="G52" s="34">
        <v>4.0641533757721655</v>
      </c>
      <c r="H52" s="34">
        <v>33.455126994387243</v>
      </c>
      <c r="I52" s="34">
        <v>48.36839581802225</v>
      </c>
      <c r="J52" s="34">
        <v>60.242452562830721</v>
      </c>
      <c r="K52" s="34">
        <v>61.53892449880442</v>
      </c>
      <c r="L52" s="34">
        <v>88.61388861664598</v>
      </c>
      <c r="M52" s="34">
        <v>91.653890470280473</v>
      </c>
      <c r="N52" s="34">
        <v>93.7159385088476</v>
      </c>
      <c r="O52" s="34">
        <v>95.944653414558886</v>
      </c>
      <c r="P52" s="34">
        <v>98.104142362473254</v>
      </c>
      <c r="Q52" s="34">
        <v>108.73829749932969</v>
      </c>
      <c r="R52" s="34">
        <v>206.24444914349218</v>
      </c>
      <c r="S52" s="34">
        <v>210.91925982387974</v>
      </c>
      <c r="T52" s="34">
        <v>215.70023220215657</v>
      </c>
      <c r="U52" s="34">
        <v>221.64051902654492</v>
      </c>
      <c r="V52" s="34">
        <v>227.1356664497975</v>
      </c>
      <c r="W52" s="34">
        <v>232.19913611141868</v>
      </c>
      <c r="X52" s="20"/>
      <c r="Y52" s="4">
        <v>2098.3077177728278</v>
      </c>
      <c r="Z52" s="4" t="b">
        <v>1</v>
      </c>
      <c r="AE52" s="4" t="s">
        <v>117</v>
      </c>
      <c r="AG52" s="4" t="s">
        <v>126</v>
      </c>
    </row>
    <row r="53" spans="1:34" ht="15.75" x14ac:dyDescent="0.25">
      <c r="A53" s="20"/>
      <c r="B53" s="25" t="s">
        <v>81</v>
      </c>
      <c r="C53" s="20">
        <v>150.34317789971632</v>
      </c>
      <c r="D53" s="34">
        <v>0</v>
      </c>
      <c r="E53" s="34">
        <v>0</v>
      </c>
      <c r="F53" s="34">
        <v>0</v>
      </c>
      <c r="G53" s="34">
        <v>4.270014703871257</v>
      </c>
      <c r="H53" s="34">
        <v>4.4525783563024506</v>
      </c>
      <c r="I53" s="34">
        <v>4.6429476675581869</v>
      </c>
      <c r="J53" s="34">
        <v>4.8414563905562007</v>
      </c>
      <c r="K53" s="34">
        <v>20.151449160478901</v>
      </c>
      <c r="L53" s="34">
        <v>20.711795827995896</v>
      </c>
      <c r="M53" s="34">
        <v>21.289227810421412</v>
      </c>
      <c r="N53" s="34">
        <v>21.884320434157864</v>
      </c>
      <c r="O53" s="34">
        <v>22.497666501990771</v>
      </c>
      <c r="P53" s="34">
        <v>23.129887158319828</v>
      </c>
      <c r="Q53" s="34">
        <v>23.78161625335483</v>
      </c>
      <c r="R53" s="34">
        <v>29.115665488309425</v>
      </c>
      <c r="S53" s="34">
        <v>29.923137549574435</v>
      </c>
      <c r="T53" s="34">
        <v>30.746407458464841</v>
      </c>
      <c r="U53" s="34">
        <v>33.913556599507949</v>
      </c>
      <c r="V53" s="34">
        <v>34.634029184095972</v>
      </c>
      <c r="W53" s="34">
        <v>35.370937899995766</v>
      </c>
      <c r="X53" s="20"/>
      <c r="Y53" s="4">
        <v>365.35669444495602</v>
      </c>
      <c r="Z53" s="4" t="b">
        <v>1</v>
      </c>
      <c r="AE53" s="4" t="s">
        <v>121</v>
      </c>
      <c r="AG53" s="4" t="s">
        <v>111</v>
      </c>
      <c r="AH53" s="4" t="s">
        <v>126</v>
      </c>
    </row>
    <row r="54" spans="1:34" ht="15.75" x14ac:dyDescent="0.25">
      <c r="A54" s="20"/>
      <c r="B54" s="25" t="s">
        <v>70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/>
    </row>
    <row r="55" spans="1:34" ht="15.75" x14ac:dyDescent="0.25">
      <c r="A55" s="20"/>
      <c r="B55" s="25" t="s">
        <v>27</v>
      </c>
      <c r="C55" s="20">
        <v>-0.13542809752442675</v>
      </c>
      <c r="D55" s="34">
        <v>0</v>
      </c>
      <c r="E55" s="34">
        <v>-2.4389610025999999E-4</v>
      </c>
      <c r="F55" s="34">
        <v>-9.5084392204999987E-4</v>
      </c>
      <c r="G55" s="34">
        <v>-3.7540015948600001E-3</v>
      </c>
      <c r="H55" s="34">
        <v>-8.4094149000200017E-3</v>
      </c>
      <c r="I55" s="34">
        <v>-2.6381783137580002E-2</v>
      </c>
      <c r="J55" s="34">
        <v>-4.2732698675500037E-3</v>
      </c>
      <c r="K55" s="34">
        <v>-5.1719917857300027E-3</v>
      </c>
      <c r="L55" s="34">
        <v>-1.0529495452269989E-2</v>
      </c>
      <c r="M55" s="34">
        <v>-1.249670038643E-2</v>
      </c>
      <c r="N55" s="34">
        <v>-5.2885961453119995E-2</v>
      </c>
      <c r="O55" s="34">
        <v>-7.1098707002600044E-3</v>
      </c>
      <c r="P55" s="34">
        <v>-7.2213664244000098E-3</v>
      </c>
      <c r="Q55" s="34">
        <v>-7.3905792877900058E-3</v>
      </c>
      <c r="R55" s="34">
        <v>-1.4284318646049989E-2</v>
      </c>
      <c r="S55" s="34">
        <v>-3.6050494736329985E-2</v>
      </c>
      <c r="T55" s="34">
        <v>-8.0087162503229989E-2</v>
      </c>
      <c r="U55" s="34">
        <v>-1.0288605780239999E-2</v>
      </c>
      <c r="V55" s="34">
        <v>-1.046910734359E-2</v>
      </c>
      <c r="W55" s="34">
        <v>-1.0735190956030011E-2</v>
      </c>
      <c r="X55" s="20"/>
      <c r="Y55" s="4">
        <v>-0.30873405497778994</v>
      </c>
      <c r="AG55" s="4" t="s">
        <v>127</v>
      </c>
    </row>
    <row r="56" spans="1:34" ht="15.75" x14ac:dyDescent="0.25">
      <c r="A56" s="20"/>
      <c r="B56" s="27" t="s">
        <v>1</v>
      </c>
      <c r="C56" s="35">
        <v>18686.129054527242</v>
      </c>
      <c r="D56" s="35">
        <v>307.25934819599644</v>
      </c>
      <c r="E56" s="35">
        <v>323.04982415499637</v>
      </c>
      <c r="F56" s="35">
        <v>572.00529611165462</v>
      </c>
      <c r="G56" s="35">
        <v>671.56404467158518</v>
      </c>
      <c r="H56" s="35">
        <v>950.17218684895431</v>
      </c>
      <c r="I56" s="35">
        <v>1079.395874915738</v>
      </c>
      <c r="J56" s="35">
        <v>1171.6331081600015</v>
      </c>
      <c r="K56" s="35">
        <v>1342.4555114624966</v>
      </c>
      <c r="L56" s="35">
        <v>1421.5270424192909</v>
      </c>
      <c r="M56" s="35">
        <v>2140.2117084536212</v>
      </c>
      <c r="N56" s="35">
        <v>2666.2263185672009</v>
      </c>
      <c r="O56" s="35">
        <v>2688.2631248706221</v>
      </c>
      <c r="P56" s="35">
        <v>2635.8861285839916</v>
      </c>
      <c r="Q56" s="35">
        <v>2704.5254763752764</v>
      </c>
      <c r="R56" s="35">
        <v>3408.3835095833642</v>
      </c>
      <c r="S56" s="35">
        <v>3550.7430022698559</v>
      </c>
      <c r="T56" s="35">
        <v>3595.406611056279</v>
      </c>
      <c r="U56" s="35">
        <v>4099.440196232903</v>
      </c>
      <c r="V56" s="35">
        <v>4299.4983432767249</v>
      </c>
      <c r="W56" s="35">
        <v>4366.6149068203586</v>
      </c>
      <c r="X56" s="20"/>
    </row>
    <row r="57" spans="1:34" x14ac:dyDescent="0.25">
      <c r="A57" s="20"/>
      <c r="X57" s="20"/>
    </row>
    <row r="58" spans="1:34" ht="15.75" x14ac:dyDescent="0.25">
      <c r="A58" s="20">
        <v>7</v>
      </c>
      <c r="B58" s="24" t="s">
        <v>82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34" ht="15.75" x14ac:dyDescent="0.25">
      <c r="A59" s="20"/>
      <c r="B59" s="25" t="s">
        <v>83</v>
      </c>
      <c r="C59" s="20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20"/>
      <c r="Y59" s="4">
        <v>0</v>
      </c>
      <c r="AE59" s="4" t="s">
        <v>87</v>
      </c>
      <c r="AG59" s="4" t="s">
        <v>110</v>
      </c>
    </row>
    <row r="60" spans="1:34" ht="15.75" x14ac:dyDescent="0.25">
      <c r="A60" s="20"/>
      <c r="B60" s="25" t="s">
        <v>84</v>
      </c>
      <c r="C60" s="20">
        <v>248.41080717244344</v>
      </c>
      <c r="D60" s="34">
        <v>0</v>
      </c>
      <c r="E60" s="34">
        <v>1.208448950446924</v>
      </c>
      <c r="F60" s="34">
        <v>4.8785339497330726</v>
      </c>
      <c r="G60" s="34">
        <v>8.0239817915930374</v>
      </c>
      <c r="H60" s="34">
        <v>8.6822682094038761</v>
      </c>
      <c r="I60" s="34">
        <v>14.67897408180475</v>
      </c>
      <c r="J60" s="34">
        <v>19.222193629791867</v>
      </c>
      <c r="K60" s="34">
        <v>19.432033420130228</v>
      </c>
      <c r="L60" s="34">
        <v>21.41207634394555</v>
      </c>
      <c r="M60" s="34">
        <v>26.257124557977058</v>
      </c>
      <c r="N60" s="34">
        <v>26.659257533464942</v>
      </c>
      <c r="O60" s="34">
        <v>28.629623872617081</v>
      </c>
      <c r="P60" s="34">
        <v>29.25992425058978</v>
      </c>
      <c r="Q60" s="34">
        <v>29.72647368910491</v>
      </c>
      <c r="R60" s="34">
        <v>31.547084148419849</v>
      </c>
      <c r="S60" s="34">
        <v>49.616659605265468</v>
      </c>
      <c r="T60" s="34">
        <v>49.618396126397279</v>
      </c>
      <c r="U60" s="34">
        <v>64.448140703484626</v>
      </c>
      <c r="V60" s="34">
        <v>95.877346029395909</v>
      </c>
      <c r="W60" s="34">
        <v>96.439879418508184</v>
      </c>
      <c r="X60" s="20"/>
      <c r="Y60" s="4">
        <v>625.61842031207436</v>
      </c>
      <c r="Z60" s="4" t="b">
        <v>1</v>
      </c>
      <c r="AE60" s="4" t="s">
        <v>87</v>
      </c>
      <c r="AG60" s="4" t="s">
        <v>111</v>
      </c>
    </row>
    <row r="61" spans="1:34" ht="15.75" x14ac:dyDescent="0.25">
      <c r="A61" s="20"/>
      <c r="B61" s="25" t="s">
        <v>85</v>
      </c>
      <c r="C61" s="20">
        <v>1209.8442310062762</v>
      </c>
      <c r="D61" s="34">
        <v>9.4720593313632762</v>
      </c>
      <c r="E61" s="34">
        <v>18.556657916483658</v>
      </c>
      <c r="F61" s="34">
        <v>28.189782851463111</v>
      </c>
      <c r="G61" s="34">
        <v>25.831210320141743</v>
      </c>
      <c r="H61" s="34">
        <v>30.286948431334807</v>
      </c>
      <c r="I61" s="34">
        <v>42.027003991847465</v>
      </c>
      <c r="J61" s="34">
        <v>57.379723542132297</v>
      </c>
      <c r="K61" s="34">
        <v>76.437838561709768</v>
      </c>
      <c r="L61" s="34">
        <v>97.17965761399816</v>
      </c>
      <c r="M61" s="34">
        <v>119.10509745631916</v>
      </c>
      <c r="N61" s="34">
        <v>143.20790844575129</v>
      </c>
      <c r="O61" s="34">
        <v>167.10371743566421</v>
      </c>
      <c r="P61" s="34">
        <v>190.72055542103439</v>
      </c>
      <c r="Q61" s="34">
        <v>210.68287445944461</v>
      </c>
      <c r="R61" s="34">
        <v>240.24067425340328</v>
      </c>
      <c r="S61" s="34">
        <v>264.52874158661416</v>
      </c>
      <c r="T61" s="34">
        <v>287.61119640094364</v>
      </c>
      <c r="U61" s="34">
        <v>316.09625154050019</v>
      </c>
      <c r="V61" s="34">
        <v>337.35093878939227</v>
      </c>
      <c r="W61" s="34">
        <v>367.38049092765351</v>
      </c>
      <c r="X61" s="20"/>
      <c r="Y61" s="4">
        <v>3029.3893292771954</v>
      </c>
      <c r="AE61" s="4" t="s">
        <v>88</v>
      </c>
      <c r="AG61" s="4" t="s">
        <v>110</v>
      </c>
    </row>
    <row r="62" spans="1:34" ht="15.75" x14ac:dyDescent="0.25">
      <c r="A62" s="20"/>
      <c r="B62" s="25" t="s">
        <v>86</v>
      </c>
      <c r="C62" s="20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20"/>
      <c r="Y62" s="4">
        <v>0</v>
      </c>
      <c r="Z62" s="4" t="b">
        <v>1</v>
      </c>
      <c r="AE62" s="4" t="s">
        <v>88</v>
      </c>
      <c r="AG62" s="4" t="s">
        <v>111</v>
      </c>
    </row>
    <row r="63" spans="1:34" ht="15.75" x14ac:dyDescent="0.25">
      <c r="A63" s="20"/>
      <c r="B63" s="27" t="s">
        <v>1</v>
      </c>
      <c r="C63" s="35">
        <v>1458.2550381787196</v>
      </c>
      <c r="D63" s="35">
        <v>9.4720593313632762</v>
      </c>
      <c r="E63" s="35">
        <v>19.765106866930584</v>
      </c>
      <c r="F63" s="35">
        <v>33.068316801196183</v>
      </c>
      <c r="G63" s="35">
        <v>33.85519211173478</v>
      </c>
      <c r="H63" s="35">
        <v>38.969216640738679</v>
      </c>
      <c r="I63" s="35">
        <v>56.705978073652219</v>
      </c>
      <c r="J63" s="35">
        <v>76.601917171924157</v>
      </c>
      <c r="K63" s="35">
        <v>95.869871981839992</v>
      </c>
      <c r="L63" s="35">
        <v>118.59173395794372</v>
      </c>
      <c r="M63" s="35">
        <v>145.36222201429621</v>
      </c>
      <c r="N63" s="35">
        <v>169.86716597921622</v>
      </c>
      <c r="O63" s="35">
        <v>195.7333413082813</v>
      </c>
      <c r="P63" s="35">
        <v>219.98047967162418</v>
      </c>
      <c r="Q63" s="35">
        <v>240.40934814854953</v>
      </c>
      <c r="R63" s="35">
        <v>271.78775840182311</v>
      </c>
      <c r="S63" s="35">
        <v>314.14540119187961</v>
      </c>
      <c r="T63" s="35">
        <v>337.22959252734091</v>
      </c>
      <c r="U63" s="35">
        <v>380.54439224398482</v>
      </c>
      <c r="V63" s="35">
        <v>433.22828481878821</v>
      </c>
      <c r="W63" s="35">
        <v>463.82037034616167</v>
      </c>
      <c r="X63" s="20"/>
    </row>
    <row r="64" spans="1:34" x14ac:dyDescent="0.25">
      <c r="A64" s="20"/>
      <c r="X64" s="20"/>
    </row>
    <row r="65" spans="1:33" ht="15.75" x14ac:dyDescent="0.25">
      <c r="A65" s="20">
        <v>8</v>
      </c>
      <c r="B65" s="24" t="s">
        <v>28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33" ht="15.75" x14ac:dyDescent="0.25">
      <c r="A66" s="20"/>
      <c r="B66" s="25" t="s">
        <v>29</v>
      </c>
      <c r="C66" s="20">
        <v>-3172.2345190546221</v>
      </c>
      <c r="D66" s="34">
        <v>-703.66004551399578</v>
      </c>
      <c r="E66" s="34">
        <v>-844.00619916325365</v>
      </c>
      <c r="F66" s="34">
        <v>-224.28610701731495</v>
      </c>
      <c r="G66" s="34">
        <v>-193.63168020086508</v>
      </c>
      <c r="H66" s="34">
        <v>-293.07376798374685</v>
      </c>
      <c r="I66" s="34">
        <v>-198.13457466703898</v>
      </c>
      <c r="J66" s="34">
        <v>-138.94370816858986</v>
      </c>
      <c r="K66" s="34">
        <v>-112.18777708340996</v>
      </c>
      <c r="L66" s="34">
        <v>-116.92901101265784</v>
      </c>
      <c r="M66" s="34">
        <v>-205.05149410590226</v>
      </c>
      <c r="N66" s="34">
        <v>-178.09705777891028</v>
      </c>
      <c r="O66" s="34">
        <v>-181.94675710853306</v>
      </c>
      <c r="P66" s="34">
        <v>-173.6749084920755</v>
      </c>
      <c r="Q66" s="34">
        <v>-142.60378730416389</v>
      </c>
      <c r="R66" s="34">
        <v>-203.21609725010333</v>
      </c>
      <c r="S66" s="34">
        <v>-207.32041035004661</v>
      </c>
      <c r="T66" s="34">
        <v>-210.80611977189085</v>
      </c>
      <c r="U66" s="34">
        <v>-265.84755828284915</v>
      </c>
      <c r="V66" s="34">
        <v>-262.30157839909617</v>
      </c>
      <c r="W66" s="34">
        <v>-290.13961178953923</v>
      </c>
      <c r="X66" s="20"/>
      <c r="Y66" s="4">
        <v>-5145.8582514439831</v>
      </c>
      <c r="AE66" s="4" t="s">
        <v>128</v>
      </c>
    </row>
    <row r="67" spans="1:33" ht="15.75" x14ac:dyDescent="0.25">
      <c r="A67" s="20"/>
      <c r="B67" s="25" t="s">
        <v>30</v>
      </c>
      <c r="C67" s="20">
        <v>3520.4879887311704</v>
      </c>
      <c r="D67" s="34">
        <v>210.15546236242713</v>
      </c>
      <c r="E67" s="34">
        <v>301.40029649720447</v>
      </c>
      <c r="F67" s="34">
        <v>276.96370315957023</v>
      </c>
      <c r="G67" s="34">
        <v>248.70106364174148</v>
      </c>
      <c r="H67" s="34">
        <v>224.03029779402974</v>
      </c>
      <c r="I67" s="34">
        <v>252.26207517290538</v>
      </c>
      <c r="J67" s="34">
        <v>331.1967105887876</v>
      </c>
      <c r="K67" s="34">
        <v>352.35556796841831</v>
      </c>
      <c r="L67" s="34">
        <v>407.39543723522326</v>
      </c>
      <c r="M67" s="34">
        <v>301.9639462307681</v>
      </c>
      <c r="N67" s="34">
        <v>303.71965933089899</v>
      </c>
      <c r="O67" s="34">
        <v>321.2386560310652</v>
      </c>
      <c r="P67" s="34">
        <v>349.49048407180624</v>
      </c>
      <c r="Q67" s="34">
        <v>390.33298290742641</v>
      </c>
      <c r="R67" s="34">
        <v>370.38937288423705</v>
      </c>
      <c r="S67" s="34">
        <v>405.11558383567979</v>
      </c>
      <c r="T67" s="34">
        <v>449.37574615138561</v>
      </c>
      <c r="U67" s="34">
        <v>476.69061701001368</v>
      </c>
      <c r="V67" s="34">
        <v>538.92553853741515</v>
      </c>
      <c r="W67" s="34">
        <v>567.28550805840428</v>
      </c>
      <c r="X67" s="20"/>
      <c r="Y67" s="4">
        <v>7078.9887094694086</v>
      </c>
      <c r="AE67" s="4" t="s">
        <v>129</v>
      </c>
    </row>
    <row r="68" spans="1:33" ht="15.75" x14ac:dyDescent="0.25">
      <c r="A68" s="20"/>
      <c r="B68" s="27" t="s">
        <v>1</v>
      </c>
      <c r="C68" s="35">
        <v>348.25346967654804</v>
      </c>
      <c r="D68" s="35">
        <v>-493.50458315156868</v>
      </c>
      <c r="E68" s="35">
        <v>-542.60590266604913</v>
      </c>
      <c r="F68" s="35">
        <v>52.677596142255283</v>
      </c>
      <c r="G68" s="35">
        <v>55.069383440876408</v>
      </c>
      <c r="H68" s="35">
        <v>-69.043470189717112</v>
      </c>
      <c r="I68" s="35">
        <v>54.127500505866408</v>
      </c>
      <c r="J68" s="35">
        <v>192.25300242019773</v>
      </c>
      <c r="K68" s="35">
        <v>240.16779088500834</v>
      </c>
      <c r="L68" s="35">
        <v>290.46642622256542</v>
      </c>
      <c r="M68" s="35">
        <v>96.912452124865837</v>
      </c>
      <c r="N68" s="35">
        <v>125.62260155198871</v>
      </c>
      <c r="O68" s="35">
        <v>139.29189892253214</v>
      </c>
      <c r="P68" s="35">
        <v>175.81557557973073</v>
      </c>
      <c r="Q68" s="35">
        <v>247.72919560326253</v>
      </c>
      <c r="R68" s="35">
        <v>167.17327563413372</v>
      </c>
      <c r="S68" s="35">
        <v>197.79517348563317</v>
      </c>
      <c r="T68" s="35">
        <v>238.56962637949476</v>
      </c>
      <c r="U68" s="35">
        <v>210.84305872716453</v>
      </c>
      <c r="V68" s="35">
        <v>276.62396013831898</v>
      </c>
      <c r="W68" s="35">
        <v>277.14589626886504</v>
      </c>
      <c r="X68" s="20"/>
    </row>
    <row r="69" spans="1:33" x14ac:dyDescent="0.25">
      <c r="A69" s="20"/>
      <c r="X69" s="20"/>
    </row>
    <row r="70" spans="1:33" ht="15.75" x14ac:dyDescent="0.25">
      <c r="A70" s="20">
        <v>9</v>
      </c>
      <c r="B70" s="24" t="s">
        <v>31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33" ht="15.75" x14ac:dyDescent="0.25">
      <c r="A71" s="20"/>
      <c r="B71" s="24" t="s">
        <v>32</v>
      </c>
      <c r="C71" s="31">
        <v>2487.0166162411365</v>
      </c>
      <c r="D71" s="20">
        <v>0</v>
      </c>
      <c r="E71" s="20">
        <v>23.449676310438647</v>
      </c>
      <c r="F71" s="20">
        <v>143.82201725198132</v>
      </c>
      <c r="G71" s="20">
        <v>166.47871264641788</v>
      </c>
      <c r="H71" s="20">
        <v>212.22083559194093</v>
      </c>
      <c r="I71" s="20">
        <v>217.23911532908346</v>
      </c>
      <c r="J71" s="20">
        <v>222.67067475695984</v>
      </c>
      <c r="K71" s="20">
        <v>233.65394433149874</v>
      </c>
      <c r="L71" s="20">
        <v>240.69905400487988</v>
      </c>
      <c r="M71" s="20">
        <v>260.9333203002646</v>
      </c>
      <c r="N71" s="20">
        <v>308.63069887947285</v>
      </c>
      <c r="O71" s="20">
        <v>314.72892556216397</v>
      </c>
      <c r="P71" s="20">
        <v>320.96628975407788</v>
      </c>
      <c r="Q71" s="20">
        <v>327.35945133318427</v>
      </c>
      <c r="R71" s="20">
        <v>369.87508612228663</v>
      </c>
      <c r="S71" s="20">
        <v>377.3434106879501</v>
      </c>
      <c r="T71" s="20">
        <v>384.8437149248503</v>
      </c>
      <c r="U71" s="20">
        <v>440.41629517084806</v>
      </c>
      <c r="V71" s="20">
        <v>455.94645644238341</v>
      </c>
      <c r="W71" s="20">
        <v>467.48944384966524</v>
      </c>
      <c r="X71" s="20"/>
      <c r="Y71" s="4">
        <v>5488.7671232503471</v>
      </c>
      <c r="AF71" s="4" t="s">
        <v>130</v>
      </c>
      <c r="AG71" s="4" t="s">
        <v>131</v>
      </c>
    </row>
    <row r="72" spans="1:33" ht="15.75" x14ac:dyDescent="0.25">
      <c r="A72" s="20"/>
      <c r="B72" s="27" t="s">
        <v>1</v>
      </c>
      <c r="C72" s="20">
        <v>2487.0166162411365</v>
      </c>
      <c r="D72" s="35">
        <v>0</v>
      </c>
      <c r="E72" s="35">
        <v>23.449676310438647</v>
      </c>
      <c r="F72" s="35">
        <v>143.82201725198132</v>
      </c>
      <c r="G72" s="35">
        <v>166.47871264641788</v>
      </c>
      <c r="H72" s="35">
        <v>212.22083559194093</v>
      </c>
      <c r="I72" s="35">
        <v>217.23911532908346</v>
      </c>
      <c r="J72" s="35">
        <v>222.67067475695984</v>
      </c>
      <c r="K72" s="35">
        <v>233.65394433149874</v>
      </c>
      <c r="L72" s="35">
        <v>240.69905400487988</v>
      </c>
      <c r="M72" s="35">
        <v>260.9333203002646</v>
      </c>
      <c r="N72" s="35">
        <v>308.63069887947285</v>
      </c>
      <c r="O72" s="35">
        <v>314.72892556216397</v>
      </c>
      <c r="P72" s="35">
        <v>320.96628975407788</v>
      </c>
      <c r="Q72" s="35">
        <v>327.35945133318427</v>
      </c>
      <c r="R72" s="35">
        <v>369.87508612228663</v>
      </c>
      <c r="S72" s="35">
        <v>377.3434106879501</v>
      </c>
      <c r="T72" s="35">
        <v>384.8437149248503</v>
      </c>
      <c r="U72" s="35">
        <v>440.41629517084806</v>
      </c>
      <c r="V72" s="35">
        <v>455.94645644238341</v>
      </c>
      <c r="W72" s="35">
        <v>467.48944384966524</v>
      </c>
      <c r="X72" s="20"/>
    </row>
    <row r="73" spans="1:33" x14ac:dyDescent="0.25">
      <c r="A73" s="20"/>
      <c r="X73" s="20"/>
    </row>
    <row r="74" spans="1:33" ht="16.5" thickBot="1" x14ac:dyDescent="0.3">
      <c r="A74" s="20"/>
      <c r="B74" s="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33" ht="16.5" thickBot="1" x14ac:dyDescent="0.3">
      <c r="A75" s="20">
        <v>10</v>
      </c>
      <c r="B75" s="38" t="s">
        <v>33</v>
      </c>
      <c r="C75" s="39">
        <v>33506.445161457661</v>
      </c>
      <c r="D75" s="39">
        <v>1518.3334693126167</v>
      </c>
      <c r="E75" s="39">
        <v>1733.5220471231494</v>
      </c>
      <c r="F75" s="39">
        <v>2247.3934366749081</v>
      </c>
      <c r="G75" s="39">
        <v>2327.6801451057468</v>
      </c>
      <c r="H75" s="39">
        <v>2595.2239344756044</v>
      </c>
      <c r="I75" s="39">
        <v>3061.6443080518548</v>
      </c>
      <c r="J75" s="39">
        <v>3357.6239118190319</v>
      </c>
      <c r="K75" s="39">
        <v>3214.3558658860238</v>
      </c>
      <c r="L75" s="39">
        <v>3819.6933702561169</v>
      </c>
      <c r="M75" s="39">
        <v>3377.8816011336139</v>
      </c>
      <c r="N75" s="39">
        <v>3175.7640767872304</v>
      </c>
      <c r="O75" s="39">
        <v>3242.9630843702171</v>
      </c>
      <c r="P75" s="39">
        <v>3459.8740490739838</v>
      </c>
      <c r="Q75" s="39">
        <v>3530.3660843634298</v>
      </c>
      <c r="R75" s="39">
        <v>3931.3130015290772</v>
      </c>
      <c r="S75" s="39">
        <v>3995.1045060192801</v>
      </c>
      <c r="T75" s="39">
        <v>3971.0814663634624</v>
      </c>
      <c r="U75" s="39">
        <v>5002.0155072586822</v>
      </c>
      <c r="V75" s="39">
        <v>5353.3714311487265</v>
      </c>
      <c r="W75" s="39">
        <v>6191.7417921430351</v>
      </c>
      <c r="X75" s="20"/>
      <c r="Y75" s="4">
        <v>69106.947088895773</v>
      </c>
    </row>
    <row r="76" spans="1:33" ht="15.75" x14ac:dyDescent="0.25">
      <c r="A76" s="20"/>
      <c r="B76" s="24" t="s">
        <v>34</v>
      </c>
      <c r="C76" s="20">
        <v>24886.313110296116</v>
      </c>
      <c r="D76" s="20">
        <v>613.36711476111725</v>
      </c>
      <c r="E76" s="20">
        <v>679.6468791426438</v>
      </c>
      <c r="F76" s="20">
        <v>1052.7661452505408</v>
      </c>
      <c r="G76" s="20">
        <v>1221.1309170449795</v>
      </c>
      <c r="H76" s="20">
        <v>1569.1955921203546</v>
      </c>
      <c r="I76" s="20">
        <v>1738.0421711751105</v>
      </c>
      <c r="J76" s="20">
        <v>1795.8911967534</v>
      </c>
      <c r="K76" s="20">
        <v>1982.1125694562406</v>
      </c>
      <c r="L76" s="20">
        <v>2038.8327130026571</v>
      </c>
      <c r="M76" s="20">
        <v>2771.5557734701201</v>
      </c>
      <c r="N76" s="20">
        <v>3266.5466194237069</v>
      </c>
      <c r="O76" s="20">
        <v>3309.1657365638239</v>
      </c>
      <c r="P76" s="20">
        <v>3244.7921148034538</v>
      </c>
      <c r="Q76" s="20">
        <v>3316.1169287824932</v>
      </c>
      <c r="R76" s="20">
        <v>4306.1055223972398</v>
      </c>
      <c r="S76" s="20">
        <v>4257.0758575078398</v>
      </c>
      <c r="T76" s="20">
        <v>4158.0169861891491</v>
      </c>
      <c r="U76" s="20">
        <v>4794.0903308747138</v>
      </c>
      <c r="V76" s="20">
        <v>4910.1242745013706</v>
      </c>
      <c r="W76" s="20">
        <v>4990.6409318966262</v>
      </c>
      <c r="X76" s="20"/>
      <c r="Y76" s="4">
        <v>56015.216375117583</v>
      </c>
    </row>
    <row r="77" spans="1:33" ht="15.75" x14ac:dyDescent="0.25">
      <c r="A77" s="20"/>
      <c r="B77" s="24" t="s">
        <v>35</v>
      </c>
      <c r="C77" s="20">
        <v>8620.132051161545</v>
      </c>
      <c r="D77" s="20">
        <v>904.96635455149976</v>
      </c>
      <c r="E77" s="20">
        <v>1053.8751679805055</v>
      </c>
      <c r="F77" s="20">
        <v>1194.6272914243673</v>
      </c>
      <c r="G77" s="20">
        <v>1106.5492280607675</v>
      </c>
      <c r="H77" s="20">
        <v>1026.0283423552498</v>
      </c>
      <c r="I77" s="20">
        <v>1323.602136876744</v>
      </c>
      <c r="J77" s="20">
        <v>1561.7327150656322</v>
      </c>
      <c r="K77" s="20">
        <v>1232.2432964297834</v>
      </c>
      <c r="L77" s="20">
        <v>1780.8606572534593</v>
      </c>
      <c r="M77" s="20">
        <v>606.32582766349344</v>
      </c>
      <c r="N77" s="20">
        <v>-90.782542636476336</v>
      </c>
      <c r="O77" s="20">
        <v>-66.202652193606369</v>
      </c>
      <c r="P77" s="20">
        <v>215.08193427053004</v>
      </c>
      <c r="Q77" s="20">
        <v>214.24915558093602</v>
      </c>
      <c r="R77" s="20">
        <v>-374.7925208681624</v>
      </c>
      <c r="S77" s="20">
        <v>-261.97135148855938</v>
      </c>
      <c r="T77" s="20">
        <v>-186.93551982568653</v>
      </c>
      <c r="U77" s="20">
        <v>207.92517638396865</v>
      </c>
      <c r="V77" s="20">
        <v>443.24715664735731</v>
      </c>
      <c r="W77" s="20">
        <v>1201.1008602464099</v>
      </c>
      <c r="X77" s="20"/>
      <c r="Y77" s="4">
        <v>13091.730713778215</v>
      </c>
    </row>
    <row r="78" spans="1:33" x14ac:dyDescent="0.25">
      <c r="A78" s="20"/>
      <c r="X78" s="20"/>
    </row>
    <row r="79" spans="1:33" ht="16.5" thickBot="1" x14ac:dyDescent="0.3">
      <c r="A79" s="20"/>
      <c r="B79" s="24"/>
      <c r="C79" s="40"/>
      <c r="G79" s="20"/>
      <c r="X79" s="20"/>
    </row>
    <row r="80" spans="1:33" ht="16.5" thickBot="1" x14ac:dyDescent="0.3">
      <c r="A80" s="20">
        <v>11</v>
      </c>
      <c r="B80" s="38" t="s">
        <v>36</v>
      </c>
      <c r="C80" s="41" t="s">
        <v>94</v>
      </c>
      <c r="D80" s="42"/>
      <c r="E80" s="42">
        <v>0</v>
      </c>
      <c r="F80" s="42"/>
      <c r="G80" s="42"/>
      <c r="H80" s="43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33" ht="15.75" x14ac:dyDescent="0.25">
      <c r="A81" s="20"/>
      <c r="B81" s="2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33" ht="15.75" x14ac:dyDescent="0.25">
      <c r="A82" s="20"/>
      <c r="B82" s="24"/>
      <c r="C82" s="20"/>
      <c r="D82" s="9"/>
    </row>
    <row r="83" spans="1:33" ht="15.75" x14ac:dyDescent="0.25">
      <c r="A83" s="20">
        <v>12</v>
      </c>
      <c r="B83" s="24" t="s">
        <v>71</v>
      </c>
      <c r="AE83" s="4" t="s">
        <v>107</v>
      </c>
      <c r="AF83" s="4" t="s">
        <v>107</v>
      </c>
      <c r="AG83" s="4" t="s">
        <v>108</v>
      </c>
    </row>
    <row r="84" spans="1:33" ht="15.75" x14ac:dyDescent="0.25">
      <c r="A84" s="20"/>
      <c r="B84" s="25" t="s">
        <v>74</v>
      </c>
      <c r="C84" s="46">
        <v>222388.39257443353</v>
      </c>
      <c r="D84" s="34">
        <v>25130.482426930779</v>
      </c>
      <c r="E84" s="34">
        <v>26897.30269792211</v>
      </c>
      <c r="F84" s="34">
        <v>19896.567448545389</v>
      </c>
      <c r="G84" s="34">
        <v>19011.531748009991</v>
      </c>
      <c r="H84" s="34">
        <v>20122.186338847729</v>
      </c>
      <c r="I84" s="34">
        <v>21448.48612012036</v>
      </c>
      <c r="J84" s="34">
        <v>19221.38645892336</v>
      </c>
      <c r="K84" s="34">
        <v>14829.963285471769</v>
      </c>
      <c r="L84" s="34">
        <v>15381.113843458979</v>
      </c>
      <c r="M84" s="34">
        <v>9529.233915786881</v>
      </c>
      <c r="N84" s="34">
        <v>6162.7130529123988</v>
      </c>
      <c r="O84" s="34">
        <v>5979.4561356374616</v>
      </c>
      <c r="P84" s="34">
        <v>5620.7546469954386</v>
      </c>
      <c r="Q84" s="34">
        <v>4744.159629705</v>
      </c>
      <c r="R84" s="34">
        <v>2985.3045794313589</v>
      </c>
      <c r="S84" s="34">
        <v>2173.041993021589</v>
      </c>
      <c r="T84" s="34">
        <v>2164.1344643246198</v>
      </c>
      <c r="U84" s="34">
        <v>304.24933559051999</v>
      </c>
      <c r="V84" s="34">
        <v>374.72806482401</v>
      </c>
      <c r="W84" s="34">
        <v>411.59638797374032</v>
      </c>
      <c r="AE84" s="4" t="s">
        <v>74</v>
      </c>
      <c r="AG84" s="4" t="s">
        <v>132</v>
      </c>
    </row>
    <row r="85" spans="1:33" ht="15.75" x14ac:dyDescent="0.25">
      <c r="A85" s="20"/>
      <c r="B85" s="25" t="s">
        <v>87</v>
      </c>
      <c r="C85" s="46">
        <v>11458.853965830322</v>
      </c>
      <c r="D85" s="34">
        <v>564.86572939801817</v>
      </c>
      <c r="E85" s="34">
        <v>557.40241008800831</v>
      </c>
      <c r="F85" s="34">
        <v>526.63289505411944</v>
      </c>
      <c r="G85" s="34">
        <v>542.97945715974902</v>
      </c>
      <c r="H85" s="34">
        <v>610.6292315014083</v>
      </c>
      <c r="I85" s="34">
        <v>689.68709672832802</v>
      </c>
      <c r="J85" s="34">
        <v>570.63499577544815</v>
      </c>
      <c r="K85" s="34">
        <v>572.07011855172823</v>
      </c>
      <c r="L85" s="34">
        <v>575.41002452967825</v>
      </c>
      <c r="M85" s="34">
        <v>560.3842013288089</v>
      </c>
      <c r="N85" s="34">
        <v>628.65607890336889</v>
      </c>
      <c r="O85" s="34">
        <v>526.08020155562906</v>
      </c>
      <c r="P85" s="34">
        <v>534.61847651167886</v>
      </c>
      <c r="Q85" s="34">
        <v>541.89260699047861</v>
      </c>
      <c r="R85" s="34">
        <v>560.08511953777884</v>
      </c>
      <c r="S85" s="34">
        <v>591.29562851997866</v>
      </c>
      <c r="T85" s="34">
        <v>649.74682278243847</v>
      </c>
      <c r="U85" s="34">
        <v>562.81203710636817</v>
      </c>
      <c r="V85" s="34">
        <v>544.77273221362861</v>
      </c>
      <c r="W85" s="34">
        <v>548.19810159367842</v>
      </c>
      <c r="AE85" s="4" t="s">
        <v>87</v>
      </c>
      <c r="AG85" s="4" t="s">
        <v>132</v>
      </c>
    </row>
    <row r="86" spans="1:33" ht="15.75" x14ac:dyDescent="0.25">
      <c r="A86" s="20"/>
      <c r="B86" s="25" t="s">
        <v>88</v>
      </c>
      <c r="C86" s="46">
        <v>143687.96444669244</v>
      </c>
      <c r="D86" s="34">
        <v>557.18773725517985</v>
      </c>
      <c r="E86" s="34">
        <v>1091.59349065627</v>
      </c>
      <c r="F86" s="34">
        <v>1658.2934505615101</v>
      </c>
      <c r="G86" s="34">
        <v>2270.0509389995104</v>
      </c>
      <c r="H86" s="34">
        <v>2945.3763777821891</v>
      </c>
      <c r="I86" s="34">
        <v>3668.2512593217621</v>
      </c>
      <c r="J86" s="34">
        <v>4444.6665963839505</v>
      </c>
      <c r="K86" s="34">
        <v>5227.4882563119318</v>
      </c>
      <c r="L86" s="34">
        <v>6044.3095318132055</v>
      </c>
      <c r="M86" s="34">
        <v>6829.7248681707224</v>
      </c>
      <c r="N86" s="34">
        <v>7627.538707497346</v>
      </c>
      <c r="O86" s="34">
        <v>8406.1275805574423</v>
      </c>
      <c r="P86" s="34">
        <v>9168.1588564091217</v>
      </c>
      <c r="Q86" s="34">
        <v>9911.6151171608089</v>
      </c>
      <c r="R86" s="34">
        <v>10672.089030262798</v>
      </c>
      <c r="S86" s="34">
        <v>11346.196768673113</v>
      </c>
      <c r="T86" s="34">
        <v>11975.837673603761</v>
      </c>
      <c r="U86" s="34">
        <v>12651.18526058375</v>
      </c>
      <c r="V86" s="34">
        <v>13292.356454663839</v>
      </c>
      <c r="W86" s="34">
        <v>13899.916490024239</v>
      </c>
      <c r="AE86" s="4" t="s">
        <v>88</v>
      </c>
      <c r="AG86" s="4" t="s">
        <v>132</v>
      </c>
    </row>
    <row r="87" spans="1:33" ht="15.75" x14ac:dyDescent="0.25">
      <c r="A87" s="20"/>
      <c r="B87" s="25" t="s">
        <v>39</v>
      </c>
      <c r="C87" s="46">
        <v>-6416.0493045987751</v>
      </c>
      <c r="D87" s="34">
        <v>79.342303401185177</v>
      </c>
      <c r="E87" s="34">
        <v>230.18376800000408</v>
      </c>
      <c r="F87" s="34">
        <v>-373.63963199999796</v>
      </c>
      <c r="G87" s="34">
        <v>-373.642631999998</v>
      </c>
      <c r="H87" s="34">
        <v>-373.642631999998</v>
      </c>
      <c r="I87" s="34">
        <v>-373.63763199999801</v>
      </c>
      <c r="J87" s="34">
        <v>-373.64463199999801</v>
      </c>
      <c r="K87" s="34">
        <v>-373.64163199999797</v>
      </c>
      <c r="L87" s="34">
        <v>-373.64363199999798</v>
      </c>
      <c r="M87" s="34">
        <v>-373.64463199999801</v>
      </c>
      <c r="N87" s="34">
        <v>-373.64663199999796</v>
      </c>
      <c r="O87" s="34">
        <v>-373.64363199999798</v>
      </c>
      <c r="P87" s="34">
        <v>-373.64363199999798</v>
      </c>
      <c r="Q87" s="34">
        <v>-373.64563199999799</v>
      </c>
      <c r="R87" s="34">
        <v>-373.642631999998</v>
      </c>
      <c r="S87" s="34">
        <v>-373.63963199999796</v>
      </c>
      <c r="T87" s="34">
        <v>-373.642631999998</v>
      </c>
      <c r="U87" s="34">
        <v>-373.64563199999799</v>
      </c>
      <c r="V87" s="34">
        <v>-373.64563199999799</v>
      </c>
      <c r="W87" s="34">
        <v>-373.642631999998</v>
      </c>
      <c r="AE87" s="4" t="s">
        <v>119</v>
      </c>
      <c r="AG87" s="4" t="s">
        <v>132</v>
      </c>
    </row>
    <row r="88" spans="1:33" ht="15.75" x14ac:dyDescent="0.25">
      <c r="A88" s="20"/>
      <c r="B88" s="25" t="s">
        <v>40</v>
      </c>
      <c r="C88" s="46">
        <v>93816.284276775783</v>
      </c>
      <c r="D88" s="34">
        <v>5404.1526608070808</v>
      </c>
      <c r="E88" s="34">
        <v>5112.0180344456203</v>
      </c>
      <c r="F88" s="34">
        <v>5224.2236052404705</v>
      </c>
      <c r="G88" s="34">
        <v>5194.6911745822208</v>
      </c>
      <c r="H88" s="34">
        <v>5129.7270821340499</v>
      </c>
      <c r="I88" s="34">
        <v>5103.6922131540778</v>
      </c>
      <c r="J88" s="34">
        <v>5017.9968540384489</v>
      </c>
      <c r="K88" s="34">
        <v>4993.6101201025494</v>
      </c>
      <c r="L88" s="34">
        <v>4973.5710552441797</v>
      </c>
      <c r="M88" s="34">
        <v>4912.1919558358095</v>
      </c>
      <c r="N88" s="34">
        <v>4793.7904153046493</v>
      </c>
      <c r="O88" s="34">
        <v>4724.0005073158591</v>
      </c>
      <c r="P88" s="34">
        <v>4701.6813520137575</v>
      </c>
      <c r="Q88" s="34">
        <v>4531.0046375273378</v>
      </c>
      <c r="R88" s="34">
        <v>4096.6977526565188</v>
      </c>
      <c r="S88" s="34">
        <v>4070.2568795737889</v>
      </c>
      <c r="T88" s="34">
        <v>4005.0901818533307</v>
      </c>
      <c r="U88" s="34">
        <v>3959.4110350364599</v>
      </c>
      <c r="V88" s="34">
        <v>3945.0095304458091</v>
      </c>
      <c r="W88" s="34">
        <v>3923.4672294637576</v>
      </c>
      <c r="AE88" s="4" t="s">
        <v>120</v>
      </c>
      <c r="AG88" s="4" t="s">
        <v>132</v>
      </c>
    </row>
    <row r="89" spans="1:33" ht="15.75" x14ac:dyDescent="0.25">
      <c r="A89" s="20"/>
      <c r="B89" s="25" t="s">
        <v>41</v>
      </c>
      <c r="C89" s="46">
        <v>240035.80776217481</v>
      </c>
      <c r="D89" s="34">
        <v>15658.370786956129</v>
      </c>
      <c r="E89" s="34">
        <v>16829.900711846891</v>
      </c>
      <c r="F89" s="34">
        <v>12656.322635407199</v>
      </c>
      <c r="G89" s="34">
        <v>12500.71703610678</v>
      </c>
      <c r="H89" s="34">
        <v>13165.3762244587</v>
      </c>
      <c r="I89" s="34">
        <v>13966.38379604132</v>
      </c>
      <c r="J89" s="34">
        <v>15550.74576890243</v>
      </c>
      <c r="K89" s="34">
        <v>14949.902460762622</v>
      </c>
      <c r="L89" s="34">
        <v>15067.060632362511</v>
      </c>
      <c r="M89" s="34">
        <v>12306.49327643608</v>
      </c>
      <c r="N89" s="34">
        <v>9231.8689333635739</v>
      </c>
      <c r="O89" s="34">
        <v>9570.8593248857142</v>
      </c>
      <c r="P89" s="34">
        <v>9532.4071951931473</v>
      </c>
      <c r="Q89" s="34">
        <v>8785.7021456282964</v>
      </c>
      <c r="R89" s="34">
        <v>7044.7982238003988</v>
      </c>
      <c r="S89" s="34">
        <v>8378.974159717749</v>
      </c>
      <c r="T89" s="34">
        <v>8575.202149835337</v>
      </c>
      <c r="U89" s="34">
        <v>11290.69450203081</v>
      </c>
      <c r="V89" s="34">
        <v>12648.15174560665</v>
      </c>
      <c r="W89" s="34">
        <v>12325.876052832429</v>
      </c>
      <c r="AE89" s="4" t="s">
        <v>41</v>
      </c>
      <c r="AG89" s="4" t="s">
        <v>132</v>
      </c>
    </row>
    <row r="90" spans="1:33" ht="15.75" x14ac:dyDescent="0.25">
      <c r="A90" s="20"/>
      <c r="B90" s="25" t="s">
        <v>42</v>
      </c>
      <c r="C90" s="46">
        <v>177769.18759296328</v>
      </c>
      <c r="D90" s="34">
        <v>2456.8337592961502</v>
      </c>
      <c r="E90" s="34">
        <v>3002.3708682850802</v>
      </c>
      <c r="F90" s="34">
        <v>3672.5500956445198</v>
      </c>
      <c r="G90" s="34">
        <v>5689.7972786445098</v>
      </c>
      <c r="H90" s="34">
        <v>7758.8352729362614</v>
      </c>
      <c r="I90" s="34">
        <v>7872.7314521638582</v>
      </c>
      <c r="J90" s="34">
        <v>7841.9497263064632</v>
      </c>
      <c r="K90" s="34">
        <v>8842.074956530143</v>
      </c>
      <c r="L90" s="34">
        <v>8804.9805193527918</v>
      </c>
      <c r="M90" s="34">
        <v>8647.0374552307912</v>
      </c>
      <c r="N90" s="34">
        <v>9704.733835444702</v>
      </c>
      <c r="O90" s="34">
        <v>10097.172539545443</v>
      </c>
      <c r="P90" s="34">
        <v>9515.4006144236519</v>
      </c>
      <c r="Q90" s="34">
        <v>9514.8350243550813</v>
      </c>
      <c r="R90" s="34">
        <v>12475.803186204541</v>
      </c>
      <c r="S90" s="34">
        <v>12408.477349557463</v>
      </c>
      <c r="T90" s="34">
        <v>12368.32417550416</v>
      </c>
      <c r="U90" s="34">
        <v>12352.514282981572</v>
      </c>
      <c r="V90" s="34">
        <v>12364.831290998171</v>
      </c>
      <c r="W90" s="34">
        <v>12377.933909557891</v>
      </c>
      <c r="AE90" s="4" t="s">
        <v>42</v>
      </c>
      <c r="AG90" s="4" t="s">
        <v>132</v>
      </c>
    </row>
    <row r="91" spans="1:33" ht="15.75" x14ac:dyDescent="0.25">
      <c r="A91" s="20"/>
      <c r="B91" s="25" t="s">
        <v>43</v>
      </c>
      <c r="C91" s="46">
        <v>556498.41389547533</v>
      </c>
      <c r="D91" s="34">
        <v>10257.6290920023</v>
      </c>
      <c r="E91" s="34">
        <v>10795.1742265995</v>
      </c>
      <c r="F91" s="34">
        <v>15807.5131999596</v>
      </c>
      <c r="G91" s="34">
        <v>15583.736937415129</v>
      </c>
      <c r="H91" s="34">
        <v>16067.661575065129</v>
      </c>
      <c r="I91" s="34">
        <v>16103.825115025871</v>
      </c>
      <c r="J91" s="34">
        <v>16036.361300179658</v>
      </c>
      <c r="K91" s="34">
        <v>17000.74961134429</v>
      </c>
      <c r="L91" s="34">
        <v>16586.367282759431</v>
      </c>
      <c r="M91" s="34">
        <v>29811.04534762794</v>
      </c>
      <c r="N91" s="34">
        <v>36567.116894732389</v>
      </c>
      <c r="O91" s="34">
        <v>36161.236785360859</v>
      </c>
      <c r="P91" s="34">
        <v>36771.120520063268</v>
      </c>
      <c r="Q91" s="34">
        <v>37559.252004856753</v>
      </c>
      <c r="R91" s="34">
        <v>41539.901735626045</v>
      </c>
      <c r="S91" s="34">
        <v>41469.067210142544</v>
      </c>
      <c r="T91" s="34">
        <v>41160.156242891921</v>
      </c>
      <c r="U91" s="34">
        <v>41075.55569521954</v>
      </c>
      <c r="V91" s="34">
        <v>40087.741256693611</v>
      </c>
      <c r="W91" s="34">
        <v>40057.201861909576</v>
      </c>
      <c r="AE91" s="4" t="s">
        <v>43</v>
      </c>
      <c r="AG91" s="4" t="s">
        <v>132</v>
      </c>
    </row>
    <row r="92" spans="1:33" ht="15.75" x14ac:dyDescent="0.25">
      <c r="A92" s="20"/>
      <c r="B92" s="25" t="s">
        <v>44</v>
      </c>
      <c r="C92" s="46">
        <v>134821.2096683968</v>
      </c>
      <c r="D92" s="34">
        <v>4621.6821001995231</v>
      </c>
      <c r="E92" s="34">
        <v>4596.2023365058913</v>
      </c>
      <c r="F92" s="34">
        <v>4701.5720217579001</v>
      </c>
      <c r="G92" s="34">
        <v>4714.2004808813299</v>
      </c>
      <c r="H92" s="34">
        <v>4637.2234008083478</v>
      </c>
      <c r="I92" s="34">
        <v>4504.7621759927624</v>
      </c>
      <c r="J92" s="34">
        <v>4619.2034811826306</v>
      </c>
      <c r="K92" s="34">
        <v>8435.2701814432457</v>
      </c>
      <c r="L92" s="34">
        <v>8619.5536409701253</v>
      </c>
      <c r="M92" s="34">
        <v>8235.7319913724059</v>
      </c>
      <c r="N92" s="34">
        <v>7749.5613964903878</v>
      </c>
      <c r="O92" s="34">
        <v>7612.2448021292475</v>
      </c>
      <c r="P92" s="34">
        <v>7835.7601056431777</v>
      </c>
      <c r="Q92" s="34">
        <v>7848.1648342236476</v>
      </c>
      <c r="R92" s="34">
        <v>7901.2136135499277</v>
      </c>
      <c r="S92" s="34">
        <v>7528.3950126918671</v>
      </c>
      <c r="T92" s="34">
        <v>7505.0147529332207</v>
      </c>
      <c r="U92" s="34">
        <v>7390.6489564125986</v>
      </c>
      <c r="V92" s="34">
        <v>7239.6767044304815</v>
      </c>
      <c r="W92" s="34">
        <v>8525.1276787780916</v>
      </c>
      <c r="AE92" s="4" t="s">
        <v>121</v>
      </c>
      <c r="AG92" s="4" t="s">
        <v>132</v>
      </c>
    </row>
    <row r="93" spans="1:33" ht="15.75" x14ac:dyDescent="0.25">
      <c r="A93" s="20"/>
      <c r="B93" s="27" t="s">
        <v>1</v>
      </c>
      <c r="C93" s="35">
        <v>1574060.0648781431</v>
      </c>
      <c r="D93" s="46">
        <v>64730.54659624635</v>
      </c>
      <c r="E93" s="46">
        <v>69112.148544349373</v>
      </c>
      <c r="F93" s="46">
        <v>63770.035720170708</v>
      </c>
      <c r="G93" s="46">
        <v>65134.062419799222</v>
      </c>
      <c r="H93" s="46">
        <v>70063.372871533807</v>
      </c>
      <c r="I93" s="46">
        <v>72984.18159654834</v>
      </c>
      <c r="J93" s="46">
        <v>72929.300549692387</v>
      </c>
      <c r="K93" s="46">
        <v>74477.487358518294</v>
      </c>
      <c r="L93" s="46">
        <v>75678.722898490916</v>
      </c>
      <c r="M93" s="46">
        <v>80458.198379789435</v>
      </c>
      <c r="N93" s="46">
        <v>82092.332682648819</v>
      </c>
      <c r="O93" s="46">
        <v>82703.534244987663</v>
      </c>
      <c r="P93" s="46">
        <v>83306.258135253243</v>
      </c>
      <c r="Q93" s="46">
        <v>83062.980368447403</v>
      </c>
      <c r="R93" s="46">
        <v>86902.250609069379</v>
      </c>
      <c r="S93" s="46">
        <v>87592.06536989809</v>
      </c>
      <c r="T93" s="46">
        <v>88029.863831728784</v>
      </c>
      <c r="U93" s="46">
        <v>89213.425472961622</v>
      </c>
      <c r="V93" s="46">
        <v>90123.622147876216</v>
      </c>
      <c r="W93" s="46">
        <v>91695.675080133413</v>
      </c>
    </row>
    <row r="94" spans="1:33" ht="15.75" x14ac:dyDescent="0.25">
      <c r="B94" s="24"/>
    </row>
    <row r="95" spans="1:33" ht="15.75" x14ac:dyDescent="0.25">
      <c r="B95" s="24" t="s">
        <v>69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</row>
    <row r="98" spans="1:27" x14ac:dyDescent="0.25">
      <c r="S98" s="9"/>
    </row>
    <row r="100" spans="1:27" x14ac:dyDescent="0.25">
      <c r="A100" s="4">
        <v>13</v>
      </c>
      <c r="B100" s="7" t="s">
        <v>49</v>
      </c>
    </row>
    <row r="101" spans="1:27" x14ac:dyDescent="0.25">
      <c r="B101" s="4" t="s">
        <v>95</v>
      </c>
      <c r="C101" s="20">
        <v>2.8617665106704909E-2</v>
      </c>
      <c r="D101" s="20">
        <v>0</v>
      </c>
      <c r="E101" s="20">
        <v>0</v>
      </c>
      <c r="F101" s="20">
        <v>0</v>
      </c>
      <c r="G101" s="20">
        <v>0</v>
      </c>
      <c r="H101" s="20">
        <v>9.7761597341902724E-3</v>
      </c>
      <c r="I101" s="20">
        <v>9.5075144453052197E-3</v>
      </c>
      <c r="J101" s="20">
        <v>7.2990462728288819E-3</v>
      </c>
      <c r="K101" s="20">
        <v>5.1379283922976839E-3</v>
      </c>
      <c r="L101" s="20">
        <v>5.56236716027028E-3</v>
      </c>
      <c r="M101" s="20">
        <v>2.8662273817963201E-3</v>
      </c>
      <c r="N101" s="20">
        <v>1.1406257904841208E-3</v>
      </c>
      <c r="O101" s="20">
        <v>1.1771339548639799E-3</v>
      </c>
      <c r="P101" s="20">
        <v>1.17864026883645E-3</v>
      </c>
      <c r="Q101" s="20">
        <v>9.9108780783284996E-4</v>
      </c>
      <c r="R101" s="20">
        <v>1.1874859258212301E-3</v>
      </c>
      <c r="S101" s="20">
        <v>9.4641515327964E-4</v>
      </c>
      <c r="T101" s="20">
        <v>0</v>
      </c>
      <c r="U101" s="20">
        <v>0</v>
      </c>
      <c r="V101" s="20">
        <v>0</v>
      </c>
      <c r="W101" s="20">
        <v>0</v>
      </c>
    </row>
    <row r="103" spans="1:27" x14ac:dyDescent="0.25">
      <c r="B103" s="4" t="s">
        <v>96</v>
      </c>
      <c r="C103" s="20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Z103" s="4" t="s">
        <v>133</v>
      </c>
      <c r="AA103" s="4" t="s">
        <v>134</v>
      </c>
    </row>
    <row r="104" spans="1:27" x14ac:dyDescent="0.25">
      <c r="B104" s="4" t="s">
        <v>89</v>
      </c>
      <c r="C104" s="20">
        <v>3102.167460860227</v>
      </c>
      <c r="D104" s="42">
        <v>0</v>
      </c>
      <c r="E104" s="42">
        <v>0</v>
      </c>
      <c r="F104" s="42">
        <v>336.226559035148</v>
      </c>
      <c r="G104" s="42">
        <v>335.88185696771967</v>
      </c>
      <c r="H104" s="42">
        <v>376.1147871208118</v>
      </c>
      <c r="I104" s="42">
        <v>425.4620974237215</v>
      </c>
      <c r="J104" s="42">
        <v>435.428708115836</v>
      </c>
      <c r="K104" s="42">
        <v>378.91006098723619</v>
      </c>
      <c r="L104" s="42">
        <v>427.75028479789779</v>
      </c>
      <c r="M104" s="42">
        <v>330.58888359257105</v>
      </c>
      <c r="N104" s="42">
        <v>258.00049007351873</v>
      </c>
      <c r="O104" s="42">
        <v>283.71570813652124</v>
      </c>
      <c r="P104" s="42">
        <v>300.52703231947032</v>
      </c>
      <c r="Q104" s="42">
        <v>291.73899348355741</v>
      </c>
      <c r="R104" s="42">
        <v>236.97469274896869</v>
      </c>
      <c r="S104" s="42">
        <v>265.64359920163594</v>
      </c>
      <c r="T104" s="42">
        <v>297.26826001336866</v>
      </c>
      <c r="U104" s="42">
        <v>288.48496218730702</v>
      </c>
      <c r="V104" s="42">
        <v>364.21138666918841</v>
      </c>
      <c r="W104" s="42">
        <v>393.45443286026227</v>
      </c>
      <c r="Z104" s="4" t="s">
        <v>135</v>
      </c>
      <c r="AA104" s="4">
        <v>0</v>
      </c>
    </row>
    <row r="105" spans="1:27" x14ac:dyDescent="0.25">
      <c r="B105" s="4" t="s">
        <v>90</v>
      </c>
      <c r="C105" s="20">
        <v>154.14049859795327</v>
      </c>
      <c r="D105" s="42">
        <v>70.156794570097304</v>
      </c>
      <c r="E105" s="42">
        <v>83.832444756094517</v>
      </c>
      <c r="F105" s="42">
        <v>5.7824243572977911</v>
      </c>
      <c r="G105" s="42">
        <v>3.266504744783759</v>
      </c>
      <c r="H105" s="42">
        <v>2.5995295719189597</v>
      </c>
      <c r="I105" s="42">
        <v>3.3291222559849487</v>
      </c>
      <c r="J105" s="42">
        <v>1.5763501905952901</v>
      </c>
      <c r="K105" s="42">
        <v>0.89228582371933995</v>
      </c>
      <c r="L105" s="42">
        <v>0.58141224381808998</v>
      </c>
      <c r="M105" s="42">
        <v>0.51870866454468001</v>
      </c>
      <c r="N105" s="42">
        <v>0.30696350114015003</v>
      </c>
      <c r="O105" s="42">
        <v>0.40679596858595002</v>
      </c>
      <c r="P105" s="42">
        <v>0.37301389001436003</v>
      </c>
      <c r="Q105" s="42">
        <v>0.26632927632098002</v>
      </c>
      <c r="R105" s="42">
        <v>0.17489172510301002</v>
      </c>
      <c r="S105" s="42">
        <v>0.84485229056618993</v>
      </c>
      <c r="T105" s="42">
        <v>0.6393710702920099</v>
      </c>
      <c r="U105" s="42">
        <v>0</v>
      </c>
      <c r="V105" s="42">
        <v>0</v>
      </c>
      <c r="W105" s="42">
        <v>0</v>
      </c>
      <c r="Z105" s="4" t="s">
        <v>136</v>
      </c>
      <c r="AA105" s="4">
        <v>0</v>
      </c>
    </row>
    <row r="106" spans="1:27" x14ac:dyDescent="0.25">
      <c r="B106" s="4" t="s">
        <v>97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Z106" s="4" t="s">
        <v>137</v>
      </c>
    </row>
    <row r="107" spans="1:27" x14ac:dyDescent="0.25">
      <c r="B107" s="4" t="s">
        <v>1</v>
      </c>
      <c r="C107" s="35">
        <v>3256.3079594581804</v>
      </c>
      <c r="D107" s="35">
        <v>70.156794570097304</v>
      </c>
      <c r="E107" s="35">
        <v>83.832444756094517</v>
      </c>
      <c r="F107" s="35">
        <v>342.00898339244577</v>
      </c>
      <c r="G107" s="35">
        <v>339.1483617125034</v>
      </c>
      <c r="H107" s="35">
        <v>378.71431669273073</v>
      </c>
      <c r="I107" s="35">
        <v>428.79121967970644</v>
      </c>
      <c r="J107" s="35">
        <v>437.00505830643129</v>
      </c>
      <c r="K107" s="35">
        <v>379.80234681095556</v>
      </c>
      <c r="L107" s="35">
        <v>428.33169704171587</v>
      </c>
      <c r="M107" s="35">
        <v>331.10759225711575</v>
      </c>
      <c r="N107" s="35">
        <v>258.30745357465889</v>
      </c>
      <c r="O107" s="35">
        <v>284.12250410510717</v>
      </c>
      <c r="P107" s="35">
        <v>300.90004620948469</v>
      </c>
      <c r="Q107" s="35">
        <v>292.00532275987837</v>
      </c>
      <c r="R107" s="35">
        <v>237.1495844740717</v>
      </c>
      <c r="S107" s="35">
        <v>266.4884514922021</v>
      </c>
      <c r="T107" s="35">
        <v>297.90763108366065</v>
      </c>
      <c r="U107" s="35">
        <v>288.48496218730702</v>
      </c>
      <c r="V107" s="35">
        <v>364.21138666918841</v>
      </c>
      <c r="W107" s="35">
        <v>393.45443286026227</v>
      </c>
    </row>
  </sheetData>
  <conditionalFormatting sqref="D84:W84">
    <cfRule type="colorScale" priority="4">
      <colorScale>
        <cfvo type="min"/>
        <cfvo type="max"/>
        <color rgb="FFFFEF9C"/>
        <color rgb="FF63BE7B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4:W92">
    <cfRule type="colorScale" priority="5">
      <colorScale>
        <cfvo type="min"/>
        <cfvo type="max"/>
        <color rgb="FFFFEF9C"/>
        <color rgb="FF63BE7B"/>
      </colorScale>
    </cfRule>
  </conditionalFormatting>
  <conditionalFormatting sqref="D93:W93">
    <cfRule type="colorScale" priority="1">
      <colorScale>
        <cfvo type="min"/>
        <cfvo type="max"/>
        <color rgb="FFFFEF9C"/>
        <color rgb="FF63BE7B"/>
      </colorScale>
    </cfRule>
    <cfRule type="colorScale" priority="2">
      <colorScale>
        <cfvo type="min"/>
        <cfvo type="max"/>
        <color rgb="FFFFEF9C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5B897-6EBB-4AAC-A7C7-3D473B5B5891}">
  <sheetPr codeName="Sheet4"/>
  <dimension ref="A1:AH107"/>
  <sheetViews>
    <sheetView showGridLines="0" tabSelected="1" zoomScale="80" zoomScaleNormal="80" workbookViewId="0">
      <pane xSplit="3" ySplit="5" topLeftCell="D6" activePane="bottomRight" state="frozen"/>
      <selection activeCell="C19" sqref="C19"/>
      <selection pane="topRight" activeCell="C19" sqref="C19"/>
      <selection pane="bottomLeft" activeCell="C19" sqref="C19"/>
      <selection pane="bottomRight"/>
    </sheetView>
  </sheetViews>
  <sheetFormatPr defaultRowHeight="15" x14ac:dyDescent="0.25"/>
  <cols>
    <col min="1" max="1" width="9.140625" style="4"/>
    <col min="2" max="2" width="28.42578125" style="4" customWidth="1"/>
    <col min="3" max="3" width="19.42578125" style="4" customWidth="1"/>
    <col min="4" max="23" width="11.42578125" style="4" customWidth="1"/>
    <col min="24" max="24" width="5" style="4" customWidth="1"/>
    <col min="25" max="25" width="8.7109375" style="4" bestFit="1" customWidth="1"/>
    <col min="26" max="26" width="7.7109375" style="4" bestFit="1" customWidth="1"/>
    <col min="27" max="27" width="4.28515625" style="4" customWidth="1"/>
    <col min="28" max="28" width="18" style="4" customWidth="1"/>
    <col min="29" max="29" width="15.28515625" style="4" customWidth="1"/>
    <col min="30" max="30" width="12.28515625" style="4" bestFit="1" customWidth="1"/>
    <col min="31" max="16384" width="9.140625" style="4"/>
  </cols>
  <sheetData>
    <row r="1" spans="1:33" ht="21" thickBot="1" x14ac:dyDescent="0.35">
      <c r="C1" s="5" t="s">
        <v>0</v>
      </c>
      <c r="D1" s="32"/>
      <c r="F1" s="33" t="s">
        <v>138</v>
      </c>
    </row>
    <row r="2" spans="1:33" ht="15.75" thickBot="1" x14ac:dyDescent="0.3">
      <c r="C2" s="6">
        <v>6.6900000000000001E-2</v>
      </c>
    </row>
    <row r="4" spans="1:33" x14ac:dyDescent="0.25">
      <c r="Y4" s="4" t="s">
        <v>1</v>
      </c>
      <c r="Z4" s="4" t="s">
        <v>103</v>
      </c>
      <c r="AB4" s="4" t="s">
        <v>104</v>
      </c>
      <c r="AC4" s="4" t="s">
        <v>105</v>
      </c>
    </row>
    <row r="5" spans="1:33" x14ac:dyDescent="0.25">
      <c r="B5" s="28" t="s">
        <v>2</v>
      </c>
      <c r="C5" s="29" t="s">
        <v>3</v>
      </c>
      <c r="D5" s="30">
        <v>2023</v>
      </c>
      <c r="E5" s="30">
        <v>2024</v>
      </c>
      <c r="F5" s="30">
        <v>2025</v>
      </c>
      <c r="G5" s="30">
        <v>2026</v>
      </c>
      <c r="H5" s="30">
        <v>2027</v>
      </c>
      <c r="I5" s="30">
        <v>2028</v>
      </c>
      <c r="J5" s="30">
        <v>2029</v>
      </c>
      <c r="K5" s="30">
        <v>2030</v>
      </c>
      <c r="L5" s="30">
        <v>2031</v>
      </c>
      <c r="M5" s="30">
        <v>2032</v>
      </c>
      <c r="N5" s="30">
        <v>2033</v>
      </c>
      <c r="O5" s="30">
        <v>2034</v>
      </c>
      <c r="P5" s="30">
        <v>2035</v>
      </c>
      <c r="Q5" s="30">
        <v>2036</v>
      </c>
      <c r="R5" s="30">
        <v>2037</v>
      </c>
      <c r="S5" s="30">
        <v>2038</v>
      </c>
      <c r="T5" s="30">
        <v>2039</v>
      </c>
      <c r="U5" s="30">
        <v>2040</v>
      </c>
      <c r="V5" s="30">
        <v>2041</v>
      </c>
      <c r="W5" s="30">
        <v>2042</v>
      </c>
      <c r="AB5" s="4" t="s">
        <v>106</v>
      </c>
      <c r="AC5" s="4">
        <v>0</v>
      </c>
      <c r="AE5" s="4" t="s">
        <v>107</v>
      </c>
      <c r="AF5" s="4" t="s">
        <v>107</v>
      </c>
      <c r="AG5" s="4" t="s">
        <v>108</v>
      </c>
    </row>
    <row r="6" spans="1:33" x14ac:dyDescent="0.25">
      <c r="A6" s="20"/>
      <c r="AB6" s="4" t="s">
        <v>109</v>
      </c>
      <c r="AC6" s="4">
        <v>15723.254201975331</v>
      </c>
    </row>
    <row r="7" spans="1:33" ht="15.75" x14ac:dyDescent="0.25">
      <c r="A7" s="20">
        <v>1</v>
      </c>
      <c r="B7" s="24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33" ht="15.75" x14ac:dyDescent="0.25">
      <c r="A8" s="20"/>
      <c r="B8" s="24" t="s">
        <v>74</v>
      </c>
      <c r="C8" s="20">
        <v>949.27153328010434</v>
      </c>
      <c r="D8" s="34">
        <v>35.159997667892583</v>
      </c>
      <c r="E8" s="34">
        <v>36.764544498523492</v>
      </c>
      <c r="F8" s="34">
        <v>28.202412139913832</v>
      </c>
      <c r="G8" s="34">
        <v>26.828016888089842</v>
      </c>
      <c r="H8" s="34">
        <v>28.808779468411618</v>
      </c>
      <c r="I8" s="34">
        <v>144.3265502366429</v>
      </c>
      <c r="J8" s="34">
        <v>141.7160760581331</v>
      </c>
      <c r="K8" s="34">
        <v>145.24699476919591</v>
      </c>
      <c r="L8" s="34">
        <v>142.69253547483291</v>
      </c>
      <c r="M8" s="34">
        <v>143.2871390454626</v>
      </c>
      <c r="N8" s="34">
        <v>131.07338566211772</v>
      </c>
      <c r="O8" s="34">
        <v>144.4917163604899</v>
      </c>
      <c r="P8" s="34">
        <v>131.7721760587562</v>
      </c>
      <c r="Q8" s="34">
        <v>135.28757205090571</v>
      </c>
      <c r="R8" s="34">
        <v>126.9995518221794</v>
      </c>
      <c r="S8" s="34">
        <v>138.79414263328169</v>
      </c>
      <c r="T8" s="34">
        <v>149.63653326426009</v>
      </c>
      <c r="U8" s="34">
        <v>0.85606963124982027</v>
      </c>
      <c r="V8" s="34">
        <v>1.07838502472582</v>
      </c>
      <c r="W8" s="34">
        <v>1.2114585782478799</v>
      </c>
      <c r="X8" s="20"/>
      <c r="Y8" s="4">
        <v>1834.2340373333129</v>
      </c>
      <c r="AE8" s="4" t="s">
        <v>74</v>
      </c>
      <c r="AG8" s="4" t="s">
        <v>110</v>
      </c>
    </row>
    <row r="9" spans="1:33" ht="15.75" x14ac:dyDescent="0.25">
      <c r="A9" s="20"/>
      <c r="B9" s="2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3" ht="15.75" x14ac:dyDescent="0.25">
      <c r="A10" s="20"/>
      <c r="B10" s="27" t="s">
        <v>1</v>
      </c>
      <c r="C10" s="35">
        <v>949.27153328010434</v>
      </c>
      <c r="D10" s="35">
        <v>35.159997667892583</v>
      </c>
      <c r="E10" s="35">
        <v>36.764544498523492</v>
      </c>
      <c r="F10" s="35">
        <v>28.202412139913832</v>
      </c>
      <c r="G10" s="35">
        <v>26.828016888089842</v>
      </c>
      <c r="H10" s="35">
        <v>28.808779468411618</v>
      </c>
      <c r="I10" s="35">
        <v>144.3265502366429</v>
      </c>
      <c r="J10" s="35">
        <v>141.7160760581331</v>
      </c>
      <c r="K10" s="35">
        <v>145.24699476919591</v>
      </c>
      <c r="L10" s="35">
        <v>142.69253547483291</v>
      </c>
      <c r="M10" s="35">
        <v>143.2871390454626</v>
      </c>
      <c r="N10" s="35">
        <v>131.07338566211772</v>
      </c>
      <c r="O10" s="35">
        <v>144.4917163604899</v>
      </c>
      <c r="P10" s="35">
        <v>131.7721760587562</v>
      </c>
      <c r="Q10" s="35">
        <v>135.28757205090571</v>
      </c>
      <c r="R10" s="35">
        <v>126.9995518221794</v>
      </c>
      <c r="S10" s="35">
        <v>138.79414263328169</v>
      </c>
      <c r="T10" s="35">
        <v>149.63653326426009</v>
      </c>
      <c r="U10" s="35">
        <v>0.85606963124982027</v>
      </c>
      <c r="V10" s="35">
        <v>1.07838502472582</v>
      </c>
      <c r="W10" s="35">
        <v>1.2114585782478799</v>
      </c>
      <c r="X10" s="20"/>
      <c r="Y10" s="4">
        <v>1834.2340373333129</v>
      </c>
    </row>
    <row r="11" spans="1:33" x14ac:dyDescent="0.25">
      <c r="A11" s="20"/>
      <c r="X11" s="20"/>
    </row>
    <row r="12" spans="1:33" ht="15.75" x14ac:dyDescent="0.25">
      <c r="A12" s="20">
        <v>2</v>
      </c>
      <c r="B12" s="24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33" ht="15.75" x14ac:dyDescent="0.25">
      <c r="A13" s="20"/>
      <c r="B13" s="25" t="s">
        <v>75</v>
      </c>
      <c r="C13" s="20">
        <v>4991.8783369566527</v>
      </c>
      <c r="D13" s="34">
        <v>282.53800191348307</v>
      </c>
      <c r="E13" s="34">
        <v>327.45417536661319</v>
      </c>
      <c r="F13" s="34">
        <v>310.94875931031629</v>
      </c>
      <c r="G13" s="34">
        <v>376.60745199448701</v>
      </c>
      <c r="H13" s="34">
        <v>369.6337245065846</v>
      </c>
      <c r="I13" s="34">
        <v>699.40865820994293</v>
      </c>
      <c r="J13" s="34">
        <v>676.36313379259707</v>
      </c>
      <c r="K13" s="34">
        <v>715.27585243160661</v>
      </c>
      <c r="L13" s="34">
        <v>697.0322443794455</v>
      </c>
      <c r="M13" s="34">
        <v>691.24033825574998</v>
      </c>
      <c r="N13" s="34">
        <v>573.13773095271756</v>
      </c>
      <c r="O13" s="34">
        <v>604.10282310871128</v>
      </c>
      <c r="P13" s="34">
        <v>554.04273577212996</v>
      </c>
      <c r="Q13" s="34">
        <v>561.69271771788192</v>
      </c>
      <c r="R13" s="34">
        <v>458.63618600079678</v>
      </c>
      <c r="S13" s="34">
        <v>451.18063033394623</v>
      </c>
      <c r="T13" s="34">
        <v>396.50164911704485</v>
      </c>
      <c r="U13" s="34">
        <v>65.870305701698697</v>
      </c>
      <c r="V13" s="34">
        <v>58.791659645522508</v>
      </c>
      <c r="W13" s="34">
        <v>60.085966617138133</v>
      </c>
      <c r="X13" s="20"/>
      <c r="Y13" s="4">
        <v>8930.5447451284163</v>
      </c>
      <c r="Z13" s="4" t="b">
        <v>1</v>
      </c>
      <c r="AE13" s="4" t="s">
        <v>74</v>
      </c>
      <c r="AG13" s="4" t="s">
        <v>111</v>
      </c>
    </row>
    <row r="14" spans="1:33" ht="15.75" x14ac:dyDescent="0.25">
      <c r="A14" s="20"/>
      <c r="B14" s="25" t="s">
        <v>7</v>
      </c>
      <c r="C14" s="20">
        <v>93.549863863454405</v>
      </c>
      <c r="D14" s="20">
        <v>16.200961580000332</v>
      </c>
      <c r="E14" s="20">
        <v>20.255211818794468</v>
      </c>
      <c r="F14" s="20">
        <v>20.199869709999952</v>
      </c>
      <c r="G14" s="20">
        <v>20.199869709999952</v>
      </c>
      <c r="H14" s="20">
        <v>20.199869709999952</v>
      </c>
      <c r="I14" s="20">
        <v>20.255211818794468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/>
      <c r="Y14" s="4">
        <v>117.31099434758912</v>
      </c>
      <c r="AE14" s="4" t="s">
        <v>112</v>
      </c>
      <c r="AG14" s="4" t="s">
        <v>111</v>
      </c>
    </row>
    <row r="15" spans="1:33" ht="15.75" x14ac:dyDescent="0.25">
      <c r="A15" s="20"/>
      <c r="B15" s="36" t="s">
        <v>8</v>
      </c>
      <c r="C15" s="20">
        <v>267.93712436174923</v>
      </c>
      <c r="D15" s="34">
        <v>0</v>
      </c>
      <c r="E15" s="34">
        <v>0</v>
      </c>
      <c r="F15" s="34">
        <v>0</v>
      </c>
      <c r="G15" s="34">
        <v>1.2470000000000001</v>
      </c>
      <c r="H15" s="34">
        <v>0</v>
      </c>
      <c r="I15" s="34">
        <v>50.503046840000003</v>
      </c>
      <c r="J15" s="34">
        <v>52.514182470000002</v>
      </c>
      <c r="K15" s="34">
        <v>13.911</v>
      </c>
      <c r="L15" s="34">
        <v>0</v>
      </c>
      <c r="M15" s="34">
        <v>0</v>
      </c>
      <c r="N15" s="34">
        <v>14.149743279599999</v>
      </c>
      <c r="O15" s="34">
        <v>0</v>
      </c>
      <c r="P15" s="34">
        <v>0</v>
      </c>
      <c r="Q15" s="34">
        <v>0</v>
      </c>
      <c r="R15" s="34">
        <v>318.29915706899993</v>
      </c>
      <c r="S15" s="34">
        <v>70.279500729999995</v>
      </c>
      <c r="T15" s="34">
        <v>0</v>
      </c>
      <c r="U15" s="34">
        <v>124.13162613980001</v>
      </c>
      <c r="V15" s="34">
        <v>0</v>
      </c>
      <c r="W15" s="34">
        <v>0</v>
      </c>
      <c r="X15" s="20"/>
      <c r="Y15" s="4">
        <v>645.03525652839994</v>
      </c>
    </row>
    <row r="16" spans="1:33" ht="15.75" x14ac:dyDescent="0.25">
      <c r="A16" s="20"/>
      <c r="B16" s="3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33" ht="15.75" x14ac:dyDescent="0.25">
      <c r="A17" s="20"/>
      <c r="B17" s="27" t="s">
        <v>1</v>
      </c>
      <c r="C17" s="35">
        <v>5353.365325181856</v>
      </c>
      <c r="D17" s="35">
        <v>298.73896349348342</v>
      </c>
      <c r="E17" s="35">
        <v>347.70938718540765</v>
      </c>
      <c r="F17" s="35">
        <v>331.14862902031626</v>
      </c>
      <c r="G17" s="35">
        <v>398.05432170448699</v>
      </c>
      <c r="H17" s="35">
        <v>389.83359421658457</v>
      </c>
      <c r="I17" s="35">
        <v>770.16691686873742</v>
      </c>
      <c r="J17" s="35">
        <v>728.87731626259711</v>
      </c>
      <c r="K17" s="35">
        <v>729.18685243160655</v>
      </c>
      <c r="L17" s="35">
        <v>697.0322443794455</v>
      </c>
      <c r="M17" s="35">
        <v>691.24033825574998</v>
      </c>
      <c r="N17" s="35">
        <v>587.28747423231755</v>
      </c>
      <c r="O17" s="35">
        <v>604.10282310871128</v>
      </c>
      <c r="P17" s="35">
        <v>554.04273577212996</v>
      </c>
      <c r="Q17" s="35">
        <v>561.69271771788192</v>
      </c>
      <c r="R17" s="35">
        <v>776.93534306979677</v>
      </c>
      <c r="S17" s="35">
        <v>521.46013106394616</v>
      </c>
      <c r="T17" s="35">
        <v>396.50164911704485</v>
      </c>
      <c r="U17" s="35">
        <v>190.0019318414987</v>
      </c>
      <c r="V17" s="35">
        <v>58.791659645522508</v>
      </c>
      <c r="W17" s="35">
        <v>60.085966617138133</v>
      </c>
      <c r="X17" s="20"/>
      <c r="Y17" s="4">
        <v>9692.8909960044039</v>
      </c>
    </row>
    <row r="18" spans="1:33" x14ac:dyDescent="0.25">
      <c r="A18" s="20"/>
      <c r="X18" s="20"/>
    </row>
    <row r="19" spans="1:33" ht="15.75" x14ac:dyDescent="0.25">
      <c r="A19" s="20">
        <v>3</v>
      </c>
      <c r="B19" s="24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3" ht="15.75" x14ac:dyDescent="0.25">
      <c r="A20" s="20"/>
      <c r="B20" s="25" t="s">
        <v>45</v>
      </c>
      <c r="C20" s="20">
        <v>5618.600672637951</v>
      </c>
      <c r="D20" s="34">
        <v>701.8735673210017</v>
      </c>
      <c r="E20" s="34">
        <v>790.49168374541318</v>
      </c>
      <c r="F20" s="34">
        <v>557.92479175182041</v>
      </c>
      <c r="G20" s="34">
        <v>538.73969377292349</v>
      </c>
      <c r="H20" s="34">
        <v>577.17720142975668</v>
      </c>
      <c r="I20" s="34">
        <v>719.3297333857912</v>
      </c>
      <c r="J20" s="34">
        <v>731.33662552287603</v>
      </c>
      <c r="K20" s="34">
        <v>644.21102288442319</v>
      </c>
      <c r="L20" s="34">
        <v>668.59258372199031</v>
      </c>
      <c r="M20" s="34">
        <v>515.8076137654557</v>
      </c>
      <c r="N20" s="34">
        <v>386.39525532844635</v>
      </c>
      <c r="O20" s="34">
        <v>409.53063738456791</v>
      </c>
      <c r="P20" s="34">
        <v>375.76160166729676</v>
      </c>
      <c r="Q20" s="34">
        <v>361.55316081642536</v>
      </c>
      <c r="R20" s="34">
        <v>269.41821352466883</v>
      </c>
      <c r="S20" s="34">
        <v>265.05385282308623</v>
      </c>
      <c r="T20" s="34">
        <v>285.38429568504932</v>
      </c>
      <c r="U20" s="34">
        <v>16.298957469034789</v>
      </c>
      <c r="V20" s="34">
        <v>20.525825971993182</v>
      </c>
      <c r="W20" s="34">
        <v>22.834442449709339</v>
      </c>
      <c r="X20" s="20"/>
      <c r="Y20" s="4">
        <v>8858.2407604217296</v>
      </c>
      <c r="AE20" s="4" t="s">
        <v>74</v>
      </c>
      <c r="AG20" s="4" t="s">
        <v>113</v>
      </c>
    </row>
    <row r="21" spans="1:33" ht="15.75" x14ac:dyDescent="0.25">
      <c r="A21" s="20"/>
      <c r="B21" s="25" t="s">
        <v>76</v>
      </c>
      <c r="C21" s="20">
        <v>5.0413345159481953</v>
      </c>
      <c r="D21" s="34">
        <v>0.7328672386399997</v>
      </c>
      <c r="E21" s="34">
        <v>0.60504448854999981</v>
      </c>
      <c r="F21" s="34">
        <v>0.80239544611000013</v>
      </c>
      <c r="G21" s="34">
        <v>0.59974400569000041</v>
      </c>
      <c r="H21" s="34">
        <v>0.71797776276999958</v>
      </c>
      <c r="I21" s="34">
        <v>0.65346837899999988</v>
      </c>
      <c r="J21" s="34">
        <v>0.4123608292</v>
      </c>
      <c r="K21" s="34">
        <v>0.22681112594000002</v>
      </c>
      <c r="L21" s="34">
        <v>0.25377049735000012</v>
      </c>
      <c r="M21" s="34">
        <v>0.34493264054</v>
      </c>
      <c r="N21" s="34">
        <v>0.59560785648000014</v>
      </c>
      <c r="O21" s="34">
        <v>0.66217238180000026</v>
      </c>
      <c r="P21" s="34">
        <v>0.56737546247000004</v>
      </c>
      <c r="Q21" s="34">
        <v>0.43668062150999998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20"/>
      <c r="Y21" s="4">
        <v>7.6112087360499991</v>
      </c>
      <c r="AE21" s="4" t="s">
        <v>74</v>
      </c>
      <c r="AG21" s="4" t="s">
        <v>114</v>
      </c>
    </row>
    <row r="22" spans="1:33" ht="15.75" x14ac:dyDescent="0.25">
      <c r="A22" s="20"/>
      <c r="B22" s="27" t="s">
        <v>1</v>
      </c>
      <c r="C22" s="35">
        <v>5623.6420071538996</v>
      </c>
      <c r="D22" s="35">
        <v>702.60643455964168</v>
      </c>
      <c r="E22" s="35">
        <v>791.09672823396318</v>
      </c>
      <c r="F22" s="35">
        <v>558.72718719793045</v>
      </c>
      <c r="G22" s="35">
        <v>539.3394377786135</v>
      </c>
      <c r="H22" s="35">
        <v>577.89517919252671</v>
      </c>
      <c r="I22" s="35">
        <v>719.98320176479115</v>
      </c>
      <c r="J22" s="35">
        <v>731.74898635207603</v>
      </c>
      <c r="K22" s="35">
        <v>644.43783401036319</v>
      </c>
      <c r="L22" s="35">
        <v>668.84635421934036</v>
      </c>
      <c r="M22" s="35">
        <v>516.15254640599574</v>
      </c>
      <c r="N22" s="35">
        <v>386.99086318492635</v>
      </c>
      <c r="O22" s="35">
        <v>410.19280976636793</v>
      </c>
      <c r="P22" s="35">
        <v>376.32897712976677</v>
      </c>
      <c r="Q22" s="35">
        <v>361.98984143793535</v>
      </c>
      <c r="R22" s="35">
        <v>269.41821352466883</v>
      </c>
      <c r="S22" s="35">
        <v>265.05385282308623</v>
      </c>
      <c r="T22" s="35">
        <v>285.38429568504932</v>
      </c>
      <c r="U22" s="35">
        <v>16.298957469034789</v>
      </c>
      <c r="V22" s="35">
        <v>20.525825971993182</v>
      </c>
      <c r="W22" s="35">
        <v>22.834442449709339</v>
      </c>
      <c r="X22" s="20"/>
      <c r="Y22" s="4">
        <v>8865.8519691577803</v>
      </c>
    </row>
    <row r="23" spans="1:33" x14ac:dyDescent="0.25">
      <c r="A23" s="20"/>
      <c r="X23" s="20"/>
    </row>
    <row r="24" spans="1:33" ht="15.75" x14ac:dyDescent="0.25">
      <c r="A24" s="20">
        <v>4</v>
      </c>
      <c r="B24" s="24" t="s">
        <v>77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33" ht="15.75" x14ac:dyDescent="0.25">
      <c r="A25" s="20"/>
      <c r="B25" s="25" t="s">
        <v>78</v>
      </c>
      <c r="C25" s="20">
        <v>2.764485218643364E-2</v>
      </c>
      <c r="D25" s="20">
        <v>0</v>
      </c>
      <c r="E25" s="20">
        <v>0</v>
      </c>
      <c r="F25" s="20">
        <v>0</v>
      </c>
      <c r="G25" s="20">
        <v>0</v>
      </c>
      <c r="H25" s="20">
        <v>9.7415882896147703E-3</v>
      </c>
      <c r="I25" s="20">
        <v>9.3392838038823794E-3</v>
      </c>
      <c r="J25" s="20">
        <v>9.2056758531903204E-3</v>
      </c>
      <c r="K25" s="20">
        <v>4.3006203496292411E-3</v>
      </c>
      <c r="L25" s="20">
        <v>4.7759112345079225E-3</v>
      </c>
      <c r="M25" s="20">
        <v>2.3582491477673389E-3</v>
      </c>
      <c r="N25" s="20">
        <v>8.8059019634208007E-4</v>
      </c>
      <c r="O25" s="20">
        <v>8.4443758267632003E-4</v>
      </c>
      <c r="P25" s="20">
        <v>8.2830732921909006E-4</v>
      </c>
      <c r="Q25" s="20">
        <v>7.2659568543744033E-4</v>
      </c>
      <c r="R25" s="20">
        <v>8.1232412727038988E-4</v>
      </c>
      <c r="S25" s="20">
        <v>4.9144066132920006E-4</v>
      </c>
      <c r="T25" s="20">
        <v>0</v>
      </c>
      <c r="U25" s="20">
        <v>0</v>
      </c>
      <c r="V25" s="20">
        <v>0</v>
      </c>
      <c r="W25" s="20">
        <v>0</v>
      </c>
      <c r="X25" s="20"/>
      <c r="Y25" s="4">
        <v>4.43050242608665E-2</v>
      </c>
    </row>
    <row r="26" spans="1:33" ht="15.75" x14ac:dyDescent="0.25">
      <c r="A26" s="20"/>
      <c r="B26" s="25" t="s">
        <v>92</v>
      </c>
      <c r="C26" s="20">
        <v>-409.71164886461054</v>
      </c>
      <c r="D26" s="20">
        <v>69.692940434511954</v>
      </c>
      <c r="E26" s="20">
        <v>82.895894317090466</v>
      </c>
      <c r="F26" s="20">
        <v>348.03598344317425</v>
      </c>
      <c r="G26" s="20">
        <v>339.80269323835552</v>
      </c>
      <c r="H26" s="20">
        <v>376.44717793702944</v>
      </c>
      <c r="I26" s="20">
        <v>-224.55415196178473</v>
      </c>
      <c r="J26" s="20">
        <v>-176.62291564101179</v>
      </c>
      <c r="K26" s="20">
        <v>-249.59268655829325</v>
      </c>
      <c r="L26" s="20">
        <v>-183.13634685360719</v>
      </c>
      <c r="M26" s="20">
        <v>-313.1276038880244</v>
      </c>
      <c r="N26" s="20">
        <v>-337.50146810940083</v>
      </c>
      <c r="O26" s="20">
        <v>-373.78892725140128</v>
      </c>
      <c r="P26" s="20">
        <v>-298.48120992917666</v>
      </c>
      <c r="Q26" s="20">
        <v>-329.40389893187967</v>
      </c>
      <c r="R26" s="20">
        <v>-348.81856783528673</v>
      </c>
      <c r="S26" s="20">
        <v>-374.38560329082742</v>
      </c>
      <c r="T26" s="20">
        <v>-390.42469793624895</v>
      </c>
      <c r="U26" s="20">
        <v>288.44799526505636</v>
      </c>
      <c r="V26" s="20">
        <v>364.20087822024499</v>
      </c>
      <c r="W26" s="20">
        <v>393.40624393709243</v>
      </c>
      <c r="X26" s="20"/>
      <c r="AG26" s="4" t="s">
        <v>115</v>
      </c>
    </row>
    <row r="27" spans="1:33" ht="15.75" x14ac:dyDescent="0.25">
      <c r="A27" s="20"/>
      <c r="B27" s="27" t="s">
        <v>1</v>
      </c>
      <c r="C27" s="35">
        <v>-409.68400401242423</v>
      </c>
      <c r="D27" s="35">
        <v>69.692940434511954</v>
      </c>
      <c r="E27" s="35">
        <v>82.895894317090466</v>
      </c>
      <c r="F27" s="35">
        <v>348.03598344317425</v>
      </c>
      <c r="G27" s="35">
        <v>339.80269323835552</v>
      </c>
      <c r="H27" s="35">
        <v>376.45691952531905</v>
      </c>
      <c r="I27" s="35">
        <v>-224.54481267798084</v>
      </c>
      <c r="J27" s="35">
        <v>-176.61370996515859</v>
      </c>
      <c r="K27" s="35">
        <v>-249.58838593794363</v>
      </c>
      <c r="L27" s="35">
        <v>-183.13157094237269</v>
      </c>
      <c r="M27" s="35">
        <v>-313.12524563887661</v>
      </c>
      <c r="N27" s="35">
        <v>-337.50058751920449</v>
      </c>
      <c r="O27" s="35">
        <v>-373.78808281381862</v>
      </c>
      <c r="P27" s="35">
        <v>-298.48038162184741</v>
      </c>
      <c r="Q27" s="35">
        <v>-329.40317233619425</v>
      </c>
      <c r="R27" s="35">
        <v>-348.81775551115948</v>
      </c>
      <c r="S27" s="35">
        <v>-374.38511185016608</v>
      </c>
      <c r="T27" s="35">
        <v>-390.42469793624895</v>
      </c>
      <c r="U27" s="35">
        <v>288.44799526505636</v>
      </c>
      <c r="V27" s="35">
        <v>364.20087822024499</v>
      </c>
      <c r="W27" s="35">
        <v>393.40624393709243</v>
      </c>
      <c r="X27" s="20"/>
      <c r="Y27" s="4">
        <v>-1336.8639663701265</v>
      </c>
    </row>
    <row r="28" spans="1:33" x14ac:dyDescent="0.25">
      <c r="A28" s="20"/>
      <c r="X28" s="20"/>
    </row>
    <row r="29" spans="1:33" ht="15.75" x14ac:dyDescent="0.25">
      <c r="A29" s="20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33" ht="15.75" x14ac:dyDescent="0.25">
      <c r="A30" s="20">
        <v>5</v>
      </c>
      <c r="B30" s="24" t="s">
        <v>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33" ht="15.75" x14ac:dyDescent="0.25">
      <c r="A31" s="20"/>
      <c r="B31" s="25" t="s">
        <v>10</v>
      </c>
      <c r="C31" s="20">
        <v>-1573.7688578113368</v>
      </c>
      <c r="D31" s="34">
        <v>25.281834349036089</v>
      </c>
      <c r="E31" s="34">
        <v>39.081955606658838</v>
      </c>
      <c r="F31" s="34">
        <v>11.199478439174571</v>
      </c>
      <c r="G31" s="34">
        <v>-70.749547223469349</v>
      </c>
      <c r="H31" s="34">
        <v>-147.26956250503281</v>
      </c>
      <c r="I31" s="34">
        <v>-157.89107761553876</v>
      </c>
      <c r="J31" s="34">
        <v>-164.39532652409048</v>
      </c>
      <c r="K31" s="34">
        <v>-206.26657001652362</v>
      </c>
      <c r="L31" s="34">
        <v>-214.74939208741151</v>
      </c>
      <c r="M31" s="34">
        <v>-213.82432909216701</v>
      </c>
      <c r="N31" s="34">
        <v>-273.31611695535355</v>
      </c>
      <c r="O31" s="34">
        <v>-297.84635782074446</v>
      </c>
      <c r="P31" s="34">
        <v>-211.26457353948075</v>
      </c>
      <c r="Q31" s="34">
        <v>-167.4170509993375</v>
      </c>
      <c r="R31" s="34">
        <v>-261.07368765419039</v>
      </c>
      <c r="S31" s="34">
        <v>-262.50125848894731</v>
      </c>
      <c r="T31" s="34">
        <v>-271.57159609356171</v>
      </c>
      <c r="U31" s="34">
        <v>-228.34282661428682</v>
      </c>
      <c r="V31" s="34">
        <v>-227.83106458997841</v>
      </c>
      <c r="W31" s="34">
        <v>-233.6477467753086</v>
      </c>
      <c r="X31" s="20"/>
      <c r="Y31" s="4">
        <v>-3534.3948162005536</v>
      </c>
      <c r="AE31" s="4" t="s">
        <v>42</v>
      </c>
      <c r="AG31" s="4" t="s">
        <v>110</v>
      </c>
    </row>
    <row r="32" spans="1:33" ht="15.75" x14ac:dyDescent="0.25">
      <c r="A32" s="20"/>
      <c r="B32" s="25" t="s">
        <v>11</v>
      </c>
      <c r="C32" s="20">
        <v>-7414.7241929266929</v>
      </c>
      <c r="D32" s="34">
        <v>-316.53176960481875</v>
      </c>
      <c r="E32" s="34">
        <v>-317.20588885714039</v>
      </c>
      <c r="F32" s="34">
        <v>-439.5277716340222</v>
      </c>
      <c r="G32" s="34">
        <v>-447.19954580925361</v>
      </c>
      <c r="H32" s="34">
        <v>-478.38969262153108</v>
      </c>
      <c r="I32" s="34">
        <v>-478.00952799921743</v>
      </c>
      <c r="J32" s="34">
        <v>-497.74311141716674</v>
      </c>
      <c r="K32" s="34">
        <v>-570.39629248809877</v>
      </c>
      <c r="L32" s="34">
        <v>-202.04851494908695</v>
      </c>
      <c r="M32" s="34">
        <v>-746.85177325868585</v>
      </c>
      <c r="N32" s="34">
        <v>-1108.2386185677458</v>
      </c>
      <c r="O32" s="34">
        <v>-1139.8148026247734</v>
      </c>
      <c r="P32" s="34">
        <v>-1026.8648701287484</v>
      </c>
      <c r="Q32" s="34">
        <v>-1081.2076540885596</v>
      </c>
      <c r="R32" s="34">
        <v>-1288.6325068112171</v>
      </c>
      <c r="S32" s="34">
        <v>-1290.4098790126152</v>
      </c>
      <c r="T32" s="34">
        <v>-1328.5118876587919</v>
      </c>
      <c r="U32" s="34">
        <v>-1298.2044368869963</v>
      </c>
      <c r="V32" s="34">
        <v>-1328.0532521803802</v>
      </c>
      <c r="W32" s="34">
        <v>-640.13772248468069</v>
      </c>
      <c r="X32" s="20"/>
      <c r="Y32" s="4">
        <v>-16023.979519083528</v>
      </c>
      <c r="AE32" s="4" t="s">
        <v>43</v>
      </c>
      <c r="AG32" s="4" t="s">
        <v>110</v>
      </c>
    </row>
    <row r="33" spans="1:33" ht="15.75" x14ac:dyDescent="0.25">
      <c r="A33" s="20"/>
      <c r="B33" s="25" t="s">
        <v>12</v>
      </c>
      <c r="C33" s="20">
        <v>101.08262886844926</v>
      </c>
      <c r="D33" s="34">
        <v>6.6007850176569356</v>
      </c>
      <c r="E33" s="34">
        <v>7.2336428758193145</v>
      </c>
      <c r="F33" s="34">
        <v>6.0155603816431755</v>
      </c>
      <c r="G33" s="34">
        <v>6.1519719063233431</v>
      </c>
      <c r="H33" s="34">
        <v>6.7296979804638051</v>
      </c>
      <c r="I33" s="34">
        <v>7.5578407423275014</v>
      </c>
      <c r="J33" s="34">
        <v>12.669936967447093</v>
      </c>
      <c r="K33" s="34">
        <v>11.73165003080916</v>
      </c>
      <c r="L33" s="34">
        <v>12.720543418607663</v>
      </c>
      <c r="M33" s="34">
        <v>9.1581578098915806</v>
      </c>
      <c r="N33" s="34">
        <v>6.5687436123289293</v>
      </c>
      <c r="O33" s="34">
        <v>6.9635723494869204</v>
      </c>
      <c r="P33" s="34">
        <v>7.0606151793989458</v>
      </c>
      <c r="Q33" s="34">
        <v>6.589847543835508</v>
      </c>
      <c r="R33" s="34">
        <v>5.7785919235569079</v>
      </c>
      <c r="S33" s="34">
        <v>8.6372465470243505</v>
      </c>
      <c r="T33" s="34">
        <v>9.0062673307500045</v>
      </c>
      <c r="U33" s="34">
        <v>21.280718394996391</v>
      </c>
      <c r="V33" s="34">
        <v>26.868468808669366</v>
      </c>
      <c r="W33" s="34">
        <v>25.750415955717354</v>
      </c>
      <c r="X33" s="20"/>
      <c r="Y33" s="4">
        <v>211.07427477675427</v>
      </c>
      <c r="AE33" s="4" t="s">
        <v>116</v>
      </c>
      <c r="AG33" s="4" t="s">
        <v>110</v>
      </c>
    </row>
    <row r="34" spans="1:33" ht="15.75" x14ac:dyDescent="0.25">
      <c r="A34" s="20"/>
      <c r="B34" s="25" t="s">
        <v>13</v>
      </c>
      <c r="C34" s="20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20"/>
      <c r="Y34" s="4">
        <v>0</v>
      </c>
      <c r="AE34" s="4" t="s">
        <v>117</v>
      </c>
      <c r="AG34" s="4" t="s">
        <v>118</v>
      </c>
    </row>
    <row r="35" spans="1:33" ht="15.75" x14ac:dyDescent="0.25">
      <c r="A35" s="20"/>
      <c r="B35" s="25" t="s">
        <v>14</v>
      </c>
      <c r="C35" s="20">
        <v>36.991891247995149</v>
      </c>
      <c r="D35" s="34">
        <v>24.445954053205813</v>
      </c>
      <c r="E35" s="34">
        <v>16.025579196000059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20"/>
      <c r="Y35" s="4">
        <v>40.471533249205876</v>
      </c>
      <c r="AE35" s="4" t="s">
        <v>119</v>
      </c>
      <c r="AG35" s="4" t="s">
        <v>110</v>
      </c>
    </row>
    <row r="36" spans="1:33" ht="15.75" x14ac:dyDescent="0.25">
      <c r="A36" s="20"/>
      <c r="B36" s="25" t="s">
        <v>15</v>
      </c>
      <c r="C36" s="20">
        <v>2293.116527903645</v>
      </c>
      <c r="D36" s="34">
        <v>245.58042652799961</v>
      </c>
      <c r="E36" s="34">
        <v>227.21142283161748</v>
      </c>
      <c r="F36" s="34">
        <v>231.81731968023823</v>
      </c>
      <c r="G36" s="34">
        <v>229.43962133491439</v>
      </c>
      <c r="H36" s="34">
        <v>222.64986580825772</v>
      </c>
      <c r="I36" s="34">
        <v>221.25369180593799</v>
      </c>
      <c r="J36" s="34">
        <v>216.08718510679111</v>
      </c>
      <c r="K36" s="34">
        <v>215.21553621320211</v>
      </c>
      <c r="L36" s="34">
        <v>213.69650465906702</v>
      </c>
      <c r="M36" s="34">
        <v>210.06515395265382</v>
      </c>
      <c r="N36" s="34">
        <v>204.87870154703256</v>
      </c>
      <c r="O36" s="34">
        <v>203.41359908024771</v>
      </c>
      <c r="P36" s="34">
        <v>201.95641923869792</v>
      </c>
      <c r="Q36" s="34">
        <v>193.21579203307348</v>
      </c>
      <c r="R36" s="34">
        <v>174.96690169630534</v>
      </c>
      <c r="S36" s="34">
        <v>171.89935225193523</v>
      </c>
      <c r="T36" s="34">
        <v>169.24577366636944</v>
      </c>
      <c r="U36" s="34">
        <v>168.04722417876391</v>
      </c>
      <c r="V36" s="34">
        <v>167.62494532233958</v>
      </c>
      <c r="W36" s="34">
        <v>166.30592222631327</v>
      </c>
      <c r="X36" s="20"/>
      <c r="Y36" s="4">
        <v>4054.5713591617578</v>
      </c>
      <c r="AE36" s="4" t="s">
        <v>120</v>
      </c>
      <c r="AG36" s="4" t="s">
        <v>110</v>
      </c>
    </row>
    <row r="37" spans="1:33" ht="15.75" x14ac:dyDescent="0.25">
      <c r="A37" s="20"/>
      <c r="B37" s="25" t="s">
        <v>93</v>
      </c>
      <c r="C37" s="20">
        <v>-526.42200898259546</v>
      </c>
      <c r="D37" s="34">
        <v>8.7502774270321044</v>
      </c>
      <c r="E37" s="34">
        <v>8.7633311875200537</v>
      </c>
      <c r="F37" s="34">
        <v>8.7744283754400563</v>
      </c>
      <c r="G37" s="34">
        <v>8.7861783391200632</v>
      </c>
      <c r="H37" s="34">
        <v>8.7473389468500553</v>
      </c>
      <c r="I37" s="34">
        <v>8.8080692140350578</v>
      </c>
      <c r="J37" s="34">
        <v>8.8214282301600591</v>
      </c>
      <c r="K37" s="34">
        <v>-118.10542427666884</v>
      </c>
      <c r="L37" s="34">
        <v>-121.55397375912766</v>
      </c>
      <c r="M37" s="34">
        <v>-126.05409743138067</v>
      </c>
      <c r="N37" s="34">
        <v>-125.9763658399232</v>
      </c>
      <c r="O37" s="34">
        <v>-131.16073956506494</v>
      </c>
      <c r="P37" s="34">
        <v>-130.84757383726287</v>
      </c>
      <c r="Q37" s="34">
        <v>-129.15765815515041</v>
      </c>
      <c r="R37" s="34">
        <v>-130.93962155416372</v>
      </c>
      <c r="S37" s="34">
        <v>-138.36326773391511</v>
      </c>
      <c r="T37" s="34">
        <v>-144.67453191934837</v>
      </c>
      <c r="U37" s="34">
        <v>9.2230080978850459</v>
      </c>
      <c r="V37" s="34">
        <v>7.9464932483348045</v>
      </c>
      <c r="W37" s="34">
        <v>7.9460559360000556</v>
      </c>
      <c r="X37" s="20"/>
      <c r="Y37" s="4">
        <v>-1210.2666450696286</v>
      </c>
      <c r="AE37" s="4" t="s">
        <v>121</v>
      </c>
      <c r="AG37" s="4" t="s">
        <v>110</v>
      </c>
    </row>
    <row r="38" spans="1:33" ht="15.75" x14ac:dyDescent="0.25">
      <c r="A38" s="20"/>
      <c r="B38" s="25" t="s">
        <v>16</v>
      </c>
      <c r="C38" s="20">
        <v>5403.4272316509105</v>
      </c>
      <c r="D38" s="34">
        <v>551.78647334916013</v>
      </c>
      <c r="E38" s="34">
        <v>567.07766389653273</v>
      </c>
      <c r="F38" s="34">
        <v>371.79693276490815</v>
      </c>
      <c r="G38" s="34">
        <v>391.69988550490297</v>
      </c>
      <c r="H38" s="34">
        <v>459.23351199229052</v>
      </c>
      <c r="I38" s="34">
        <v>487.18782736120977</v>
      </c>
      <c r="J38" s="34">
        <v>587.72359042045332</v>
      </c>
      <c r="K38" s="34">
        <v>596.85310981499401</v>
      </c>
      <c r="L38" s="34">
        <v>622.23698500258467</v>
      </c>
      <c r="M38" s="34">
        <v>508.56666702092258</v>
      </c>
      <c r="N38" s="34">
        <v>387.56118705381175</v>
      </c>
      <c r="O38" s="34">
        <v>411.05848792390123</v>
      </c>
      <c r="P38" s="34">
        <v>418.3769720477913</v>
      </c>
      <c r="Q38" s="34">
        <v>384.22269082692628</v>
      </c>
      <c r="R38" s="34">
        <v>321.90730880097453</v>
      </c>
      <c r="S38" s="34">
        <v>383.57886496738814</v>
      </c>
      <c r="T38" s="34">
        <v>414.30219694171251</v>
      </c>
      <c r="U38" s="34">
        <v>692.7961820497236</v>
      </c>
      <c r="V38" s="34">
        <v>784.46223119684907</v>
      </c>
      <c r="W38" s="34">
        <v>799.56976082300957</v>
      </c>
      <c r="X38" s="20"/>
      <c r="Y38" s="4">
        <v>10141.998529760045</v>
      </c>
      <c r="AE38" s="4" t="s">
        <v>116</v>
      </c>
      <c r="AF38" s="4" t="s">
        <v>121</v>
      </c>
      <c r="AG38" s="4" t="s">
        <v>113</v>
      </c>
    </row>
    <row r="39" spans="1:33" ht="15.75" x14ac:dyDescent="0.25">
      <c r="A39" s="20"/>
      <c r="B39" s="25" t="s">
        <v>17</v>
      </c>
      <c r="C39" s="20">
        <v>70.634468462459054</v>
      </c>
      <c r="D39" s="34">
        <v>5.2404690091799973</v>
      </c>
      <c r="E39" s="34">
        <v>2.50329582011</v>
      </c>
      <c r="F39" s="34">
        <v>3.005878757160001</v>
      </c>
      <c r="G39" s="34">
        <v>3.493372823360001</v>
      </c>
      <c r="H39" s="34">
        <v>5.9608174219300016</v>
      </c>
      <c r="I39" s="34">
        <v>4.304564270460002</v>
      </c>
      <c r="J39" s="34">
        <v>3.7471093599799978</v>
      </c>
      <c r="K39" s="34">
        <v>5.6236579956400021</v>
      </c>
      <c r="L39" s="34">
        <v>4.4395854391699983</v>
      </c>
      <c r="M39" s="34">
        <v>8.8395892580400055</v>
      </c>
      <c r="N39" s="34">
        <v>9.37256746846999</v>
      </c>
      <c r="O39" s="34">
        <v>9.7742108465499911</v>
      </c>
      <c r="P39" s="34">
        <v>11.169017836700011</v>
      </c>
      <c r="Q39" s="34">
        <v>11.346460189889999</v>
      </c>
      <c r="R39" s="34">
        <v>8.082929059890013</v>
      </c>
      <c r="S39" s="34">
        <v>8.9110318960800079</v>
      </c>
      <c r="T39" s="34">
        <v>9.2373616548100141</v>
      </c>
      <c r="U39" s="34">
        <v>10.438716501480004</v>
      </c>
      <c r="V39" s="34">
        <v>12.369821691419983</v>
      </c>
      <c r="W39" s="34">
        <v>13.27928377769001</v>
      </c>
      <c r="X39" s="20"/>
      <c r="Y39" s="4">
        <v>151.13974107801002</v>
      </c>
      <c r="AE39" s="4" t="s">
        <v>116</v>
      </c>
      <c r="AF39" s="4" t="s">
        <v>121</v>
      </c>
      <c r="AG39" s="4" t="s">
        <v>114</v>
      </c>
    </row>
    <row r="40" spans="1:33" ht="15.75" x14ac:dyDescent="0.25">
      <c r="A40" s="20"/>
      <c r="B40" s="25" t="s">
        <v>18</v>
      </c>
      <c r="C40" s="20">
        <v>122.25278149829406</v>
      </c>
      <c r="D40" s="20">
        <v>25.395204181297711</v>
      </c>
      <c r="E40" s="20">
        <v>107.1511651676078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2.4379520213069997E-2</v>
      </c>
      <c r="L40" s="20">
        <v>7.7030884275089102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/>
      <c r="Y40" s="4">
        <v>140.27383729662748</v>
      </c>
    </row>
    <row r="41" spans="1:33" ht="15.75" x14ac:dyDescent="0.25">
      <c r="A41" s="20"/>
      <c r="B41" s="25" t="s">
        <v>19</v>
      </c>
      <c r="C41" s="20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20"/>
      <c r="Y41" s="4">
        <v>0</v>
      </c>
    </row>
    <row r="42" spans="1:33" ht="15.75" x14ac:dyDescent="0.25">
      <c r="A42" s="20"/>
      <c r="B42" s="25" t="s">
        <v>20</v>
      </c>
      <c r="C42" s="20">
        <v>3.7555169181508408</v>
      </c>
      <c r="D42" s="34">
        <v>0</v>
      </c>
      <c r="E42" s="34">
        <v>0.53178464208244014</v>
      </c>
      <c r="F42" s="34">
        <v>1.224691401176E-2</v>
      </c>
      <c r="G42" s="34">
        <v>0</v>
      </c>
      <c r="H42" s="34">
        <v>0</v>
      </c>
      <c r="I42" s="34">
        <v>1.8468865773151399</v>
      </c>
      <c r="J42" s="34">
        <v>1.6994331550535902</v>
      </c>
      <c r="K42" s="34">
        <v>0</v>
      </c>
      <c r="L42" s="34">
        <v>0</v>
      </c>
      <c r="M42" s="34">
        <v>3.1593178278E-3</v>
      </c>
      <c r="N42" s="34">
        <v>0.47590792131990001</v>
      </c>
      <c r="O42" s="34">
        <v>0.44087177269080002</v>
      </c>
      <c r="P42" s="34">
        <v>0.44902331816777002</v>
      </c>
      <c r="Q42" s="34">
        <v>0.42408663079627001</v>
      </c>
      <c r="R42" s="34">
        <v>0.37877229024247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20"/>
      <c r="Y42" s="4">
        <v>6.2621725395079393</v>
      </c>
    </row>
    <row r="43" spans="1:33" x14ac:dyDescent="0.25">
      <c r="A43" s="20"/>
      <c r="X43" s="20"/>
    </row>
    <row r="44" spans="1:33" ht="15.75" x14ac:dyDescent="0.25">
      <c r="A44" s="20"/>
      <c r="B44" s="27" t="s">
        <v>1</v>
      </c>
      <c r="C44" s="35">
        <v>-1483.6540131707231</v>
      </c>
      <c r="D44" s="35">
        <v>576.5496543097496</v>
      </c>
      <c r="E44" s="35">
        <v>658.37395236680834</v>
      </c>
      <c r="F44" s="35">
        <v>193.09407367855377</v>
      </c>
      <c r="G44" s="35">
        <v>121.6219368758978</v>
      </c>
      <c r="H44" s="35">
        <v>77.661977023228118</v>
      </c>
      <c r="I44" s="35">
        <v>95.058274356529296</v>
      </c>
      <c r="J44" s="35">
        <v>168.61024529862794</v>
      </c>
      <c r="K44" s="35">
        <v>-65.319953206432814</v>
      </c>
      <c r="L44" s="35">
        <v>322.44482615131216</v>
      </c>
      <c r="M44" s="35">
        <v>-350.09747242289768</v>
      </c>
      <c r="N44" s="35">
        <v>-898.67399376005926</v>
      </c>
      <c r="O44" s="35">
        <v>-937.17115803770628</v>
      </c>
      <c r="P44" s="35">
        <v>-729.96496988473632</v>
      </c>
      <c r="Q44" s="35">
        <v>-781.98348601852592</v>
      </c>
      <c r="R44" s="35">
        <v>-1169.531312248602</v>
      </c>
      <c r="S44" s="35">
        <v>-1118.2479095730498</v>
      </c>
      <c r="T44" s="35">
        <v>-1142.9664160780601</v>
      </c>
      <c r="U44" s="35">
        <v>-624.76141427843424</v>
      </c>
      <c r="V44" s="35">
        <v>-556.61235650274614</v>
      </c>
      <c r="W44" s="35">
        <v>139.06596945874094</v>
      </c>
      <c r="X44" s="20"/>
    </row>
    <row r="45" spans="1:33" x14ac:dyDescent="0.25">
      <c r="A45" s="20"/>
      <c r="X45" s="20"/>
    </row>
    <row r="46" spans="1:33" ht="15.75" x14ac:dyDescent="0.25">
      <c r="A46" s="20">
        <v>6</v>
      </c>
      <c r="B46" s="24" t="s">
        <v>80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33" ht="15.75" x14ac:dyDescent="0.25">
      <c r="A47" s="20"/>
      <c r="B47" s="25" t="s">
        <v>21</v>
      </c>
      <c r="C47" s="20">
        <v>6742.5583598079756</v>
      </c>
      <c r="D47" s="20">
        <v>0</v>
      </c>
      <c r="E47" s="20">
        <v>0</v>
      </c>
      <c r="F47" s="20">
        <v>0</v>
      </c>
      <c r="G47" s="20">
        <v>0</v>
      </c>
      <c r="H47" s="20">
        <v>109.31405206226228</v>
      </c>
      <c r="I47" s="20">
        <v>159.49692538278427</v>
      </c>
      <c r="J47" s="20">
        <v>197.96063922882792</v>
      </c>
      <c r="K47" s="20">
        <v>338.45681176379662</v>
      </c>
      <c r="L47" s="20">
        <v>339.9211299249601</v>
      </c>
      <c r="M47" s="20">
        <v>828.17392780487182</v>
      </c>
      <c r="N47" s="20">
        <v>1173.6710553317191</v>
      </c>
      <c r="O47" s="20">
        <v>1183.85168270896</v>
      </c>
      <c r="P47" s="20">
        <v>1183.85168270896</v>
      </c>
      <c r="Q47" s="20">
        <v>1215.1638707983147</v>
      </c>
      <c r="R47" s="20">
        <v>1508.7784063864822</v>
      </c>
      <c r="S47" s="20">
        <v>1608.666946117432</v>
      </c>
      <c r="T47" s="20">
        <v>1608.666946117432</v>
      </c>
      <c r="U47" s="20">
        <v>1992.8774841576553</v>
      </c>
      <c r="V47" s="20">
        <v>2093.0746018220607</v>
      </c>
      <c r="W47" s="20">
        <v>2096.214790116218</v>
      </c>
      <c r="X47" s="20"/>
      <c r="Y47" s="4">
        <v>17638.140952432736</v>
      </c>
      <c r="AE47" s="4" t="s">
        <v>122</v>
      </c>
      <c r="AG47" s="4" t="s">
        <v>123</v>
      </c>
    </row>
    <row r="48" spans="1:33" ht="15.75" x14ac:dyDescent="0.25">
      <c r="A48" s="20"/>
      <c r="B48" s="25" t="s">
        <v>22</v>
      </c>
      <c r="C48" s="20">
        <v>1460.741064970556</v>
      </c>
      <c r="D48" s="20">
        <v>0</v>
      </c>
      <c r="E48" s="20">
        <v>0</v>
      </c>
      <c r="F48" s="20">
        <v>0</v>
      </c>
      <c r="G48" s="20">
        <v>0</v>
      </c>
      <c r="H48" s="20">
        <v>64.383644843865554</v>
      </c>
      <c r="I48" s="20">
        <v>95.547763457688873</v>
      </c>
      <c r="J48" s="20">
        <v>111.36526511424388</v>
      </c>
      <c r="K48" s="20">
        <v>111.36526511424388</v>
      </c>
      <c r="L48" s="20">
        <v>167.00343781304539</v>
      </c>
      <c r="M48" s="20">
        <v>169.15776088401901</v>
      </c>
      <c r="N48" s="20">
        <v>169.15776088402683</v>
      </c>
      <c r="O48" s="20">
        <v>169.42634693724943</v>
      </c>
      <c r="P48" s="20">
        <v>169.42634693724943</v>
      </c>
      <c r="Q48" s="20">
        <v>185.85172337290865</v>
      </c>
      <c r="R48" s="20">
        <v>369.45371533180696</v>
      </c>
      <c r="S48" s="20">
        <v>369.45371533180696</v>
      </c>
      <c r="T48" s="20">
        <v>369.45371533180696</v>
      </c>
      <c r="U48" s="20">
        <v>372.38551694831244</v>
      </c>
      <c r="V48" s="20">
        <v>373.9193921511395</v>
      </c>
      <c r="W48" s="20">
        <v>373.9193921511395</v>
      </c>
      <c r="X48" s="20"/>
      <c r="Y48" s="4">
        <v>3641.270762604554</v>
      </c>
      <c r="AE48" s="4" t="s">
        <v>124</v>
      </c>
      <c r="AG48" s="4" t="s">
        <v>125</v>
      </c>
    </row>
    <row r="49" spans="1:34" ht="15.75" x14ac:dyDescent="0.25">
      <c r="A49" s="20"/>
      <c r="B49" s="25" t="s">
        <v>23</v>
      </c>
      <c r="C49" s="20">
        <v>1075.5910070255256</v>
      </c>
      <c r="D49" s="34">
        <v>0</v>
      </c>
      <c r="E49" s="34">
        <v>0</v>
      </c>
      <c r="F49" s="34">
        <v>0</v>
      </c>
      <c r="G49" s="34">
        <v>49.851305863013522</v>
      </c>
      <c r="H49" s="34">
        <v>107.2461570095776</v>
      </c>
      <c r="I49" s="34">
        <v>118.45627122124729</v>
      </c>
      <c r="J49" s="34">
        <v>119.5802740766556</v>
      </c>
      <c r="K49" s="34">
        <v>131.58533817382758</v>
      </c>
      <c r="L49" s="34">
        <v>134.63288380845179</v>
      </c>
      <c r="M49" s="34">
        <v>136.25284627299459</v>
      </c>
      <c r="N49" s="34">
        <v>150.30835141014001</v>
      </c>
      <c r="O49" s="34">
        <v>156.2588011446494</v>
      </c>
      <c r="P49" s="34">
        <v>159.62617965496418</v>
      </c>
      <c r="Q49" s="34">
        <v>117.635430929507</v>
      </c>
      <c r="R49" s="34">
        <v>154.42018234003831</v>
      </c>
      <c r="S49" s="34">
        <v>157.93137131247829</v>
      </c>
      <c r="T49" s="34">
        <v>161.5222828115435</v>
      </c>
      <c r="U49" s="34">
        <v>165.1949672977197</v>
      </c>
      <c r="V49" s="34">
        <v>168.9511002220498</v>
      </c>
      <c r="W49" s="34">
        <v>173.17406639522005</v>
      </c>
      <c r="X49" s="20"/>
      <c r="Y49" s="4">
        <v>2362.6278099440779</v>
      </c>
      <c r="Z49" s="4" t="b">
        <v>1</v>
      </c>
      <c r="AE49" s="4" t="s">
        <v>42</v>
      </c>
      <c r="AG49" s="4" t="s">
        <v>111</v>
      </c>
    </row>
    <row r="50" spans="1:34" ht="15.75" x14ac:dyDescent="0.25">
      <c r="A50" s="20"/>
      <c r="B50" s="25" t="s">
        <v>24</v>
      </c>
      <c r="C50" s="20">
        <v>6948.4400876467453</v>
      </c>
      <c r="D50" s="34">
        <v>226.60834712027111</v>
      </c>
      <c r="E50" s="34">
        <v>247.26702035707012</v>
      </c>
      <c r="F50" s="34">
        <v>465.7494870090585</v>
      </c>
      <c r="G50" s="34">
        <v>499.64378734133356</v>
      </c>
      <c r="H50" s="34">
        <v>513.89252487950478</v>
      </c>
      <c r="I50" s="34">
        <v>522.39375423910417</v>
      </c>
      <c r="J50" s="34">
        <v>531.62503650937765</v>
      </c>
      <c r="K50" s="34">
        <v>537.7371934055742</v>
      </c>
      <c r="L50" s="34">
        <v>517.90869974373061</v>
      </c>
      <c r="M50" s="34">
        <v>749.38666783268218</v>
      </c>
      <c r="N50" s="34">
        <v>901.76697932455784</v>
      </c>
      <c r="O50" s="34">
        <v>922.52797627065797</v>
      </c>
      <c r="P50" s="34">
        <v>867.340149272085</v>
      </c>
      <c r="Q50" s="34">
        <v>900.81468592286183</v>
      </c>
      <c r="R50" s="34">
        <v>1000.1240832541739</v>
      </c>
      <c r="S50" s="34">
        <v>1027.1371617326022</v>
      </c>
      <c r="T50" s="34">
        <v>1056.2492513160141</v>
      </c>
      <c r="U50" s="34">
        <v>1088.0276839680118</v>
      </c>
      <c r="V50" s="34">
        <v>1123.2332374747798</v>
      </c>
      <c r="W50" s="34">
        <v>1162.8911348966597</v>
      </c>
      <c r="X50" s="20"/>
      <c r="Y50" s="4">
        <v>14862.324861870111</v>
      </c>
      <c r="Z50" s="4" t="b">
        <v>1</v>
      </c>
      <c r="AE50" s="4" t="s">
        <v>43</v>
      </c>
      <c r="AG50" s="4" t="s">
        <v>111</v>
      </c>
    </row>
    <row r="51" spans="1:34" ht="15.75" x14ac:dyDescent="0.25">
      <c r="A51" s="20"/>
      <c r="B51" s="25" t="s">
        <v>25</v>
      </c>
      <c r="C51" s="20">
        <v>1476.0774777170739</v>
      </c>
      <c r="D51" s="34">
        <v>80.641684909589713</v>
      </c>
      <c r="E51" s="34">
        <v>75.773518991781614</v>
      </c>
      <c r="F51" s="34">
        <v>106.247013921313</v>
      </c>
      <c r="G51" s="34">
        <v>113.7385373891894</v>
      </c>
      <c r="H51" s="34">
        <v>117.43651211795449</v>
      </c>
      <c r="I51" s="34">
        <v>130.5161989124704</v>
      </c>
      <c r="J51" s="34">
        <v>146.02225754737685</v>
      </c>
      <c r="K51" s="34">
        <v>141.62570133755693</v>
      </c>
      <c r="L51" s="34">
        <v>152.74573617991348</v>
      </c>
      <c r="M51" s="34">
        <v>144.30988407873821</v>
      </c>
      <c r="N51" s="34">
        <v>155.77479863520497</v>
      </c>
      <c r="O51" s="34">
        <v>137.76310776325539</v>
      </c>
      <c r="P51" s="34">
        <v>134.41496185636436</v>
      </c>
      <c r="Q51" s="34">
        <v>152.54724217828732</v>
      </c>
      <c r="R51" s="34">
        <v>140.26129195770727</v>
      </c>
      <c r="S51" s="34">
        <v>146.74746089681869</v>
      </c>
      <c r="T51" s="34">
        <v>153.14786298136397</v>
      </c>
      <c r="U51" s="34">
        <v>225.41075684093138</v>
      </c>
      <c r="V51" s="34">
        <v>278.56078508014548</v>
      </c>
      <c r="W51" s="34">
        <v>292.8561844406633</v>
      </c>
      <c r="X51" s="20"/>
      <c r="Y51" s="4">
        <v>3026.5414980166261</v>
      </c>
      <c r="Z51" s="4" t="b">
        <v>1</v>
      </c>
      <c r="AE51" s="4" t="s">
        <v>116</v>
      </c>
      <c r="AG51" s="4" t="s">
        <v>111</v>
      </c>
    </row>
    <row r="52" spans="1:34" ht="15.75" x14ac:dyDescent="0.25">
      <c r="A52" s="20"/>
      <c r="B52" s="25" t="s">
        <v>26</v>
      </c>
      <c r="C52" s="20">
        <v>832.5133075571739</v>
      </c>
      <c r="D52" s="34">
        <v>9.3161661356400329E-3</v>
      </c>
      <c r="E52" s="34">
        <v>9.5287022448800069E-3</v>
      </c>
      <c r="F52" s="34">
        <v>9.7460252052799339E-3</v>
      </c>
      <c r="G52" s="34">
        <v>4.0641533757721655</v>
      </c>
      <c r="H52" s="34">
        <v>33.455126994387243</v>
      </c>
      <c r="I52" s="34">
        <v>48.36839581802225</v>
      </c>
      <c r="J52" s="34">
        <v>60.242452562830721</v>
      </c>
      <c r="K52" s="34">
        <v>61.53892449880442</v>
      </c>
      <c r="L52" s="34">
        <v>88.61388861664598</v>
      </c>
      <c r="M52" s="34">
        <v>91.653890470280473</v>
      </c>
      <c r="N52" s="34">
        <v>93.7159385088476</v>
      </c>
      <c r="O52" s="34">
        <v>95.944653414558886</v>
      </c>
      <c r="P52" s="34">
        <v>98.104142362473254</v>
      </c>
      <c r="Q52" s="34">
        <v>108.73829749932969</v>
      </c>
      <c r="R52" s="34">
        <v>206.24444914349218</v>
      </c>
      <c r="S52" s="34">
        <v>210.91925982387974</v>
      </c>
      <c r="T52" s="34">
        <v>215.70023220215657</v>
      </c>
      <c r="U52" s="34">
        <v>221.64051902654492</v>
      </c>
      <c r="V52" s="34">
        <v>227.1356664497975</v>
      </c>
      <c r="W52" s="34">
        <v>232.19913611141868</v>
      </c>
      <c r="X52" s="20"/>
      <c r="Y52" s="4">
        <v>2098.3077177728278</v>
      </c>
      <c r="Z52" s="4" t="b">
        <v>1</v>
      </c>
      <c r="AE52" s="4" t="s">
        <v>117</v>
      </c>
      <c r="AG52" s="4" t="s">
        <v>126</v>
      </c>
    </row>
    <row r="53" spans="1:34" ht="15.75" x14ac:dyDescent="0.25">
      <c r="A53" s="20"/>
      <c r="B53" s="25" t="s">
        <v>81</v>
      </c>
      <c r="C53" s="20">
        <v>150.34317789971632</v>
      </c>
      <c r="D53" s="34">
        <v>0</v>
      </c>
      <c r="E53" s="34">
        <v>0</v>
      </c>
      <c r="F53" s="34">
        <v>0</v>
      </c>
      <c r="G53" s="34">
        <v>4.270014703871257</v>
      </c>
      <c r="H53" s="34">
        <v>4.4525783563024506</v>
      </c>
      <c r="I53" s="34">
        <v>4.6429476675581869</v>
      </c>
      <c r="J53" s="34">
        <v>4.8414563905562007</v>
      </c>
      <c r="K53" s="34">
        <v>20.151449160478901</v>
      </c>
      <c r="L53" s="34">
        <v>20.711795827995896</v>
      </c>
      <c r="M53" s="34">
        <v>21.289227810421412</v>
      </c>
      <c r="N53" s="34">
        <v>21.884320434157864</v>
      </c>
      <c r="O53" s="34">
        <v>22.497666501990771</v>
      </c>
      <c r="P53" s="34">
        <v>23.129887158319828</v>
      </c>
      <c r="Q53" s="34">
        <v>23.78161625335483</v>
      </c>
      <c r="R53" s="34">
        <v>29.115665488309425</v>
      </c>
      <c r="S53" s="34">
        <v>29.923137549574435</v>
      </c>
      <c r="T53" s="34">
        <v>30.746407458464841</v>
      </c>
      <c r="U53" s="34">
        <v>33.913556599507949</v>
      </c>
      <c r="V53" s="34">
        <v>34.634029184095972</v>
      </c>
      <c r="W53" s="34">
        <v>35.370937899995766</v>
      </c>
      <c r="X53" s="20"/>
      <c r="Y53" s="4">
        <v>365.35669444495602</v>
      </c>
      <c r="Z53" s="4" t="b">
        <v>1</v>
      </c>
      <c r="AE53" s="4" t="s">
        <v>121</v>
      </c>
      <c r="AG53" s="4" t="s">
        <v>111</v>
      </c>
      <c r="AH53" s="4" t="s">
        <v>126</v>
      </c>
    </row>
    <row r="54" spans="1:34" ht="15.75" x14ac:dyDescent="0.25">
      <c r="A54" s="20"/>
      <c r="B54" s="25" t="s">
        <v>70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/>
    </row>
    <row r="55" spans="1:34" ht="15.75" x14ac:dyDescent="0.25">
      <c r="A55" s="20"/>
      <c r="B55" s="25" t="s">
        <v>27</v>
      </c>
      <c r="C55" s="20">
        <v>-0.14045030535592562</v>
      </c>
      <c r="D55" s="34">
        <v>0</v>
      </c>
      <c r="E55" s="34">
        <v>-2.3056925180000001E-4</v>
      </c>
      <c r="F55" s="34">
        <v>-9.5159034403999939E-4</v>
      </c>
      <c r="G55" s="34">
        <v>-3.7513974385999988E-3</v>
      </c>
      <c r="H55" s="34">
        <v>-8.8792918906499957E-3</v>
      </c>
      <c r="I55" s="34">
        <v>-2.8706022164790009E-2</v>
      </c>
      <c r="J55" s="34">
        <v>-7.0172376264000065E-3</v>
      </c>
      <c r="K55" s="34">
        <v>-5.5852684987100073E-3</v>
      </c>
      <c r="L55" s="34">
        <v>-1.0340058859000001E-2</v>
      </c>
      <c r="M55" s="34">
        <v>-1.246569891074E-2</v>
      </c>
      <c r="N55" s="34">
        <v>-5.3288532388079991E-2</v>
      </c>
      <c r="O55" s="34">
        <v>-7.1098707002600044E-3</v>
      </c>
      <c r="P55" s="34">
        <v>-7.2799980313900106E-3</v>
      </c>
      <c r="Q55" s="34">
        <v>-7.3352572083500061E-3</v>
      </c>
      <c r="R55" s="34">
        <v>-1.517258933334E-2</v>
      </c>
      <c r="S55" s="34">
        <v>-3.5868738226709981E-2</v>
      </c>
      <c r="T55" s="34">
        <v>-8.2383068741000001E-2</v>
      </c>
      <c r="U55" s="34">
        <v>-1.0288605780239999E-2</v>
      </c>
      <c r="V55" s="34">
        <v>-1.0509183591589989E-2</v>
      </c>
      <c r="W55" s="34">
        <v>-1.0749673675030011E-2</v>
      </c>
      <c r="X55" s="20"/>
      <c r="Y55" s="4">
        <v>-0.31791265266072</v>
      </c>
      <c r="AG55" s="4" t="s">
        <v>127</v>
      </c>
    </row>
    <row r="56" spans="1:34" ht="15.75" x14ac:dyDescent="0.25">
      <c r="A56" s="20"/>
      <c r="B56" s="27" t="s">
        <v>1</v>
      </c>
      <c r="C56" s="35">
        <v>18686.124032319411</v>
      </c>
      <c r="D56" s="35">
        <v>307.25934819599644</v>
      </c>
      <c r="E56" s="35">
        <v>323.0498374818448</v>
      </c>
      <c r="F56" s="35">
        <v>572.00529536523266</v>
      </c>
      <c r="G56" s="35">
        <v>671.56404727574147</v>
      </c>
      <c r="H56" s="35">
        <v>950.17171697196375</v>
      </c>
      <c r="I56" s="35">
        <v>1079.3935506767107</v>
      </c>
      <c r="J56" s="35">
        <v>1171.6303641922427</v>
      </c>
      <c r="K56" s="35">
        <v>1342.4550981857838</v>
      </c>
      <c r="L56" s="35">
        <v>1421.5272318558843</v>
      </c>
      <c r="M56" s="35">
        <v>2140.2117394550969</v>
      </c>
      <c r="N56" s="35">
        <v>2666.2259159962659</v>
      </c>
      <c r="O56" s="35">
        <v>2688.2631248706221</v>
      </c>
      <c r="P56" s="35">
        <v>2635.8860699523848</v>
      </c>
      <c r="Q56" s="35">
        <v>2704.5255316973557</v>
      </c>
      <c r="R56" s="35">
        <v>3408.3826213126767</v>
      </c>
      <c r="S56" s="35">
        <v>3550.7431840263653</v>
      </c>
      <c r="T56" s="35">
        <v>3595.4043151500414</v>
      </c>
      <c r="U56" s="35">
        <v>4099.440196232903</v>
      </c>
      <c r="V56" s="35">
        <v>4299.4983032004775</v>
      </c>
      <c r="W56" s="35">
        <v>4366.6148923376404</v>
      </c>
      <c r="X56" s="20"/>
    </row>
    <row r="57" spans="1:34" x14ac:dyDescent="0.25">
      <c r="A57" s="20"/>
      <c r="X57" s="20"/>
    </row>
    <row r="58" spans="1:34" ht="15.75" x14ac:dyDescent="0.25">
      <c r="A58" s="20">
        <v>7</v>
      </c>
      <c r="B58" s="24" t="s">
        <v>82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34" ht="15.75" x14ac:dyDescent="0.25">
      <c r="A59" s="20"/>
      <c r="B59" s="25" t="s">
        <v>83</v>
      </c>
      <c r="C59" s="20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20"/>
      <c r="Y59" s="4">
        <v>0</v>
      </c>
      <c r="AE59" s="4" t="s">
        <v>87</v>
      </c>
      <c r="AG59" s="4" t="s">
        <v>110</v>
      </c>
    </row>
    <row r="60" spans="1:34" ht="15.75" x14ac:dyDescent="0.25">
      <c r="A60" s="20"/>
      <c r="B60" s="25" t="s">
        <v>84</v>
      </c>
      <c r="C60" s="20">
        <v>248.41080717244344</v>
      </c>
      <c r="D60" s="34">
        <v>0</v>
      </c>
      <c r="E60" s="34">
        <v>1.208448950446924</v>
      </c>
      <c r="F60" s="34">
        <v>4.8785339497330726</v>
      </c>
      <c r="G60" s="34">
        <v>8.0239817915930374</v>
      </c>
      <c r="H60" s="34">
        <v>8.6822682094038761</v>
      </c>
      <c r="I60" s="34">
        <v>14.67897408180475</v>
      </c>
      <c r="J60" s="34">
        <v>19.222193629791867</v>
      </c>
      <c r="K60" s="34">
        <v>19.432033420130228</v>
      </c>
      <c r="L60" s="34">
        <v>21.41207634394555</v>
      </c>
      <c r="M60" s="34">
        <v>26.257124557977058</v>
      </c>
      <c r="N60" s="34">
        <v>26.659257533464942</v>
      </c>
      <c r="O60" s="34">
        <v>28.629623872617081</v>
      </c>
      <c r="P60" s="34">
        <v>29.25992425058978</v>
      </c>
      <c r="Q60" s="34">
        <v>29.72647368910491</v>
      </c>
      <c r="R60" s="34">
        <v>31.547084148419849</v>
      </c>
      <c r="S60" s="34">
        <v>49.616659605265468</v>
      </c>
      <c r="T60" s="34">
        <v>49.618396126397279</v>
      </c>
      <c r="U60" s="34">
        <v>64.448140703484626</v>
      </c>
      <c r="V60" s="34">
        <v>95.877346029395909</v>
      </c>
      <c r="W60" s="34">
        <v>96.439879418508184</v>
      </c>
      <c r="X60" s="20"/>
      <c r="Y60" s="4">
        <v>625.61842031207436</v>
      </c>
      <c r="Z60" s="4" t="b">
        <v>1</v>
      </c>
      <c r="AE60" s="4" t="s">
        <v>87</v>
      </c>
      <c r="AG60" s="4" t="s">
        <v>111</v>
      </c>
    </row>
    <row r="61" spans="1:34" ht="15.75" x14ac:dyDescent="0.25">
      <c r="A61" s="20"/>
      <c r="B61" s="25" t="s">
        <v>85</v>
      </c>
      <c r="C61" s="20">
        <v>1209.8442406364118</v>
      </c>
      <c r="D61" s="34">
        <v>9.4720593313632762</v>
      </c>
      <c r="E61" s="34">
        <v>18.556657916483658</v>
      </c>
      <c r="F61" s="34">
        <v>28.189782851463111</v>
      </c>
      <c r="G61" s="34">
        <v>25.831246843091602</v>
      </c>
      <c r="H61" s="34">
        <v>30.286948431334807</v>
      </c>
      <c r="I61" s="34">
        <v>42.027003991847465</v>
      </c>
      <c r="J61" s="34">
        <v>57.379723542132297</v>
      </c>
      <c r="K61" s="34">
        <v>76.437838561709768</v>
      </c>
      <c r="L61" s="34">
        <v>97.17965761399816</v>
      </c>
      <c r="M61" s="34">
        <v>119.10509745631916</v>
      </c>
      <c r="N61" s="34">
        <v>143.20790844575129</v>
      </c>
      <c r="O61" s="34">
        <v>167.10371743566421</v>
      </c>
      <c r="P61" s="34">
        <v>190.72055542103439</v>
      </c>
      <c r="Q61" s="34">
        <v>210.68287445944461</v>
      </c>
      <c r="R61" s="34">
        <v>240.24062523107452</v>
      </c>
      <c r="S61" s="34">
        <v>264.52874158661416</v>
      </c>
      <c r="T61" s="34">
        <v>287.61119640094364</v>
      </c>
      <c r="U61" s="34">
        <v>316.09625154050019</v>
      </c>
      <c r="V61" s="34">
        <v>337.35093878939227</v>
      </c>
      <c r="W61" s="34">
        <v>367.38049092765351</v>
      </c>
      <c r="X61" s="20"/>
      <c r="Y61" s="4">
        <v>3029.3893167778165</v>
      </c>
      <c r="AE61" s="4" t="s">
        <v>88</v>
      </c>
      <c r="AG61" s="4" t="s">
        <v>110</v>
      </c>
    </row>
    <row r="62" spans="1:34" ht="15.75" x14ac:dyDescent="0.25">
      <c r="A62" s="20"/>
      <c r="B62" s="25" t="s">
        <v>86</v>
      </c>
      <c r="C62" s="20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20"/>
      <c r="Y62" s="4">
        <v>0</v>
      </c>
      <c r="Z62" s="4" t="b">
        <v>1</v>
      </c>
      <c r="AE62" s="4" t="s">
        <v>88</v>
      </c>
      <c r="AG62" s="4" t="s">
        <v>111</v>
      </c>
    </row>
    <row r="63" spans="1:34" ht="15.75" x14ac:dyDescent="0.25">
      <c r="A63" s="20"/>
      <c r="B63" s="27" t="s">
        <v>1</v>
      </c>
      <c r="C63" s="35">
        <v>1458.2550478088551</v>
      </c>
      <c r="D63" s="35">
        <v>9.4720593313632762</v>
      </c>
      <c r="E63" s="35">
        <v>19.765106866930584</v>
      </c>
      <c r="F63" s="35">
        <v>33.068316801196183</v>
      </c>
      <c r="G63" s="35">
        <v>33.855228634684636</v>
      </c>
      <c r="H63" s="35">
        <v>38.969216640738679</v>
      </c>
      <c r="I63" s="35">
        <v>56.705978073652219</v>
      </c>
      <c r="J63" s="35">
        <v>76.601917171924157</v>
      </c>
      <c r="K63" s="35">
        <v>95.869871981839992</v>
      </c>
      <c r="L63" s="35">
        <v>118.59173395794372</v>
      </c>
      <c r="M63" s="35">
        <v>145.36222201429621</v>
      </c>
      <c r="N63" s="35">
        <v>169.86716597921622</v>
      </c>
      <c r="O63" s="35">
        <v>195.7333413082813</v>
      </c>
      <c r="P63" s="35">
        <v>219.98047967162418</v>
      </c>
      <c r="Q63" s="35">
        <v>240.40934814854953</v>
      </c>
      <c r="R63" s="35">
        <v>271.78770937949434</v>
      </c>
      <c r="S63" s="35">
        <v>314.14540119187961</v>
      </c>
      <c r="T63" s="35">
        <v>337.22959252734091</v>
      </c>
      <c r="U63" s="35">
        <v>380.54439224398482</v>
      </c>
      <c r="V63" s="35">
        <v>433.22828481878821</v>
      </c>
      <c r="W63" s="35">
        <v>463.82037034616167</v>
      </c>
      <c r="X63" s="20"/>
    </row>
    <row r="64" spans="1:34" x14ac:dyDescent="0.25">
      <c r="A64" s="20"/>
      <c r="X64" s="20"/>
    </row>
    <row r="65" spans="1:33" ht="15.75" x14ac:dyDescent="0.25">
      <c r="A65" s="20">
        <v>8</v>
      </c>
      <c r="B65" s="24" t="s">
        <v>28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33" ht="15.75" x14ac:dyDescent="0.25">
      <c r="A66" s="20"/>
      <c r="B66" s="25" t="s">
        <v>29</v>
      </c>
      <c r="C66" s="20">
        <v>-3222.2405358797928</v>
      </c>
      <c r="D66" s="34">
        <v>-705.40562042714737</v>
      </c>
      <c r="E66" s="34">
        <v>-845.24546679220111</v>
      </c>
      <c r="F66" s="34">
        <v>-226.94251390492116</v>
      </c>
      <c r="G66" s="34">
        <v>-193.75027631445164</v>
      </c>
      <c r="H66" s="34">
        <v>-291.0659908297261</v>
      </c>
      <c r="I66" s="34">
        <v>-185.05359637111971</v>
      </c>
      <c r="J66" s="34">
        <v>-139.12259434524461</v>
      </c>
      <c r="K66" s="34">
        <v>-121.56593088067993</v>
      </c>
      <c r="L66" s="34">
        <v>-120.50603830785907</v>
      </c>
      <c r="M66" s="34">
        <v>-215.62672289507691</v>
      </c>
      <c r="N66" s="34">
        <v>-189.79080507510994</v>
      </c>
      <c r="O66" s="34">
        <v>-195.15125216046326</v>
      </c>
      <c r="P66" s="34">
        <v>-185.59075910083772</v>
      </c>
      <c r="Q66" s="34">
        <v>-153.34299302920772</v>
      </c>
      <c r="R66" s="34">
        <v>-219.4794138611623</v>
      </c>
      <c r="S66" s="34">
        <v>-228.53040238870534</v>
      </c>
      <c r="T66" s="34">
        <v>-232.22117496250107</v>
      </c>
      <c r="U66" s="34">
        <v>-265.90549334753302</v>
      </c>
      <c r="V66" s="34">
        <v>-262.29089105592635</v>
      </c>
      <c r="W66" s="34">
        <v>-290.1186315456232</v>
      </c>
      <c r="X66" s="20"/>
      <c r="Y66" s="4">
        <v>-5266.7065675954973</v>
      </c>
      <c r="AE66" s="4" t="s">
        <v>128</v>
      </c>
    </row>
    <row r="67" spans="1:33" ht="15.75" x14ac:dyDescent="0.25">
      <c r="A67" s="20"/>
      <c r="B67" s="25" t="s">
        <v>30</v>
      </c>
      <c r="C67" s="20">
        <v>3360.8921431460412</v>
      </c>
      <c r="D67" s="34">
        <v>207.11753206098265</v>
      </c>
      <c r="E67" s="34">
        <v>297.93897796177282</v>
      </c>
      <c r="F67" s="34">
        <v>268.20603272758814</v>
      </c>
      <c r="G67" s="34">
        <v>248.24087350918114</v>
      </c>
      <c r="H67" s="34">
        <v>228.17787848598113</v>
      </c>
      <c r="I67" s="34">
        <v>271.93620240818467</v>
      </c>
      <c r="J67" s="34">
        <v>321.6972960272247</v>
      </c>
      <c r="K67" s="34">
        <v>312.99769510619842</v>
      </c>
      <c r="L67" s="34">
        <v>374.54821703387717</v>
      </c>
      <c r="M67" s="34">
        <v>270.82622580668607</v>
      </c>
      <c r="N67" s="34">
        <v>273.4596027477898</v>
      </c>
      <c r="O67" s="34">
        <v>288.78412014522701</v>
      </c>
      <c r="P67" s="34">
        <v>319.63293171949283</v>
      </c>
      <c r="Q67" s="34">
        <v>358.67546750159806</v>
      </c>
      <c r="R67" s="34">
        <v>333.13179320437598</v>
      </c>
      <c r="S67" s="34">
        <v>363.92322816182525</v>
      </c>
      <c r="T67" s="34">
        <v>406.56966122651033</v>
      </c>
      <c r="U67" s="34">
        <v>476.73280608024152</v>
      </c>
      <c r="V67" s="34">
        <v>538.95661166253706</v>
      </c>
      <c r="W67" s="34">
        <v>567.23198820186656</v>
      </c>
      <c r="X67" s="20"/>
      <c r="Y67" s="4">
        <v>6728.7851417791417</v>
      </c>
      <c r="AE67" s="4" t="s">
        <v>129</v>
      </c>
    </row>
    <row r="68" spans="1:33" ht="15.75" x14ac:dyDescent="0.25">
      <c r="A68" s="20"/>
      <c r="B68" s="27" t="s">
        <v>1</v>
      </c>
      <c r="C68" s="35">
        <v>138.65160726624833</v>
      </c>
      <c r="D68" s="35">
        <v>-498.28808836616474</v>
      </c>
      <c r="E68" s="35">
        <v>-547.30648883042829</v>
      </c>
      <c r="F68" s="35">
        <v>41.263518822666981</v>
      </c>
      <c r="G68" s="35">
        <v>54.490597194729503</v>
      </c>
      <c r="H68" s="35">
        <v>-62.888112343744979</v>
      </c>
      <c r="I68" s="35">
        <v>86.88260603706496</v>
      </c>
      <c r="J68" s="35">
        <v>182.57470168198009</v>
      </c>
      <c r="K68" s="35">
        <v>191.43176422551849</v>
      </c>
      <c r="L68" s="35">
        <v>254.04217872601811</v>
      </c>
      <c r="M68" s="35">
        <v>55.199502911609159</v>
      </c>
      <c r="N68" s="35">
        <v>83.668797672679858</v>
      </c>
      <c r="O68" s="35">
        <v>93.632867984763749</v>
      </c>
      <c r="P68" s="35">
        <v>134.04217261865512</v>
      </c>
      <c r="Q68" s="35">
        <v>205.33247447239034</v>
      </c>
      <c r="R68" s="35">
        <v>113.65237934321368</v>
      </c>
      <c r="S68" s="35">
        <v>135.39282577311991</v>
      </c>
      <c r="T68" s="35">
        <v>174.34848626400927</v>
      </c>
      <c r="U68" s="35">
        <v>210.82731273270849</v>
      </c>
      <c r="V68" s="35">
        <v>276.66572060661071</v>
      </c>
      <c r="W68" s="35">
        <v>277.11335665624335</v>
      </c>
      <c r="X68" s="20"/>
    </row>
    <row r="69" spans="1:33" x14ac:dyDescent="0.25">
      <c r="A69" s="20"/>
      <c r="X69" s="20"/>
    </row>
    <row r="70" spans="1:33" ht="15.75" x14ac:dyDescent="0.25">
      <c r="A70" s="20">
        <v>9</v>
      </c>
      <c r="B70" s="24" t="s">
        <v>31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33" ht="15.75" x14ac:dyDescent="0.25">
      <c r="A71" s="20"/>
      <c r="B71" s="24" t="s">
        <v>32</v>
      </c>
      <c r="C71" s="31">
        <v>2490.8547675851223</v>
      </c>
      <c r="D71" s="20">
        <v>0</v>
      </c>
      <c r="E71" s="20">
        <v>23.449676310438647</v>
      </c>
      <c r="F71" s="20">
        <v>143.82201725198132</v>
      </c>
      <c r="G71" s="20">
        <v>166.47871261813501</v>
      </c>
      <c r="H71" s="20">
        <v>212.22083559168252</v>
      </c>
      <c r="I71" s="20">
        <v>217.24151870453429</v>
      </c>
      <c r="J71" s="20">
        <v>222.69968621373226</v>
      </c>
      <c r="K71" s="20">
        <v>233.6910453423948</v>
      </c>
      <c r="L71" s="20">
        <v>241.35186854167611</v>
      </c>
      <c r="M71" s="20">
        <v>261.32420523588758</v>
      </c>
      <c r="N71" s="20">
        <v>310.35316970661188</v>
      </c>
      <c r="O71" s="20">
        <v>316.49068589625813</v>
      </c>
      <c r="P71" s="20">
        <v>322.76823602689905</v>
      </c>
      <c r="Q71" s="20">
        <v>329.20206377926991</v>
      </c>
      <c r="R71" s="20">
        <v>369.99096640298126</v>
      </c>
      <c r="S71" s="20">
        <v>377.32355075427893</v>
      </c>
      <c r="T71" s="20">
        <v>384.82340198464311</v>
      </c>
      <c r="U71" s="20">
        <v>440.54771154218918</v>
      </c>
      <c r="V71" s="20">
        <v>455.912168235249</v>
      </c>
      <c r="W71" s="20">
        <v>467.45437349786908</v>
      </c>
      <c r="X71" s="20"/>
      <c r="Y71" s="4">
        <v>5497.1458936367117</v>
      </c>
      <c r="AF71" s="4" t="s">
        <v>130</v>
      </c>
      <c r="AG71" s="4" t="s">
        <v>131</v>
      </c>
    </row>
    <row r="72" spans="1:33" ht="15.75" x14ac:dyDescent="0.25">
      <c r="A72" s="20"/>
      <c r="B72" s="27" t="s">
        <v>1</v>
      </c>
      <c r="C72" s="20">
        <v>2490.8547675851223</v>
      </c>
      <c r="D72" s="35">
        <v>0</v>
      </c>
      <c r="E72" s="35">
        <v>23.449676310438647</v>
      </c>
      <c r="F72" s="35">
        <v>143.82201725198132</v>
      </c>
      <c r="G72" s="35">
        <v>166.47871261813501</v>
      </c>
      <c r="H72" s="35">
        <v>212.22083559168252</v>
      </c>
      <c r="I72" s="35">
        <v>217.24151870453429</v>
      </c>
      <c r="J72" s="35">
        <v>222.69968621373226</v>
      </c>
      <c r="K72" s="35">
        <v>233.6910453423948</v>
      </c>
      <c r="L72" s="35">
        <v>241.35186854167611</v>
      </c>
      <c r="M72" s="35">
        <v>261.32420523588758</v>
      </c>
      <c r="N72" s="35">
        <v>310.35316970661188</v>
      </c>
      <c r="O72" s="35">
        <v>316.49068589625813</v>
      </c>
      <c r="P72" s="35">
        <v>322.76823602689905</v>
      </c>
      <c r="Q72" s="35">
        <v>329.20206377926991</v>
      </c>
      <c r="R72" s="35">
        <v>369.99096640298126</v>
      </c>
      <c r="S72" s="35">
        <v>377.32355075427893</v>
      </c>
      <c r="T72" s="35">
        <v>384.82340198464311</v>
      </c>
      <c r="U72" s="35">
        <v>440.54771154218918</v>
      </c>
      <c r="V72" s="35">
        <v>455.912168235249</v>
      </c>
      <c r="W72" s="35">
        <v>467.45437349786908</v>
      </c>
      <c r="X72" s="20"/>
    </row>
    <row r="73" spans="1:33" x14ac:dyDescent="0.25">
      <c r="A73" s="20"/>
      <c r="X73" s="20"/>
    </row>
    <row r="74" spans="1:33" ht="16.5" thickBot="1" x14ac:dyDescent="0.3">
      <c r="A74" s="20"/>
      <c r="B74" s="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33" ht="16.5" thickBot="1" x14ac:dyDescent="0.3">
      <c r="A75" s="20">
        <v>10</v>
      </c>
      <c r="B75" s="38" t="s">
        <v>33</v>
      </c>
      <c r="C75" s="39">
        <v>32806.826303412352</v>
      </c>
      <c r="D75" s="39">
        <v>1501.1913096264739</v>
      </c>
      <c r="E75" s="39">
        <v>1735.7986384305789</v>
      </c>
      <c r="F75" s="39">
        <v>2249.3674337209654</v>
      </c>
      <c r="G75" s="39">
        <v>2352.0349922087344</v>
      </c>
      <c r="H75" s="39">
        <v>2589.1301062867096</v>
      </c>
      <c r="I75" s="39">
        <v>2945.2137840406822</v>
      </c>
      <c r="J75" s="39">
        <v>3247.8455832661543</v>
      </c>
      <c r="K75" s="39">
        <v>3067.4111218023263</v>
      </c>
      <c r="L75" s="39">
        <v>3683.3974023640803</v>
      </c>
      <c r="M75" s="39">
        <v>3289.5549752623238</v>
      </c>
      <c r="N75" s="39">
        <v>3099.2921911548719</v>
      </c>
      <c r="O75" s="39">
        <v>3141.9481284439694</v>
      </c>
      <c r="P75" s="39">
        <v>3346.3754957236324</v>
      </c>
      <c r="Q75" s="39">
        <v>3427.0528909495683</v>
      </c>
      <c r="R75" s="39">
        <v>3818.8177170952495</v>
      </c>
      <c r="S75" s="39">
        <v>3810.2800668427417</v>
      </c>
      <c r="T75" s="39">
        <v>3789.9371599780802</v>
      </c>
      <c r="U75" s="39">
        <v>5002.2031526801902</v>
      </c>
      <c r="V75" s="39">
        <v>5353.2888692208653</v>
      </c>
      <c r="W75" s="39">
        <v>6191.6070738788421</v>
      </c>
      <c r="X75" s="20"/>
      <c r="Y75" s="4">
        <v>67641.748092977039</v>
      </c>
    </row>
    <row r="76" spans="1:33" ht="15.75" x14ac:dyDescent="0.25">
      <c r="A76" s="20"/>
      <c r="B76" s="24" t="s">
        <v>34</v>
      </c>
      <c r="C76" s="20">
        <v>26778.895382564195</v>
      </c>
      <c r="D76" s="20">
        <v>605.99831168947981</v>
      </c>
      <c r="E76" s="20">
        <v>695.41758049738985</v>
      </c>
      <c r="F76" s="20">
        <v>1051.8554271776075</v>
      </c>
      <c r="G76" s="20">
        <v>1244.1248147873951</v>
      </c>
      <c r="H76" s="20">
        <v>1560.9172942815253</v>
      </c>
      <c r="I76" s="20">
        <v>2081.5096663539521</v>
      </c>
      <c r="J76" s="20">
        <v>2142.4365775359902</v>
      </c>
      <c r="K76" s="20">
        <v>2324.7706146484138</v>
      </c>
      <c r="L76" s="20">
        <v>2381.3337611798106</v>
      </c>
      <c r="M76" s="20">
        <v>3119.0458732036223</v>
      </c>
      <c r="N76" s="20">
        <v>3590.5791060010483</v>
      </c>
      <c r="O76" s="20">
        <v>3637.4933676189089</v>
      </c>
      <c r="P76" s="20">
        <v>3541.964246000035</v>
      </c>
      <c r="Q76" s="20">
        <v>3625.1541221408206</v>
      </c>
      <c r="R76" s="20">
        <v>4586.8711875232084</v>
      </c>
      <c r="S76" s="20">
        <v>4499.1793941880824</v>
      </c>
      <c r="T76" s="20">
        <v>4426.4301454468678</v>
      </c>
      <c r="U76" s="20">
        <v>4794.4482689258557</v>
      </c>
      <c r="V76" s="20">
        <v>4910.089986294236</v>
      </c>
      <c r="W76" s="20">
        <v>4990.6058615448301</v>
      </c>
      <c r="X76" s="20"/>
      <c r="Y76" s="4">
        <v>59810.225607039087</v>
      </c>
    </row>
    <row r="77" spans="1:33" ht="15.75" x14ac:dyDescent="0.25">
      <c r="A77" s="20"/>
      <c r="B77" s="24" t="s">
        <v>35</v>
      </c>
      <c r="C77" s="20">
        <v>6027.9309208481609</v>
      </c>
      <c r="D77" s="20">
        <v>895.19299793699429</v>
      </c>
      <c r="E77" s="20">
        <v>1040.3810579331891</v>
      </c>
      <c r="F77" s="20">
        <v>1197.5120065433584</v>
      </c>
      <c r="G77" s="20">
        <v>1107.9101774213391</v>
      </c>
      <c r="H77" s="20">
        <v>1028.2128120051846</v>
      </c>
      <c r="I77" s="20">
        <v>863.70411768673011</v>
      </c>
      <c r="J77" s="20">
        <v>1105.4090057301646</v>
      </c>
      <c r="K77" s="20">
        <v>742.64050715391215</v>
      </c>
      <c r="L77" s="20">
        <v>1302.0636411842702</v>
      </c>
      <c r="M77" s="20">
        <v>170.50910205870161</v>
      </c>
      <c r="N77" s="20">
        <v>-491.28691484617667</v>
      </c>
      <c r="O77" s="20">
        <v>-495.54523917493947</v>
      </c>
      <c r="P77" s="20">
        <v>-195.58875027640264</v>
      </c>
      <c r="Q77" s="20">
        <v>-198.10123119125259</v>
      </c>
      <c r="R77" s="20">
        <v>-768.05347042795847</v>
      </c>
      <c r="S77" s="20">
        <v>-688.89932734534057</v>
      </c>
      <c r="T77" s="20">
        <v>-636.49298546878788</v>
      </c>
      <c r="U77" s="20">
        <v>207.75488375433517</v>
      </c>
      <c r="V77" s="20">
        <v>443.19888292662927</v>
      </c>
      <c r="W77" s="20">
        <v>1201.0012123340125</v>
      </c>
      <c r="X77" s="20"/>
      <c r="Y77" s="4">
        <v>7831.5224859379668</v>
      </c>
    </row>
    <row r="78" spans="1:33" x14ac:dyDescent="0.25">
      <c r="A78" s="20"/>
      <c r="X78" s="20"/>
    </row>
    <row r="79" spans="1:33" ht="16.5" thickBot="1" x14ac:dyDescent="0.3">
      <c r="A79" s="20"/>
      <c r="B79" s="24"/>
      <c r="C79" s="40"/>
      <c r="G79" s="20"/>
      <c r="X79" s="20"/>
    </row>
    <row r="80" spans="1:33" ht="16.5" thickBot="1" x14ac:dyDescent="0.3">
      <c r="A80" s="20">
        <v>11</v>
      </c>
      <c r="B80" s="38" t="s">
        <v>36</v>
      </c>
      <c r="C80" s="41" t="s">
        <v>94</v>
      </c>
      <c r="D80" s="42"/>
      <c r="E80" s="42">
        <v>0</v>
      </c>
      <c r="F80" s="42"/>
      <c r="G80" s="42"/>
      <c r="H80" s="43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33" ht="15.75" x14ac:dyDescent="0.25">
      <c r="A81" s="20"/>
      <c r="B81" s="2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33" ht="15.75" x14ac:dyDescent="0.25">
      <c r="A82" s="20"/>
      <c r="B82" s="24"/>
      <c r="C82" s="20"/>
      <c r="D82" s="9"/>
    </row>
    <row r="83" spans="1:33" ht="15.75" x14ac:dyDescent="0.25">
      <c r="A83" s="20">
        <v>12</v>
      </c>
      <c r="B83" s="24" t="s">
        <v>71</v>
      </c>
      <c r="AE83" s="4" t="s">
        <v>107</v>
      </c>
      <c r="AF83" s="4" t="s">
        <v>107</v>
      </c>
      <c r="AG83" s="4" t="s">
        <v>108</v>
      </c>
    </row>
    <row r="84" spans="1:33" ht="15.75" x14ac:dyDescent="0.25">
      <c r="A84" s="20"/>
      <c r="B84" s="25" t="s">
        <v>74</v>
      </c>
      <c r="C84" s="46">
        <v>248467.43174076788</v>
      </c>
      <c r="D84" s="34">
        <v>25343.408757408739</v>
      </c>
      <c r="E84" s="34">
        <v>27129.38536604507</v>
      </c>
      <c r="F84" s="34">
        <v>20338.473038113942</v>
      </c>
      <c r="G84" s="34">
        <v>19069.006463518399</v>
      </c>
      <c r="H84" s="34">
        <v>20004.821243985669</v>
      </c>
      <c r="I84" s="34">
        <v>21138.666003095412</v>
      </c>
      <c r="J84" s="34">
        <v>19868.334911815909</v>
      </c>
      <c r="K84" s="34">
        <v>16522.87858560243</v>
      </c>
      <c r="L84" s="34">
        <v>16752.646136625881</v>
      </c>
      <c r="M84" s="34">
        <v>11895.126069931661</v>
      </c>
      <c r="N84" s="34">
        <v>8700.6963941741087</v>
      </c>
      <c r="O84" s="34">
        <v>8872.215860094906</v>
      </c>
      <c r="P84" s="34">
        <v>8069.7890123306261</v>
      </c>
      <c r="Q84" s="34">
        <v>7322.8517638920457</v>
      </c>
      <c r="R84" s="34">
        <v>5547.4045441328981</v>
      </c>
      <c r="S84" s="34">
        <v>5309.0401702710769</v>
      </c>
      <c r="T84" s="34">
        <v>5492.5287992465464</v>
      </c>
      <c r="U84" s="34">
        <v>304.24628154686002</v>
      </c>
      <c r="V84" s="34">
        <v>375.14565160989002</v>
      </c>
      <c r="W84" s="34">
        <v>410.76668732581021</v>
      </c>
      <c r="AE84" s="4" t="s">
        <v>74</v>
      </c>
      <c r="AG84" s="4" t="s">
        <v>132</v>
      </c>
    </row>
    <row r="85" spans="1:33" ht="15.75" x14ac:dyDescent="0.25">
      <c r="A85" s="20"/>
      <c r="B85" s="25" t="s">
        <v>87</v>
      </c>
      <c r="C85" s="46">
        <v>11424.93203785709</v>
      </c>
      <c r="D85" s="34">
        <v>565.05057677352829</v>
      </c>
      <c r="E85" s="34">
        <v>556.75944031159872</v>
      </c>
      <c r="F85" s="34">
        <v>527.60054938295934</v>
      </c>
      <c r="G85" s="34">
        <v>542.97539844256903</v>
      </c>
      <c r="H85" s="34">
        <v>610.77270739052824</v>
      </c>
      <c r="I85" s="34">
        <v>691.51014921405817</v>
      </c>
      <c r="J85" s="34">
        <v>570.57622184914806</v>
      </c>
      <c r="K85" s="34">
        <v>571.85419473530794</v>
      </c>
      <c r="L85" s="34">
        <v>574.45359360642817</v>
      </c>
      <c r="M85" s="34">
        <v>558.40743352570883</v>
      </c>
      <c r="N85" s="34">
        <v>625.46047588232909</v>
      </c>
      <c r="O85" s="34">
        <v>517.13761787020917</v>
      </c>
      <c r="P85" s="34">
        <v>528.3425848386189</v>
      </c>
      <c r="Q85" s="34">
        <v>534.56016611545886</v>
      </c>
      <c r="R85" s="34">
        <v>553.81236242053876</v>
      </c>
      <c r="S85" s="34">
        <v>586.85503611512866</v>
      </c>
      <c r="T85" s="34">
        <v>653.28303403446876</v>
      </c>
      <c r="U85" s="34">
        <v>562.84148247646817</v>
      </c>
      <c r="V85" s="34">
        <v>544.96147882616856</v>
      </c>
      <c r="W85" s="34">
        <v>547.71753404586843</v>
      </c>
      <c r="AE85" s="4" t="s">
        <v>87</v>
      </c>
      <c r="AG85" s="4" t="s">
        <v>132</v>
      </c>
    </row>
    <row r="86" spans="1:33" ht="15.75" x14ac:dyDescent="0.25">
      <c r="A86" s="20"/>
      <c r="B86" s="25" t="s">
        <v>88</v>
      </c>
      <c r="C86" s="46">
        <v>143687.9643132145</v>
      </c>
      <c r="D86" s="34">
        <v>557.18773725517985</v>
      </c>
      <c r="E86" s="34">
        <v>1091.59349065627</v>
      </c>
      <c r="F86" s="34">
        <v>1658.2934505615101</v>
      </c>
      <c r="G86" s="34">
        <v>2270.0509792815606</v>
      </c>
      <c r="H86" s="34">
        <v>2945.3763777821891</v>
      </c>
      <c r="I86" s="34">
        <v>3668.2512593217621</v>
      </c>
      <c r="J86" s="34">
        <v>4444.6665963839505</v>
      </c>
      <c r="K86" s="34">
        <v>5227.4882563119318</v>
      </c>
      <c r="L86" s="34">
        <v>6044.3095318132055</v>
      </c>
      <c r="M86" s="34">
        <v>6829.7248681707224</v>
      </c>
      <c r="N86" s="34">
        <v>7627.538707497346</v>
      </c>
      <c r="O86" s="34">
        <v>8406.1275805574423</v>
      </c>
      <c r="P86" s="34">
        <v>9168.1588564091217</v>
      </c>
      <c r="Q86" s="34">
        <v>9911.6151171608089</v>
      </c>
      <c r="R86" s="34">
        <v>10672.0888565028</v>
      </c>
      <c r="S86" s="34">
        <v>11346.196768673113</v>
      </c>
      <c r="T86" s="34">
        <v>11975.837673603761</v>
      </c>
      <c r="U86" s="34">
        <v>12651.18526058375</v>
      </c>
      <c r="V86" s="34">
        <v>13292.356454663839</v>
      </c>
      <c r="W86" s="34">
        <v>13899.916490024239</v>
      </c>
      <c r="AE86" s="4" t="s">
        <v>88</v>
      </c>
      <c r="AG86" s="4" t="s">
        <v>132</v>
      </c>
    </row>
    <row r="87" spans="1:33" ht="15.75" x14ac:dyDescent="0.25">
      <c r="A87" s="20"/>
      <c r="B87" s="25" t="s">
        <v>39</v>
      </c>
      <c r="C87" s="46">
        <v>-6415.9878708439446</v>
      </c>
      <c r="D87" s="34">
        <v>79.393737128785119</v>
      </c>
      <c r="E87" s="34">
        <v>230.18376800000408</v>
      </c>
      <c r="F87" s="34">
        <v>-373.63963199999796</v>
      </c>
      <c r="G87" s="34">
        <v>-373.642631999998</v>
      </c>
      <c r="H87" s="34">
        <v>-373.64063199999799</v>
      </c>
      <c r="I87" s="34">
        <v>-373.64063199999799</v>
      </c>
      <c r="J87" s="34">
        <v>-373.64463199999801</v>
      </c>
      <c r="K87" s="34">
        <v>-373.64063199999799</v>
      </c>
      <c r="L87" s="34">
        <v>-373.642631999998</v>
      </c>
      <c r="M87" s="34">
        <v>-373.64463199999801</v>
      </c>
      <c r="N87" s="34">
        <v>-373.642631999998</v>
      </c>
      <c r="O87" s="34">
        <v>-373.64063199999799</v>
      </c>
      <c r="P87" s="34">
        <v>-373.645631972768</v>
      </c>
      <c r="Q87" s="34">
        <v>-373.64563199999799</v>
      </c>
      <c r="R87" s="34">
        <v>-373.63963199999796</v>
      </c>
      <c r="S87" s="34">
        <v>-373.64063199999799</v>
      </c>
      <c r="T87" s="34">
        <v>-373.64163199999797</v>
      </c>
      <c r="U87" s="34">
        <v>-373.64563199999799</v>
      </c>
      <c r="V87" s="34">
        <v>-373.64563199999799</v>
      </c>
      <c r="W87" s="34">
        <v>-373.64163199999797</v>
      </c>
      <c r="AE87" s="4" t="s">
        <v>119</v>
      </c>
      <c r="AG87" s="4" t="s">
        <v>132</v>
      </c>
    </row>
    <row r="88" spans="1:33" ht="15.75" x14ac:dyDescent="0.25">
      <c r="A88" s="20"/>
      <c r="B88" s="25" t="s">
        <v>40</v>
      </c>
      <c r="C88" s="46">
        <v>93816.284276775783</v>
      </c>
      <c r="D88" s="34">
        <v>5404.1526608070808</v>
      </c>
      <c r="E88" s="34">
        <v>5112.0180344456203</v>
      </c>
      <c r="F88" s="34">
        <v>5224.2236052404705</v>
      </c>
      <c r="G88" s="34">
        <v>5194.6911745822208</v>
      </c>
      <c r="H88" s="34">
        <v>5129.7270821340499</v>
      </c>
      <c r="I88" s="34">
        <v>5103.6922131540778</v>
      </c>
      <c r="J88" s="34">
        <v>5017.9968540384489</v>
      </c>
      <c r="K88" s="34">
        <v>4993.6101201025494</v>
      </c>
      <c r="L88" s="34">
        <v>4973.5710552441797</v>
      </c>
      <c r="M88" s="34">
        <v>4912.1919558358095</v>
      </c>
      <c r="N88" s="34">
        <v>4793.7904153046493</v>
      </c>
      <c r="O88" s="34">
        <v>4724.0005073158591</v>
      </c>
      <c r="P88" s="34">
        <v>4701.6813520137575</v>
      </c>
      <c r="Q88" s="34">
        <v>4531.0046375273378</v>
      </c>
      <c r="R88" s="34">
        <v>4096.6977526565188</v>
      </c>
      <c r="S88" s="34">
        <v>4070.2568795737889</v>
      </c>
      <c r="T88" s="34">
        <v>4005.0901818533307</v>
      </c>
      <c r="U88" s="34">
        <v>3959.4110350364599</v>
      </c>
      <c r="V88" s="34">
        <v>3945.0095304458091</v>
      </c>
      <c r="W88" s="34">
        <v>3923.4672294637576</v>
      </c>
      <c r="AE88" s="4" t="s">
        <v>120</v>
      </c>
      <c r="AG88" s="4" t="s">
        <v>132</v>
      </c>
    </row>
    <row r="89" spans="1:33" ht="15.75" x14ac:dyDescent="0.25">
      <c r="A89" s="20"/>
      <c r="B89" s="25" t="s">
        <v>41</v>
      </c>
      <c r="C89" s="46">
        <v>231853.18753591477</v>
      </c>
      <c r="D89" s="34">
        <v>15540.32798518758</v>
      </c>
      <c r="E89" s="34">
        <v>16718.581052709011</v>
      </c>
      <c r="F89" s="34">
        <v>12501.969907404489</v>
      </c>
      <c r="G89" s="34">
        <v>12463.185774283989</v>
      </c>
      <c r="H89" s="34">
        <v>13177.964731455269</v>
      </c>
      <c r="I89" s="34">
        <v>13927.46913918776</v>
      </c>
      <c r="J89" s="34">
        <v>15309.46324682054</v>
      </c>
      <c r="K89" s="34">
        <v>14419.14020098529</v>
      </c>
      <c r="L89" s="34">
        <v>14614.522839743151</v>
      </c>
      <c r="M89" s="34">
        <v>11674.94911244393</v>
      </c>
      <c r="N89" s="34">
        <v>8604.6209846537167</v>
      </c>
      <c r="O89" s="34">
        <v>8832.3168251536554</v>
      </c>
      <c r="P89" s="34">
        <v>8830.2670050639845</v>
      </c>
      <c r="Q89" s="34">
        <v>7961.0440754452438</v>
      </c>
      <c r="R89" s="34">
        <v>6303.8537871193612</v>
      </c>
      <c r="S89" s="34">
        <v>7262.9374236129861</v>
      </c>
      <c r="T89" s="34">
        <v>7448.2395264650659</v>
      </c>
      <c r="U89" s="34">
        <v>11289.33113251139</v>
      </c>
      <c r="V89" s="34">
        <v>12646.936759349977</v>
      </c>
      <c r="W89" s="34">
        <v>12326.06602631838</v>
      </c>
      <c r="AE89" s="4" t="s">
        <v>41</v>
      </c>
      <c r="AG89" s="4" t="s">
        <v>132</v>
      </c>
    </row>
    <row r="90" spans="1:33" ht="15.75" x14ac:dyDescent="0.25">
      <c r="A90" s="20"/>
      <c r="B90" s="25" t="s">
        <v>42</v>
      </c>
      <c r="C90" s="46">
        <v>176991.64382287159</v>
      </c>
      <c r="D90" s="34">
        <v>2456.8337592961502</v>
      </c>
      <c r="E90" s="34">
        <v>3002.3708682850802</v>
      </c>
      <c r="F90" s="34">
        <v>3670.9234134931498</v>
      </c>
      <c r="G90" s="34">
        <v>5688.7037986947298</v>
      </c>
      <c r="H90" s="34">
        <v>7759.8491221228423</v>
      </c>
      <c r="I90" s="34">
        <v>7872.3768725556492</v>
      </c>
      <c r="J90" s="34">
        <v>7841.9497263064632</v>
      </c>
      <c r="K90" s="34">
        <v>8839.6966916744423</v>
      </c>
      <c r="L90" s="34">
        <v>8804.8553959811306</v>
      </c>
      <c r="M90" s="34">
        <v>8586.9580214302405</v>
      </c>
      <c r="N90" s="34">
        <v>9706.0232348743812</v>
      </c>
      <c r="O90" s="34">
        <v>10008.31697633817</v>
      </c>
      <c r="P90" s="34">
        <v>9432.9152254484525</v>
      </c>
      <c r="Q90" s="34">
        <v>9394.7674648301927</v>
      </c>
      <c r="R90" s="34">
        <v>12367.399981348441</v>
      </c>
      <c r="S90" s="34">
        <v>12247.578512897333</v>
      </c>
      <c r="T90" s="34">
        <v>12216.766592828712</v>
      </c>
      <c r="U90" s="34">
        <v>12355.773302436432</v>
      </c>
      <c r="V90" s="34">
        <v>12362.887604451969</v>
      </c>
      <c r="W90" s="34">
        <v>12374.697257577611</v>
      </c>
      <c r="AE90" s="4" t="s">
        <v>42</v>
      </c>
      <c r="AG90" s="4" t="s">
        <v>132</v>
      </c>
    </row>
    <row r="91" spans="1:33" ht="15.75" x14ac:dyDescent="0.25">
      <c r="A91" s="20"/>
      <c r="B91" s="25" t="s">
        <v>43</v>
      </c>
      <c r="C91" s="46">
        <v>550539.06671667111</v>
      </c>
      <c r="D91" s="34">
        <v>10258.67610075839</v>
      </c>
      <c r="E91" s="34">
        <v>10786.68530773444</v>
      </c>
      <c r="F91" s="34">
        <v>15810.2699487462</v>
      </c>
      <c r="G91" s="34">
        <v>15581.75096925465</v>
      </c>
      <c r="H91" s="34">
        <v>16067.69193359515</v>
      </c>
      <c r="I91" s="34">
        <v>16102.25430962469</v>
      </c>
      <c r="J91" s="34">
        <v>16036.312564163889</v>
      </c>
      <c r="K91" s="34">
        <v>17000.614676421268</v>
      </c>
      <c r="L91" s="34">
        <v>16581.044014124931</v>
      </c>
      <c r="M91" s="34">
        <v>29170.78706931333</v>
      </c>
      <c r="N91" s="34">
        <v>35615.716386102809</v>
      </c>
      <c r="O91" s="34">
        <v>35198.228708807175</v>
      </c>
      <c r="P91" s="34">
        <v>36073.497262640201</v>
      </c>
      <c r="Q91" s="34">
        <v>36995.566936028139</v>
      </c>
      <c r="R91" s="34">
        <v>40999.425732943309</v>
      </c>
      <c r="S91" s="34">
        <v>40710.038429577042</v>
      </c>
      <c r="T91" s="34">
        <v>40328.701044013018</v>
      </c>
      <c r="U91" s="34">
        <v>41073.090727817638</v>
      </c>
      <c r="V91" s="34">
        <v>40089.9131843055</v>
      </c>
      <c r="W91" s="34">
        <v>40058.80141069938</v>
      </c>
      <c r="AE91" s="4" t="s">
        <v>43</v>
      </c>
      <c r="AG91" s="4" t="s">
        <v>132</v>
      </c>
    </row>
    <row r="92" spans="1:33" ht="15.75" x14ac:dyDescent="0.25">
      <c r="A92" s="20"/>
      <c r="B92" s="25" t="s">
        <v>44</v>
      </c>
      <c r="C92" s="46">
        <v>134161.033831523</v>
      </c>
      <c r="D92" s="34">
        <v>4620.0009044242406</v>
      </c>
      <c r="E92" s="34">
        <v>4595.8692990793797</v>
      </c>
      <c r="F92" s="34">
        <v>4702.5327547101915</v>
      </c>
      <c r="G92" s="34">
        <v>4713.9231815904413</v>
      </c>
      <c r="H92" s="34">
        <v>4637.2670982715799</v>
      </c>
      <c r="I92" s="34">
        <v>4501.829826980771</v>
      </c>
      <c r="J92" s="34">
        <v>4618.5685933609893</v>
      </c>
      <c r="K92" s="34">
        <v>8361.1250469794977</v>
      </c>
      <c r="L92" s="34">
        <v>8564.5694669747372</v>
      </c>
      <c r="M92" s="34">
        <v>8194.4029573821881</v>
      </c>
      <c r="N92" s="34">
        <v>7716.8142022649372</v>
      </c>
      <c r="O92" s="34">
        <v>7567.9930070169376</v>
      </c>
      <c r="P92" s="34">
        <v>7769.9039429861059</v>
      </c>
      <c r="Q92" s="34">
        <v>7762.9375609745857</v>
      </c>
      <c r="R92" s="34">
        <v>7794.1662409455075</v>
      </c>
      <c r="S92" s="34">
        <v>7457.6622084718983</v>
      </c>
      <c r="T92" s="34">
        <v>7420.883481307269</v>
      </c>
      <c r="U92" s="34">
        <v>7391.5957054315004</v>
      </c>
      <c r="V92" s="34">
        <v>7240.4543301724498</v>
      </c>
      <c r="W92" s="34">
        <v>8528.5340221977949</v>
      </c>
      <c r="AE92" s="4" t="s">
        <v>121</v>
      </c>
      <c r="AG92" s="4" t="s">
        <v>132</v>
      </c>
    </row>
    <row r="93" spans="1:33" ht="15.75" x14ac:dyDescent="0.25">
      <c r="A93" s="20"/>
      <c r="B93" s="27" t="s">
        <v>1</v>
      </c>
      <c r="C93" s="35">
        <v>1584525.556404752</v>
      </c>
      <c r="D93" s="46">
        <v>64825.032219039669</v>
      </c>
      <c r="E93" s="46">
        <v>69223.446627266472</v>
      </c>
      <c r="F93" s="46">
        <v>64060.64703565291</v>
      </c>
      <c r="G93" s="46">
        <v>65150.645107648568</v>
      </c>
      <c r="H93" s="46">
        <v>69959.829664737277</v>
      </c>
      <c r="I93" s="46">
        <v>72632.40914113418</v>
      </c>
      <c r="J93" s="46">
        <v>73334.22408273934</v>
      </c>
      <c r="K93" s="46">
        <v>75562.767140812706</v>
      </c>
      <c r="L93" s="46">
        <v>76536.329402113639</v>
      </c>
      <c r="M93" s="46">
        <v>81448.902856033601</v>
      </c>
      <c r="N93" s="46">
        <v>83017.018168754294</v>
      </c>
      <c r="O93" s="46">
        <v>83752.696451154348</v>
      </c>
      <c r="P93" s="46">
        <v>84200.909609758091</v>
      </c>
      <c r="Q93" s="46">
        <v>84040.702089973813</v>
      </c>
      <c r="R93" s="46">
        <v>87961.209626069365</v>
      </c>
      <c r="S93" s="46">
        <v>88616.924797192376</v>
      </c>
      <c r="T93" s="46">
        <v>89167.688701352177</v>
      </c>
      <c r="U93" s="46">
        <v>89213.829295840493</v>
      </c>
      <c r="V93" s="46">
        <v>90124.019361825602</v>
      </c>
      <c r="W93" s="46">
        <v>91696.325025652841</v>
      </c>
    </row>
    <row r="94" spans="1:33" ht="15.75" x14ac:dyDescent="0.25">
      <c r="B94" s="24"/>
    </row>
    <row r="95" spans="1:33" ht="15.75" x14ac:dyDescent="0.25">
      <c r="B95" s="24" t="s">
        <v>69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</row>
    <row r="98" spans="1:27" x14ac:dyDescent="0.25">
      <c r="S98" s="9"/>
    </row>
    <row r="100" spans="1:27" x14ac:dyDescent="0.25">
      <c r="A100" s="4">
        <v>13</v>
      </c>
      <c r="B100" s="7" t="s">
        <v>49</v>
      </c>
    </row>
    <row r="101" spans="1:27" x14ac:dyDescent="0.25">
      <c r="B101" s="4" t="s">
        <v>95</v>
      </c>
      <c r="C101" s="20">
        <v>2.764485218643364E-2</v>
      </c>
      <c r="D101" s="20">
        <v>0</v>
      </c>
      <c r="E101" s="20">
        <v>0</v>
      </c>
      <c r="F101" s="20">
        <v>0</v>
      </c>
      <c r="G101" s="20">
        <v>0</v>
      </c>
      <c r="H101" s="20">
        <v>9.7415882896147703E-3</v>
      </c>
      <c r="I101" s="20">
        <v>9.3392838038823794E-3</v>
      </c>
      <c r="J101" s="20">
        <v>9.2056758531903204E-3</v>
      </c>
      <c r="K101" s="20">
        <v>4.3006203496292411E-3</v>
      </c>
      <c r="L101" s="20">
        <v>4.7759112345079225E-3</v>
      </c>
      <c r="M101" s="20">
        <v>2.3582491477673389E-3</v>
      </c>
      <c r="N101" s="20">
        <v>8.8059019634208007E-4</v>
      </c>
      <c r="O101" s="20">
        <v>8.4443758267632003E-4</v>
      </c>
      <c r="P101" s="20">
        <v>8.2830732921909006E-4</v>
      </c>
      <c r="Q101" s="20">
        <v>7.2659568543744033E-4</v>
      </c>
      <c r="R101" s="20">
        <v>8.1232412727038988E-4</v>
      </c>
      <c r="S101" s="20">
        <v>4.9144066132920006E-4</v>
      </c>
      <c r="T101" s="20">
        <v>0</v>
      </c>
      <c r="U101" s="20">
        <v>0</v>
      </c>
      <c r="V101" s="20">
        <v>0</v>
      </c>
      <c r="W101" s="20">
        <v>0</v>
      </c>
    </row>
    <row r="103" spans="1:27" x14ac:dyDescent="0.25">
      <c r="B103" s="4" t="s">
        <v>96</v>
      </c>
      <c r="C103" s="20">
        <v>-3486.6687204370296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-585.35796601623758</v>
      </c>
      <c r="J103" s="42">
        <v>-565.09101382486926</v>
      </c>
      <c r="K103" s="42">
        <v>-603.84857164657979</v>
      </c>
      <c r="L103" s="42">
        <v>-582.95375647718959</v>
      </c>
      <c r="M103" s="42">
        <v>-620.92062155109784</v>
      </c>
      <c r="N103" s="42">
        <v>-578.30338398767992</v>
      </c>
      <c r="O103" s="42">
        <v>-638.86891804653999</v>
      </c>
      <c r="P103" s="42">
        <v>-577.58137681388121</v>
      </c>
      <c r="Q103" s="42">
        <v>-596.71486488415303</v>
      </c>
      <c r="R103" s="42">
        <v>-564.53428853371577</v>
      </c>
      <c r="S103" s="42">
        <v>-617.43462217385604</v>
      </c>
      <c r="T103" s="42">
        <v>-662.86568618328909</v>
      </c>
      <c r="U103" s="42">
        <v>0</v>
      </c>
      <c r="V103" s="42">
        <v>0</v>
      </c>
      <c r="W103" s="42">
        <v>0</v>
      </c>
      <c r="Z103" s="4" t="s">
        <v>133</v>
      </c>
      <c r="AA103" s="4" t="s">
        <v>134</v>
      </c>
    </row>
    <row r="104" spans="1:27" x14ac:dyDescent="0.25">
      <c r="B104" s="4" t="s">
        <v>89</v>
      </c>
      <c r="C104" s="20">
        <v>2921.2587343552304</v>
      </c>
      <c r="D104" s="42">
        <v>0</v>
      </c>
      <c r="E104" s="42">
        <v>0</v>
      </c>
      <c r="F104" s="42">
        <v>342.2395314250877</v>
      </c>
      <c r="G104" s="42">
        <v>336.52550549385649</v>
      </c>
      <c r="H104" s="42">
        <v>373.85244706229952</v>
      </c>
      <c r="I104" s="42">
        <v>356.3103925514547</v>
      </c>
      <c r="J104" s="42">
        <v>385.99013467354411</v>
      </c>
      <c r="K104" s="42">
        <v>352.5484572435127</v>
      </c>
      <c r="L104" s="42">
        <v>398.46533819481658</v>
      </c>
      <c r="M104" s="42">
        <v>306.79796119202024</v>
      </c>
      <c r="N104" s="42">
        <v>240.36763061853901</v>
      </c>
      <c r="O104" s="42">
        <v>264.42356248704311</v>
      </c>
      <c r="P104" s="42">
        <v>278.15044621251656</v>
      </c>
      <c r="Q104" s="42">
        <v>266.8222243995105</v>
      </c>
      <c r="R104" s="42">
        <v>215.22654432437449</v>
      </c>
      <c r="S104" s="42">
        <v>242.78805263336</v>
      </c>
      <c r="T104" s="42">
        <v>272.27025616276899</v>
      </c>
      <c r="U104" s="42">
        <v>288.44799526505636</v>
      </c>
      <c r="V104" s="42">
        <v>364.20087822024499</v>
      </c>
      <c r="W104" s="42">
        <v>393.40624393709243</v>
      </c>
      <c r="Z104" s="4" t="s">
        <v>135</v>
      </c>
      <c r="AA104" s="4">
        <v>0</v>
      </c>
    </row>
    <row r="105" spans="1:27" x14ac:dyDescent="0.25">
      <c r="B105" s="4" t="s">
        <v>90</v>
      </c>
      <c r="C105" s="20">
        <v>155.69833721718962</v>
      </c>
      <c r="D105" s="42">
        <v>69.692940434511954</v>
      </c>
      <c r="E105" s="42">
        <v>82.895894317090466</v>
      </c>
      <c r="F105" s="42">
        <v>5.7964520180865691</v>
      </c>
      <c r="G105" s="42">
        <v>3.2771877444990389</v>
      </c>
      <c r="H105" s="42">
        <v>2.5947308747298914</v>
      </c>
      <c r="I105" s="42">
        <v>4.4934215029981592</v>
      </c>
      <c r="J105" s="42">
        <v>2.4779635103133608</v>
      </c>
      <c r="K105" s="42">
        <v>1.70742784477383</v>
      </c>
      <c r="L105" s="42">
        <v>1.35207142876582</v>
      </c>
      <c r="M105" s="42">
        <v>0.99505647105318984</v>
      </c>
      <c r="N105" s="42">
        <v>0.43428525974006998</v>
      </c>
      <c r="O105" s="42">
        <v>0.65642830809557984</v>
      </c>
      <c r="P105" s="42">
        <v>0.94972067218801004</v>
      </c>
      <c r="Q105" s="42">
        <v>0.48874155276287001</v>
      </c>
      <c r="R105" s="42">
        <v>0.48917637405458997</v>
      </c>
      <c r="S105" s="42">
        <v>0.26096624966861998</v>
      </c>
      <c r="T105" s="42">
        <v>0.17073208427117001</v>
      </c>
      <c r="U105" s="42">
        <v>0</v>
      </c>
      <c r="V105" s="42">
        <v>0</v>
      </c>
      <c r="W105" s="42">
        <v>0</v>
      </c>
      <c r="Z105" s="4" t="s">
        <v>136</v>
      </c>
      <c r="AA105" s="4">
        <v>0</v>
      </c>
    </row>
    <row r="106" spans="1:27" x14ac:dyDescent="0.25">
      <c r="B106" s="4" t="s">
        <v>97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Z106" s="4" t="s">
        <v>137</v>
      </c>
    </row>
    <row r="107" spans="1:27" x14ac:dyDescent="0.25">
      <c r="B107" s="4" t="s">
        <v>1</v>
      </c>
      <c r="C107" s="35">
        <v>-409.71164886460951</v>
      </c>
      <c r="D107" s="35">
        <v>69.692940434511954</v>
      </c>
      <c r="E107" s="35">
        <v>82.895894317090466</v>
      </c>
      <c r="F107" s="35">
        <v>348.03598344317425</v>
      </c>
      <c r="G107" s="35">
        <v>339.80269323835552</v>
      </c>
      <c r="H107" s="35">
        <v>376.44717793702944</v>
      </c>
      <c r="I107" s="35">
        <v>-224.55415196178473</v>
      </c>
      <c r="J107" s="35">
        <v>-176.62291564101179</v>
      </c>
      <c r="K107" s="35">
        <v>-249.59268655829325</v>
      </c>
      <c r="L107" s="35">
        <v>-183.13634685360719</v>
      </c>
      <c r="M107" s="35">
        <v>-313.1276038880244</v>
      </c>
      <c r="N107" s="35">
        <v>-337.50146810940083</v>
      </c>
      <c r="O107" s="35">
        <v>-373.78892725140128</v>
      </c>
      <c r="P107" s="35">
        <v>-298.48120992917666</v>
      </c>
      <c r="Q107" s="35">
        <v>-329.40389893187967</v>
      </c>
      <c r="R107" s="35">
        <v>-348.81856783528673</v>
      </c>
      <c r="S107" s="35">
        <v>-374.38560329082742</v>
      </c>
      <c r="T107" s="35">
        <v>-390.42469793624895</v>
      </c>
      <c r="U107" s="35">
        <v>288.44799526505636</v>
      </c>
      <c r="V107" s="35">
        <v>364.20087822024499</v>
      </c>
      <c r="W107" s="35">
        <v>393.40624393709243</v>
      </c>
    </row>
  </sheetData>
  <conditionalFormatting sqref="D84:W84">
    <cfRule type="colorScale" priority="4">
      <colorScale>
        <cfvo type="min"/>
        <cfvo type="max"/>
        <color rgb="FFFFEF9C"/>
        <color rgb="FF63BE7B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4:W92">
    <cfRule type="colorScale" priority="5">
      <colorScale>
        <cfvo type="min"/>
        <cfvo type="max"/>
        <color rgb="FFFFEF9C"/>
        <color rgb="FF63BE7B"/>
      </colorScale>
    </cfRule>
  </conditionalFormatting>
  <conditionalFormatting sqref="D93:W93">
    <cfRule type="colorScale" priority="1">
      <colorScale>
        <cfvo type="min"/>
        <cfvo type="max"/>
        <color rgb="FFFFEF9C"/>
        <color rgb="FF63BE7B"/>
      </colorScale>
    </cfRule>
    <cfRule type="colorScale" priority="2">
      <colorScale>
        <cfvo type="min"/>
        <cfvo type="max"/>
        <color rgb="FFFFEF9C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2024-04-09T07:00:00+00:00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D4F0ECA-0CD0-4AB1-8B1A-CD45A4519959}"/>
</file>

<file path=customXml/itemProps2.xml><?xml version="1.0" encoding="utf-8"?>
<ds:datastoreItem xmlns:ds="http://schemas.openxmlformats.org/officeDocument/2006/customXml" ds:itemID="{11CCD910-6A17-4B97-BB76-A16926FBF9F6}"/>
</file>

<file path=customXml/itemProps3.xml><?xml version="1.0" encoding="utf-8"?>
<ds:datastoreItem xmlns:ds="http://schemas.openxmlformats.org/officeDocument/2006/customXml" ds:itemID="{8224942B-A6D1-4C1D-B0BA-81BAC7C3C7CF}"/>
</file>

<file path=customXml/itemProps4.xml><?xml version="1.0" encoding="utf-8"?>
<ds:datastoreItem xmlns:ds="http://schemas.openxmlformats.org/officeDocument/2006/customXml" ds:itemID="{43CE5AD9-45E0-419A-AA94-7DCAC0D4B2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Fig 6.22  Change in Cost</vt:lpstr>
      <vt:lpstr>Delta</vt:lpstr>
      <vt:lpstr>Change</vt:lpstr>
      <vt:lpstr>Base</vt:lpstr>
      <vt:lpstr>BaseStudyName</vt:lpstr>
      <vt:lpstr>ChangeStudyName</vt:lpstr>
      <vt:lpstr>Discount_Rate</vt:lpstr>
      <vt:lpstr>FinalPVRR</vt:lpstr>
      <vt:lpstr>ST_Risk_Adj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2021-08-28T20:45:58Z</dcterms:created>
  <dcterms:modified xsi:type="dcterms:W3CDTF">2024-04-05T04:03:10Z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