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FC391B49-1153-4FEB-A7BF-FA4A9F9AED9B}" xr6:coauthVersionLast="47" xr6:coauthVersionMax="47" xr10:uidLastSave="{00000000-0000-0000-0000-000000000000}"/>
  <bookViews>
    <workbookView xWindow="-120" yWindow="480" windowWidth="51840" windowHeight="21240" activeTab="3" xr2:uid="{BFF905BA-FAB3-48A0-87BE-B12666C621D6}"/>
  </bookViews>
  <sheets>
    <sheet name="Fig 6.24" sheetId="6" r:id="rId1"/>
    <sheet name="Delta" sheetId="9" r:id="rId2"/>
    <sheet name="Change" sheetId="8" r:id="rId3"/>
    <sheet name="Base" sheetId="7" r:id="rId4"/>
  </sheets>
  <externalReferences>
    <externalReference r:id="rId5"/>
  </externalReferences>
  <definedNames>
    <definedName name="BaseStudyName">Base!$F$1</definedName>
    <definedName name="ChangeStudyName">Change!$F$1</definedName>
    <definedName name="Discount_Rate">Base!$C$2</definedName>
    <definedName name="FinalPVRR">Base!$C$75</definedName>
    <definedName name="Risk_Adjustment">'[1]Costs By Sample'!$H$8</definedName>
    <definedName name="ST_Risk_Adj">Base!$E$80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9" l="1"/>
  <c r="G98" i="9"/>
  <c r="C52" i="6"/>
  <c r="C26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4" i="6"/>
  <c r="W56" i="6" s="1"/>
  <c r="V4" i="6"/>
  <c r="V56" i="6" s="1"/>
  <c r="U4" i="6"/>
  <c r="U56" i="6" s="1"/>
  <c r="T4" i="6"/>
  <c r="T56" i="6" s="1"/>
  <c r="S4" i="6"/>
  <c r="S56" i="6" s="1"/>
  <c r="R4" i="6"/>
  <c r="R56" i="6" s="1"/>
  <c r="Q4" i="6"/>
  <c r="Q56" i="6" s="1"/>
  <c r="P4" i="6"/>
  <c r="P56" i="6" s="1"/>
  <c r="O4" i="6"/>
  <c r="O56" i="6" s="1"/>
  <c r="N4" i="6"/>
  <c r="N56" i="6" s="1"/>
  <c r="M4" i="6"/>
  <c r="M56" i="6" s="1"/>
  <c r="L4" i="6"/>
  <c r="L56" i="6" s="1"/>
  <c r="K4" i="6"/>
  <c r="K56" i="6" s="1"/>
  <c r="J4" i="6"/>
  <c r="J56" i="6" s="1"/>
  <c r="I4" i="6"/>
  <c r="I56" i="6" s="1"/>
  <c r="H4" i="6"/>
  <c r="H56" i="6" s="1"/>
  <c r="G4" i="6"/>
  <c r="G56" i="6" s="1"/>
  <c r="F4" i="6"/>
  <c r="F56" i="6" s="1"/>
  <c r="E4" i="6"/>
  <c r="E56" i="6" s="1"/>
  <c r="D4" i="6"/>
  <c r="D56" i="6" s="1"/>
  <c r="D31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B30" i="6"/>
  <c r="B4" i="6"/>
  <c r="R83" i="6" l="1"/>
  <c r="L83" i="6"/>
  <c r="F83" i="6"/>
  <c r="T98" i="6"/>
  <c r="N98" i="6"/>
  <c r="H98" i="6"/>
  <c r="W83" i="6"/>
  <c r="Q83" i="6"/>
  <c r="K83" i="6"/>
  <c r="E83" i="6"/>
  <c r="S98" i="6"/>
  <c r="M98" i="6"/>
  <c r="G98" i="6"/>
  <c r="V83" i="6"/>
  <c r="P83" i="6"/>
  <c r="J83" i="6"/>
  <c r="D98" i="6"/>
  <c r="R98" i="6"/>
  <c r="L98" i="6"/>
  <c r="F98" i="6"/>
  <c r="U83" i="6"/>
  <c r="O83" i="6"/>
  <c r="I83" i="6"/>
  <c r="W98" i="6"/>
  <c r="Q98" i="6"/>
  <c r="K98" i="6"/>
  <c r="E98" i="6"/>
  <c r="T83" i="6"/>
  <c r="N83" i="6"/>
  <c r="H83" i="6"/>
  <c r="V98" i="6"/>
  <c r="P98" i="6"/>
  <c r="J98" i="6"/>
  <c r="S83" i="6"/>
  <c r="M83" i="6"/>
  <c r="G83" i="6"/>
  <c r="U98" i="6"/>
  <c r="O98" i="6"/>
  <c r="I98" i="6"/>
  <c r="C13" i="9"/>
  <c r="C26" i="9"/>
  <c r="C31" i="9"/>
  <c r="C33" i="9"/>
  <c r="C39" i="9"/>
  <c r="C41" i="9"/>
  <c r="C44" i="9"/>
  <c r="C48" i="9"/>
  <c r="C50" i="9"/>
  <c r="C52" i="9"/>
  <c r="C54" i="9"/>
  <c r="C56" i="9"/>
  <c r="C60" i="9"/>
  <c r="C62" i="9"/>
  <c r="C66" i="9"/>
  <c r="C68" i="9"/>
  <c r="C72" i="9"/>
  <c r="C76" i="9"/>
  <c r="C84" i="9"/>
  <c r="C83" i="9" s="1"/>
  <c r="C86" i="9"/>
  <c r="C88" i="9"/>
  <c r="C90" i="9"/>
  <c r="C92" i="9"/>
  <c r="C95" i="9"/>
  <c r="C103" i="9"/>
  <c r="C105" i="9"/>
  <c r="C15" i="9"/>
  <c r="C20" i="9"/>
  <c r="C19" i="9" s="1"/>
  <c r="C8" i="9"/>
  <c r="C22" i="9"/>
  <c r="C14" i="9"/>
  <c r="C21" i="9"/>
  <c r="C25" i="9"/>
  <c r="C32" i="9"/>
  <c r="C34" i="9"/>
  <c r="C36" i="9"/>
  <c r="C38" i="9"/>
  <c r="C40" i="9"/>
  <c r="C42" i="9"/>
  <c r="C47" i="9"/>
  <c r="C49" i="9"/>
  <c r="C51" i="9"/>
  <c r="C53" i="9"/>
  <c r="C55" i="9"/>
  <c r="C59" i="9"/>
  <c r="C61" i="9"/>
  <c r="C63" i="9"/>
  <c r="C67" i="9"/>
  <c r="C71" i="9"/>
  <c r="C75" i="9"/>
  <c r="C77" i="9"/>
  <c r="C78" i="9" s="1"/>
  <c r="C85" i="9"/>
  <c r="C87" i="9"/>
  <c r="C89" i="9"/>
  <c r="C91" i="9"/>
  <c r="C93" i="9"/>
  <c r="C101" i="9"/>
  <c r="C104" i="9"/>
  <c r="C106" i="9"/>
  <c r="C27" i="9"/>
  <c r="C17" i="9"/>
  <c r="C10" i="9"/>
  <c r="C35" i="9"/>
  <c r="C37" i="9"/>
  <c r="C107" i="9"/>
  <c r="D83" i="6"/>
  <c r="C2" i="6"/>
  <c r="Q58" i="6" l="1"/>
  <c r="W58" i="6"/>
  <c r="E58" i="6"/>
  <c r="F58" i="6"/>
  <c r="D58" i="6"/>
  <c r="R58" i="6"/>
  <c r="L58" i="6"/>
  <c r="K58" i="6"/>
  <c r="V58" i="6"/>
  <c r="P58" i="6"/>
  <c r="J58" i="6"/>
  <c r="U58" i="6"/>
  <c r="O58" i="6"/>
  <c r="I58" i="6"/>
  <c r="T58" i="6"/>
  <c r="N58" i="6"/>
  <c r="H58" i="6"/>
  <c r="S58" i="6"/>
  <c r="M58" i="6"/>
  <c r="G58" i="6"/>
  <c r="C6" i="6"/>
  <c r="C32" i="6"/>
  <c r="C58" i="6" l="1"/>
  <c r="U136" i="6" l="1"/>
  <c r="V136" i="6"/>
  <c r="W136" i="6"/>
  <c r="U137" i="6"/>
  <c r="V137" i="6"/>
  <c r="W137" i="6"/>
  <c r="U138" i="6"/>
  <c r="V138" i="6"/>
  <c r="W138" i="6"/>
  <c r="U139" i="6"/>
  <c r="V139" i="6"/>
  <c r="W139" i="6"/>
  <c r="U140" i="6"/>
  <c r="V140" i="6"/>
  <c r="W140" i="6"/>
  <c r="U141" i="6"/>
  <c r="V141" i="6"/>
  <c r="W141" i="6"/>
  <c r="U142" i="6"/>
  <c r="V142" i="6"/>
  <c r="W142" i="6"/>
  <c r="U143" i="6"/>
  <c r="V143" i="6"/>
  <c r="W143" i="6"/>
  <c r="U144" i="6"/>
  <c r="V144" i="6"/>
  <c r="W144" i="6"/>
  <c r="U145" i="6"/>
  <c r="V145" i="6"/>
  <c r="W145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C141" i="6" l="1"/>
  <c r="C143" i="6"/>
  <c r="C139" i="6"/>
  <c r="C145" i="6"/>
  <c r="C137" i="6"/>
  <c r="C144" i="6"/>
  <c r="C140" i="6"/>
  <c r="C136" i="6"/>
  <c r="C142" i="6"/>
  <c r="C138" i="6"/>
  <c r="L41" i="6" l="1"/>
  <c r="T41" i="6"/>
  <c r="Q41" i="6"/>
  <c r="I41" i="6"/>
  <c r="P41" i="6"/>
  <c r="H41" i="6"/>
  <c r="U41" i="6"/>
  <c r="M41" i="6"/>
  <c r="E41" i="6"/>
  <c r="S41" i="6"/>
  <c r="K41" i="6"/>
  <c r="W41" i="6"/>
  <c r="O41" i="6"/>
  <c r="G41" i="6"/>
  <c r="R41" i="6"/>
  <c r="J41" i="6"/>
  <c r="V41" i="6"/>
  <c r="N41" i="6"/>
  <c r="F41" i="6"/>
  <c r="D49" i="6" l="1"/>
  <c r="D41" i="6"/>
  <c r="V23" i="6" l="1"/>
  <c r="H23" i="6" l="1"/>
  <c r="U23" i="6"/>
  <c r="O23" i="6"/>
  <c r="P23" i="6"/>
  <c r="J23" i="6"/>
  <c r="I23" i="6"/>
  <c r="R23" i="6"/>
  <c r="Q23" i="6"/>
  <c r="N23" i="6"/>
  <c r="S23" i="6"/>
  <c r="G23" i="6"/>
  <c r="L23" i="6"/>
  <c r="F23" i="6"/>
  <c r="W23" i="6"/>
  <c r="K23" i="6"/>
  <c r="E23" i="6"/>
  <c r="T23" i="6"/>
  <c r="M23" i="6"/>
  <c r="V59" i="6" l="1"/>
  <c r="P59" i="6"/>
  <c r="N59" i="6"/>
  <c r="H59" i="6"/>
  <c r="F59" i="6"/>
  <c r="W73" i="6"/>
  <c r="Q73" i="6"/>
  <c r="O73" i="6"/>
  <c r="I73" i="6"/>
  <c r="G73" i="6"/>
  <c r="W69" i="6"/>
  <c r="O69" i="6"/>
  <c r="G69" i="6"/>
  <c r="S64" i="6"/>
  <c r="K64" i="6"/>
  <c r="W63" i="6"/>
  <c r="V63" i="6"/>
  <c r="S63" i="6"/>
  <c r="R63" i="6"/>
  <c r="O63" i="6"/>
  <c r="N63" i="6"/>
  <c r="K63" i="6"/>
  <c r="J63" i="6"/>
  <c r="F63" i="6"/>
  <c r="S66" i="6"/>
  <c r="K66" i="6"/>
  <c r="W65" i="6"/>
  <c r="W88" i="6" s="1"/>
  <c r="O65" i="6"/>
  <c r="O88" i="6" s="1"/>
  <c r="G65" i="6"/>
  <c r="G88" i="6" s="1"/>
  <c r="S62" i="6"/>
  <c r="K62" i="6"/>
  <c r="W61" i="6"/>
  <c r="O61" i="6"/>
  <c r="G61" i="6"/>
  <c r="S60" i="6"/>
  <c r="K60" i="6"/>
  <c r="K89" i="6" l="1"/>
  <c r="S89" i="6"/>
  <c r="G57" i="6"/>
  <c r="O57" i="6"/>
  <c r="W57" i="6"/>
  <c r="O59" i="6"/>
  <c r="W59" i="6"/>
  <c r="D60" i="6"/>
  <c r="L60" i="6"/>
  <c r="T60" i="6"/>
  <c r="H61" i="6"/>
  <c r="P61" i="6"/>
  <c r="H65" i="6"/>
  <c r="H88" i="6" s="1"/>
  <c r="P65" i="6"/>
  <c r="P88" i="6" s="1"/>
  <c r="L66" i="6"/>
  <c r="T66" i="6"/>
  <c r="K73" i="6"/>
  <c r="K57" i="6"/>
  <c r="S57" i="6"/>
  <c r="D73" i="6"/>
  <c r="S73" i="6"/>
  <c r="J59" i="6"/>
  <c r="R59" i="6"/>
  <c r="K71" i="6"/>
  <c r="S71" i="6"/>
  <c r="M73" i="6"/>
  <c r="D59" i="6"/>
  <c r="L59" i="6"/>
  <c r="T59" i="6"/>
  <c r="H60" i="6"/>
  <c r="P60" i="6"/>
  <c r="D61" i="6"/>
  <c r="L61" i="6"/>
  <c r="T61" i="6"/>
  <c r="D65" i="6"/>
  <c r="D88" i="6" s="1"/>
  <c r="L65" i="6"/>
  <c r="L88" i="6" s="1"/>
  <c r="T65" i="6"/>
  <c r="T88" i="6" s="1"/>
  <c r="H66" i="6"/>
  <c r="P66" i="6"/>
  <c r="F73" i="6"/>
  <c r="N73" i="6"/>
  <c r="V73" i="6"/>
  <c r="E59" i="6"/>
  <c r="M59" i="6"/>
  <c r="U59" i="6"/>
  <c r="G71" i="6"/>
  <c r="O71" i="6"/>
  <c r="W71" i="6"/>
  <c r="J73" i="6"/>
  <c r="R73" i="6"/>
  <c r="I59" i="6"/>
  <c r="Q59" i="6"/>
  <c r="Q61" i="6"/>
  <c r="K59" i="6"/>
  <c r="S59" i="6"/>
  <c r="G60" i="6"/>
  <c r="O60" i="6"/>
  <c r="W60" i="6"/>
  <c r="K61" i="6"/>
  <c r="S61" i="6"/>
  <c r="G62" i="6"/>
  <c r="O62" i="6"/>
  <c r="W62" i="6"/>
  <c r="K65" i="6"/>
  <c r="K88" i="6" s="1"/>
  <c r="S65" i="6"/>
  <c r="S88" i="6" s="1"/>
  <c r="G66" i="6"/>
  <c r="O66" i="6"/>
  <c r="W66" i="6"/>
  <c r="G64" i="6"/>
  <c r="O64" i="6"/>
  <c r="O89" i="6" s="1"/>
  <c r="W64" i="6"/>
  <c r="W89" i="6" s="1"/>
  <c r="K69" i="6"/>
  <c r="S69" i="6"/>
  <c r="H70" i="6"/>
  <c r="I64" i="6"/>
  <c r="Q64" i="6"/>
  <c r="E69" i="6"/>
  <c r="M69" i="6"/>
  <c r="U69" i="6"/>
  <c r="M71" i="6"/>
  <c r="U71" i="6"/>
  <c r="I72" i="6"/>
  <c r="Q72" i="6"/>
  <c r="F60" i="6"/>
  <c r="J60" i="6"/>
  <c r="N60" i="6"/>
  <c r="R60" i="6"/>
  <c r="V60" i="6"/>
  <c r="F61" i="6"/>
  <c r="J61" i="6"/>
  <c r="N61" i="6"/>
  <c r="R61" i="6"/>
  <c r="V61" i="6"/>
  <c r="F65" i="6"/>
  <c r="F88" i="6" s="1"/>
  <c r="J65" i="6"/>
  <c r="J88" i="6" s="1"/>
  <c r="N65" i="6"/>
  <c r="N88" i="6" s="1"/>
  <c r="R65" i="6"/>
  <c r="R88" i="6" s="1"/>
  <c r="V65" i="6"/>
  <c r="V88" i="6" s="1"/>
  <c r="F66" i="6"/>
  <c r="J66" i="6"/>
  <c r="N66" i="6"/>
  <c r="R66" i="6"/>
  <c r="V66" i="6"/>
  <c r="J71" i="6"/>
  <c r="R71" i="6"/>
  <c r="F72" i="6"/>
  <c r="N72" i="6"/>
  <c r="V72" i="6"/>
  <c r="J69" i="6"/>
  <c r="R69" i="6"/>
  <c r="M70" i="6"/>
  <c r="I70" i="6"/>
  <c r="S70" i="6"/>
  <c r="O70" i="6"/>
  <c r="K70" i="6"/>
  <c r="M63" i="6"/>
  <c r="I63" i="6"/>
  <c r="U63" i="6"/>
  <c r="E73" i="6"/>
  <c r="J57" i="6"/>
  <c r="R57" i="6"/>
  <c r="Q63" i="6"/>
  <c r="U73" i="6"/>
  <c r="E15" i="6"/>
  <c r="C78" i="6"/>
  <c r="H57" i="6"/>
  <c r="H87" i="6" s="1"/>
  <c r="L57" i="6"/>
  <c r="T57" i="6"/>
  <c r="M57" i="6"/>
  <c r="Q57" i="6"/>
  <c r="U57" i="6"/>
  <c r="P57" i="6"/>
  <c r="I57" i="6"/>
  <c r="F64" i="6"/>
  <c r="F89" i="6" s="1"/>
  <c r="N64" i="6"/>
  <c r="N89" i="6" s="1"/>
  <c r="V64" i="6"/>
  <c r="V89" i="6" s="1"/>
  <c r="D63" i="6"/>
  <c r="F62" i="6"/>
  <c r="J62" i="6"/>
  <c r="N62" i="6"/>
  <c r="R62" i="6"/>
  <c r="V62" i="6"/>
  <c r="D62" i="6"/>
  <c r="H62" i="6"/>
  <c r="L62" i="6"/>
  <c r="P62" i="6"/>
  <c r="T62" i="6"/>
  <c r="G72" i="6"/>
  <c r="K72" i="6"/>
  <c r="O72" i="6"/>
  <c r="S72" i="6"/>
  <c r="W72" i="6"/>
  <c r="G59" i="6"/>
  <c r="R74" i="6"/>
  <c r="R85" i="6" s="1"/>
  <c r="W70" i="6"/>
  <c r="J49" i="6"/>
  <c r="V49" i="6"/>
  <c r="D70" i="6"/>
  <c r="G49" i="6"/>
  <c r="S49" i="6"/>
  <c r="D74" i="6"/>
  <c r="H74" i="6"/>
  <c r="H85" i="6" s="1"/>
  <c r="L49" i="6"/>
  <c r="P74" i="6"/>
  <c r="P85" i="6" s="1"/>
  <c r="T74" i="6"/>
  <c r="T85" i="6" s="1"/>
  <c r="E74" i="6"/>
  <c r="E85" i="6" s="1"/>
  <c r="I74" i="6"/>
  <c r="I85" i="6" s="1"/>
  <c r="M74" i="6"/>
  <c r="M85" i="6" s="1"/>
  <c r="Q74" i="6"/>
  <c r="Q85" i="6" s="1"/>
  <c r="U74" i="6"/>
  <c r="U85" i="6" s="1"/>
  <c r="D57" i="6"/>
  <c r="C38" i="6"/>
  <c r="K49" i="6"/>
  <c r="W49" i="6"/>
  <c r="L64" i="6"/>
  <c r="T64" i="6"/>
  <c r="L71" i="6"/>
  <c r="T71" i="6"/>
  <c r="L72" i="6"/>
  <c r="T72" i="6"/>
  <c r="L69" i="6"/>
  <c r="T69" i="6"/>
  <c r="C34" i="6"/>
  <c r="C39" i="6"/>
  <c r="F57" i="6"/>
  <c r="N57" i="6"/>
  <c r="V57" i="6"/>
  <c r="E60" i="6"/>
  <c r="I60" i="6"/>
  <c r="M60" i="6"/>
  <c r="Q60" i="6"/>
  <c r="U60" i="6"/>
  <c r="E61" i="6"/>
  <c r="I61" i="6"/>
  <c r="M61" i="6"/>
  <c r="U61" i="6"/>
  <c r="E62" i="6"/>
  <c r="I62" i="6"/>
  <c r="M62" i="6"/>
  <c r="Q62" i="6"/>
  <c r="U62" i="6"/>
  <c r="E65" i="6"/>
  <c r="E88" i="6" s="1"/>
  <c r="I65" i="6"/>
  <c r="I88" i="6" s="1"/>
  <c r="M65" i="6"/>
  <c r="M88" i="6" s="1"/>
  <c r="Q65" i="6"/>
  <c r="Q88" i="6" s="1"/>
  <c r="U65" i="6"/>
  <c r="U88" i="6" s="1"/>
  <c r="E66" i="6"/>
  <c r="I66" i="6"/>
  <c r="M66" i="6"/>
  <c r="Q66" i="6"/>
  <c r="U66" i="6"/>
  <c r="D64" i="6"/>
  <c r="H63" i="6"/>
  <c r="L63" i="6"/>
  <c r="P63" i="6"/>
  <c r="T63" i="6"/>
  <c r="E64" i="6"/>
  <c r="M64" i="6"/>
  <c r="U64" i="6"/>
  <c r="I71" i="6"/>
  <c r="Q71" i="6"/>
  <c r="E72" i="6"/>
  <c r="M72" i="6"/>
  <c r="U72" i="6"/>
  <c r="I69" i="6"/>
  <c r="Q69" i="6"/>
  <c r="U70" i="6"/>
  <c r="J64" i="6"/>
  <c r="J89" i="6" s="1"/>
  <c r="R64" i="6"/>
  <c r="R89" i="6" s="1"/>
  <c r="F49" i="6"/>
  <c r="N69" i="6"/>
  <c r="V69" i="6"/>
  <c r="R49" i="6"/>
  <c r="F71" i="6"/>
  <c r="N71" i="6"/>
  <c r="V71" i="6"/>
  <c r="J72" i="6"/>
  <c r="R72" i="6"/>
  <c r="H64" i="6"/>
  <c r="P64" i="6"/>
  <c r="H71" i="6"/>
  <c r="P71" i="6"/>
  <c r="H72" i="6"/>
  <c r="P72" i="6"/>
  <c r="D69" i="6"/>
  <c r="P69" i="6"/>
  <c r="L70" i="6"/>
  <c r="C35" i="6"/>
  <c r="C36" i="6"/>
  <c r="C37" i="6"/>
  <c r="C40" i="6"/>
  <c r="C45" i="6"/>
  <c r="C46" i="6"/>
  <c r="O49" i="6"/>
  <c r="F74" i="6"/>
  <c r="F85" i="6" s="1"/>
  <c r="V74" i="6"/>
  <c r="V85" i="6" s="1"/>
  <c r="F69" i="6"/>
  <c r="J74" i="6"/>
  <c r="J85" i="6" s="1"/>
  <c r="E57" i="6"/>
  <c r="I15" i="6"/>
  <c r="H73" i="6"/>
  <c r="L73" i="6"/>
  <c r="P73" i="6"/>
  <c r="T73" i="6"/>
  <c r="C47" i="6"/>
  <c r="E63" i="6"/>
  <c r="E71" i="6"/>
  <c r="C5" i="6"/>
  <c r="C11" i="6"/>
  <c r="G63" i="6"/>
  <c r="C19" i="6"/>
  <c r="D71" i="6"/>
  <c r="C20" i="6"/>
  <c r="D72" i="6"/>
  <c r="C17" i="6"/>
  <c r="H69" i="6"/>
  <c r="D23" i="6"/>
  <c r="C23" i="6" s="1"/>
  <c r="C22" i="6"/>
  <c r="N49" i="6"/>
  <c r="C14" i="6"/>
  <c r="D66" i="6"/>
  <c r="G74" i="6"/>
  <c r="G85" i="6" s="1"/>
  <c r="K74" i="6"/>
  <c r="K85" i="6" s="1"/>
  <c r="O74" i="6"/>
  <c r="O85" i="6" s="1"/>
  <c r="S74" i="6"/>
  <c r="S85" i="6" s="1"/>
  <c r="W74" i="6"/>
  <c r="W85" i="6" s="1"/>
  <c r="N74" i="6"/>
  <c r="N85" i="6" s="1"/>
  <c r="C33" i="6"/>
  <c r="H15" i="6"/>
  <c r="L15" i="6"/>
  <c r="P15" i="6"/>
  <c r="T15" i="6"/>
  <c r="M15" i="6"/>
  <c r="Q15" i="6"/>
  <c r="U15" i="6"/>
  <c r="E49" i="6"/>
  <c r="I49" i="6"/>
  <c r="M49" i="6"/>
  <c r="Q49" i="6"/>
  <c r="U49" i="6"/>
  <c r="H49" i="6"/>
  <c r="C21" i="6"/>
  <c r="C43" i="6"/>
  <c r="C31" i="6"/>
  <c r="G15" i="6"/>
  <c r="K15" i="6"/>
  <c r="O15" i="6"/>
  <c r="S15" i="6"/>
  <c r="W15" i="6"/>
  <c r="C12" i="6"/>
  <c r="F15" i="6"/>
  <c r="J15" i="6"/>
  <c r="N15" i="6"/>
  <c r="R15" i="6"/>
  <c r="V15" i="6"/>
  <c r="D15" i="6"/>
  <c r="C8" i="6"/>
  <c r="C10" i="6"/>
  <c r="C9" i="6"/>
  <c r="C13" i="6"/>
  <c r="C7" i="6"/>
  <c r="I84" i="6" l="1"/>
  <c r="V84" i="6"/>
  <c r="W87" i="6"/>
  <c r="D87" i="6"/>
  <c r="U87" i="6"/>
  <c r="F87" i="6"/>
  <c r="P87" i="6"/>
  <c r="M87" i="6"/>
  <c r="F84" i="6"/>
  <c r="N87" i="6"/>
  <c r="J87" i="6"/>
  <c r="K87" i="6"/>
  <c r="Q87" i="6"/>
  <c r="O87" i="6"/>
  <c r="G87" i="6"/>
  <c r="T87" i="6"/>
  <c r="E87" i="6"/>
  <c r="N84" i="6"/>
  <c r="V87" i="6"/>
  <c r="I87" i="6"/>
  <c r="L87" i="6"/>
  <c r="R87" i="6"/>
  <c r="S87" i="6"/>
  <c r="Q84" i="6"/>
  <c r="I89" i="6"/>
  <c r="G89" i="6"/>
  <c r="E89" i="6"/>
  <c r="E84" i="6"/>
  <c r="L89" i="6"/>
  <c r="H89" i="6"/>
  <c r="W86" i="6"/>
  <c r="T84" i="6"/>
  <c r="Q89" i="6"/>
  <c r="O86" i="6"/>
  <c r="I86" i="6"/>
  <c r="L84" i="6"/>
  <c r="U89" i="6"/>
  <c r="G84" i="6"/>
  <c r="R84" i="6"/>
  <c r="U84" i="6"/>
  <c r="P84" i="6"/>
  <c r="M89" i="6"/>
  <c r="J84" i="6"/>
  <c r="M84" i="6"/>
  <c r="H84" i="6"/>
  <c r="L86" i="6"/>
  <c r="U86" i="6"/>
  <c r="S86" i="6"/>
  <c r="S84" i="6"/>
  <c r="D84" i="6"/>
  <c r="T89" i="6"/>
  <c r="M86" i="6"/>
  <c r="K86" i="6"/>
  <c r="W84" i="6"/>
  <c r="K84" i="6"/>
  <c r="H86" i="6"/>
  <c r="D86" i="6"/>
  <c r="P89" i="6"/>
  <c r="D85" i="6"/>
  <c r="D89" i="6"/>
  <c r="O84" i="6"/>
  <c r="D51" i="6"/>
  <c r="O67" i="6"/>
  <c r="O95" i="6" s="1"/>
  <c r="O100" i="6" s="1"/>
  <c r="S67" i="6"/>
  <c r="S95" i="6" s="1"/>
  <c r="S100" i="6" s="1"/>
  <c r="K67" i="6"/>
  <c r="K95" i="6" s="1"/>
  <c r="K100" i="6" s="1"/>
  <c r="W67" i="6"/>
  <c r="W95" i="6" s="1"/>
  <c r="W100" i="6" s="1"/>
  <c r="S25" i="6"/>
  <c r="C59" i="6"/>
  <c r="Q51" i="6"/>
  <c r="R70" i="6"/>
  <c r="R86" i="6" s="1"/>
  <c r="G70" i="6"/>
  <c r="G86" i="6" s="1"/>
  <c r="Q70" i="6"/>
  <c r="Q86" i="6" s="1"/>
  <c r="W25" i="6"/>
  <c r="P70" i="6"/>
  <c r="P75" i="6" s="1"/>
  <c r="P94" i="6" s="1"/>
  <c r="P99" i="6" s="1"/>
  <c r="E25" i="6"/>
  <c r="N67" i="6"/>
  <c r="N95" i="6" s="1"/>
  <c r="N100" i="6" s="1"/>
  <c r="K25" i="6"/>
  <c r="N70" i="6"/>
  <c r="N86" i="6" s="1"/>
  <c r="P25" i="6"/>
  <c r="I25" i="6"/>
  <c r="F70" i="6"/>
  <c r="F75" i="6" s="1"/>
  <c r="F94" i="6" s="1"/>
  <c r="F99" i="6" s="1"/>
  <c r="H25" i="6"/>
  <c r="I51" i="6"/>
  <c r="M25" i="6"/>
  <c r="E70" i="6"/>
  <c r="E86" i="6" s="1"/>
  <c r="T25" i="6"/>
  <c r="T49" i="6"/>
  <c r="T51" i="6" s="1"/>
  <c r="C65" i="6"/>
  <c r="T70" i="6"/>
  <c r="T86" i="6" s="1"/>
  <c r="V25" i="6"/>
  <c r="R67" i="6"/>
  <c r="R95" i="6" s="1"/>
  <c r="R100" i="6" s="1"/>
  <c r="V70" i="6"/>
  <c r="V75" i="6" s="1"/>
  <c r="V94" i="6" s="1"/>
  <c r="V99" i="6" s="1"/>
  <c r="T67" i="6"/>
  <c r="T95" i="6" s="1"/>
  <c r="T100" i="6" s="1"/>
  <c r="C44" i="6"/>
  <c r="C72" i="6"/>
  <c r="J67" i="6"/>
  <c r="J95" i="6" s="1"/>
  <c r="J100" i="6" s="1"/>
  <c r="R25" i="6"/>
  <c r="L67" i="6"/>
  <c r="L95" i="6" s="1"/>
  <c r="L100" i="6" s="1"/>
  <c r="D25" i="6"/>
  <c r="J25" i="6"/>
  <c r="C18" i="6"/>
  <c r="U25" i="6"/>
  <c r="I75" i="6"/>
  <c r="I94" i="6" s="1"/>
  <c r="I99" i="6" s="1"/>
  <c r="J70" i="6"/>
  <c r="J86" i="6" s="1"/>
  <c r="S51" i="6"/>
  <c r="L51" i="6"/>
  <c r="P67" i="6"/>
  <c r="P95" i="6" s="1"/>
  <c r="P100" i="6" s="1"/>
  <c r="K51" i="6"/>
  <c r="N51" i="6"/>
  <c r="V51" i="6"/>
  <c r="V67" i="6"/>
  <c r="V95" i="6" s="1"/>
  <c r="V100" i="6" s="1"/>
  <c r="M51" i="6"/>
  <c r="J51" i="6"/>
  <c r="F51" i="6"/>
  <c r="O51" i="6"/>
  <c r="O75" i="6"/>
  <c r="O94" i="6" s="1"/>
  <c r="O99" i="6" s="1"/>
  <c r="C88" i="6"/>
  <c r="U51" i="6"/>
  <c r="E51" i="6"/>
  <c r="Q67" i="6"/>
  <c r="Q95" i="6" s="1"/>
  <c r="Q100" i="6" s="1"/>
  <c r="C60" i="6"/>
  <c r="D67" i="6"/>
  <c r="D95" i="6" s="1"/>
  <c r="D100" i="6" s="1"/>
  <c r="H67" i="6"/>
  <c r="H95" i="6" s="1"/>
  <c r="H100" i="6" s="1"/>
  <c r="C62" i="6"/>
  <c r="M67" i="6"/>
  <c r="M95" i="6" s="1"/>
  <c r="M100" i="6" s="1"/>
  <c r="G67" i="6"/>
  <c r="G95" i="6" s="1"/>
  <c r="G100" i="6" s="1"/>
  <c r="C64" i="6"/>
  <c r="C57" i="6"/>
  <c r="W51" i="6"/>
  <c r="N25" i="6"/>
  <c r="G25" i="6"/>
  <c r="L25" i="6"/>
  <c r="M75" i="6"/>
  <c r="M94" i="6" s="1"/>
  <c r="M99" i="6" s="1"/>
  <c r="C48" i="6"/>
  <c r="L74" i="6"/>
  <c r="C74" i="6" s="1"/>
  <c r="G51" i="6"/>
  <c r="R51" i="6"/>
  <c r="U75" i="6"/>
  <c r="U94" i="6" s="1"/>
  <c r="U99" i="6" s="1"/>
  <c r="P49" i="6"/>
  <c r="P51" i="6" s="1"/>
  <c r="U67" i="6"/>
  <c r="U95" i="6" s="1"/>
  <c r="U100" i="6" s="1"/>
  <c r="C63" i="6"/>
  <c r="I67" i="6"/>
  <c r="I95" i="6" s="1"/>
  <c r="I100" i="6" s="1"/>
  <c r="F25" i="6"/>
  <c r="H51" i="6"/>
  <c r="Q25" i="6"/>
  <c r="C66" i="6"/>
  <c r="C61" i="6"/>
  <c r="F67" i="6"/>
  <c r="F95" i="6" s="1"/>
  <c r="F100" i="6" s="1"/>
  <c r="C41" i="6"/>
  <c r="C73" i="6"/>
  <c r="C71" i="6"/>
  <c r="O25" i="6"/>
  <c r="C69" i="6"/>
  <c r="W75" i="6"/>
  <c r="W94" i="6" s="1"/>
  <c r="W99" i="6" s="1"/>
  <c r="S75" i="6"/>
  <c r="S94" i="6" s="1"/>
  <c r="S99" i="6" s="1"/>
  <c r="K75" i="6"/>
  <c r="K94" i="6" s="1"/>
  <c r="K99" i="6" s="1"/>
  <c r="D75" i="6"/>
  <c r="D94" i="6" s="1"/>
  <c r="D99" i="6" s="1"/>
  <c r="H75" i="6"/>
  <c r="H94" i="6" s="1"/>
  <c r="H99" i="6" s="1"/>
  <c r="E67" i="6"/>
  <c r="E95" i="6" s="1"/>
  <c r="E100" i="6" s="1"/>
  <c r="C15" i="6"/>
  <c r="C51" i="6" l="1"/>
  <c r="C25" i="6"/>
  <c r="C27" i="6" s="1"/>
  <c r="H96" i="6"/>
  <c r="H101" i="6" s="1"/>
  <c r="I96" i="6"/>
  <c r="I101" i="6" s="1"/>
  <c r="W96" i="6"/>
  <c r="W101" i="6" s="1"/>
  <c r="K96" i="6"/>
  <c r="K101" i="6" s="1"/>
  <c r="D96" i="6"/>
  <c r="D101" i="6" s="1"/>
  <c r="U96" i="6"/>
  <c r="U101" i="6" s="1"/>
  <c r="S96" i="6"/>
  <c r="S101" i="6" s="1"/>
  <c r="O96" i="6"/>
  <c r="O101" i="6" s="1"/>
  <c r="E90" i="6"/>
  <c r="Q90" i="6"/>
  <c r="I90" i="6"/>
  <c r="N90" i="6"/>
  <c r="K90" i="6"/>
  <c r="T90" i="6"/>
  <c r="H90" i="6"/>
  <c r="M90" i="6"/>
  <c r="F86" i="6"/>
  <c r="O90" i="6"/>
  <c r="P86" i="6"/>
  <c r="S90" i="6"/>
  <c r="R90" i="6"/>
  <c r="W90" i="6"/>
  <c r="D90" i="6"/>
  <c r="L75" i="6"/>
  <c r="L85" i="6"/>
  <c r="L90" i="6" s="1"/>
  <c r="J90" i="6"/>
  <c r="D77" i="6"/>
  <c r="U90" i="6"/>
  <c r="G90" i="6"/>
  <c r="V86" i="6"/>
  <c r="O77" i="6"/>
  <c r="S77" i="6"/>
  <c r="W77" i="6"/>
  <c r="Q75" i="6"/>
  <c r="R75" i="6"/>
  <c r="P77" i="6"/>
  <c r="V77" i="6"/>
  <c r="G75" i="6"/>
  <c r="N75" i="6"/>
  <c r="E75" i="6"/>
  <c r="T75" i="6"/>
  <c r="I77" i="6"/>
  <c r="C70" i="6"/>
  <c r="J75" i="6"/>
  <c r="C89" i="6"/>
  <c r="C49" i="6"/>
  <c r="M77" i="6"/>
  <c r="C67" i="6"/>
  <c r="C95" i="6" s="1"/>
  <c r="C100" i="6" s="1"/>
  <c r="C87" i="6"/>
  <c r="C84" i="6"/>
  <c r="U77" i="6"/>
  <c r="H77" i="6"/>
  <c r="F77" i="6"/>
  <c r="K77" i="6"/>
  <c r="C53" i="6" l="1"/>
  <c r="T77" i="6"/>
  <c r="T94" i="6"/>
  <c r="N77" i="6"/>
  <c r="N94" i="6"/>
  <c r="R77" i="6"/>
  <c r="R94" i="6"/>
  <c r="G77" i="6"/>
  <c r="G94" i="6"/>
  <c r="Q77" i="6"/>
  <c r="Q94" i="6"/>
  <c r="Q99" i="6" s="1"/>
  <c r="J77" i="6"/>
  <c r="J94" i="6"/>
  <c r="E77" i="6"/>
  <c r="E94" i="6"/>
  <c r="L77" i="6"/>
  <c r="L94" i="6"/>
  <c r="M96" i="6"/>
  <c r="M101" i="6" s="1"/>
  <c r="P90" i="6"/>
  <c r="F90" i="6"/>
  <c r="H92" i="6" s="1"/>
  <c r="F96" i="6"/>
  <c r="F101" i="6" s="1"/>
  <c r="V90" i="6"/>
  <c r="C85" i="6"/>
  <c r="C75" i="6"/>
  <c r="C94" i="6" s="1"/>
  <c r="C99" i="6" s="1"/>
  <c r="E92" i="6"/>
  <c r="D92" i="6"/>
  <c r="C86" i="6"/>
  <c r="M92" i="6" l="1"/>
  <c r="K92" i="6"/>
  <c r="C77" i="6"/>
  <c r="C79" i="6" s="1"/>
  <c r="G96" i="6"/>
  <c r="G101" i="6" s="1"/>
  <c r="G99" i="6"/>
  <c r="L96" i="6"/>
  <c r="L101" i="6" s="1"/>
  <c r="L99" i="6"/>
  <c r="E96" i="6"/>
  <c r="E101" i="6" s="1"/>
  <c r="E99" i="6"/>
  <c r="J96" i="6"/>
  <c r="J101" i="6" s="1"/>
  <c r="J99" i="6"/>
  <c r="R96" i="6"/>
  <c r="R101" i="6" s="1"/>
  <c r="R99" i="6"/>
  <c r="N96" i="6"/>
  <c r="N101" i="6" s="1"/>
  <c r="N99" i="6"/>
  <c r="Q96" i="6"/>
  <c r="Q101" i="6" s="1"/>
  <c r="T96" i="6"/>
  <c r="T101" i="6" s="1"/>
  <c r="T99" i="6"/>
  <c r="P92" i="6"/>
  <c r="L92" i="6"/>
  <c r="J92" i="6"/>
  <c r="Q92" i="6"/>
  <c r="I92" i="6"/>
  <c r="V96" i="6"/>
  <c r="V101" i="6" s="1"/>
  <c r="P96" i="6"/>
  <c r="P101" i="6" s="1"/>
  <c r="R92" i="6"/>
  <c r="C96" i="6"/>
  <c r="C101" i="6" s="1"/>
  <c r="S92" i="6"/>
  <c r="T92" i="6"/>
  <c r="G92" i="6"/>
  <c r="F92" i="6"/>
  <c r="U92" i="6"/>
  <c r="N92" i="6"/>
  <c r="W92" i="6"/>
  <c r="V92" i="6"/>
  <c r="O92" i="6"/>
  <c r="C90" i="6"/>
</calcChain>
</file>

<file path=xl/sharedStrings.xml><?xml version="1.0" encoding="utf-8"?>
<sst xmlns="http://schemas.openxmlformats.org/spreadsheetml/2006/main" count="533" uniqueCount="140">
  <si>
    <t>Discount Rate</t>
  </si>
  <si>
    <t>Total</t>
  </si>
  <si>
    <t>$ millions</t>
  </si>
  <si>
    <t>NPV</t>
  </si>
  <si>
    <t>Coal VOM Costs</t>
  </si>
  <si>
    <t>EOL Coal</t>
  </si>
  <si>
    <t>Coal Fixed Costs</t>
  </si>
  <si>
    <t>Reclamation Costs</t>
  </si>
  <si>
    <t>Retirement Costs</t>
  </si>
  <si>
    <t>Coal Fuel Costs</t>
  </si>
  <si>
    <t>Solar VOM</t>
  </si>
  <si>
    <t>Wind VOM</t>
  </si>
  <si>
    <t>Gas VOM</t>
  </si>
  <si>
    <t>Battery VOM</t>
  </si>
  <si>
    <t>LT Contract VOM</t>
  </si>
  <si>
    <t>QFs VOM</t>
  </si>
  <si>
    <t>Fuel</t>
  </si>
  <si>
    <t>Start Fuel</t>
  </si>
  <si>
    <t>Energy not Served</t>
  </si>
  <si>
    <t>Dumped Energy</t>
  </si>
  <si>
    <t>Deficiency Cost</t>
  </si>
  <si>
    <t>Generator Fixed / Build Costs</t>
  </si>
  <si>
    <t>Battery Fixed / Build Costs</t>
  </si>
  <si>
    <t>Solar FOM</t>
  </si>
  <si>
    <t>Wind FOM</t>
  </si>
  <si>
    <t>Gas FOM</t>
  </si>
  <si>
    <t>Battery FOM</t>
  </si>
  <si>
    <t>Use of Service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</si>
  <si>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</si>
  <si>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</si>
  <si>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</si>
  <si>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</si>
  <si>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</si>
  <si>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</si>
  <si>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</si>
  <si>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</si>
  <si>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Risk Adjusted PVRR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</si>
  <si>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</si>
  <si>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</si>
  <si>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</si>
  <si>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</si>
  <si>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</si>
  <si>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</si>
  <si>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</si>
  <si>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</si>
  <si>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Coal Fuel</t>
  </si>
  <si>
    <t>Gas Fuel</t>
  </si>
  <si>
    <t>Non-Gas VOM/PTC</t>
  </si>
  <si>
    <t>Energy Efficiency</t>
  </si>
  <si>
    <t>Emissions</t>
  </si>
  <si>
    <t>Deficiency</t>
  </si>
  <si>
    <t>Total Variable</t>
  </si>
  <si>
    <t>Market Purchases</t>
  </si>
  <si>
    <t>Market Sales</t>
  </si>
  <si>
    <t>Coal Fixed</t>
  </si>
  <si>
    <t>Gas Fixed</t>
  </si>
  <si>
    <t>Proxy Capital</t>
  </si>
  <si>
    <t>Proxy Fixed</t>
  </si>
  <si>
    <t>Demand Response</t>
  </si>
  <si>
    <t>Transmission</t>
  </si>
  <si>
    <t>Total Fixed</t>
  </si>
  <si>
    <t>Risk Premium</t>
  </si>
  <si>
    <t>Risk Adjusted</t>
  </si>
  <si>
    <t>Net Market Transactions</t>
  </si>
  <si>
    <t>Coal &amp; Gas Fixed</t>
  </si>
  <si>
    <t>Coal &amp; Gas Variable</t>
  </si>
  <si>
    <t>Cumulative PVRR(d)</t>
  </si>
  <si>
    <t>Net Cost/(Benefit)</t>
  </si>
  <si>
    <t>Proxy Resource Costs</t>
  </si>
  <si>
    <t>Projects Generation (GWh)</t>
  </si>
  <si>
    <t>OATT Adjustment</t>
  </si>
  <si>
    <t>Generation (GWh)</t>
  </si>
  <si>
    <t>$ Millions</t>
  </si>
  <si>
    <t>Adjust if Needed</t>
  </si>
  <si>
    <t>Coal</t>
  </si>
  <si>
    <t>Coal FOM</t>
  </si>
  <si>
    <t>Coal Start Fuel</t>
  </si>
  <si>
    <t>Emission Cost</t>
  </si>
  <si>
    <t>OTR NOx</t>
  </si>
  <si>
    <t>Other Generation Costs</t>
  </si>
  <si>
    <t>Other Generation Fixed Costs</t>
  </si>
  <si>
    <t>Other FOM</t>
  </si>
  <si>
    <t>Demand Side Management Costs</t>
  </si>
  <si>
    <t>Demand Response VOM</t>
  </si>
  <si>
    <t>Demand Response FOM</t>
  </si>
  <si>
    <t>Energy Effenciency VOM</t>
  </si>
  <si>
    <t>Energy Effenciency FOM</t>
  </si>
  <si>
    <t>DR</t>
  </si>
  <si>
    <t>EE</t>
  </si>
  <si>
    <t>CO2 Price Curve</t>
  </si>
  <si>
    <t>CO2 Chehalis</t>
  </si>
  <si>
    <t>Coal VOM</t>
  </si>
  <si>
    <t>GHG</t>
  </si>
  <si>
    <t>Other VOM</t>
  </si>
  <si>
    <t>n/a</t>
  </si>
  <si>
    <t>OTR NOx Cost ($ millions)</t>
  </si>
  <si>
    <t>CO2 CCUS</t>
  </si>
  <si>
    <t>All Other Emissions</t>
  </si>
  <si>
    <t>Row 1</t>
  </si>
  <si>
    <t>Row 2</t>
  </si>
  <si>
    <t>Count 1</t>
  </si>
  <si>
    <t>Count 2</t>
  </si>
  <si>
    <t>(Benefit)/Cost of Change Case</t>
  </si>
  <si>
    <t>Is FOM</t>
  </si>
  <si>
    <t>Sample:</t>
  </si>
  <si>
    <t>Mean</t>
  </si>
  <si>
    <t>Mean FOM</t>
  </si>
  <si>
    <t>Lookups</t>
  </si>
  <si>
    <t>sum range</t>
  </si>
  <si>
    <t>FOM Total</t>
  </si>
  <si>
    <t>Generator_by_Category[VO&amp;M Cost ($000)]</t>
  </si>
  <si>
    <t>Generator_by_Category[FO&amp;M Cost ($000)]</t>
  </si>
  <si>
    <t>Other Costs</t>
  </si>
  <si>
    <t>Generator_by_Category[Fuel Cost ($000)]</t>
  </si>
  <si>
    <t>Generator_by_Category[Start Fuel Cost ($000)]</t>
  </si>
  <si>
    <t>Emissions_Summary[Cost ($000)]</t>
  </si>
  <si>
    <t>GAS</t>
  </si>
  <si>
    <t>Battery</t>
  </si>
  <si>
    <t>Battery_by_Category[VO&amp;M Cost ($000)]</t>
  </si>
  <si>
    <t>Contract</t>
  </si>
  <si>
    <t>QF</t>
  </si>
  <si>
    <t>Other</t>
  </si>
  <si>
    <t>LT_Generator[Year]</t>
  </si>
  <si>
    <t>LT_Generator[Annualized Build Cost ($000)]</t>
  </si>
  <si>
    <t>LT_Battery[Year]</t>
  </si>
  <si>
    <t>LT_Battery[Annualized Build Cost ($000)]</t>
  </si>
  <si>
    <t>Battery_by_Category[FO&amp;M Cost ($000)]</t>
  </si>
  <si>
    <t>Generator_by_Category[UoS Cost ($000)]</t>
  </si>
  <si>
    <t>Revenue ($000)</t>
  </si>
  <si>
    <t>Cost ($000)</t>
  </si>
  <si>
    <t>Transmission[Year]</t>
  </si>
  <si>
    <t>Transmission[FO&amp;M Cost ($000)]</t>
  </si>
  <si>
    <t>Generator_by_Category[Generation (GWh)]</t>
  </si>
  <si>
    <t>Co2 45Q Price</t>
  </si>
  <si>
    <t>Co2 CCUS Revenue</t>
  </si>
  <si>
    <t>Co2</t>
  </si>
  <si>
    <t>CO2 WA Emission Market</t>
  </si>
  <si>
    <t>Remainder</t>
  </si>
  <si>
    <t>23U.LP.LST.20.BA12.EP.MM.Integrated Portfolio+WA Adds.56000 (LT. 56000 - 56174) v49.2</t>
  </si>
  <si>
    <t>23U.LP.LST.20.BA12.EP.MM.Intgrtd Port+No Nuc.57069 (LT. 57069 - 57513) v50.1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</si>
</sst>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trike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5" fillId="0" borderId="0" xfId="0" applyFont="1" applyFill="1"/>
    <xf numFmtId="6" fontId="4" fillId="0" borderId="0" xfId="0" applyNumberFormat="1" applyFont="1" applyFill="1" applyAlignment="1">
      <alignment horizontal="center"/>
    </xf>
    <xf numFmtId="0" fontId="4" fillId="0" borderId="0" xfId="0" quotePrefix="1" applyFont="1" applyFill="1"/>
    <xf numFmtId="0" fontId="4" fillId="0" borderId="7" xfId="0" applyFont="1" applyFill="1" applyBorder="1"/>
    <xf numFmtId="6" fontId="4" fillId="0" borderId="7" xfId="0" applyNumberFormat="1" applyFont="1" applyFill="1" applyBorder="1" applyAlignment="1">
      <alignment horizontal="center"/>
    </xf>
    <xf numFmtId="0" fontId="4" fillId="0" borderId="11" xfId="0" applyFont="1" applyFill="1" applyBorder="1"/>
    <xf numFmtId="6" fontId="4" fillId="0" borderId="11" xfId="0" applyNumberFormat="1" applyFont="1" applyFill="1" applyBorder="1" applyAlignment="1">
      <alignment horizontal="center"/>
    </xf>
    <xf numFmtId="6" fontId="4" fillId="0" borderId="0" xfId="0" applyNumberFormat="1" applyFont="1" applyFill="1"/>
    <xf numFmtId="6" fontId="5" fillId="0" borderId="6" xfId="0" applyNumberFormat="1" applyFont="1" applyFill="1" applyBorder="1" applyAlignment="1">
      <alignment horizontal="center"/>
    </xf>
    <xf numFmtId="6" fontId="4" fillId="0" borderId="6" xfId="0" applyNumberFormat="1" applyFont="1" applyFill="1" applyBorder="1" applyAlignment="1">
      <alignment horizontal="center"/>
    </xf>
    <xf numFmtId="6" fontId="4" fillId="0" borderId="4" xfId="0" applyNumberFormat="1" applyFont="1" applyFill="1" applyBorder="1"/>
    <xf numFmtId="7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37" fontId="4" fillId="0" borderId="0" xfId="0" applyNumberFormat="1" applyFont="1" applyFill="1"/>
    <xf numFmtId="9" fontId="4" fillId="0" borderId="0" xfId="3" applyFont="1" applyFill="1"/>
    <xf numFmtId="8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2" fillId="0" borderId="0" xfId="2" applyFont="1" applyFill="1"/>
    <xf numFmtId="0" fontId="2" fillId="0" borderId="0" xfId="2" applyFont="1" applyFill="1" applyAlignment="1">
      <alignment horizontal="left" indent="1"/>
    </xf>
    <xf numFmtId="38" fontId="4" fillId="0" borderId="0" xfId="0" applyNumberFormat="1" applyFont="1" applyFill="1" applyAlignment="1">
      <alignment horizontal="center"/>
    </xf>
    <xf numFmtId="0" fontId="2" fillId="0" borderId="6" xfId="2" applyFont="1" applyFill="1" applyBorder="1"/>
    <xf numFmtId="0" fontId="3" fillId="0" borderId="0" xfId="0" applyFont="1" applyFill="1"/>
    <xf numFmtId="0" fontId="3" fillId="0" borderId="12" xfId="0" applyFont="1" applyFill="1" applyBorder="1"/>
    <xf numFmtId="164" fontId="3" fillId="0" borderId="12" xfId="0" applyNumberFormat="1" applyFont="1" applyFill="1" applyBorder="1"/>
    <xf numFmtId="37" fontId="4" fillId="0" borderId="7" xfId="0" applyNumberFormat="1" applyFont="1" applyFill="1" applyBorder="1"/>
    <xf numFmtId="10" fontId="4" fillId="0" borderId="0" xfId="0" applyNumberFormat="1" applyFont="1" applyFill="1"/>
    <xf numFmtId="0" fontId="6" fillId="0" borderId="0" xfId="0" applyFont="1" applyFill="1"/>
    <xf numFmtId="37" fontId="4" fillId="0" borderId="0" xfId="0" quotePrefix="1" applyNumberFormat="1" applyFont="1" applyFill="1"/>
    <xf numFmtId="37" fontId="4" fillId="0" borderId="6" xfId="0" applyNumberFormat="1" applyFont="1" applyFill="1" applyBorder="1"/>
    <xf numFmtId="0" fontId="2" fillId="0" borderId="0" xfId="2" applyFont="1" applyFill="1" applyAlignment="1">
      <alignment horizontal="left" wrapText="1" indent="1"/>
    </xf>
    <xf numFmtId="0" fontId="7" fillId="0" borderId="0" xfId="2" applyFont="1" applyFill="1" applyAlignment="1">
      <alignment horizontal="left" indent="1"/>
    </xf>
    <xf numFmtId="0" fontId="2" fillId="0" borderId="8" xfId="2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/>
    <xf numFmtId="165" fontId="4" fillId="0" borderId="10" xfId="1" applyNumberFormat="1" applyFont="1" applyFill="1" applyBorder="1" applyAlignment="1">
      <alignment horizontal="right"/>
    </xf>
    <xf numFmtId="1" fontId="4" fillId="0" borderId="0" xfId="0" applyNumberFormat="1" applyFont="1" applyFill="1"/>
    <xf numFmtId="166" fontId="4" fillId="0" borderId="0" xfId="0" applyNumberFormat="1" applyFont="1" applyFill="1"/>
    <xf numFmtId="1" fontId="4" fillId="0" borderId="0" xfId="0" quotePrefix="1" applyNumberFormat="1" applyFont="1" applyFill="1"/>
    <xf numFmtId="10" fontId="4" fillId="0" borderId="0" xfId="3" applyNumberFormat="1" applyFont="1" applyFill="1"/>
    <xf numFmtId="165" fontId="4" fillId="0" borderId="0" xfId="1" applyNumberFormat="1" applyFont="1" applyFill="1"/>
  </cellXfs>
  <cellStyles count="4">
    <cellStyle name="Comma" xfId="1" builtinId="3"/>
    <cellStyle name="Normal" xfId="0" builtinId="0"/>
    <cellStyle name="Normal 73" xfId="2" xr:uid="{D35B6796-FEAC-446B-B11F-7F4FE803C4B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Annual Change in Cost by Line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6.24'!$B$84</c:f>
              <c:strCache>
                <c:ptCount val="1"/>
                <c:pt idx="0">
                  <c:v>Coal &amp; Gas Fixed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6.24'!$D$84:$W$84</c15:sqref>
                  </c15:fullRef>
                </c:ext>
              </c:extLst>
              <c:f>'Fig 6.24'!$E$84:$W$84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-211.05135145841143</c:v>
                </c:pt>
                <c:pt idx="7">
                  <c:v>-214.95016873627969</c:v>
                </c:pt>
                <c:pt idx="8">
                  <c:v>-218.87850665599888</c:v>
                </c:pt>
                <c:pt idx="9">
                  <c:v>-218.87850620530998</c:v>
                </c:pt>
                <c:pt idx="10">
                  <c:v>-222.80685494158939</c:v>
                </c:pt>
                <c:pt idx="11">
                  <c:v>-226.70565689599994</c:v>
                </c:pt>
                <c:pt idx="12">
                  <c:v>-226.70566095220948</c:v>
                </c:pt>
                <c:pt idx="13">
                  <c:v>-230.6339984212384</c:v>
                </c:pt>
                <c:pt idx="14">
                  <c:v>-234.53280443186276</c:v>
                </c:pt>
                <c:pt idx="15">
                  <c:v>-238.46115316814218</c:v>
                </c:pt>
                <c:pt idx="16">
                  <c:v>-81.8</c:v>
                </c:pt>
                <c:pt idx="17">
                  <c:v>-81.8</c:v>
                </c:pt>
                <c:pt idx="18">
                  <c:v>-81.8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9DD-B716-23FD62C5AC3B}"/>
            </c:ext>
          </c:extLst>
        </c:ser>
        <c:ser>
          <c:idx val="2"/>
          <c:order val="1"/>
          <c:tx>
            <c:strRef>
              <c:f>'Fig 6.24'!$B$87</c:f>
              <c:strCache>
                <c:ptCount val="1"/>
                <c:pt idx="0">
                  <c:v>Coal &amp; Gas Variable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6.24'!$D$87:$W$87</c15:sqref>
                  </c15:fullRef>
                </c:ext>
              </c:extLst>
              <c:f>'Fig 6.24'!$E$87:$W$87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9.6796040636304426E-3</c:v>
                </c:pt>
                <c:pt idx="2">
                  <c:v>5.5286929026578058E-2</c:v>
                </c:pt>
                <c:pt idx="3">
                  <c:v>0</c:v>
                </c:pt>
                <c:pt idx="4">
                  <c:v>-0.3385539661121344</c:v>
                </c:pt>
                <c:pt idx="5">
                  <c:v>0.16875522284284017</c:v>
                </c:pt>
                <c:pt idx="6">
                  <c:v>103.481618326575</c:v>
                </c:pt>
                <c:pt idx="7">
                  <c:v>111.06815660105912</c:v>
                </c:pt>
                <c:pt idx="8">
                  <c:v>89.472482653800441</c:v>
                </c:pt>
                <c:pt idx="9">
                  <c:v>84.453415114274364</c:v>
                </c:pt>
                <c:pt idx="10">
                  <c:v>90.360293563502978</c:v>
                </c:pt>
                <c:pt idx="11">
                  <c:v>88.705627213200486</c:v>
                </c:pt>
                <c:pt idx="12">
                  <c:v>91.56105798304003</c:v>
                </c:pt>
                <c:pt idx="13">
                  <c:v>88.343657920896263</c:v>
                </c:pt>
                <c:pt idx="14">
                  <c:v>95.446969833886655</c:v>
                </c:pt>
                <c:pt idx="15">
                  <c:v>93.041837000365575</c:v>
                </c:pt>
                <c:pt idx="16">
                  <c:v>143.90095002798921</c:v>
                </c:pt>
                <c:pt idx="17">
                  <c:v>151.87632365224542</c:v>
                </c:pt>
                <c:pt idx="18">
                  <c:v>161.6823534683725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2-49DD-B716-23FD62C5AC3B}"/>
            </c:ext>
          </c:extLst>
        </c:ser>
        <c:ser>
          <c:idx val="1"/>
          <c:order val="2"/>
          <c:tx>
            <c:strRef>
              <c:f>'Fig 6.24'!$B$86</c:f>
              <c:strCache>
                <c:ptCount val="1"/>
                <c:pt idx="0">
                  <c:v>Proxy Resource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6.24'!$D$86:$W$86</c15:sqref>
                  </c15:fullRef>
                </c:ext>
              </c:extLst>
              <c:f>'Fig 6.24'!$E$86:$W$86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2.0770205520115326E-4</c:v>
                </c:pt>
                <c:pt idx="2">
                  <c:v>-5.2283307310396765E-4</c:v>
                </c:pt>
                <c:pt idx="3">
                  <c:v>0</c:v>
                </c:pt>
                <c:pt idx="4">
                  <c:v>6.4008280019862696E-3</c:v>
                </c:pt>
                <c:pt idx="5">
                  <c:v>-0.83117096815281444</c:v>
                </c:pt>
                <c:pt idx="6">
                  <c:v>129.64119469500747</c:v>
                </c:pt>
                <c:pt idx="7">
                  <c:v>134.84627044030412</c:v>
                </c:pt>
                <c:pt idx="8">
                  <c:v>137.16797486051013</c:v>
                </c:pt>
                <c:pt idx="9">
                  <c:v>140.12416508533909</c:v>
                </c:pt>
                <c:pt idx="10">
                  <c:v>141.51824873191777</c:v>
                </c:pt>
                <c:pt idx="11">
                  <c:v>143.49768819669958</c:v>
                </c:pt>
                <c:pt idx="12">
                  <c:v>140.13728381815699</c:v>
                </c:pt>
                <c:pt idx="13">
                  <c:v>178.5141935368753</c:v>
                </c:pt>
                <c:pt idx="14">
                  <c:v>185.68783756598341</c:v>
                </c:pt>
                <c:pt idx="15">
                  <c:v>192.58167012640746</c:v>
                </c:pt>
                <c:pt idx="16">
                  <c:v>38.432465971510283</c:v>
                </c:pt>
                <c:pt idx="17">
                  <c:v>37.492992596051749</c:v>
                </c:pt>
                <c:pt idx="18">
                  <c:v>37.929397196147761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2-49DD-B716-23FD62C5AC3B}"/>
            </c:ext>
          </c:extLst>
        </c:ser>
        <c:ser>
          <c:idx val="4"/>
          <c:order val="3"/>
          <c:tx>
            <c:strRef>
              <c:f>'Fig 6.24'!$B$88</c:f>
              <c:strCache>
                <c:ptCount val="1"/>
                <c:pt idx="0">
                  <c:v>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6.24'!$D$88:$W$88</c15:sqref>
                  </c15:fullRef>
                </c:ext>
              </c:extLst>
              <c:f>'Fig 6.24'!$E$88:$W$88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-9.2487506589122859E-4</c:v>
                </c:pt>
                <c:pt idx="2">
                  <c:v>1.7306520661918512E-2</c:v>
                </c:pt>
                <c:pt idx="3">
                  <c:v>0</c:v>
                </c:pt>
                <c:pt idx="4">
                  <c:v>-8.6016622349092131E-2</c:v>
                </c:pt>
                <c:pt idx="5">
                  <c:v>6.0777292996476717E-3</c:v>
                </c:pt>
                <c:pt idx="6">
                  <c:v>29.20330706103843</c:v>
                </c:pt>
                <c:pt idx="7">
                  <c:v>33.207543626909711</c:v>
                </c:pt>
                <c:pt idx="8">
                  <c:v>30.660933231711851</c:v>
                </c:pt>
                <c:pt idx="9">
                  <c:v>38.063729308623181</c:v>
                </c:pt>
                <c:pt idx="10">
                  <c:v>34.218319664801754</c:v>
                </c:pt>
                <c:pt idx="11">
                  <c:v>40.581221296733986</c:v>
                </c:pt>
                <c:pt idx="12">
                  <c:v>41.238910253166978</c:v>
                </c:pt>
                <c:pt idx="13">
                  <c:v>31.78516323150393</c:v>
                </c:pt>
                <c:pt idx="14">
                  <c:v>33.809574370857831</c:v>
                </c:pt>
                <c:pt idx="15">
                  <c:v>55.54864594480938</c:v>
                </c:pt>
                <c:pt idx="16">
                  <c:v>47.445856319378152</c:v>
                </c:pt>
                <c:pt idx="17">
                  <c:v>66.808959603299229</c:v>
                </c:pt>
                <c:pt idx="18">
                  <c:v>74.777734321637752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92-49DD-B716-23FD62C5AC3B}"/>
            </c:ext>
          </c:extLst>
        </c:ser>
        <c:ser>
          <c:idx val="5"/>
          <c:order val="4"/>
          <c:tx>
            <c:strRef>
              <c:f>'Fig 6.24'!$B$89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6.24'!$D$89:$W$89</c15:sqref>
                  </c15:fullRef>
                </c:ext>
              </c:extLst>
              <c:f>'Fig 6.24'!$E$89:$W$89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-1.4174569488034194E-2</c:v>
                </c:pt>
                <c:pt idx="2">
                  <c:v>0.27935317386985048</c:v>
                </c:pt>
                <c:pt idx="3">
                  <c:v>0</c:v>
                </c:pt>
                <c:pt idx="4">
                  <c:v>0.41437700897404284</c:v>
                </c:pt>
                <c:pt idx="5">
                  <c:v>0.13164329284688847</c:v>
                </c:pt>
                <c:pt idx="6">
                  <c:v>40.142467270724879</c:v>
                </c:pt>
                <c:pt idx="7">
                  <c:v>38.900475803004753</c:v>
                </c:pt>
                <c:pt idx="8">
                  <c:v>57.336298145841653</c:v>
                </c:pt>
                <c:pt idx="9">
                  <c:v>50.797354803858099</c:v>
                </c:pt>
                <c:pt idx="10">
                  <c:v>52.243097956894474</c:v>
                </c:pt>
                <c:pt idx="11">
                  <c:v>54.180422269026309</c:v>
                </c:pt>
                <c:pt idx="12">
                  <c:v>49.409505279723476</c:v>
                </c:pt>
                <c:pt idx="13">
                  <c:v>58.066092575624197</c:v>
                </c:pt>
                <c:pt idx="14">
                  <c:v>57.595151863644759</c:v>
                </c:pt>
                <c:pt idx="15">
                  <c:v>59.200381803486579</c:v>
                </c:pt>
                <c:pt idx="16">
                  <c:v>45.341679985805087</c:v>
                </c:pt>
                <c:pt idx="17">
                  <c:v>41.792391422609597</c:v>
                </c:pt>
                <c:pt idx="18">
                  <c:v>40.47631197828315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9DD-B716-23FD62C5AC3B}"/>
            </c:ext>
          </c:extLst>
        </c:ser>
        <c:ser>
          <c:idx val="6"/>
          <c:order val="5"/>
          <c:tx>
            <c:strRef>
              <c:f>'Fig 6.24'!$B$85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6.24'!$D$85:$W$85</c15:sqref>
                  </c15:fullRef>
                </c:ext>
              </c:extLst>
              <c:f>'Fig 6.24'!$E$85:$W$85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2.8282869379836484E-8</c:v>
                </c:pt>
                <c:pt idx="3">
                  <c:v>2.5841018214123324E-10</c:v>
                </c:pt>
                <c:pt idx="4">
                  <c:v>1.8600871953822207E-9</c:v>
                </c:pt>
                <c:pt idx="5">
                  <c:v>4.5503156798076816E-10</c:v>
                </c:pt>
                <c:pt idx="6">
                  <c:v>-3.797157922016936E-2</c:v>
                </c:pt>
                <c:pt idx="7">
                  <c:v>-0.43931909350780529</c:v>
                </c:pt>
                <c:pt idx="8">
                  <c:v>-0.2410743398880868</c:v>
                </c:pt>
                <c:pt idx="9">
                  <c:v>0.54651383016795307</c:v>
                </c:pt>
                <c:pt idx="10">
                  <c:v>0.55650850303402422</c:v>
                </c:pt>
                <c:pt idx="11">
                  <c:v>0.56673121495919077</c:v>
                </c:pt>
                <c:pt idx="12">
                  <c:v>0.57709611145725148</c:v>
                </c:pt>
                <c:pt idx="13">
                  <c:v>0.29960319000599611</c:v>
                </c:pt>
                <c:pt idx="14">
                  <c:v>0.44482059370790239</c:v>
                </c:pt>
                <c:pt idx="15">
                  <c:v>0.48596792721536985</c:v>
                </c:pt>
                <c:pt idx="16">
                  <c:v>-15.774549993413302</c:v>
                </c:pt>
                <c:pt idx="17">
                  <c:v>-20.038649607890193</c:v>
                </c:pt>
                <c:pt idx="18">
                  <c:v>-17.583103379085401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92-49DD-B716-23FD62C5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858167503"/>
        <c:axId val="858167919"/>
      </c:bar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Net Difference In Total System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4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8543822010683"/>
          <c:y val="0.1532785450998953"/>
          <c:w val="0.85372748660263376"/>
          <c:h val="0.53396813103280127"/>
        </c:manualLayout>
      </c:layout>
      <c:lineChart>
        <c:grouping val="standard"/>
        <c:varyColors val="0"/>
        <c:ser>
          <c:idx val="0"/>
          <c:order val="0"/>
          <c:tx>
            <c:strRef>
              <c:f>'Fig 6.24'!$B$90</c:f>
              <c:strCache>
                <c:ptCount val="1"/>
                <c:pt idx="0">
                  <c:v>Net Cost/(Benefit)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6.24'!$D$90:$W$90</c15:sqref>
                  </c15:fullRef>
                </c:ext>
              </c:extLst>
              <c:f>'Fig 6.24'!$E$90:$W$90</c:f>
              <c:numCache>
                <c:formatCode>"$"#,##0_);[Red]\("$"#,##0\)</c:formatCode>
                <c:ptCount val="19"/>
                <c:pt idx="0">
                  <c:v>0</c:v>
                </c:pt>
                <c:pt idx="1">
                  <c:v>-5.2121384350938271E-3</c:v>
                </c:pt>
                <c:pt idx="2">
                  <c:v>0.35142381876811246</c:v>
                </c:pt>
                <c:pt idx="3">
                  <c:v>2.5841018214123324E-10</c:v>
                </c:pt>
                <c:pt idx="4">
                  <c:v>-3.7927496251102255E-3</c:v>
                </c:pt>
                <c:pt idx="5">
                  <c:v>-0.52469472270840656</c:v>
                </c:pt>
                <c:pt idx="6">
                  <c:v>91.379264315714181</c:v>
                </c:pt>
                <c:pt idx="7">
                  <c:v>102.63295864149021</c:v>
                </c:pt>
                <c:pt idx="8">
                  <c:v>95.51810789597711</c:v>
                </c:pt>
                <c:pt idx="9">
                  <c:v>95.106671936952708</c:v>
                </c:pt>
                <c:pt idx="10">
                  <c:v>96.089613478561603</c:v>
                </c:pt>
                <c:pt idx="11">
                  <c:v>100.82603329461962</c:v>
                </c:pt>
                <c:pt idx="12">
                  <c:v>96.218192493335238</c:v>
                </c:pt>
                <c:pt idx="13">
                  <c:v>126.37471203366728</c:v>
                </c:pt>
                <c:pt idx="14">
                  <c:v>138.45154979621782</c:v>
                </c:pt>
                <c:pt idx="15">
                  <c:v>162.39734963414219</c:v>
                </c:pt>
                <c:pt idx="16">
                  <c:v>177.54640231126942</c:v>
                </c:pt>
                <c:pt idx="17">
                  <c:v>196.13201766631582</c:v>
                </c:pt>
                <c:pt idx="18">
                  <c:v>215.48269358535578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4-42FA-BA1C-82E28E471DDD}"/>
            </c:ext>
          </c:extLst>
        </c:ser>
        <c:ser>
          <c:idx val="1"/>
          <c:order val="1"/>
          <c:tx>
            <c:strRef>
              <c:f>'Fig 6.24'!$B$92</c:f>
              <c:strCache>
                <c:ptCount val="1"/>
                <c:pt idx="0">
                  <c:v>Cumulative PVRR(d)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2.1271817585301989E-2"/>
                  <c:y val="-0.167577413479052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E4-42FA-BA1C-82E28E471D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 6.24'!$D$83:$W$83</c15:sqref>
                  </c15:fullRef>
                </c:ext>
              </c:extLst>
              <c:f>'Fig 6.24'!$E$83:$W$83</c:f>
              <c:numCache>
                <c:formatCode>0_);[Red]\(0\)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6.24'!$D$92:$W$92</c15:sqref>
                  </c15:fullRef>
                </c:ext>
              </c:extLst>
              <c:f>'Fig 6.24'!$E$92:$W$92</c:f>
              <c:numCache>
                <c:formatCode>"$"#,##0_);[Red]\("$"#,##0\)</c:formatCode>
                <c:ptCount val="19"/>
                <c:pt idx="0">
                  <c:v>5.6878294490337426E-3</c:v>
                </c:pt>
                <c:pt idx="1">
                  <c:v>1.3959768623893502E-3</c:v>
                </c:pt>
                <c:pt idx="2">
                  <c:v>0.27262510829596992</c:v>
                </c:pt>
                <c:pt idx="3">
                  <c:v>0.27262510848290511</c:v>
                </c:pt>
                <c:pt idx="4">
                  <c:v>0.27005345835106692</c:v>
                </c:pt>
                <c:pt idx="5">
                  <c:v>-6.3404195523181425E-2</c:v>
                </c:pt>
                <c:pt idx="6">
                  <c:v>54.369052563984205</c:v>
                </c:pt>
                <c:pt idx="7">
                  <c:v>111.67153180619152</c:v>
                </c:pt>
                <c:pt idx="8">
                  <c:v>161.65755193132338</c:v>
                </c:pt>
                <c:pt idx="9">
                  <c:v>208.3073876067445</c:v>
                </c:pt>
                <c:pt idx="10">
                  <c:v>252.48394458197271</c:v>
                </c:pt>
                <c:pt idx="11">
                  <c:v>295.93140385641101</c:v>
                </c:pt>
                <c:pt idx="12">
                  <c:v>334.79340698507406</c:v>
                </c:pt>
                <c:pt idx="13">
                  <c:v>382.63486999297061</c:v>
                </c:pt>
                <c:pt idx="14">
                  <c:v>431.76165905124691</c:v>
                </c:pt>
                <c:pt idx="15">
                  <c:v>485.77185836704342</c:v>
                </c:pt>
                <c:pt idx="16">
                  <c:v>541.11770102931882</c:v>
                </c:pt>
                <c:pt idx="17">
                  <c:v>598.42341247383035</c:v>
                </c:pt>
                <c:pt idx="18">
                  <c:v>657.43510801810146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4-42FA-BA1C-82E28E47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167503"/>
        <c:axId val="858167919"/>
      </c:lineChart>
      <c:catAx>
        <c:axId val="858167503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919"/>
        <c:crosses val="autoZero"/>
        <c:auto val="1"/>
        <c:lblAlgn val="ctr"/>
        <c:lblOffset val="100"/>
        <c:noMultiLvlLbl val="0"/>
      </c:catAx>
      <c:valAx>
        <c:axId val="85816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16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110</xdr:row>
      <xdr:rowOff>85725</xdr:rowOff>
    </xdr:from>
    <xdr:to>
      <xdr:col>3</xdr:col>
      <xdr:colOff>673893</xdr:colOff>
      <xdr:row>129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7DE530-45C6-49AD-A9CF-5DFE0E248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683420</xdr:colOff>
      <xdr:row>110</xdr:row>
      <xdr:rowOff>85725</xdr:rowOff>
    </xdr:from>
    <xdr:to>
      <xdr:col>10</xdr:col>
      <xdr:colOff>311945</xdr:colOff>
      <xdr:row>129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C198D-5241-478B-9202-4B365A000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4%20-%20Projects\CPCN%20GWS%20Sep%202021\Results\ST\Line%20Item%20Detail\ST%20Cost%20Summary%20-P02c-MMGR-GWS%20ST%20Split%20Run%20Cost%20Data%20LT%209077%20ST%20213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 Reports"/>
      <sheetName val="Cost Summary"/>
      <sheetName val="Costs By Sample"/>
      <sheetName val="Generator Pivot"/>
      <sheetName val="GWS Transmission"/>
      <sheetName val="WY Bid Real Costs"/>
      <sheetName val="Other Adjustments Summary"/>
      <sheetName val="Other Adjustments"/>
      <sheetName val="Fixed Cost"/>
      <sheetName val="Data Checks"/>
      <sheetName val="Generator Costs"/>
      <sheetName val="Battery Costs"/>
      <sheetName val="Transmission Costs"/>
      <sheetName val="ENS, Dump Energy, Shortage"/>
      <sheetName val="Market Summary (GWh)"/>
      <sheetName val="Emissions Summary (Tons)"/>
      <sheetName val="LT Generator Costs"/>
      <sheetName val="LT Battery Costs"/>
      <sheetName val="LT Line Costs"/>
      <sheetName val="TBL_Resource Master"/>
      <sheetName val="ST Cost Summary -P02c-MMGR-GWS "/>
    </sheetNames>
    <sheetDataSet>
      <sheetData sheetId="0" refreshError="1"/>
      <sheetData sheetId="1" refreshError="1"/>
      <sheetData sheetId="2" refreshError="1">
        <row r="8">
          <cell r="H8">
            <v>366.34587158203129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37EF-9C35-44C0-8223-5FCF21526194}">
  <sheetPr codeName="Sheet1"/>
  <dimension ref="B1:AG146"/>
  <sheetViews>
    <sheetView zoomScale="80" zoomScaleNormal="80" workbookViewId="0"/>
  </sheetViews>
  <sheetFormatPr defaultRowHeight="15" x14ac:dyDescent="0.25"/>
  <cols>
    <col min="1" max="1" width="9.140625" style="4"/>
    <col min="2" max="2" width="57.7109375" style="4" bestFit="1" customWidth="1"/>
    <col min="3" max="3" width="15.28515625" style="4" bestFit="1" customWidth="1"/>
    <col min="4" max="4" width="12.5703125" style="4" customWidth="1"/>
    <col min="5" max="5" width="11.5703125" style="4" bestFit="1" customWidth="1"/>
    <col min="6" max="6" width="14.28515625" style="4" bestFit="1" customWidth="1"/>
    <col min="7" max="7" width="15.7109375" style="4" customWidth="1"/>
    <col min="8" max="11" width="11.28515625" style="4" bestFit="1" customWidth="1"/>
    <col min="12" max="23" width="12.7109375" style="4" bestFit="1" customWidth="1"/>
    <col min="24" max="24" width="9.140625" style="4"/>
    <col min="25" max="25" width="10.28515625" style="4" bestFit="1" customWidth="1"/>
    <col min="26" max="16384" width="9.140625" style="4"/>
  </cols>
  <sheetData>
    <row r="1" spans="2:28" ht="15.75" thickBot="1" x14ac:dyDescent="0.3">
      <c r="C1" s="5" t="s">
        <v>0</v>
      </c>
    </row>
    <row r="2" spans="2:28" ht="15.75" thickBot="1" x14ac:dyDescent="0.3">
      <c r="C2" s="6">
        <f>Change!C2</f>
        <v>6.6900000000000001E-2</v>
      </c>
    </row>
    <row r="4" spans="2:28" x14ac:dyDescent="0.25">
      <c r="B4" s="7" t="str">
        <f>Change!F1</f>
        <v>23U.LP.LST.20.BA12.EP.MM.Intgrtd Port+No Nuc.57069 (LT. 57069 - 57513) v50.1</v>
      </c>
      <c r="C4" s="1" t="s">
        <v>3</v>
      </c>
      <c r="D4" s="2">
        <f>Change!D5</f>
        <v>2023</v>
      </c>
      <c r="E4" s="2">
        <f>Change!E5</f>
        <v>2024</v>
      </c>
      <c r="F4" s="2">
        <f>Change!F5</f>
        <v>2025</v>
      </c>
      <c r="G4" s="2">
        <f>Change!G5</f>
        <v>2026</v>
      </c>
      <c r="H4" s="2">
        <f>Change!H5</f>
        <v>2027</v>
      </c>
      <c r="I4" s="2">
        <f>Change!I5</f>
        <v>2028</v>
      </c>
      <c r="J4" s="2">
        <f>Change!J5</f>
        <v>2029</v>
      </c>
      <c r="K4" s="2">
        <f>Change!K5</f>
        <v>2030</v>
      </c>
      <c r="L4" s="2">
        <f>Change!L5</f>
        <v>2031</v>
      </c>
      <c r="M4" s="2">
        <f>Change!M5</f>
        <v>2032</v>
      </c>
      <c r="N4" s="2">
        <f>Change!N5</f>
        <v>2033</v>
      </c>
      <c r="O4" s="2">
        <f>Change!O5</f>
        <v>2034</v>
      </c>
      <c r="P4" s="2">
        <f>Change!P5</f>
        <v>2035</v>
      </c>
      <c r="Q4" s="2">
        <f>Change!Q5</f>
        <v>2036</v>
      </c>
      <c r="R4" s="2">
        <f>Change!R5</f>
        <v>2037</v>
      </c>
      <c r="S4" s="2">
        <f>Change!S5</f>
        <v>2038</v>
      </c>
      <c r="T4" s="2">
        <f>Change!T5</f>
        <v>2039</v>
      </c>
      <c r="U4" s="2">
        <f>Change!U5</f>
        <v>2040</v>
      </c>
      <c r="V4" s="2">
        <f>Change!V5</f>
        <v>2041</v>
      </c>
      <c r="W4" s="3">
        <f>Change!W5</f>
        <v>2042</v>
      </c>
      <c r="Y4" s="4" t="s">
        <v>98</v>
      </c>
      <c r="Z4" s="4" t="s">
        <v>100</v>
      </c>
      <c r="AA4" s="4" t="s">
        <v>99</v>
      </c>
      <c r="AB4" s="4" t="s">
        <v>101</v>
      </c>
    </row>
    <row r="5" spans="2:28" x14ac:dyDescent="0.25">
      <c r="B5" s="4" t="s">
        <v>45</v>
      </c>
      <c r="C5" s="8">
        <f t="shared" ref="C5:C15" ca="1" si="0">NPV($C$2,D5:W5)</f>
        <v>5792.1139910895217</v>
      </c>
      <c r="D5" s="8">
        <f ca="1">IF(ISNUMBER($Y5),SUM(OFFSET(Change!D$1,$Y5-1,0,$Z5,1)),0)+IF(ISNUMBER($AA5),SUM(OFFSET(Change!D$1,$AA5-1,0,$AB5,1)),0)</f>
        <v>702.36233627656998</v>
      </c>
      <c r="E5" s="8">
        <f ca="1">IF(ISNUMBER($Y5),SUM(OFFSET(Change!E$1,$Y5-1,0,$Z5,1)),0)+IF(ISNUMBER($AA5),SUM(OFFSET(Change!E$1,$AA5-1,0,$AB5,1)),0)</f>
        <v>791.09672823396318</v>
      </c>
      <c r="F5" s="8">
        <f ca="1">IF(ISNUMBER($Y5),SUM(OFFSET(Change!F$1,$Y5-1,0,$Z5,1)),0)+IF(ISNUMBER($AA5),SUM(OFFSET(Change!F$1,$AA5-1,0,$AB5,1)),0)</f>
        <v>558.73294866503102</v>
      </c>
      <c r="G5" s="8">
        <f ca="1">IF(ISNUMBER($Y5),SUM(OFFSET(Change!G$1,$Y5-1,0,$Z5,1)),0)+IF(ISNUMBER($AA5),SUM(OFFSET(Change!G$1,$AA5-1,0,$AB5,1)),0)</f>
        <v>539.93369816164977</v>
      </c>
      <c r="H5" s="8">
        <f ca="1">IF(ISNUMBER($Y5),SUM(OFFSET(Change!H$1,$Y5-1,0,$Z5,1)),0)+IF(ISNUMBER($AA5),SUM(OFFSET(Change!H$1,$AA5-1,0,$AB5,1)),0)</f>
        <v>577.89517919252671</v>
      </c>
      <c r="I5" s="8">
        <f ca="1">IF(ISNUMBER($Y5),SUM(OFFSET(Change!I$1,$Y5-1,0,$Z5,1)),0)+IF(ISNUMBER($AA5),SUM(OFFSET(Change!I$1,$AA5-1,0,$AB5,1)),0)</f>
        <v>720.02431853567907</v>
      </c>
      <c r="J5" s="8">
        <f ca="1">IF(ISNUMBER($Y5),SUM(OFFSET(Change!J$1,$Y5-1,0,$Z5,1)),0)+IF(ISNUMBER($AA5),SUM(OFFSET(Change!J$1,$AA5-1,0,$AB5,1)),0)</f>
        <v>731.47591170318242</v>
      </c>
      <c r="K5" s="8">
        <f ca="1">IF(ISNUMBER($Y5),SUM(OFFSET(Change!K$1,$Y5-1,0,$Z5,1)),0)+IF(ISNUMBER($AA5),SUM(OFFSET(Change!K$1,$AA5-1,0,$AB5,1)),0)</f>
        <v>700.31121364125931</v>
      </c>
      <c r="L5" s="8">
        <f ca="1">IF(ISNUMBER($Y5),SUM(OFFSET(Change!L$1,$Y5-1,0,$Z5,1)),0)+IF(ISNUMBER($AA5),SUM(OFFSET(Change!L$1,$AA5-1,0,$AB5,1)),0)</f>
        <v>726.35666235833423</v>
      </c>
      <c r="M5" s="8">
        <f ca="1">IF(ISNUMBER($Y5),SUM(OFFSET(Change!M$1,$Y5-1,0,$Z5,1)),0)+IF(ISNUMBER($AA5),SUM(OFFSET(Change!M$1,$AA5-1,0,$AB5,1)),0)</f>
        <v>557.97657629701621</v>
      </c>
      <c r="N5" s="8">
        <f ca="1">IF(ISNUMBER($Y5),SUM(OFFSET(Change!N$1,$Y5-1,0,$Z5,1)),0)+IF(ISNUMBER($AA5),SUM(OFFSET(Change!N$1,$AA5-1,0,$AB5,1)),0)</f>
        <v>427.54667738480788</v>
      </c>
      <c r="O5" s="8">
        <f ca="1">IF(ISNUMBER($Y5),SUM(OFFSET(Change!O$1,$Y5-1,0,$Z5,1)),0)+IF(ISNUMBER($AA5),SUM(OFFSET(Change!O$1,$AA5-1,0,$AB5,1)),0)</f>
        <v>450.35116345657758</v>
      </c>
      <c r="P5" s="8">
        <f ca="1">IF(ISNUMBER($Y5),SUM(OFFSET(Change!P$1,$Y5-1,0,$Z5,1)),0)+IF(ISNUMBER($AA5),SUM(OFFSET(Change!P$1,$AA5-1,0,$AB5,1)),0)</f>
        <v>414.53550208190239</v>
      </c>
      <c r="Q5" s="8">
        <f ca="1">IF(ISNUMBER($Y5),SUM(OFFSET(Change!Q$1,$Y5-1,0,$Z5,1)),0)+IF(ISNUMBER($AA5),SUM(OFFSET(Change!Q$1,$AA5-1,0,$AB5,1)),0)</f>
        <v>398.74046475955532</v>
      </c>
      <c r="R5" s="8">
        <f ca="1">IF(ISNUMBER($Y5),SUM(OFFSET(Change!R$1,$Y5-1,0,$Z5,1)),0)+IF(ISNUMBER($AA5),SUM(OFFSET(Change!R$1,$AA5-1,0,$AB5,1)),0)</f>
        <v>282.68074909545896</v>
      </c>
      <c r="S5" s="8">
        <f ca="1">IF(ISNUMBER($Y5),SUM(OFFSET(Change!S$1,$Y5-1,0,$Z5,1)),0)+IF(ISNUMBER($AA5),SUM(OFFSET(Change!S$1,$AA5-1,0,$AB5,1)),0)</f>
        <v>273.04225851400736</v>
      </c>
      <c r="T5" s="8">
        <f ca="1">IF(ISNUMBER($Y5),SUM(OFFSET(Change!T$1,$Y5-1,0,$Z5,1)),0)+IF(ISNUMBER($AA5),SUM(OFFSET(Change!T$1,$AA5-1,0,$AB5,1)),0)</f>
        <v>287.60002963225406</v>
      </c>
      <c r="U5" s="8">
        <f ca="1">IF(ISNUMBER($Y5),SUM(OFFSET(Change!U$1,$Y5-1,0,$Z5,1)),0)+IF(ISNUMBER($AA5),SUM(OFFSET(Change!U$1,$AA5-1,0,$AB5,1)),0)</f>
        <v>18.478828099121781</v>
      </c>
      <c r="V5" s="8">
        <f ca="1">IF(ISNUMBER($Y5),SUM(OFFSET(Change!V$1,$Y5-1,0,$Z5,1)),0)+IF(ISNUMBER($AA5),SUM(OFFSET(Change!V$1,$AA5-1,0,$AB5,1)),0)</f>
        <v>24.456202724447159</v>
      </c>
      <c r="W5" s="8">
        <f ca="1">IF(ISNUMBER($Y5),SUM(OFFSET(Change!W$1,$Y5-1,0,$Z5,1)),0)+IF(ISNUMBER($AA5),SUM(OFFSET(Change!W$1,$AA5-1,0,$AB5,1)),0)</f>
        <v>26.565028945013079</v>
      </c>
      <c r="Y5" s="4">
        <v>22</v>
      </c>
      <c r="Z5" s="4">
        <v>1</v>
      </c>
    </row>
    <row r="6" spans="2:28" x14ac:dyDescent="0.25">
      <c r="B6" s="4" t="s">
        <v>91</v>
      </c>
      <c r="C6" s="8">
        <f t="shared" ca="1" si="0"/>
        <v>952.22503413966206</v>
      </c>
      <c r="D6" s="8">
        <f ca="1">IF(ISNUMBER($Y6),SUM(OFFSET(Change!D$1,$Y6-1,0,$Z6,1)),0)+IF(ISNUMBER($AA6),SUM(OFFSET(Change!D$1,$AA6-1,0,$AB6,1)),0)</f>
        <v>35.153072873012725</v>
      </c>
      <c r="E6" s="8">
        <f ca="1">IF(ISNUMBER($Y6),SUM(OFFSET(Change!E$1,$Y6-1,0,$Z6,1)),0)+IF(ISNUMBER($AA6),SUM(OFFSET(Change!E$1,$AA6-1,0,$AB6,1)),0)</f>
        <v>36.764544498523492</v>
      </c>
      <c r="F6" s="8">
        <f ca="1">IF(ISNUMBER($Y6),SUM(OFFSET(Change!F$1,$Y6-1,0,$Z6,1)),0)+IF(ISNUMBER($AA6),SUM(OFFSET(Change!F$1,$AA6-1,0,$AB6,1)),0)</f>
        <v>28.203132936726991</v>
      </c>
      <c r="G6" s="8">
        <f ca="1">IF(ISNUMBER($Y6),SUM(OFFSET(Change!G$1,$Y6-1,0,$Z6,1)),0)+IF(ISNUMBER($AA6),SUM(OFFSET(Change!G$1,$AA6-1,0,$AB6,1)),0)</f>
        <v>26.829799334167671</v>
      </c>
      <c r="H6" s="8">
        <f ca="1">IF(ISNUMBER($Y6),SUM(OFFSET(Change!H$1,$Y6-1,0,$Z6,1)),0)+IF(ISNUMBER($AA6),SUM(OFFSET(Change!H$1,$AA6-1,0,$AB6,1)),0)</f>
        <v>28.808779468411618</v>
      </c>
      <c r="I6" s="8">
        <f ca="1">IF(ISNUMBER($Y6),SUM(OFFSET(Change!I$1,$Y6-1,0,$Z6,1)),0)+IF(ISNUMBER($AA6),SUM(OFFSET(Change!I$1,$AA6-1,0,$AB6,1)),0)</f>
        <v>144.33446085406749</v>
      </c>
      <c r="J6" s="8">
        <f ca="1">IF(ISNUMBER($Y6),SUM(OFFSET(Change!J$1,$Y6-1,0,$Z6,1)),0)+IF(ISNUMBER($AA6),SUM(OFFSET(Change!J$1,$AA6-1,0,$AB6,1)),0)</f>
        <v>141.72042227156521</v>
      </c>
      <c r="K6" s="8">
        <f ca="1">IF(ISNUMBER($Y6),SUM(OFFSET(Change!K$1,$Y6-1,0,$Z6,1)),0)+IF(ISNUMBER($AA6),SUM(OFFSET(Change!K$1,$AA6-1,0,$AB6,1)),0)</f>
        <v>146.59771892474498</v>
      </c>
      <c r="L6" s="8">
        <f ca="1">IF(ISNUMBER($Y6),SUM(OFFSET(Change!L$1,$Y6-1,0,$Z6,1)),0)+IF(ISNUMBER($AA6),SUM(OFFSET(Change!L$1,$AA6-1,0,$AB6,1)),0)</f>
        <v>144.03377591380661</v>
      </c>
      <c r="M6" s="8">
        <f ca="1">IF(ISNUMBER($Y6),SUM(OFFSET(Change!M$1,$Y6-1,0,$Z6,1)),0)+IF(ISNUMBER($AA6),SUM(OFFSET(Change!M$1,$AA6-1,0,$AB6,1)),0)</f>
        <v>144.41969383530079</v>
      </c>
      <c r="N6" s="8">
        <f ca="1">IF(ISNUMBER($Y6),SUM(OFFSET(Change!N$1,$Y6-1,0,$Z6,1)),0)+IF(ISNUMBER($AA6),SUM(OFFSET(Change!N$1,$AA6-1,0,$AB6,1)),0)</f>
        <v>130.84522787248039</v>
      </c>
      <c r="O6" s="8">
        <f ca="1">IF(ISNUMBER($Y6),SUM(OFFSET(Change!O$1,$Y6-1,0,$Z6,1)),0)+IF(ISNUMBER($AA6),SUM(OFFSET(Change!O$1,$AA6-1,0,$AB6,1)),0)</f>
        <v>145.74844420846972</v>
      </c>
      <c r="P6" s="8">
        <f ca="1">IF(ISNUMBER($Y6),SUM(OFFSET(Change!P$1,$Y6-1,0,$Z6,1)),0)+IF(ISNUMBER($AA6),SUM(OFFSET(Change!P$1,$AA6-1,0,$AB6,1)),0)</f>
        <v>132.0565409247157</v>
      </c>
      <c r="Q6" s="8">
        <f ca="1">IF(ISNUMBER($Y6),SUM(OFFSET(Change!Q$1,$Y6-1,0,$Z6,1)),0)+IF(ISNUMBER($AA6),SUM(OFFSET(Change!Q$1,$AA6-1,0,$AB6,1)),0)</f>
        <v>136.12132899302611</v>
      </c>
      <c r="R6" s="8">
        <f ca="1">IF(ISNUMBER($Y6),SUM(OFFSET(Change!R$1,$Y6-1,0,$Z6,1)),0)+IF(ISNUMBER($AA6),SUM(OFFSET(Change!R$1,$AA6-1,0,$AB6,1)),0)</f>
        <v>127.61228548516411</v>
      </c>
      <c r="S6" s="8">
        <f ca="1">IF(ISNUMBER($Y6),SUM(OFFSET(Change!S$1,$Y6-1,0,$Z6,1)),0)+IF(ISNUMBER($AA6),SUM(OFFSET(Change!S$1,$AA6-1,0,$AB6,1)),0)</f>
        <v>139.84009440031701</v>
      </c>
      <c r="T6" s="8">
        <f ca="1">IF(ISNUMBER($Y6),SUM(OFFSET(Change!T$1,$Y6-1,0,$Z6,1)),0)+IF(ISNUMBER($AA6),SUM(OFFSET(Change!T$1,$AA6-1,0,$AB6,1)),0)</f>
        <v>147.0065211777291</v>
      </c>
      <c r="U6" s="8">
        <f ca="1">IF(ISNUMBER($Y6),SUM(OFFSET(Change!U$1,$Y6-1,0,$Z6,1)),0)+IF(ISNUMBER($AA6),SUM(OFFSET(Change!U$1,$AA6-1,0,$AB6,1)),0)</f>
        <v>0.9703859715488502</v>
      </c>
      <c r="V6" s="8">
        <f ca="1">IF(ISNUMBER($Y6),SUM(OFFSET(Change!V$1,$Y6-1,0,$Z6,1)),0)+IF(ISNUMBER($AA6),SUM(OFFSET(Change!V$1,$AA6-1,0,$AB6,1)),0)</f>
        <v>1.2846672438558702</v>
      </c>
      <c r="W6" s="8">
        <f ca="1">IF(ISNUMBER($Y6),SUM(OFFSET(Change!W$1,$Y6-1,0,$Z6,1)),0)+IF(ISNUMBER($AA6),SUM(OFFSET(Change!W$1,$AA6-1,0,$AB6,1)),0)</f>
        <v>1.4097797936058709</v>
      </c>
      <c r="Y6" s="4">
        <v>10</v>
      </c>
      <c r="Z6" s="4">
        <v>1</v>
      </c>
    </row>
    <row r="7" spans="2:28" x14ac:dyDescent="0.25">
      <c r="B7" s="4" t="s">
        <v>46</v>
      </c>
      <c r="C7" s="8">
        <f t="shared" ca="1" si="0"/>
        <v>5852.0136403479846</v>
      </c>
      <c r="D7" s="8">
        <f ca="1">IF(ISNUMBER($Y7),SUM(OFFSET(Change!D$1,$Y7-1,0,$Z7,1)),0)+IF(ISNUMBER($AA7),SUM(OFFSET(Change!D$1,$AA7-1,0,$AB7,1)),0)</f>
        <v>556.6236854091452</v>
      </c>
      <c r="E7" s="8">
        <f ca="1">IF(ISNUMBER($Y7),SUM(OFFSET(Change!E$1,$Y7-1,0,$Z7,1)),0)+IF(ISNUMBER($AA7),SUM(OFFSET(Change!E$1,$AA7-1,0,$AB7,1)),0)</f>
        <v>569.58095971664272</v>
      </c>
      <c r="F7" s="8">
        <f ca="1">IF(ISNUMBER($Y7),SUM(OFFSET(Change!F$1,$Y7-1,0,$Z7,1)),0)+IF(ISNUMBER($AA7),SUM(OFFSET(Change!F$1,$AA7-1,0,$AB7,1)),0)</f>
        <v>374.80591440686527</v>
      </c>
      <c r="G7" s="8">
        <f ca="1">IF(ISNUMBER($Y7),SUM(OFFSET(Change!G$1,$Y7-1,0,$Z7,1)),0)+IF(ISNUMBER($AA7),SUM(OFFSET(Change!G$1,$AA7-1,0,$AB7,1)),0)</f>
        <v>394.66177809099202</v>
      </c>
      <c r="H7" s="8">
        <f ca="1">IF(ISNUMBER($Y7),SUM(OFFSET(Change!H$1,$Y7-1,0,$Z7,1)),0)+IF(ISNUMBER($AA7),SUM(OFFSET(Change!H$1,$AA7-1,0,$AB7,1)),0)</f>
        <v>465.19432941422053</v>
      </c>
      <c r="I7" s="8">
        <f ca="1">IF(ISNUMBER($Y7),SUM(OFFSET(Change!I$1,$Y7-1,0,$Z7,1)),0)+IF(ISNUMBER($AA7),SUM(OFFSET(Change!I$1,$AA7-1,0,$AB7,1)),0)</f>
        <v>491.11162377835342</v>
      </c>
      <c r="J7" s="8">
        <f ca="1">IF(ISNUMBER($Y7),SUM(OFFSET(Change!J$1,$Y7-1,0,$Z7,1)),0)+IF(ISNUMBER($AA7),SUM(OFFSET(Change!J$1,$AA7-1,0,$AB7,1)),0)</f>
        <v>591.90195635079408</v>
      </c>
      <c r="K7" s="8">
        <f ca="1">IF(ISNUMBER($Y7),SUM(OFFSET(Change!K$1,$Y7-1,0,$Z7,1)),0)+IF(ISNUMBER($AA7),SUM(OFFSET(Change!K$1,$AA7-1,0,$AB7,1)),0)</f>
        <v>647.82264593851039</v>
      </c>
      <c r="L7" s="8">
        <f ca="1">IF(ISNUMBER($Y7),SUM(OFFSET(Change!L$1,$Y7-1,0,$Z7,1)),0)+IF(ISNUMBER($AA7),SUM(OFFSET(Change!L$1,$AA7-1,0,$AB7,1)),0)</f>
        <v>677.91767832988705</v>
      </c>
      <c r="M7" s="8">
        <f ca="1">IF(ISNUMBER($Y7),SUM(OFFSET(Change!M$1,$Y7-1,0,$Z7,1)),0)+IF(ISNUMBER($AA7),SUM(OFFSET(Change!M$1,$AA7-1,0,$AB7,1)),0)</f>
        <v>563.10879176084393</v>
      </c>
      <c r="N7" s="8">
        <f ca="1">IF(ISNUMBER($Y7),SUM(OFFSET(Change!N$1,$Y7-1,0,$Z7,1)),0)+IF(ISNUMBER($AA7),SUM(OFFSET(Change!N$1,$AA7-1,0,$AB7,1)),0)</f>
        <v>440.19738066378534</v>
      </c>
      <c r="O7" s="8">
        <f ca="1">IF(ISNUMBER($Y7),SUM(OFFSET(Change!O$1,$Y7-1,0,$Z7,1)),0)+IF(ISNUMBER($AA7),SUM(OFFSET(Change!O$1,$AA7-1,0,$AB7,1)),0)</f>
        <v>468.89280636240437</v>
      </c>
      <c r="P7" s="8">
        <f ca="1">IF(ISNUMBER($Y7),SUM(OFFSET(Change!P$1,$Y7-1,0,$Z7,1)),0)+IF(ISNUMBER($AA7),SUM(OFFSET(Change!P$1,$AA7-1,0,$AB7,1)),0)</f>
        <v>478.80940474347727</v>
      </c>
      <c r="Q7" s="8">
        <f ca="1">IF(ISNUMBER($Y7),SUM(OFFSET(Change!Q$1,$Y7-1,0,$Z7,1)),0)+IF(ISNUMBER($AA7),SUM(OFFSET(Change!Q$1,$AA7-1,0,$AB7,1)),0)</f>
        <v>448.55734938729324</v>
      </c>
      <c r="R7" s="8">
        <f ca="1">IF(ISNUMBER($Y7),SUM(OFFSET(Change!R$1,$Y7-1,0,$Z7,1)),0)+IF(ISNUMBER($AA7),SUM(OFFSET(Change!R$1,$AA7-1,0,$AB7,1)),0)</f>
        <v>403.43012127815837</v>
      </c>
      <c r="S7" s="8">
        <f ca="1">IF(ISNUMBER($Y7),SUM(OFFSET(Change!S$1,$Y7-1,0,$Z7,1)),0)+IF(ISNUMBER($AA7),SUM(OFFSET(Change!S$1,$AA7-1,0,$AB7,1)),0)</f>
        <v>476.92271724576636</v>
      </c>
      <c r="T7" s="8">
        <f ca="1">IF(ISNUMBER($Y7),SUM(OFFSET(Change!T$1,$Y7-1,0,$Z7,1)),0)+IF(ISNUMBER($AA7),SUM(OFFSET(Change!T$1,$AA7-1,0,$AB7,1)),0)</f>
        <v>514.9053291893938</v>
      </c>
      <c r="U7" s="8">
        <f ca="1">IF(ISNUMBER($Y7),SUM(OFFSET(Change!U$1,$Y7-1,0,$Z7,1)),0)+IF(ISNUMBER($AA7),SUM(OFFSET(Change!U$1,$AA7-1,0,$AB7,1)),0)</f>
        <v>840.25352178156663</v>
      </c>
      <c r="V7" s="8">
        <f ca="1">IF(ISNUMBER($Y7),SUM(OFFSET(Change!V$1,$Y7-1,0,$Z7,1)),0)+IF(ISNUMBER($AA7),SUM(OFFSET(Change!V$1,$AA7-1,0,$AB7,1)),0)</f>
        <v>937.60123515324915</v>
      </c>
      <c r="W7" s="8">
        <f ca="1">IF(ISNUMBER($Y7),SUM(OFFSET(Change!W$1,$Y7-1,0,$Z7,1)),0)+IF(ISNUMBER($AA7),SUM(OFFSET(Change!W$1,$AA7-1,0,$AB7,1)),0)</f>
        <v>963.46784894573079</v>
      </c>
      <c r="Y7" s="4">
        <v>38</v>
      </c>
      <c r="Z7" s="4">
        <v>2</v>
      </c>
    </row>
    <row r="8" spans="2:28" x14ac:dyDescent="0.25">
      <c r="B8" s="4" t="s">
        <v>12</v>
      </c>
      <c r="C8" s="8">
        <f t="shared" ca="1" si="0"/>
        <v>111.43109691219213</v>
      </c>
      <c r="D8" s="8">
        <f ca="1">IF(ISNUMBER($Y8),SUM(OFFSET(Change!D$1,$Y8-1,0,$Z8,1)),0)+IF(ISNUMBER($AA8),SUM(OFFSET(Change!D$1,$AA8-1,0,$AB8,1)),0)</f>
        <v>6.5966169703958846</v>
      </c>
      <c r="E8" s="8">
        <f ca="1">IF(ISNUMBER($Y8),SUM(OFFSET(Change!E$1,$Y8-1,0,$Z8,1)),0)+IF(ISNUMBER($AA8),SUM(OFFSET(Change!E$1,$AA8-1,0,$AB8,1)),0)</f>
        <v>7.2336428758193145</v>
      </c>
      <c r="F8" s="8">
        <f ca="1">IF(ISNUMBER($Y8),SUM(OFFSET(Change!F$1,$Y8-1,0,$Z8,1)),0)+IF(ISNUMBER($AA8),SUM(OFFSET(Change!F$1,$AA8-1,0,$AB8,1)),0)</f>
        <v>6.0156548369959761</v>
      </c>
      <c r="G8" s="8">
        <f ca="1">IF(ISNUMBER($Y8),SUM(OFFSET(Change!G$1,$Y8-1,0,$Z8,1)),0)+IF(ISNUMBER($AA8),SUM(OFFSET(Change!G$1,$AA8-1,0,$AB8,1)),0)</f>
        <v>6.1426962435067756</v>
      </c>
      <c r="H8" s="8">
        <f ca="1">IF(ISNUMBER($Y8),SUM(OFFSET(Change!H$1,$Y8-1,0,$Z8,1)),0)+IF(ISNUMBER($AA8),SUM(OFFSET(Change!H$1,$AA8-1,0,$AB8,1)),0)</f>
        <v>6.7296979804638051</v>
      </c>
      <c r="I8" s="8">
        <f ca="1">IF(ISNUMBER($Y8),SUM(OFFSET(Change!I$1,$Y8-1,0,$Z8,1)),0)+IF(ISNUMBER($AA8),SUM(OFFSET(Change!I$1,$AA8-1,0,$AB8,1)),0)</f>
        <v>7.5510272412191997</v>
      </c>
      <c r="J8" s="8">
        <f ca="1">IF(ISNUMBER($Y8),SUM(OFFSET(Change!J$1,$Y8-1,0,$Z8,1)),0)+IF(ISNUMBER($AA8),SUM(OFFSET(Change!J$1,$AA8-1,0,$AB8,1)),0)</f>
        <v>12.676164055390629</v>
      </c>
      <c r="K8" s="8">
        <f ca="1">IF(ISNUMBER($Y8),SUM(OFFSET(Change!K$1,$Y8-1,0,$Z8,1)),0)+IF(ISNUMBER($AA8),SUM(OFFSET(Change!K$1,$AA8-1,0,$AB8,1)),0)</f>
        <v>12.643286443062566</v>
      </c>
      <c r="L8" s="8">
        <f ca="1">IF(ISNUMBER($Y8),SUM(OFFSET(Change!L$1,$Y8-1,0,$Z8,1)),0)+IF(ISNUMBER($AA8),SUM(OFFSET(Change!L$1,$AA8-1,0,$AB8,1)),0)</f>
        <v>13.696043553566771</v>
      </c>
      <c r="M8" s="8">
        <f ca="1">IF(ISNUMBER($Y8),SUM(OFFSET(Change!M$1,$Y8-1,0,$Z8,1)),0)+IF(ISNUMBER($AA8),SUM(OFFSET(Change!M$1,$AA8-1,0,$AB8,1)),0)</f>
        <v>9.9715203009520135</v>
      </c>
      <c r="N8" s="8">
        <f ca="1">IF(ISNUMBER($Y8),SUM(OFFSET(Change!N$1,$Y8-1,0,$Z8,1)),0)+IF(ISNUMBER($AA8),SUM(OFFSET(Change!N$1,$AA8-1,0,$AB8,1)),0)</f>
        <v>7.430876174855487</v>
      </c>
      <c r="O8" s="8">
        <f ca="1">IF(ISNUMBER($Y8),SUM(OFFSET(Change!O$1,$Y8-1,0,$Z8,1)),0)+IF(ISNUMBER($AA8),SUM(OFFSET(Change!O$1,$AA8-1,0,$AB8,1)),0)</f>
        <v>7.8486767828472601</v>
      </c>
      <c r="P8" s="8">
        <f ca="1">IF(ISNUMBER($Y8),SUM(OFFSET(Change!P$1,$Y8-1,0,$Z8,1)),0)+IF(ISNUMBER($AA8),SUM(OFFSET(Change!P$1,$AA8-1,0,$AB8,1)),0)</f>
        <v>8.0119377155183198</v>
      </c>
      <c r="Q8" s="8">
        <f ca="1">IF(ISNUMBER($Y8),SUM(OFFSET(Change!Q$1,$Y8-1,0,$Z8,1)),0)+IF(ISNUMBER($AA8),SUM(OFFSET(Change!Q$1,$AA8-1,0,$AB8,1)),0)</f>
        <v>7.578326892658235</v>
      </c>
      <c r="R8" s="8">
        <f ca="1">IF(ISNUMBER($Y8),SUM(OFFSET(Change!R$1,$Y8-1,0,$Z8,1)),0)+IF(ISNUMBER($AA8),SUM(OFFSET(Change!R$1,$AA8-1,0,$AB8,1)),0)</f>
        <v>6.8070971933845268</v>
      </c>
      <c r="S8" s="8">
        <f ca="1">IF(ISNUMBER($Y8),SUM(OFFSET(Change!S$1,$Y8-1,0,$Z8,1)),0)+IF(ISNUMBER($AA8),SUM(OFFSET(Change!S$1,$AA8-1,0,$AB8,1)),0)</f>
        <v>10.617038540656376</v>
      </c>
      <c r="T8" s="8">
        <f ca="1">IF(ISNUMBER($Y8),SUM(OFFSET(Change!T$1,$Y8-1,0,$Z8,1)),0)+IF(ISNUMBER($AA8),SUM(OFFSET(Change!T$1,$AA8-1,0,$AB8,1)),0)</f>
        <v>11.096611877570544</v>
      </c>
      <c r="U8" s="8">
        <f ca="1">IF(ISNUMBER($Y8),SUM(OFFSET(Change!U$1,$Y8-1,0,$Z8,1)),0)+IF(ISNUMBER($AA8),SUM(OFFSET(Change!U$1,$AA8-1,0,$AB8,1)),0)</f>
        <v>25.868858222236572</v>
      </c>
      <c r="V8" s="8">
        <f ca="1">IF(ISNUMBER($Y8),SUM(OFFSET(Change!V$1,$Y8-1,0,$Z8,1)),0)+IF(ISNUMBER($AA8),SUM(OFFSET(Change!V$1,$AA8-1,0,$AB8,1)),0)</f>
        <v>33.838951224350602</v>
      </c>
      <c r="W8" s="8">
        <f ca="1">IF(ISNUMBER($Y8),SUM(OFFSET(Change!W$1,$Y8-1,0,$Z8,1)),0)+IF(ISNUMBER($AA8),SUM(OFFSET(Change!W$1,$AA8-1,0,$AB8,1)),0)</f>
        <v>32.885057368396915</v>
      </c>
      <c r="Y8" s="4">
        <v>33</v>
      </c>
      <c r="Z8" s="4">
        <v>1</v>
      </c>
    </row>
    <row r="9" spans="2:28" x14ac:dyDescent="0.25">
      <c r="B9" s="4" t="s">
        <v>47</v>
      </c>
      <c r="C9" s="8">
        <f t="shared" ca="1" si="0"/>
        <v>-6555.0641274213112</v>
      </c>
      <c r="D9" s="8">
        <f ca="1">IF(ISNUMBER($Y9),SUM(OFFSET(Change!D$1,$Y9-1,0,$Z9,1)),0)+IF(ISNUMBER($AA9),SUM(OFFSET(Change!D$1,$AA9-1,0,$AB9,1)),0)</f>
        <v>-12.474824630738397</v>
      </c>
      <c r="E9" s="8">
        <f ca="1">IF(ISNUMBER($Y9),SUM(OFFSET(Change!E$1,$Y9-1,0,$Z9,1)),0)+IF(ISNUMBER($AA9),SUM(OFFSET(Change!E$1,$AA9-1,0,$AB9,1)),0)</f>
        <v>-26.123600035343969</v>
      </c>
      <c r="F9" s="8">
        <f ca="1">IF(ISNUMBER($Y9),SUM(OFFSET(Change!F$1,$Y9-1,0,$Z9,1)),0)+IF(ISNUMBER($AA9),SUM(OFFSET(Change!F$1,$AA9-1,0,$AB9,1)),0)</f>
        <v>-187.73633583225711</v>
      </c>
      <c r="G9" s="8">
        <f ca="1">IF(ISNUMBER($Y9),SUM(OFFSET(Change!G$1,$Y9-1,0,$Z9,1)),0)+IF(ISNUMBER($AA9),SUM(OFFSET(Change!G$1,$AA9-1,0,$AB9,1)),0)</f>
        <v>-279.72446880990799</v>
      </c>
      <c r="H9" s="8">
        <f ca="1">IF(ISNUMBER($Y9),SUM(OFFSET(Change!H$1,$Y9-1,0,$Z9,1)),0)+IF(ISNUMBER($AA9),SUM(OFFSET(Change!H$1,$AA9-1,0,$AB9,1)),0)</f>
        <v>-394.26205037145621</v>
      </c>
      <c r="I9" s="8">
        <f ca="1">IF(ISNUMBER($Y9),SUM(OFFSET(Change!I$1,$Y9-1,0,$Z9,1)),0)+IF(ISNUMBER($AA9),SUM(OFFSET(Change!I$1,$AA9-1,0,$AB9,1)),0)</f>
        <v>-405.83014972203267</v>
      </c>
      <c r="J9" s="8">
        <f ca="1">IF(ISNUMBER($Y9),SUM(OFFSET(Change!J$1,$Y9-1,0,$Z9,1)),0)+IF(ISNUMBER($AA9),SUM(OFFSET(Change!J$1,$AA9-1,0,$AB9,1)),0)</f>
        <v>-437.23642493104478</v>
      </c>
      <c r="K9" s="8">
        <f ca="1">IF(ISNUMBER($Y9),SUM(OFFSET(Change!K$1,$Y9-1,0,$Z9,1)),0)+IF(ISNUMBER($AA9),SUM(OFFSET(Change!K$1,$AA9-1,0,$AB9,1)),0)</f>
        <v>-550.15109026973857</v>
      </c>
      <c r="L9" s="8">
        <f ca="1">IF(ISNUMBER($Y9),SUM(OFFSET(Change!L$1,$Y9-1,0,$Z9,1)),0)+IF(ISNUMBER($AA9),SUM(OFFSET(Change!L$1,$AA9-1,0,$AB9,1)),0)</f>
        <v>-191.17269203148717</v>
      </c>
      <c r="M9" s="8">
        <f ca="1">IF(ISNUMBER($Y9),SUM(OFFSET(Change!M$1,$Y9-1,0,$Z9,1)),0)+IF(ISNUMBER($AA9),SUM(OFFSET(Change!M$1,$AA9-1,0,$AB9,1)),0)</f>
        <v>-741.1826830756055</v>
      </c>
      <c r="N9" s="8">
        <f ca="1">IF(ISNUMBER($Y9),SUM(OFFSET(Change!N$1,$Y9-1,0,$Z9,1)),0)+IF(ISNUMBER($AA9),SUM(OFFSET(Change!N$1,$AA9-1,0,$AB9,1)),0)</f>
        <v>-1165.0890348898986</v>
      </c>
      <c r="O9" s="8">
        <f ca="1">IF(ISNUMBER($Y9),SUM(OFFSET(Change!O$1,$Y9-1,0,$Z9,1)),0)+IF(ISNUMBER($AA9),SUM(OFFSET(Change!O$1,$AA9-1,0,$AB9,1)),0)</f>
        <v>-1226.4894819768033</v>
      </c>
      <c r="P9" s="8">
        <f ca="1">IF(ISNUMBER($Y9),SUM(OFFSET(Change!P$1,$Y9-1,0,$Z9,1)),0)+IF(ISNUMBER($AA9),SUM(OFFSET(Change!P$1,$AA9-1,0,$AB9,1)),0)</f>
        <v>-1025.8455115327276</v>
      </c>
      <c r="Q9" s="8">
        <f ca="1">IF(ISNUMBER($Y9),SUM(OFFSET(Change!Q$1,$Y9-1,0,$Z9,1)),0)+IF(ISNUMBER($AA9),SUM(OFFSET(Change!Q$1,$AA9-1,0,$AB9,1)),0)</f>
        <v>-1045.3473765655003</v>
      </c>
      <c r="R9" s="8">
        <f ca="1">IF(ISNUMBER($Y9),SUM(OFFSET(Change!R$1,$Y9-1,0,$Z9,1)),0)+IF(ISNUMBER($AA9),SUM(OFFSET(Change!R$1,$AA9-1,0,$AB9,1)),0)</f>
        <v>-1363.7471606581032</v>
      </c>
      <c r="S9" s="8">
        <f ca="1">IF(ISNUMBER($Y9),SUM(OFFSET(Change!S$1,$Y9-1,0,$Z9,1)),0)+IF(ISNUMBER($AA9),SUM(OFFSET(Change!S$1,$AA9-1,0,$AB9,1)),0)</f>
        <v>-1370.517572390276</v>
      </c>
      <c r="T9" s="8">
        <f ca="1">IF(ISNUMBER($Y9),SUM(OFFSET(Change!T$1,$Y9-1,0,$Z9,1)),0)+IF(ISNUMBER($AA9),SUM(OFFSET(Change!T$1,$AA9-1,0,$AB9,1)),0)</f>
        <v>-1419.8536686717105</v>
      </c>
      <c r="U9" s="8">
        <f ca="1">IF(ISNUMBER($Y9),SUM(OFFSET(Change!U$1,$Y9-1,0,$Z9,1)),0)+IF(ISNUMBER($AA9),SUM(OFFSET(Change!U$1,$AA9-1,0,$AB9,1)),0)</f>
        <v>-1347.8495284215962</v>
      </c>
      <c r="V9" s="8">
        <f ca="1">IF(ISNUMBER($Y9),SUM(OFFSET(Change!V$1,$Y9-1,0,$Z9,1)),0)+IF(ISNUMBER($AA9),SUM(OFFSET(Change!V$1,$AA9-1,0,$AB9,1)),0)</f>
        <v>-1380.2160161151969</v>
      </c>
      <c r="W9" s="8">
        <f ca="1">IF(ISNUMBER($Y9),SUM(OFFSET(Change!W$1,$Y9-1,0,$Z9,1)),0)+IF(ISNUMBER($AA9),SUM(OFFSET(Change!W$1,$AA9-1,0,$AB9,1)),0)</f>
        <v>-699.40028659098914</v>
      </c>
      <c r="Y9" s="4">
        <v>31</v>
      </c>
      <c r="Z9" s="9">
        <v>2</v>
      </c>
      <c r="AA9" s="9">
        <v>34</v>
      </c>
      <c r="AB9" s="4">
        <v>4</v>
      </c>
    </row>
    <row r="10" spans="2:28" x14ac:dyDescent="0.25">
      <c r="B10" s="4" t="s">
        <v>48</v>
      </c>
      <c r="C10" s="8">
        <f t="shared" ca="1" si="0"/>
        <v>1209.8443689549952</v>
      </c>
      <c r="D10" s="8">
        <f ca="1">IF(ISNUMBER($Y10),SUM(OFFSET(Change!D$1,$Y10-1,0,$Z10,1)),0)+IF(ISNUMBER($AA10),SUM(OFFSET(Change!D$1,$AA10-1,0,$AB10,1)),0)</f>
        <v>9.4720593313632762</v>
      </c>
      <c r="E10" s="8">
        <f ca="1">IF(ISNUMBER($Y10),SUM(OFFSET(Change!E$1,$Y10-1,0,$Z10,1)),0)+IF(ISNUMBER($AA10),SUM(OFFSET(Change!E$1,$AA10-1,0,$AB10,1)),0)</f>
        <v>18.556657916483658</v>
      </c>
      <c r="F10" s="8">
        <f ca="1">IF(ISNUMBER($Y10),SUM(OFFSET(Change!F$1,$Y10-1,0,$Z10,1)),0)+IF(ISNUMBER($AA10),SUM(OFFSET(Change!F$1,$AA10-1,0,$AB10,1)),0)</f>
        <v>28.189782851463111</v>
      </c>
      <c r="G10" s="8">
        <f ca="1">IF(ISNUMBER($Y10),SUM(OFFSET(Change!G$1,$Y10-1,0,$Z10,1)),0)+IF(ISNUMBER($AA10),SUM(OFFSET(Change!G$1,$AA10-1,0,$AB10,1)),0)</f>
        <v>25.831894986853097</v>
      </c>
      <c r="H10" s="8">
        <f ca="1">IF(ISNUMBER($Y10),SUM(OFFSET(Change!H$1,$Y10-1,0,$Z10,1)),0)+IF(ISNUMBER($AA10),SUM(OFFSET(Change!H$1,$AA10-1,0,$AB10,1)),0)</f>
        <v>30.286948431334807</v>
      </c>
      <c r="I10" s="8">
        <f ca="1">IF(ISNUMBER($Y10),SUM(OFFSET(Change!I$1,$Y10-1,0,$Z10,1)),0)+IF(ISNUMBER($AA10),SUM(OFFSET(Change!I$1,$AA10-1,0,$AB10,1)),0)</f>
        <v>42.027003991847465</v>
      </c>
      <c r="J10" s="8">
        <f ca="1">IF(ISNUMBER($Y10),SUM(OFFSET(Change!J$1,$Y10-1,0,$Z10,1)),0)+IF(ISNUMBER($AA10),SUM(OFFSET(Change!J$1,$AA10-1,0,$AB10,1)),0)</f>
        <v>57.379723542132297</v>
      </c>
      <c r="K10" s="8">
        <f ca="1">IF(ISNUMBER($Y10),SUM(OFFSET(Change!K$1,$Y10-1,0,$Z10,1)),0)+IF(ISNUMBER($AA10),SUM(OFFSET(Change!K$1,$AA10-1,0,$AB10,1)),0)</f>
        <v>76.437838561709768</v>
      </c>
      <c r="L10" s="8">
        <f ca="1">IF(ISNUMBER($Y10),SUM(OFFSET(Change!L$1,$Y10-1,0,$Z10,1)),0)+IF(ISNUMBER($AA10),SUM(OFFSET(Change!L$1,$AA10-1,0,$AB10,1)),0)</f>
        <v>97.17965761399816</v>
      </c>
      <c r="M10" s="8">
        <f ca="1">IF(ISNUMBER($Y10),SUM(OFFSET(Change!M$1,$Y10-1,0,$Z10,1)),0)+IF(ISNUMBER($AA10),SUM(OFFSET(Change!M$1,$AA10-1,0,$AB10,1)),0)</f>
        <v>119.10509745631916</v>
      </c>
      <c r="N10" s="8">
        <f ca="1">IF(ISNUMBER($Y10),SUM(OFFSET(Change!N$1,$Y10-1,0,$Z10,1)),0)+IF(ISNUMBER($AA10),SUM(OFFSET(Change!N$1,$AA10-1,0,$AB10,1)),0)</f>
        <v>143.20790844575129</v>
      </c>
      <c r="O10" s="8">
        <f ca="1">IF(ISNUMBER($Y10),SUM(OFFSET(Change!O$1,$Y10-1,0,$Z10,1)),0)+IF(ISNUMBER($AA10),SUM(OFFSET(Change!O$1,$AA10-1,0,$AB10,1)),0)</f>
        <v>167.10371743566421</v>
      </c>
      <c r="P10" s="8">
        <f ca="1">IF(ISNUMBER($Y10),SUM(OFFSET(Change!P$1,$Y10-1,0,$Z10,1)),0)+IF(ISNUMBER($AA10),SUM(OFFSET(Change!P$1,$AA10-1,0,$AB10,1)),0)</f>
        <v>190.72055542103439</v>
      </c>
      <c r="Q10" s="8">
        <f ca="1">IF(ISNUMBER($Y10),SUM(OFFSET(Change!Q$1,$Y10-1,0,$Z10,1)),0)+IF(ISNUMBER($AA10),SUM(OFFSET(Change!Q$1,$AA10-1,0,$AB10,1)),0)</f>
        <v>210.68287445944461</v>
      </c>
      <c r="R10" s="8">
        <f ca="1">IF(ISNUMBER($Y10),SUM(OFFSET(Change!R$1,$Y10-1,0,$Z10,1)),0)+IF(ISNUMBER($AA10),SUM(OFFSET(Change!R$1,$AA10-1,0,$AB10,1)),0)</f>
        <v>240.23964279496391</v>
      </c>
      <c r="S10" s="8">
        <f ca="1">IF(ISNUMBER($Y10),SUM(OFFSET(Change!S$1,$Y10-1,0,$Z10,1)),0)+IF(ISNUMBER($AA10),SUM(OFFSET(Change!S$1,$AA10-1,0,$AB10,1)),0)</f>
        <v>264.52874158661416</v>
      </c>
      <c r="T10" s="8">
        <f ca="1">IF(ISNUMBER($Y10),SUM(OFFSET(Change!T$1,$Y10-1,0,$Z10,1)),0)+IF(ISNUMBER($AA10),SUM(OFFSET(Change!T$1,$AA10-1,0,$AB10,1)),0)</f>
        <v>287.61119640094364</v>
      </c>
      <c r="U10" s="8">
        <f ca="1">IF(ISNUMBER($Y10),SUM(OFFSET(Change!U$1,$Y10-1,0,$Z10,1)),0)+IF(ISNUMBER($AA10),SUM(OFFSET(Change!U$1,$AA10-1,0,$AB10,1)),0)</f>
        <v>316.09625154050019</v>
      </c>
      <c r="V10" s="8">
        <f ca="1">IF(ISNUMBER($Y10),SUM(OFFSET(Change!V$1,$Y10-1,0,$Z10,1)),0)+IF(ISNUMBER($AA10),SUM(OFFSET(Change!V$1,$AA10-1,0,$AB10,1)),0)</f>
        <v>337.35093878939227</v>
      </c>
      <c r="W10" s="8">
        <f ca="1">IF(ISNUMBER($Y10),SUM(OFFSET(Change!W$1,$Y10-1,0,$Z10,1)),0)+IF(ISNUMBER($AA10),SUM(OFFSET(Change!W$1,$AA10-1,0,$AB10,1)),0)</f>
        <v>367.38049092765351</v>
      </c>
      <c r="Y10" s="4">
        <v>61</v>
      </c>
      <c r="Z10" s="4">
        <v>2</v>
      </c>
    </row>
    <row r="11" spans="2:28" x14ac:dyDescent="0.25">
      <c r="B11" s="4" t="s">
        <v>52</v>
      </c>
      <c r="C11" s="8">
        <f t="shared" ca="1" si="0"/>
        <v>3537.068140855974</v>
      </c>
      <c r="D11" s="8">
        <f ca="1">IF(ISNUMBER($Y11),SUM(OFFSET(Change!D$1,$Y11-1,0,$Z11,1)),0)+IF(ISNUMBER($AA11),SUM(OFFSET(Change!D$1,$AA11-1,0,$AB11,1)),0)</f>
        <v>207.56245840286326</v>
      </c>
      <c r="E11" s="8">
        <f ca="1">IF(ISNUMBER($Y11),SUM(OFFSET(Change!E$1,$Y11-1,0,$Z11,1)),0)+IF(ISNUMBER($AA11),SUM(OFFSET(Change!E$1,$AA11-1,0,$AB11,1)),0)</f>
        <v>297.93897796177282</v>
      </c>
      <c r="F11" s="8">
        <f ca="1">IF(ISNUMBER($Y11),SUM(OFFSET(Change!F$1,$Y11-1,0,$Z11,1)),0)+IF(ISNUMBER($AA11),SUM(OFFSET(Change!F$1,$AA11-1,0,$AB11,1)),0)</f>
        <v>268.17054924700187</v>
      </c>
      <c r="G11" s="8">
        <f ca="1">IF(ISNUMBER($Y11),SUM(OFFSET(Change!G$1,$Y11-1,0,$Z11,1)),0)+IF(ISNUMBER($AA11),SUM(OFFSET(Change!G$1,$AA11-1,0,$AB11,1)),0)</f>
        <v>248.49426833136781</v>
      </c>
      <c r="H11" s="8">
        <f ca="1">IF(ISNUMBER($Y11),SUM(OFFSET(Change!H$1,$Y11-1,0,$Z11,1)),0)+IF(ISNUMBER($AA11),SUM(OFFSET(Change!H$1,$AA11-1,0,$AB11,1)),0)</f>
        <v>228.17787848598113</v>
      </c>
      <c r="I11" s="8">
        <f ca="1">IF(ISNUMBER($Y11),SUM(OFFSET(Change!I$1,$Y11-1,0,$Z11,1)),0)+IF(ISNUMBER($AA11),SUM(OFFSET(Change!I$1,$AA11-1,0,$AB11,1)),0)</f>
        <v>272.24312742400889</v>
      </c>
      <c r="J11" s="8">
        <f ca="1">IF(ISNUMBER($Y11),SUM(OFFSET(Change!J$1,$Y11-1,0,$Z11,1)),0)+IF(ISNUMBER($AA11),SUM(OFFSET(Change!J$1,$AA11-1,0,$AB11,1)),0)</f>
        <v>321.88986250707728</v>
      </c>
      <c r="K11" s="8">
        <f ca="1">IF(ISNUMBER($Y11),SUM(OFFSET(Change!K$1,$Y11-1,0,$Z11,1)),0)+IF(ISNUMBER($AA11),SUM(OFFSET(Change!K$1,$AA11-1,0,$AB11,1)),0)</f>
        <v>342.15114120027658</v>
      </c>
      <c r="L11" s="8">
        <f ca="1">IF(ISNUMBER($Y11),SUM(OFFSET(Change!L$1,$Y11-1,0,$Z11,1)),0)+IF(ISNUMBER($AA11),SUM(OFFSET(Change!L$1,$AA11-1,0,$AB11,1)),0)</f>
        <v>401.86806688078923</v>
      </c>
      <c r="M11" s="8">
        <f ca="1">IF(ISNUMBER($Y11),SUM(OFFSET(Change!M$1,$Y11-1,0,$Z11,1)),0)+IF(ISNUMBER($AA11),SUM(OFFSET(Change!M$1,$AA11-1,0,$AB11,1)),0)</f>
        <v>305.62891524729343</v>
      </c>
      <c r="N11" s="8">
        <f ca="1">IF(ISNUMBER($Y11),SUM(OFFSET(Change!N$1,$Y11-1,0,$Z11,1)),0)+IF(ISNUMBER($AA11),SUM(OFFSET(Change!N$1,$AA11-1,0,$AB11,1)),0)</f>
        <v>306.42267701665884</v>
      </c>
      <c r="O11" s="8">
        <f ca="1">IF(ISNUMBER($Y11),SUM(OFFSET(Change!O$1,$Y11-1,0,$Z11,1)),0)+IF(ISNUMBER($AA11),SUM(OFFSET(Change!O$1,$AA11-1,0,$AB11,1)),0)</f>
        <v>322.62228204641644</v>
      </c>
      <c r="P11" s="8">
        <f ca="1">IF(ISNUMBER($Y11),SUM(OFFSET(Change!P$1,$Y11-1,0,$Z11,1)),0)+IF(ISNUMBER($AA11),SUM(OFFSET(Change!P$1,$AA11-1,0,$AB11,1)),0)</f>
        <v>355.11455901876167</v>
      </c>
      <c r="Q11" s="8">
        <f ca="1">IF(ISNUMBER($Y11),SUM(OFFSET(Change!Q$1,$Y11-1,0,$Z11,1)),0)+IF(ISNUMBER($AA11),SUM(OFFSET(Change!Q$1,$AA11-1,0,$AB11,1)),0)</f>
        <v>392.31655599896669</v>
      </c>
      <c r="R11" s="8">
        <f ca="1">IF(ISNUMBER($Y11),SUM(OFFSET(Change!R$1,$Y11-1,0,$Z11,1)),0)+IF(ISNUMBER($AA11),SUM(OFFSET(Change!R$1,$AA11-1,0,$AB11,1)),0)</f>
        <v>370.15962828766203</v>
      </c>
      <c r="S11" s="8">
        <f ca="1">IF(ISNUMBER($Y11),SUM(OFFSET(Change!S$1,$Y11-1,0,$Z11,1)),0)+IF(ISNUMBER($AA11),SUM(OFFSET(Change!S$1,$AA11-1,0,$AB11,1)),0)</f>
        <v>400.69506506326155</v>
      </c>
      <c r="T11" s="8">
        <f ca="1">IF(ISNUMBER($Y11),SUM(OFFSET(Change!T$1,$Y11-1,0,$Z11,1)),0)+IF(ISNUMBER($AA11),SUM(OFFSET(Change!T$1,$AA11-1,0,$AB11,1)),0)</f>
        <v>444.03996015713557</v>
      </c>
      <c r="U11" s="8">
        <f ca="1">IF(ISNUMBER($Y11),SUM(OFFSET(Change!U$1,$Y11-1,0,$Z11,1)),0)+IF(ISNUMBER($AA11),SUM(OFFSET(Change!U$1,$AA11-1,0,$AB11,1)),0)</f>
        <v>504.76185518764333</v>
      </c>
      <c r="V11" s="8">
        <f ca="1">IF(ISNUMBER($Y11),SUM(OFFSET(Change!V$1,$Y11-1,0,$Z11,1)),0)+IF(ISNUMBER($AA11),SUM(OFFSET(Change!V$1,$AA11-1,0,$AB11,1)),0)</f>
        <v>566.66052885767863</v>
      </c>
      <c r="W11" s="8">
        <f ca="1">IF(ISNUMBER($Y11),SUM(OFFSET(Change!W$1,$Y11-1,0,$Z11,1)),0)+IF(ISNUMBER($AA11),SUM(OFFSET(Change!W$1,$AA11-1,0,$AB11,1)),0)</f>
        <v>594.50386958407921</v>
      </c>
      <c r="Y11" s="4">
        <v>67</v>
      </c>
      <c r="Z11" s="4">
        <v>1</v>
      </c>
    </row>
    <row r="12" spans="2:28" x14ac:dyDescent="0.25">
      <c r="B12" s="4" t="s">
        <v>53</v>
      </c>
      <c r="C12" s="8">
        <f t="shared" ca="1" si="0"/>
        <v>-3129.7642747923537</v>
      </c>
      <c r="D12" s="8">
        <f ca="1">IF(ISNUMBER($Y12),SUM(OFFSET(Change!D$1,$Y12-1,0,$Z12,1)),0)+IF(ISNUMBER($AA12),SUM(OFFSET(Change!D$1,$AA12-1,0,$AB12,1)),0)</f>
        <v>-705.13288288301362</v>
      </c>
      <c r="E12" s="8">
        <f ca="1">IF(ISNUMBER($Y12),SUM(OFFSET(Change!E$1,$Y12-1,0,$Z12,1)),0)+IF(ISNUMBER($AA12),SUM(OFFSET(Change!E$1,$AA12-1,0,$AB12,1)),0)</f>
        <v>-845.24546679220111</v>
      </c>
      <c r="F12" s="8">
        <f ca="1">IF(ISNUMBER($Y12),SUM(OFFSET(Change!F$1,$Y12-1,0,$Z12,1)),0)+IF(ISNUMBER($AA12),SUM(OFFSET(Change!F$1,$AA12-1,0,$AB12,1)),0)</f>
        <v>-226.92120499382293</v>
      </c>
      <c r="G12" s="8">
        <f ca="1">IF(ISNUMBER($Y12),SUM(OFFSET(Change!G$1,$Y12-1,0,$Z12,1)),0)+IF(ISNUMBER($AA12),SUM(OFFSET(Change!G$1,$AA12-1,0,$AB12,1)),0)</f>
        <v>-193.72431796276845</v>
      </c>
      <c r="H12" s="8">
        <f ca="1">IF(ISNUMBER($Y12),SUM(OFFSET(Change!H$1,$Y12-1,0,$Z12,1)),0)+IF(ISNUMBER($AA12),SUM(OFFSET(Change!H$1,$AA12-1,0,$AB12,1)),0)</f>
        <v>-291.0659908297261</v>
      </c>
      <c r="I12" s="8">
        <f ca="1">IF(ISNUMBER($Y12),SUM(OFFSET(Change!I$1,$Y12-1,0,$Z12,1)),0)+IF(ISNUMBER($AA12),SUM(OFFSET(Change!I$1,$AA12-1,0,$AB12,1)),0)</f>
        <v>-184.94614437796989</v>
      </c>
      <c r="J12" s="8">
        <f ca="1">IF(ISNUMBER($Y12),SUM(OFFSET(Change!J$1,$Y12-1,0,$Z12,1)),0)+IF(ISNUMBER($AA12),SUM(OFFSET(Change!J$1,$AA12-1,0,$AB12,1)),0)</f>
        <v>-139.18351753225031</v>
      </c>
      <c r="K12" s="8">
        <f ca="1">IF(ISNUMBER($Y12),SUM(OFFSET(Change!K$1,$Y12-1,0,$Z12,1)),0)+IF(ISNUMBER($AA12),SUM(OFFSET(Change!K$1,$AA12-1,0,$AB12,1)),0)</f>
        <v>-110.57690970403321</v>
      </c>
      <c r="L12" s="8">
        <f ca="1">IF(ISNUMBER($Y12),SUM(OFFSET(Change!L$1,$Y12-1,0,$Z12,1)),0)+IF(ISNUMBER($AA12),SUM(OFFSET(Change!L$1,$AA12-1,0,$AB12,1)),0)</f>
        <v>-108.92541235176638</v>
      </c>
      <c r="M12" s="8">
        <f ca="1">IF(ISNUMBER($Y12),SUM(OFFSET(Change!M$1,$Y12-1,0,$Z12,1)),0)+IF(ISNUMBER($AA12),SUM(OFFSET(Change!M$1,$AA12-1,0,$AB12,1)),0)</f>
        <v>-193.09311418984262</v>
      </c>
      <c r="N12" s="8">
        <f ca="1">IF(ISNUMBER($Y12),SUM(OFFSET(Change!N$1,$Y12-1,0,$Z12,1)),0)+IF(ISNUMBER($AA12),SUM(OFFSET(Change!N$1,$AA12-1,0,$AB12,1)),0)</f>
        <v>-171.95652454012088</v>
      </c>
      <c r="O12" s="8">
        <f ca="1">IF(ISNUMBER($Y12),SUM(OFFSET(Change!O$1,$Y12-1,0,$Z12,1)),0)+IF(ISNUMBER($AA12),SUM(OFFSET(Change!O$1,$AA12-1,0,$AB12,1)),0)</f>
        <v>-176.74631610475822</v>
      </c>
      <c r="P12" s="8">
        <f ca="1">IF(ISNUMBER($Y12),SUM(OFFSET(Change!P$1,$Y12-1,0,$Z12,1)),0)+IF(ISNUMBER($AA12),SUM(OFFSET(Change!P$1,$AA12-1,0,$AB12,1)),0)</f>
        <v>-166.89196413108024</v>
      </c>
      <c r="Q12" s="8">
        <f ca="1">IF(ISNUMBER($Y12),SUM(OFFSET(Change!Q$1,$Y12-1,0,$Z12,1)),0)+IF(ISNUMBER($AA12),SUM(OFFSET(Change!Q$1,$AA12-1,0,$AB12,1)),0)</f>
        <v>-137.57457624685287</v>
      </c>
      <c r="R12" s="8">
        <f ca="1">IF(ISNUMBER($Y12),SUM(OFFSET(Change!R$1,$Y12-1,0,$Z12,1)),0)+IF(ISNUMBER($AA12),SUM(OFFSET(Change!R$1,$AA12-1,0,$AB12,1)),0)</f>
        <v>-198.44115636882415</v>
      </c>
      <c r="S12" s="8">
        <f ca="1">IF(ISNUMBER($Y12),SUM(OFFSET(Change!S$1,$Y12-1,0,$Z12,1)),0)+IF(ISNUMBER($AA12),SUM(OFFSET(Change!S$1,$AA12-1,0,$AB12,1)),0)</f>
        <v>-207.70708742649688</v>
      </c>
      <c r="T12" s="8">
        <f ca="1">IF(ISNUMBER($Y12),SUM(OFFSET(Change!T$1,$Y12-1,0,$Z12,1)),0)+IF(ISNUMBER($AA12),SUM(OFFSET(Change!T$1,$AA12-1,0,$AB12,1)),0)</f>
        <v>-210.49109208963972</v>
      </c>
      <c r="U12" s="8">
        <f ca="1">IF(ISNUMBER($Y12),SUM(OFFSET(Change!U$1,$Y12-1,0,$Z12,1)),0)+IF(ISNUMBER($AA12),SUM(OFFSET(Change!U$1,$AA12-1,0,$AB12,1)),0)</f>
        <v>-248.59286246912976</v>
      </c>
      <c r="V12" s="8">
        <f ca="1">IF(ISNUMBER($Y12),SUM(OFFSET(Change!V$1,$Y12-1,0,$Z12,1)),0)+IF(ISNUMBER($AA12),SUM(OFFSET(Change!V$1,$AA12-1,0,$AB12,1)),0)</f>
        <v>-248.20241682845833</v>
      </c>
      <c r="W12" s="8">
        <f ca="1">IF(ISNUMBER($Y12),SUM(OFFSET(Change!W$1,$Y12-1,0,$Z12,1)),0)+IF(ISNUMBER($AA12),SUM(OFFSET(Change!W$1,$AA12-1,0,$AB12,1)),0)</f>
        <v>-276.91420094955271</v>
      </c>
      <c r="Y12" s="4">
        <v>66</v>
      </c>
      <c r="Z12" s="4">
        <v>1</v>
      </c>
    </row>
    <row r="13" spans="2:28" x14ac:dyDescent="0.25">
      <c r="B13" s="4" t="s">
        <v>49</v>
      </c>
      <c r="C13" s="8">
        <f t="shared" ca="1" si="0"/>
        <v>-191.95477377726957</v>
      </c>
      <c r="D13" s="8">
        <f ca="1">IF(ISNUMBER($Y13),SUM(OFFSET(Change!D$1,$Y13-1,0,$Z13,1)),0)+IF(ISNUMBER($AA13),SUM(OFFSET(Change!D$1,$AA13-1,0,$AB13,1)),0)</f>
        <v>69.641340351337604</v>
      </c>
      <c r="E13" s="8">
        <f ca="1">IF(ISNUMBER($Y13),SUM(OFFSET(Change!E$1,$Y13-1,0,$Z13,1)),0)+IF(ISNUMBER($AA13),SUM(OFFSET(Change!E$1,$AA13-1,0,$AB13,1)),0)</f>
        <v>82.895894317090466</v>
      </c>
      <c r="F13" s="8">
        <f ca="1">IF(ISNUMBER($Y13),SUM(OFFSET(Change!F$1,$Y13-1,0,$Z13,1)),0)+IF(ISNUMBER($AA13),SUM(OFFSET(Change!F$1,$AA13-1,0,$AB13,1)),0)</f>
        <v>348.03505856810835</v>
      </c>
      <c r="G13" s="8">
        <f ca="1">IF(ISNUMBER($Y13),SUM(OFFSET(Change!G$1,$Y13-1,0,$Z13,1)),0)+IF(ISNUMBER($AA13),SUM(OFFSET(Change!G$1,$AA13-1,0,$AB13,1)),0)</f>
        <v>339.81999975901743</v>
      </c>
      <c r="H13" s="8">
        <f ca="1">IF(ISNUMBER($Y13),SUM(OFFSET(Change!H$1,$Y13-1,0,$Z13,1)),0)+IF(ISNUMBER($AA13),SUM(OFFSET(Change!H$1,$AA13-1,0,$AB13,1)),0)</f>
        <v>376.45691952531905</v>
      </c>
      <c r="I13" s="8">
        <f ca="1">IF(ISNUMBER($Y13),SUM(OFFSET(Change!I$1,$Y13-1,0,$Z13,1)),0)+IF(ISNUMBER($AA13),SUM(OFFSET(Change!I$1,$AA13-1,0,$AB13,1)),0)</f>
        <v>-224.63082930032994</v>
      </c>
      <c r="J13" s="8">
        <f ca="1">IF(ISNUMBER($Y13),SUM(OFFSET(Change!J$1,$Y13-1,0,$Z13,1)),0)+IF(ISNUMBER($AA13),SUM(OFFSET(Change!J$1,$AA13-1,0,$AB13,1)),0)</f>
        <v>-176.60763223585894</v>
      </c>
      <c r="K13" s="8">
        <f ca="1">IF(ISNUMBER($Y13),SUM(OFFSET(Change!K$1,$Y13-1,0,$Z13,1)),0)+IF(ISNUMBER($AA13),SUM(OFFSET(Change!K$1,$AA13-1,0,$AB13,1)),0)</f>
        <v>-220.3850788769052</v>
      </c>
      <c r="L13" s="8">
        <f ca="1">IF(ISNUMBER($Y13),SUM(OFFSET(Change!L$1,$Y13-1,0,$Z13,1)),0)+IF(ISNUMBER($AA13),SUM(OFFSET(Change!L$1,$AA13-1,0,$AB13,1)),0)</f>
        <v>-149.92402731546298</v>
      </c>
      <c r="M13" s="8">
        <f ca="1">IF(ISNUMBER($Y13),SUM(OFFSET(Change!M$1,$Y13-1,0,$Z13,1)),0)+IF(ISNUMBER($AA13),SUM(OFFSET(Change!M$1,$AA13-1,0,$AB13,1)),0)</f>
        <v>-282.46431240716475</v>
      </c>
      <c r="N13" s="8">
        <f ca="1">IF(ISNUMBER($Y13),SUM(OFFSET(Change!N$1,$Y13-1,0,$Z13,1)),0)+IF(ISNUMBER($AA13),SUM(OFFSET(Change!N$1,$AA13-1,0,$AB13,1)),0)</f>
        <v>-299.43685821058131</v>
      </c>
      <c r="O13" s="8">
        <f ca="1">IF(ISNUMBER($Y13),SUM(OFFSET(Change!O$1,$Y13-1,0,$Z13,1)),0)+IF(ISNUMBER($AA13),SUM(OFFSET(Change!O$1,$AA13-1,0,$AB13,1)),0)</f>
        <v>-339.56976314901686</v>
      </c>
      <c r="P13" s="8">
        <f ca="1">IF(ISNUMBER($Y13),SUM(OFFSET(Change!P$1,$Y13-1,0,$Z13,1)),0)+IF(ISNUMBER($AA13),SUM(OFFSET(Change!P$1,$AA13-1,0,$AB13,1)),0)</f>
        <v>-257.89916032511343</v>
      </c>
      <c r="Q13" s="8">
        <f ca="1">IF(ISNUMBER($Y13),SUM(OFFSET(Change!Q$1,$Y13-1,0,$Z13,1)),0)+IF(ISNUMBER($AA13),SUM(OFFSET(Change!Q$1,$AA13-1,0,$AB13,1)),0)</f>
        <v>-288.16426208302727</v>
      </c>
      <c r="R13" s="8">
        <f ca="1">IF(ISNUMBER($Y13),SUM(OFFSET(Change!R$1,$Y13-1,0,$Z13,1)),0)+IF(ISNUMBER($AA13),SUM(OFFSET(Change!R$1,$AA13-1,0,$AB13,1)),0)</f>
        <v>-317.03259227965555</v>
      </c>
      <c r="S13" s="8">
        <f ca="1">IF(ISNUMBER($Y13),SUM(OFFSET(Change!S$1,$Y13-1,0,$Z13,1)),0)+IF(ISNUMBER($AA13),SUM(OFFSET(Change!S$1,$AA13-1,0,$AB13,1)),0)</f>
        <v>-340.57553747930825</v>
      </c>
      <c r="T13" s="8">
        <f ca="1">IF(ISNUMBER($Y13),SUM(OFFSET(Change!T$1,$Y13-1,0,$Z13,1)),0)+IF(ISNUMBER($AA13),SUM(OFFSET(Change!T$1,$AA13-1,0,$AB13,1)),0)</f>
        <v>-334.87605199143957</v>
      </c>
      <c r="U13" s="8">
        <f ca="1">IF(ISNUMBER($Y13),SUM(OFFSET(Change!U$1,$Y13-1,0,$Z13,1)),0)+IF(ISNUMBER($AA13),SUM(OFFSET(Change!U$1,$AA13-1,0,$AB13,1)),0)</f>
        <v>335.89385158443451</v>
      </c>
      <c r="V13" s="8">
        <f ca="1">IF(ISNUMBER($Y13),SUM(OFFSET(Change!V$1,$Y13-1,0,$Z13,1)),0)+IF(ISNUMBER($AA13),SUM(OFFSET(Change!V$1,$AA13-1,0,$AB13,1)),0)</f>
        <v>431.00983782354422</v>
      </c>
      <c r="W13" s="8">
        <f ca="1">IF(ISNUMBER($Y13),SUM(OFFSET(Change!W$1,$Y13-1,0,$Z13,1)),0)+IF(ISNUMBER($AA13),SUM(OFFSET(Change!W$1,$AA13-1,0,$AB13,1)),0)</f>
        <v>468.18397825873018</v>
      </c>
      <c r="Y13" s="4">
        <v>27</v>
      </c>
      <c r="Z13" s="4">
        <v>1</v>
      </c>
    </row>
    <row r="14" spans="2:28" x14ac:dyDescent="0.25">
      <c r="B14" s="10" t="s">
        <v>50</v>
      </c>
      <c r="C14" s="11">
        <f t="shared" ca="1" si="0"/>
        <v>131.66358048716154</v>
      </c>
      <c r="D14" s="11">
        <f ca="1">IF(ISNUMBER($Y14),SUM(OFFSET(Change!D$1,$Y14-1,0,$Z14,1)),0)+IF(ISNUMBER($AA14),SUM(OFFSET(Change!D$1,$AA14-1,0,$AB14,1)),0)</f>
        <v>25.395204181297711</v>
      </c>
      <c r="E14" s="11">
        <f ca="1">IF(ISNUMBER($Y14),SUM(OFFSET(Change!E$1,$Y14-1,0,$Z14,1)),0)+IF(ISNUMBER($AA14),SUM(OFFSET(Change!E$1,$AA14-1,0,$AB14,1)),0)</f>
        <v>107.68294980969024</v>
      </c>
      <c r="F14" s="11">
        <f ca="1">IF(ISNUMBER($Y14),SUM(OFFSET(Change!F$1,$Y14-1,0,$Z14,1)),0)+IF(ISNUMBER($AA14),SUM(OFFSET(Change!F$1,$AA14-1,0,$AB14,1)),0)</f>
        <v>1.224691401176E-2</v>
      </c>
      <c r="G14" s="11">
        <f ca="1">IF(ISNUMBER($Y14),SUM(OFFSET(Change!G$1,$Y14-1,0,$Z14,1)),0)+IF(ISNUMBER($AA14),SUM(OFFSET(Change!G$1,$AA14-1,0,$AB14,1)),0)</f>
        <v>0</v>
      </c>
      <c r="H14" s="11">
        <f ca="1">IF(ISNUMBER($Y14),SUM(OFFSET(Change!H$1,$Y14-1,0,$Z14,1)),0)+IF(ISNUMBER($AA14),SUM(OFFSET(Change!H$1,$AA14-1,0,$AB14,1)),0)</f>
        <v>0</v>
      </c>
      <c r="I14" s="11">
        <f ca="1">IF(ISNUMBER($Y14),SUM(OFFSET(Change!I$1,$Y14-1,0,$Z14,1)),0)+IF(ISNUMBER($AA14),SUM(OFFSET(Change!I$1,$AA14-1,0,$AB14,1)),0)</f>
        <v>1.8468865773151399</v>
      </c>
      <c r="J14" s="11">
        <f ca="1">IF(ISNUMBER($Y14),SUM(OFFSET(Change!J$1,$Y14-1,0,$Z14,1)),0)+IF(ISNUMBER($AA14),SUM(OFFSET(Change!J$1,$AA14-1,0,$AB14,1)),0)</f>
        <v>0.87213649992016007</v>
      </c>
      <c r="K14" s="11">
        <f ca="1">IF(ISNUMBER($Y14),SUM(OFFSET(Change!K$1,$Y14-1,0,$Z14,1)),0)+IF(ISNUMBER($AA14),SUM(OFFSET(Change!K$1,$AA14-1,0,$AB14,1)),0)</f>
        <v>0.26497124974899</v>
      </c>
      <c r="L14" s="11">
        <f ca="1">IF(ISNUMBER($Y14),SUM(OFFSET(Change!L$1,$Y14-1,0,$Z14,1)),0)+IF(ISNUMBER($AA14),SUM(OFFSET(Change!L$1,$AA14-1,0,$AB14,1)),0)</f>
        <v>9.068340544712699</v>
      </c>
      <c r="M14" s="11">
        <f ca="1">IF(ISNUMBER($Y14),SUM(OFFSET(Change!M$1,$Y14-1,0,$Z14,1)),0)+IF(ISNUMBER($AA14),SUM(OFFSET(Change!M$1,$AA14-1,0,$AB14,1)),0)</f>
        <v>1.68878919903462</v>
      </c>
      <c r="N14" s="11">
        <f ca="1">IF(ISNUMBER($Y14),SUM(OFFSET(Change!N$1,$Y14-1,0,$Z14,1)),0)+IF(ISNUMBER($AA14),SUM(OFFSET(Change!N$1,$AA14-1,0,$AB14,1)),0)</f>
        <v>3.0352630533581899</v>
      </c>
      <c r="O14" s="11">
        <f ca="1">IF(ISNUMBER($Y14),SUM(OFFSET(Change!O$1,$Y14-1,0,$Z14,1)),0)+IF(ISNUMBER($AA14),SUM(OFFSET(Change!O$1,$AA14-1,0,$AB14,1)),0)</f>
        <v>3.04030155107671</v>
      </c>
      <c r="P14" s="11">
        <f ca="1">IF(ISNUMBER($Y14),SUM(OFFSET(Change!P$1,$Y14-1,0,$Z14,1)),0)+IF(ISNUMBER($AA14),SUM(OFFSET(Change!P$1,$AA14-1,0,$AB14,1)),0)</f>
        <v>2.7715340312108792</v>
      </c>
      <c r="Q14" s="11">
        <f ca="1">IF(ISNUMBER($Y14),SUM(OFFSET(Change!Q$1,$Y14-1,0,$Z14,1)),0)+IF(ISNUMBER($AA14),SUM(OFFSET(Change!Q$1,$AA14-1,0,$AB14,1)),0)</f>
        <v>1.34214328840778</v>
      </c>
      <c r="R14" s="11">
        <f ca="1">IF(ISNUMBER($Y14),SUM(OFFSET(Change!R$1,$Y14-1,0,$Z14,1)),0)+IF(ISNUMBER($AA14),SUM(OFFSET(Change!R$1,$AA14-1,0,$AB14,1)),0)</f>
        <v>1.07939307835098</v>
      </c>
      <c r="S14" s="11">
        <f ca="1">IF(ISNUMBER($Y14),SUM(OFFSET(Change!S$1,$Y14-1,0,$Z14,1)),0)+IF(ISNUMBER($AA14),SUM(OFFSET(Change!S$1,$AA14-1,0,$AB14,1)),0)</f>
        <v>0.58272025306961006</v>
      </c>
      <c r="T14" s="11">
        <f ca="1">IF(ISNUMBER($Y14),SUM(OFFSET(Change!T$1,$Y14-1,0,$Z14,1)),0)+IF(ISNUMBER($AA14),SUM(OFFSET(Change!T$1,$AA14-1,0,$AB14,1)),0)</f>
        <v>0.29866860261866995</v>
      </c>
      <c r="U14" s="11">
        <f ca="1">IF(ISNUMBER($Y14),SUM(OFFSET(Change!U$1,$Y14-1,0,$Z14,1)),0)+IF(ISNUMBER($AA14),SUM(OFFSET(Change!U$1,$AA14-1,0,$AB14,1)),0)</f>
        <v>0</v>
      </c>
      <c r="V14" s="11">
        <f ca="1">IF(ISNUMBER($Y14),SUM(OFFSET(Change!V$1,$Y14-1,0,$Z14,1)),0)+IF(ISNUMBER($AA14),SUM(OFFSET(Change!V$1,$AA14-1,0,$AB14,1)),0)</f>
        <v>0</v>
      </c>
      <c r="W14" s="11">
        <f ca="1">IF(ISNUMBER($Y14),SUM(OFFSET(Change!W$1,$Y14-1,0,$Z14,1)),0)+IF(ISNUMBER($AA14),SUM(OFFSET(Change!W$1,$AA14-1,0,$AB14,1)),0)</f>
        <v>0</v>
      </c>
      <c r="Y14" s="4">
        <v>40</v>
      </c>
      <c r="Z14" s="4">
        <v>3</v>
      </c>
    </row>
    <row r="15" spans="2:28" x14ac:dyDescent="0.25">
      <c r="B15" s="4" t="s">
        <v>51</v>
      </c>
      <c r="C15" s="8">
        <f t="shared" ca="1" si="0"/>
        <v>7709.5766767965542</v>
      </c>
      <c r="D15" s="8">
        <f ca="1">SUM(D5:D14)</f>
        <v>895.19906628223362</v>
      </c>
      <c r="E15" s="8">
        <f t="shared" ref="E15:W15" ca="1" si="1">SUM(E5:E14)</f>
        <v>1040.3812885024406</v>
      </c>
      <c r="F15" s="8">
        <f t="shared" ca="1" si="1"/>
        <v>1197.5077476001243</v>
      </c>
      <c r="G15" s="8">
        <f t="shared" ca="1" si="1"/>
        <v>1108.2653481348782</v>
      </c>
      <c r="H15" s="8">
        <f t="shared" ca="1" si="1"/>
        <v>1028.2216912970753</v>
      </c>
      <c r="I15" s="8">
        <f t="shared" ca="1" si="1"/>
        <v>863.73132500215809</v>
      </c>
      <c r="J15" s="8">
        <f t="shared" ca="1" si="1"/>
        <v>1104.888602230908</v>
      </c>
      <c r="K15" s="8">
        <f t="shared" ca="1" si="1"/>
        <v>1045.1157371086358</v>
      </c>
      <c r="L15" s="8">
        <f t="shared" ca="1" si="1"/>
        <v>1620.0980934963782</v>
      </c>
      <c r="M15" s="8">
        <f t="shared" ca="1" si="1"/>
        <v>485.15927442414738</v>
      </c>
      <c r="N15" s="8">
        <f t="shared" ca="1" si="1"/>
        <v>-177.79640702890336</v>
      </c>
      <c r="O15" s="8">
        <f t="shared" ca="1" si="1"/>
        <v>-177.19816938712231</v>
      </c>
      <c r="P15" s="8">
        <f t="shared" ca="1" si="1"/>
        <v>131.38339794769917</v>
      </c>
      <c r="Q15" s="8">
        <f t="shared" ca="1" si="1"/>
        <v>124.25282888397152</v>
      </c>
      <c r="R15" s="8">
        <f t="shared" ca="1" si="1"/>
        <v>-447.21199209344007</v>
      </c>
      <c r="S15" s="8">
        <f t="shared" ca="1" si="1"/>
        <v>-352.57156169238863</v>
      </c>
      <c r="T15" s="8">
        <f t="shared" ca="1" si="1"/>
        <v>-272.6624957151443</v>
      </c>
      <c r="U15" s="8">
        <f t="shared" ca="1" si="1"/>
        <v>445.88116149632594</v>
      </c>
      <c r="V15" s="8">
        <f t="shared" ca="1" si="1"/>
        <v>703.7839288728627</v>
      </c>
      <c r="W15" s="8">
        <f t="shared" ca="1" si="1"/>
        <v>1478.0815662826678</v>
      </c>
    </row>
    <row r="17" spans="2:28" x14ac:dyDescent="0.25">
      <c r="B17" s="4" t="s">
        <v>56</v>
      </c>
      <c r="C17" s="8">
        <f t="shared" ref="C17:C22" ca="1" si="2">NPV($C$2,D17:W17)</f>
        <v>8241.8955462963568</v>
      </c>
      <c r="D17" s="8">
        <f ca="1">IF(ISNUMBER($Y17),SUM(OFFSET(Change!D$1,$Y17-1,0,$Z17,1)),0)+IF(ISNUMBER($AA17),SUM(OFFSET(Change!D$1,$AA17-1,0,$AB17,1)),0)</f>
        <v>0</v>
      </c>
      <c r="E17" s="8">
        <f ca="1">IF(ISNUMBER($Y17),SUM(OFFSET(Change!E$1,$Y17-1,0,$Z17,1)),0)+IF(ISNUMBER($AA17),SUM(OFFSET(Change!E$1,$AA17-1,0,$AB17,1)),0)</f>
        <v>0</v>
      </c>
      <c r="F17" s="8">
        <f ca="1">IF(ISNUMBER($Y17),SUM(OFFSET(Change!F$1,$Y17-1,0,$Z17,1)),0)+IF(ISNUMBER($AA17),SUM(OFFSET(Change!F$1,$AA17-1,0,$AB17,1)),0)</f>
        <v>0</v>
      </c>
      <c r="G17" s="8">
        <f ca="1">IF(ISNUMBER($Y17),SUM(OFFSET(Change!G$1,$Y17-1,0,$Z17,1)),0)+IF(ISNUMBER($AA17),SUM(OFFSET(Change!G$1,$AA17-1,0,$AB17,1)),0)</f>
        <v>0</v>
      </c>
      <c r="H17" s="8">
        <f ca="1">IF(ISNUMBER($Y17),SUM(OFFSET(Change!H$1,$Y17-1,0,$Z17,1)),0)+IF(ISNUMBER($AA17),SUM(OFFSET(Change!H$1,$AA17-1,0,$AB17,1)),0)</f>
        <v>173.69769690612782</v>
      </c>
      <c r="I17" s="8">
        <f ca="1">IF(ISNUMBER($Y17),SUM(OFFSET(Change!I$1,$Y17-1,0,$Z17,1)),0)+IF(ISNUMBER($AA17),SUM(OFFSET(Change!I$1,$AA17-1,0,$AB17,1)),0)</f>
        <v>255.04468884047316</v>
      </c>
      <c r="J17" s="8">
        <f ca="1">IF(ISNUMBER($Y17),SUM(OFFSET(Change!J$1,$Y17-1,0,$Z17,1)),0)+IF(ISNUMBER($AA17),SUM(OFFSET(Change!J$1,$AA17-1,0,$AB17,1)),0)</f>
        <v>309.32590434307178</v>
      </c>
      <c r="K17" s="8">
        <f ca="1">IF(ISNUMBER($Y17),SUM(OFFSET(Change!K$1,$Y17-1,0,$Z17,1)),0)+IF(ISNUMBER($AA17),SUM(OFFSET(Change!K$1,$AA17-1,0,$AB17,1)),0)</f>
        <v>449.82207687804049</v>
      </c>
      <c r="L17" s="8">
        <f ca="1">IF(ISNUMBER($Y17),SUM(OFFSET(Change!L$1,$Y17-1,0,$Z17,1)),0)+IF(ISNUMBER($AA17),SUM(OFFSET(Change!L$1,$AA17-1,0,$AB17,1)),0)</f>
        <v>506.92456773800552</v>
      </c>
      <c r="M17" s="8">
        <f ca="1">IF(ISNUMBER($Y17),SUM(OFFSET(Change!M$1,$Y17-1,0,$Z17,1)),0)+IF(ISNUMBER($AA17),SUM(OFFSET(Change!M$1,$AA17-1,0,$AB17,1)),0)</f>
        <v>997.33168868889084</v>
      </c>
      <c r="N17" s="8">
        <f ca="1">IF(ISNUMBER($Y17),SUM(OFFSET(Change!N$1,$Y17-1,0,$Z17,1)),0)+IF(ISNUMBER($AA17),SUM(OFFSET(Change!N$1,$AA17-1,0,$AB17,1)),0)</f>
        <v>1342.828816215746</v>
      </c>
      <c r="O17" s="8">
        <f ca="1">IF(ISNUMBER($Y17),SUM(OFFSET(Change!O$1,$Y17-1,0,$Z17,1)),0)+IF(ISNUMBER($AA17),SUM(OFFSET(Change!O$1,$AA17-1,0,$AB17,1)),0)</f>
        <v>1353.2780296462095</v>
      </c>
      <c r="P17" s="8">
        <f ca="1">IF(ISNUMBER($Y17),SUM(OFFSET(Change!P$1,$Y17-1,0,$Z17,1)),0)+IF(ISNUMBER($AA17),SUM(OFFSET(Change!P$1,$AA17-1,0,$AB17,1)),0)</f>
        <v>1353.2780296462095</v>
      </c>
      <c r="Q17" s="8">
        <f ca="1">IF(ISNUMBER($Y17),SUM(OFFSET(Change!Q$1,$Y17-1,0,$Z17,1)),0)+IF(ISNUMBER($AA17),SUM(OFFSET(Change!Q$1,$AA17-1,0,$AB17,1)),0)</f>
        <v>1401.0155941712235</v>
      </c>
      <c r="R17" s="8">
        <f ca="1">IF(ISNUMBER($Y17),SUM(OFFSET(Change!R$1,$Y17-1,0,$Z17,1)),0)+IF(ISNUMBER($AA17),SUM(OFFSET(Change!R$1,$AA17-1,0,$AB17,1)),0)</f>
        <v>1898.0887231107436</v>
      </c>
      <c r="S17" s="8">
        <f ca="1">IF(ISNUMBER($Y17),SUM(OFFSET(Change!S$1,$Y17-1,0,$Z17,1)),0)+IF(ISNUMBER($AA17),SUM(OFFSET(Change!S$1,$AA17-1,0,$AB17,1)),0)</f>
        <v>1997.9772628416938</v>
      </c>
      <c r="T17" s="8">
        <f ca="1">IF(ISNUMBER($Y17),SUM(OFFSET(Change!T$1,$Y17-1,0,$Z17,1)),0)+IF(ISNUMBER($AA17),SUM(OFFSET(Change!T$1,$AA17-1,0,$AB17,1)),0)</f>
        <v>1997.9772628416938</v>
      </c>
      <c r="U17" s="8">
        <f ca="1">IF(ISNUMBER($Y17),SUM(OFFSET(Change!U$1,$Y17-1,0,$Z17,1)),0)+IF(ISNUMBER($AA17),SUM(OFFSET(Change!U$1,$AA17-1,0,$AB17,1)),0)</f>
        <v>2385.119602498422</v>
      </c>
      <c r="V17" s="8">
        <f ca="1">IF(ISNUMBER($Y17),SUM(OFFSET(Change!V$1,$Y17-1,0,$Z17,1)),0)+IF(ISNUMBER($AA17),SUM(OFFSET(Change!V$1,$AA17-1,0,$AB17,1)),0)</f>
        <v>2486.8505953656554</v>
      </c>
      <c r="W17" s="8">
        <f ca="1">IF(ISNUMBER($Y17),SUM(OFFSET(Change!W$1,$Y17-1,0,$Z17,1)),0)+IF(ISNUMBER($AA17),SUM(OFFSET(Change!W$1,$AA17-1,0,$AB17,1)),0)</f>
        <v>2489.9907836598131</v>
      </c>
      <c r="Y17" s="4">
        <v>47</v>
      </c>
      <c r="Z17" s="4">
        <v>2</v>
      </c>
    </row>
    <row r="18" spans="2:28" x14ac:dyDescent="0.25">
      <c r="B18" s="4" t="s">
        <v>57</v>
      </c>
      <c r="C18" s="8">
        <f t="shared" ca="1" si="2"/>
        <v>9039.7302789167115</v>
      </c>
      <c r="D18" s="8">
        <f ca="1">IF(ISNUMBER($Y18),SUM(OFFSET(Change!D$1,$Y18-1,0,$Z18,1)),0)+IF(ISNUMBER($AA18),SUM(OFFSET(Change!D$1,$AA18-1,0,$AB18,1)),0)</f>
        <v>226.61766328640675</v>
      </c>
      <c r="E18" s="8">
        <f ca="1">IF(ISNUMBER($Y18),SUM(OFFSET(Change!E$1,$Y18-1,0,$Z18,1)),0)+IF(ISNUMBER($AA18),SUM(OFFSET(Change!E$1,$AA18-1,0,$AB18,1)),0)</f>
        <v>247.27654905931502</v>
      </c>
      <c r="F18" s="8">
        <f ca="1">IF(ISNUMBER($Y18),SUM(OFFSET(Change!F$1,$Y18-1,0,$Z18,1)),0)+IF(ISNUMBER($AA18),SUM(OFFSET(Change!F$1,$AA18-1,0,$AB18,1)),0)</f>
        <v>465.75923303426379</v>
      </c>
      <c r="G18" s="8">
        <f ca="1">IF(ISNUMBER($Y18),SUM(OFFSET(Change!G$1,$Y18-1,0,$Z18,1)),0)+IF(ISNUMBER($AA18),SUM(OFFSET(Change!G$1,$AA18-1,0,$AB18,1)),0)</f>
        <v>557.82926128399049</v>
      </c>
      <c r="H18" s="8">
        <f ca="1">IF(ISNUMBER($Y18),SUM(OFFSET(Change!H$1,$Y18-1,0,$Z18,1)),0)+IF(ISNUMBER($AA18),SUM(OFFSET(Change!H$1,$AA18-1,0,$AB18,1)),0)</f>
        <v>659.046387239772</v>
      </c>
      <c r="I18" s="8">
        <f ca="1">IF(ISNUMBER($Y18),SUM(OFFSET(Change!I$1,$Y18-1,0,$Z18,1)),0)+IF(ISNUMBER($AA18),SUM(OFFSET(Change!I$1,$AA18-1,0,$AB18,1)),0)</f>
        <v>693.86136894593199</v>
      </c>
      <c r="J18" s="8">
        <f ca="1">IF(ISNUMBER($Y18),SUM(OFFSET(Change!J$1,$Y18-1,0,$Z18,1)),0)+IF(ISNUMBER($AA18),SUM(OFFSET(Change!J$1,$AA18-1,0,$AB18,1)),0)</f>
        <v>716.28921953942017</v>
      </c>
      <c r="K18" s="8">
        <f ca="1">IF(ISNUMBER($Y18),SUM(OFFSET(Change!K$1,$Y18-1,0,$Z18,1)),0)+IF(ISNUMBER($AA18),SUM(OFFSET(Change!K$1,$AA18-1,0,$AB18,1)),0)</f>
        <v>751.01290523868511</v>
      </c>
      <c r="L18" s="8">
        <f ca="1">IF(ISNUMBER($Y18),SUM(OFFSET(Change!L$1,$Y18-1,0,$Z18,1)),0)+IF(ISNUMBER($AA18),SUM(OFFSET(Change!L$1,$AA18-1,0,$AB18,1)),0)</f>
        <v>761.86726799682424</v>
      </c>
      <c r="M18" s="8">
        <f ca="1">IF(ISNUMBER($Y18),SUM(OFFSET(Change!M$1,$Y18-1,0,$Z18,1)),0)+IF(ISNUMBER($AA18),SUM(OFFSET(Change!M$1,$AA18-1,0,$AB18,1)),0)</f>
        <v>998.58263238637869</v>
      </c>
      <c r="N18" s="8">
        <f ca="1">IF(ISNUMBER($Y18),SUM(OFFSET(Change!N$1,$Y18-1,0,$Z18,1)),0)+IF(ISNUMBER($AA18),SUM(OFFSET(Change!N$1,$AA18-1,0,$AB18,1)),0)</f>
        <v>1167.6755896777033</v>
      </c>
      <c r="O18" s="8">
        <f ca="1">IF(ISNUMBER($Y18),SUM(OFFSET(Change!O$1,$Y18-1,0,$Z18,1)),0)+IF(ISNUMBER($AA18),SUM(OFFSET(Change!O$1,$AA18-1,0,$AB18,1)),0)</f>
        <v>1197.229097331857</v>
      </c>
      <c r="P18" s="8">
        <f ca="1">IF(ISNUMBER($Y18),SUM(OFFSET(Change!P$1,$Y18-1,0,$Z18,1)),0)+IF(ISNUMBER($AA18),SUM(OFFSET(Change!P$1,$AA18-1,0,$AB18,1)),0)</f>
        <v>1148.2003584478423</v>
      </c>
      <c r="Q18" s="8">
        <f ca="1">IF(ISNUMBER($Y18),SUM(OFFSET(Change!Q$1,$Y18-1,0,$Z18,1)),0)+IF(ISNUMBER($AA18),SUM(OFFSET(Change!Q$1,$AA18-1,0,$AB18,1)),0)</f>
        <v>1150.9700306050534</v>
      </c>
      <c r="R18" s="8">
        <f ca="1">IF(ISNUMBER($Y18),SUM(OFFSET(Change!R$1,$Y18-1,0,$Z18,1)),0)+IF(ISNUMBER($AA18),SUM(OFFSET(Change!R$1,$AA18-1,0,$AB18,1)),0)</f>
        <v>1405.9308433393069</v>
      </c>
      <c r="S18" s="8">
        <f ca="1">IF(ISNUMBER($Y18),SUM(OFFSET(Change!S$1,$Y18-1,0,$Z18,1)),0)+IF(ISNUMBER($AA18),SUM(OFFSET(Change!S$1,$AA18-1,0,$AB18,1)),0)</f>
        <v>1442.302957593851</v>
      </c>
      <c r="T18" s="8">
        <f ca="1">IF(ISNUMBER($Y18),SUM(OFFSET(Change!T$1,$Y18-1,0,$Z18,1)),0)+IF(ISNUMBER($AA18),SUM(OFFSET(Change!T$1,$AA18-1,0,$AB18,1)),0)</f>
        <v>1480.9841040717249</v>
      </c>
      <c r="U18" s="8">
        <f ca="1">IF(ISNUMBER($Y18),SUM(OFFSET(Change!U$1,$Y18-1,0,$Z18,1)),0)+IF(ISNUMBER($AA18),SUM(OFFSET(Change!U$1,$AA18-1,0,$AB18,1)),0)</f>
        <v>1525.9250886678028</v>
      </c>
      <c r="V18" s="8">
        <f ca="1">IF(ISNUMBER($Y18),SUM(OFFSET(Change!V$1,$Y18-1,0,$Z18,1)),0)+IF(ISNUMBER($AA18),SUM(OFFSET(Change!V$1,$AA18-1,0,$AB18,1)),0)</f>
        <v>1571.4935497700624</v>
      </c>
      <c r="W18" s="8">
        <f ca="1">IF(ISNUMBER($Y18),SUM(OFFSET(Change!W$1,$Y18-1,0,$Z18,1)),0)+IF(ISNUMBER($AA18),SUM(OFFSET(Change!W$1,$AA18-1,0,$AB18,1)),0)</f>
        <v>1621.5748698119846</v>
      </c>
      <c r="Y18" s="9">
        <v>49</v>
      </c>
      <c r="Z18" s="9">
        <v>2</v>
      </c>
      <c r="AA18" s="9">
        <v>52</v>
      </c>
      <c r="AB18" s="4">
        <v>2</v>
      </c>
    </row>
    <row r="19" spans="2:28" x14ac:dyDescent="0.25">
      <c r="B19" s="4" t="s">
        <v>54</v>
      </c>
      <c r="C19" s="8">
        <f t="shared" ca="1" si="2"/>
        <v>4272.4042116780183</v>
      </c>
      <c r="D19" s="8">
        <f ca="1">IF(ISNUMBER($Y19),SUM(OFFSET(Change!D$1,$Y19-1,0,$Z19,1)),0)+IF(ISNUMBER($AA19),SUM(OFFSET(Change!D$1,$AA19-1,0,$AB19,1)),0)</f>
        <v>298.73896349348342</v>
      </c>
      <c r="E19" s="8">
        <f ca="1">IF(ISNUMBER($Y19),SUM(OFFSET(Change!E$1,$Y19-1,0,$Z19,1)),0)+IF(ISNUMBER($AA19),SUM(OFFSET(Change!E$1,$AA19-1,0,$AB19,1)),0)</f>
        <v>347.70938718540765</v>
      </c>
      <c r="F19" s="8">
        <f ca="1">IF(ISNUMBER($Y19),SUM(OFFSET(Change!F$1,$Y19-1,0,$Z19,1)),0)+IF(ISNUMBER($AA19),SUM(OFFSET(Change!F$1,$AA19-1,0,$AB19,1)),0)</f>
        <v>331.14862902031626</v>
      </c>
      <c r="G19" s="8">
        <f ca="1">IF(ISNUMBER($Y19),SUM(OFFSET(Change!G$1,$Y19-1,0,$Z19,1)),0)+IF(ISNUMBER($AA19),SUM(OFFSET(Change!G$1,$AA19-1,0,$AB19,1)),0)</f>
        <v>398.05432170448699</v>
      </c>
      <c r="H19" s="8">
        <f ca="1">IF(ISNUMBER($Y19),SUM(OFFSET(Change!H$1,$Y19-1,0,$Z19,1)),0)+IF(ISNUMBER($AA19),SUM(OFFSET(Change!H$1,$AA19-1,0,$AB19,1)),0)</f>
        <v>389.83359421658457</v>
      </c>
      <c r="I19" s="8">
        <f ca="1">IF(ISNUMBER($Y19),SUM(OFFSET(Change!I$1,$Y19-1,0,$Z19,1)),0)+IF(ISNUMBER($AA19),SUM(OFFSET(Change!I$1,$AA19-1,0,$AB19,1)),0)</f>
        <v>770.16691686873742</v>
      </c>
      <c r="J19" s="8">
        <f ca="1">IF(ISNUMBER($Y19),SUM(OFFSET(Change!J$1,$Y19-1,0,$Z19,1)),0)+IF(ISNUMBER($AA19),SUM(OFFSET(Change!J$1,$AA19-1,0,$AB19,1)),0)</f>
        <v>728.87731626259711</v>
      </c>
      <c r="K19" s="8">
        <f ca="1">IF(ISNUMBER($Y19),SUM(OFFSET(Change!K$1,$Y19-1,0,$Z19,1)),0)+IF(ISNUMBER($AA19),SUM(OFFSET(Change!K$1,$AA19-1,0,$AB19,1)),0)</f>
        <v>518.13550097319512</v>
      </c>
      <c r="L19" s="8">
        <f ca="1">IF(ISNUMBER($Y19),SUM(OFFSET(Change!L$1,$Y19-1,0,$Z19,1)),0)+IF(ISNUMBER($AA19),SUM(OFFSET(Change!L$1,$AA19-1,0,$AB19,1)),0)</f>
        <v>482.08207564316581</v>
      </c>
      <c r="M19" s="8">
        <f ca="1">IF(ISNUMBER($Y19),SUM(OFFSET(Change!M$1,$Y19-1,0,$Z19,1)),0)+IF(ISNUMBER($AA19),SUM(OFFSET(Change!M$1,$AA19-1,0,$AB19,1)),0)</f>
        <v>472.3618315997511</v>
      </c>
      <c r="N19" s="8">
        <f ca="1">IF(ISNUMBER($Y19),SUM(OFFSET(Change!N$1,$Y19-1,0,$Z19,1)),0)+IF(ISNUMBER($AA19),SUM(OFFSET(Change!N$1,$AA19-1,0,$AB19,1)),0)</f>
        <v>368.40896802700757</v>
      </c>
      <c r="O19" s="8">
        <f ca="1">IF(ISNUMBER($Y19),SUM(OFFSET(Change!O$1,$Y19-1,0,$Z19,1)),0)+IF(ISNUMBER($AA19),SUM(OFFSET(Change!O$1,$AA19-1,0,$AB19,1)),0)</f>
        <v>381.29596816712188</v>
      </c>
      <c r="P19" s="8">
        <f ca="1">IF(ISNUMBER($Y19),SUM(OFFSET(Change!P$1,$Y19-1,0,$Z19,1)),0)+IF(ISNUMBER($AA19),SUM(OFFSET(Change!P$1,$AA19-1,0,$AB19,1)),0)</f>
        <v>327.33707887613002</v>
      </c>
      <c r="Q19" s="8">
        <f ca="1">IF(ISNUMBER($Y19),SUM(OFFSET(Change!Q$1,$Y19-1,0,$Z19,1)),0)+IF(ISNUMBER($AA19),SUM(OFFSET(Change!Q$1,$AA19-1,0,$AB19,1)),0)</f>
        <v>334.98705676567243</v>
      </c>
      <c r="R19" s="8">
        <f ca="1">IF(ISNUMBER($Y19),SUM(OFFSET(Change!R$1,$Y19-1,0,$Z19,1)),0)+IF(ISNUMBER($AA19),SUM(OFFSET(Change!R$1,$AA19-1,0,$AB19,1)),0)</f>
        <v>546.30134464855837</v>
      </c>
      <c r="S19" s="8">
        <f ca="1">IF(ISNUMBER($Y19),SUM(OFFSET(Change!S$1,$Y19-1,0,$Z19,1)),0)+IF(ISNUMBER($AA19),SUM(OFFSET(Change!S$1,$AA19-1,0,$AB19,1)),0)</f>
        <v>286.92732663208341</v>
      </c>
      <c r="T19" s="8">
        <f ca="1">IF(ISNUMBER($Y19),SUM(OFFSET(Change!T$1,$Y19-1,0,$Z19,1)),0)+IF(ISNUMBER($AA19),SUM(OFFSET(Change!T$1,$AA19-1,0,$AB19,1)),0)</f>
        <v>158.04049594890267</v>
      </c>
      <c r="U19" s="8">
        <f ca="1">IF(ISNUMBER($Y19),SUM(OFFSET(Change!U$1,$Y19-1,0,$Z19,1)),0)+IF(ISNUMBER($AA19),SUM(OFFSET(Change!U$1,$AA19-1,0,$AB19,1)),0)</f>
        <v>108.20193184149871</v>
      </c>
      <c r="V19" s="8">
        <f ca="1">IF(ISNUMBER($Y19),SUM(OFFSET(Change!V$1,$Y19-1,0,$Z19,1)),0)+IF(ISNUMBER($AA19),SUM(OFFSET(Change!V$1,$AA19-1,0,$AB19,1)),0)</f>
        <v>-23.00834035447749</v>
      </c>
      <c r="W19" s="8">
        <f ca="1">IF(ISNUMBER($Y19),SUM(OFFSET(Change!W$1,$Y19-1,0,$Z19,1)),0)+IF(ISNUMBER($AA19),SUM(OFFSET(Change!W$1,$AA19-1,0,$AB19,1)),0)</f>
        <v>-21.714033382861864</v>
      </c>
      <c r="Y19" s="4">
        <v>17</v>
      </c>
      <c r="Z19" s="4">
        <v>1</v>
      </c>
    </row>
    <row r="20" spans="2:28" x14ac:dyDescent="0.25">
      <c r="B20" s="4" t="s">
        <v>55</v>
      </c>
      <c r="C20" s="8">
        <f t="shared" ca="1" si="2"/>
        <v>1476.0774777170739</v>
      </c>
      <c r="D20" s="8">
        <f ca="1">IF(ISNUMBER($Y20),SUM(OFFSET(Change!D$1,$Y20-1,0,$Z20,1)),0)+IF(ISNUMBER($AA20),SUM(OFFSET(Change!D$1,$AA20-1,0,$AB20,1)),0)</f>
        <v>80.641684909589713</v>
      </c>
      <c r="E20" s="8">
        <f ca="1">IF(ISNUMBER($Y20),SUM(OFFSET(Change!E$1,$Y20-1,0,$Z20,1)),0)+IF(ISNUMBER($AA20),SUM(OFFSET(Change!E$1,$AA20-1,0,$AB20,1)),0)</f>
        <v>75.773518991781614</v>
      </c>
      <c r="F20" s="8">
        <f ca="1">IF(ISNUMBER($Y20),SUM(OFFSET(Change!F$1,$Y20-1,0,$Z20,1)),0)+IF(ISNUMBER($AA20),SUM(OFFSET(Change!F$1,$AA20-1,0,$AB20,1)),0)</f>
        <v>106.247013921313</v>
      </c>
      <c r="G20" s="8">
        <f ca="1">IF(ISNUMBER($Y20),SUM(OFFSET(Change!G$1,$Y20-1,0,$Z20,1)),0)+IF(ISNUMBER($AA20),SUM(OFFSET(Change!G$1,$AA20-1,0,$AB20,1)),0)</f>
        <v>113.7385373891894</v>
      </c>
      <c r="H20" s="8">
        <f ca="1">IF(ISNUMBER($Y20),SUM(OFFSET(Change!H$1,$Y20-1,0,$Z20,1)),0)+IF(ISNUMBER($AA20),SUM(OFFSET(Change!H$1,$AA20-1,0,$AB20,1)),0)</f>
        <v>117.43651211795449</v>
      </c>
      <c r="I20" s="8">
        <f ca="1">IF(ISNUMBER($Y20),SUM(OFFSET(Change!I$1,$Y20-1,0,$Z20,1)),0)+IF(ISNUMBER($AA20),SUM(OFFSET(Change!I$1,$AA20-1,0,$AB20,1)),0)</f>
        <v>130.5161989124704</v>
      </c>
      <c r="J20" s="8">
        <f ca="1">IF(ISNUMBER($Y20),SUM(OFFSET(Change!J$1,$Y20-1,0,$Z20,1)),0)+IF(ISNUMBER($AA20),SUM(OFFSET(Change!J$1,$AA20-1,0,$AB20,1)),0)</f>
        <v>146.02225754737685</v>
      </c>
      <c r="K20" s="8">
        <f ca="1">IF(ISNUMBER($Y20),SUM(OFFSET(Change!K$1,$Y20-1,0,$Z20,1)),0)+IF(ISNUMBER($AA20),SUM(OFFSET(Change!K$1,$AA20-1,0,$AB20,1)),0)</f>
        <v>141.62570133755693</v>
      </c>
      <c r="L20" s="8">
        <f ca="1">IF(ISNUMBER($Y20),SUM(OFFSET(Change!L$1,$Y20-1,0,$Z20,1)),0)+IF(ISNUMBER($AA20),SUM(OFFSET(Change!L$1,$AA20-1,0,$AB20,1)),0)</f>
        <v>152.74573617991348</v>
      </c>
      <c r="M20" s="8">
        <f ca="1">IF(ISNUMBER($Y20),SUM(OFFSET(Change!M$1,$Y20-1,0,$Z20,1)),0)+IF(ISNUMBER($AA20),SUM(OFFSET(Change!M$1,$AA20-1,0,$AB20,1)),0)</f>
        <v>144.30988407873821</v>
      </c>
      <c r="N20" s="8">
        <f ca="1">IF(ISNUMBER($Y20),SUM(OFFSET(Change!N$1,$Y20-1,0,$Z20,1)),0)+IF(ISNUMBER($AA20),SUM(OFFSET(Change!N$1,$AA20-1,0,$AB20,1)),0)</f>
        <v>155.77479863520497</v>
      </c>
      <c r="O20" s="8">
        <f ca="1">IF(ISNUMBER($Y20),SUM(OFFSET(Change!O$1,$Y20-1,0,$Z20,1)),0)+IF(ISNUMBER($AA20),SUM(OFFSET(Change!O$1,$AA20-1,0,$AB20,1)),0)</f>
        <v>137.76310776325539</v>
      </c>
      <c r="P20" s="8">
        <f ca="1">IF(ISNUMBER($Y20),SUM(OFFSET(Change!P$1,$Y20-1,0,$Z20,1)),0)+IF(ISNUMBER($AA20),SUM(OFFSET(Change!P$1,$AA20-1,0,$AB20,1)),0)</f>
        <v>134.41496185636436</v>
      </c>
      <c r="Q20" s="8">
        <f ca="1">IF(ISNUMBER($Y20),SUM(OFFSET(Change!Q$1,$Y20-1,0,$Z20,1)),0)+IF(ISNUMBER($AA20),SUM(OFFSET(Change!Q$1,$AA20-1,0,$AB20,1)),0)</f>
        <v>152.54724217828732</v>
      </c>
      <c r="R20" s="8">
        <f ca="1">IF(ISNUMBER($Y20),SUM(OFFSET(Change!R$1,$Y20-1,0,$Z20,1)),0)+IF(ISNUMBER($AA20),SUM(OFFSET(Change!R$1,$AA20-1,0,$AB20,1)),0)</f>
        <v>140.26129195770727</v>
      </c>
      <c r="S20" s="8">
        <f ca="1">IF(ISNUMBER($Y20),SUM(OFFSET(Change!S$1,$Y20-1,0,$Z20,1)),0)+IF(ISNUMBER($AA20),SUM(OFFSET(Change!S$1,$AA20-1,0,$AB20,1)),0)</f>
        <v>146.74746089681869</v>
      </c>
      <c r="T20" s="8">
        <f ca="1">IF(ISNUMBER($Y20),SUM(OFFSET(Change!T$1,$Y20-1,0,$Z20,1)),0)+IF(ISNUMBER($AA20),SUM(OFFSET(Change!T$1,$AA20-1,0,$AB20,1)),0)</f>
        <v>153.14786298136397</v>
      </c>
      <c r="U20" s="8">
        <f ca="1">IF(ISNUMBER($Y20),SUM(OFFSET(Change!U$1,$Y20-1,0,$Z20,1)),0)+IF(ISNUMBER($AA20),SUM(OFFSET(Change!U$1,$AA20-1,0,$AB20,1)),0)</f>
        <v>225.41075684093138</v>
      </c>
      <c r="V20" s="8">
        <f ca="1">IF(ISNUMBER($Y20),SUM(OFFSET(Change!V$1,$Y20-1,0,$Z20,1)),0)+IF(ISNUMBER($AA20),SUM(OFFSET(Change!V$1,$AA20-1,0,$AB20,1)),0)</f>
        <v>278.56078508014548</v>
      </c>
      <c r="W20" s="8">
        <f ca="1">IF(ISNUMBER($Y20),SUM(OFFSET(Change!W$1,$Y20-1,0,$Z20,1)),0)+IF(ISNUMBER($AA20),SUM(OFFSET(Change!W$1,$AA20-1,0,$AB20,1)),0)</f>
        <v>292.8561844406633</v>
      </c>
      <c r="Y20" s="4">
        <v>51</v>
      </c>
      <c r="Z20" s="4">
        <v>1</v>
      </c>
    </row>
    <row r="21" spans="2:28" x14ac:dyDescent="0.25">
      <c r="B21" s="4" t="s">
        <v>58</v>
      </c>
      <c r="C21" s="8">
        <f t="shared" ca="1" si="2"/>
        <v>248.26990991265791</v>
      </c>
      <c r="D21" s="8">
        <f ca="1">IF(ISNUMBER($Y21),SUM(OFFSET(Change!D$1,$Y21-1,0,$Z21,1)),0)+IF(ISNUMBER($AA21),SUM(OFFSET(Change!D$1,$AA21-1,0,$AB21,1)),0)</f>
        <v>0</v>
      </c>
      <c r="E21" s="8">
        <f ca="1">IF(ISNUMBER($Y21),SUM(OFFSET(Change!E$1,$Y21-1,0,$Z21,1)),0)+IF(ISNUMBER($AA21),SUM(OFFSET(Change!E$1,$AA21-1,0,$AB21,1)),0)</f>
        <v>1.2082183811951239</v>
      </c>
      <c r="F21" s="8">
        <f ca="1">IF(ISNUMBER($Y21),SUM(OFFSET(Change!F$1,$Y21-1,0,$Z21,1)),0)+IF(ISNUMBER($AA21),SUM(OFFSET(Change!F$1,$AA21-1,0,$AB21,1)),0)</f>
        <v>4.8775807545320227</v>
      </c>
      <c r="G21" s="8">
        <f ca="1">IF(ISNUMBER($Y21),SUM(OFFSET(Change!G$1,$Y21-1,0,$Z21,1)),0)+IF(ISNUMBER($AA21),SUM(OFFSET(Change!G$1,$AA21-1,0,$AB21,1)),0)</f>
        <v>8.0202348685392479</v>
      </c>
      <c r="H21" s="8">
        <f ca="1">IF(ISNUMBER($Y21),SUM(OFFSET(Change!H$1,$Y21-1,0,$Z21,1)),0)+IF(ISNUMBER($AA21),SUM(OFFSET(Change!H$1,$AA21-1,0,$AB21,1)),0)</f>
        <v>8.6733889175132255</v>
      </c>
      <c r="I21" s="8">
        <f ca="1">IF(ISNUMBER($Y21),SUM(OFFSET(Change!I$1,$Y21-1,0,$Z21,1)),0)+IF(ISNUMBER($AA21),SUM(OFFSET(Change!I$1,$AA21-1,0,$AB21,1)),0)</f>
        <v>14.647974014891521</v>
      </c>
      <c r="J21" s="8">
        <f ca="1">IF(ISNUMBER($Y21),SUM(OFFSET(Change!J$1,$Y21-1,0,$Z21,1)),0)+IF(ISNUMBER($AA21),SUM(OFFSET(Change!J$1,$AA21-1,0,$AB21,1)),0)</f>
        <v>19.217902405884718</v>
      </c>
      <c r="K21" s="8">
        <f ca="1">IF(ISNUMBER($Y21),SUM(OFFSET(Change!K$1,$Y21-1,0,$Z21,1)),0)+IF(ISNUMBER($AA21),SUM(OFFSET(Change!K$1,$AA21-1,0,$AB21,1)),0)</f>
        <v>19.425390818752568</v>
      </c>
      <c r="L21" s="8">
        <f ca="1">IF(ISNUMBER($Y21),SUM(OFFSET(Change!L$1,$Y21-1,0,$Z21,1)),0)+IF(ISNUMBER($AA21),SUM(OFFSET(Change!L$1,$AA21-1,0,$AB21,1)),0)</f>
        <v>21.4000705031149</v>
      </c>
      <c r="M21" s="8">
        <f ca="1">IF(ISNUMBER($Y21),SUM(OFFSET(Change!M$1,$Y21-1,0,$Z21,1)),0)+IF(ISNUMBER($AA21),SUM(OFFSET(Change!M$1,$AA21-1,0,$AB21,1)),0)</f>
        <v>26.244641084395507</v>
      </c>
      <c r="N21" s="8">
        <f ca="1">IF(ISNUMBER($Y21),SUM(OFFSET(Change!N$1,$Y21-1,0,$Z21,1)),0)+IF(ISNUMBER($AA21),SUM(OFFSET(Change!N$1,$AA21-1,0,$AB21,1)),0)</f>
        <v>26.607414028286392</v>
      </c>
      <c r="O21" s="8">
        <f ca="1">IF(ISNUMBER($Y21),SUM(OFFSET(Change!O$1,$Y21-1,0,$Z21,1)),0)+IF(ISNUMBER($AA21),SUM(OFFSET(Change!O$1,$AA21-1,0,$AB21,1)),0)</f>
        <v>28.622514001916823</v>
      </c>
      <c r="P21" s="8">
        <f ca="1">IF(ISNUMBER($Y21),SUM(OFFSET(Change!P$1,$Y21-1,0,$Z21,1)),0)+IF(ISNUMBER($AA21),SUM(OFFSET(Change!P$1,$AA21-1,0,$AB21,1)),0)</f>
        <v>29.25273500214832</v>
      </c>
      <c r="Q21" s="8">
        <f ca="1">IF(ISNUMBER($Y21),SUM(OFFSET(Change!Q$1,$Y21-1,0,$Z21,1)),0)+IF(ISNUMBER($AA21),SUM(OFFSET(Change!Q$1,$AA21-1,0,$AB21,1)),0)</f>
        <v>29.71917094796839</v>
      </c>
      <c r="R21" s="8">
        <f ca="1">IF(ISNUMBER($Y21),SUM(OFFSET(Change!R$1,$Y21-1,0,$Z21,1)),0)+IF(ISNUMBER($AA21),SUM(OFFSET(Change!R$1,$AA21-1,0,$AB21,1)),0)</f>
        <v>31.53164857305385</v>
      </c>
      <c r="S21" s="8">
        <f ca="1">IF(ISNUMBER($Y21),SUM(OFFSET(Change!S$1,$Y21-1,0,$Z21,1)),0)+IF(ISNUMBER($AA21),SUM(OFFSET(Change!S$1,$AA21-1,0,$AB21,1)),0)</f>
        <v>49.579799018914848</v>
      </c>
      <c r="T21" s="8">
        <f ca="1">IF(ISNUMBER($Y21),SUM(OFFSET(Change!T$1,$Y21-1,0,$Z21,1)),0)+IF(ISNUMBER($AA21),SUM(OFFSET(Change!T$1,$AA21-1,0,$AB21,1)),0)</f>
        <v>49.537909571822127</v>
      </c>
      <c r="U21" s="8">
        <f ca="1">IF(ISNUMBER($Y21),SUM(OFFSET(Change!U$1,$Y21-1,0,$Z21,1)),0)+IF(ISNUMBER($AA21),SUM(OFFSET(Change!U$1,$AA21-1,0,$AB21,1)),0)</f>
        <v>64.437852097704379</v>
      </c>
      <c r="V21" s="8">
        <f ca="1">IF(ISNUMBER($Y21),SUM(OFFSET(Change!V$1,$Y21-1,0,$Z21,1)),0)+IF(ISNUMBER($AA21),SUM(OFFSET(Change!V$1,$AA21-1,0,$AB21,1)),0)</f>
        <v>95.866849525574153</v>
      </c>
      <c r="W21" s="8">
        <f ca="1">IF(ISNUMBER($Y21),SUM(OFFSET(Change!W$1,$Y21-1,0,$Z21,1)),0)+IF(ISNUMBER($AA21),SUM(OFFSET(Change!W$1,$AA21-1,0,$AB21,1)),0)</f>
        <v>96.42912653314815</v>
      </c>
      <c r="Y21" s="4">
        <v>59</v>
      </c>
      <c r="Z21" s="4">
        <v>2</v>
      </c>
      <c r="AA21" s="4">
        <v>55</v>
      </c>
      <c r="AB21" s="4">
        <v>1</v>
      </c>
    </row>
    <row r="22" spans="2:28" x14ac:dyDescent="0.25">
      <c r="B22" s="10" t="s">
        <v>59</v>
      </c>
      <c r="C22" s="11">
        <f t="shared" ca="1" si="2"/>
        <v>2476.3073101130763</v>
      </c>
      <c r="D22" s="11">
        <f ca="1">IF(ISNUMBER($Y22),SUM(OFFSET(Change!D$1,$Y22-1,0,$Z22,1)),0)+IF(ISNUMBER($AA22),SUM(OFFSET(Change!D$1,$AA22-1,0,$AB22,1)),0)</f>
        <v>0</v>
      </c>
      <c r="E22" s="11">
        <f ca="1">IF(ISNUMBER($Y22),SUM(OFFSET(Change!E$1,$Y22-1,0,$Z22,1)),0)+IF(ISNUMBER($AA22),SUM(OFFSET(Change!E$1,$AA22-1,0,$AB22,1)),0)</f>
        <v>23.449676310438647</v>
      </c>
      <c r="F22" s="11">
        <f ca="1">IF(ISNUMBER($Y22),SUM(OFFSET(Change!F$1,$Y22-1,0,$Z22,1)),0)+IF(ISNUMBER($AA22),SUM(OFFSET(Change!F$1,$AA22-1,0,$AB22,1)),0)</f>
        <v>143.82201725198132</v>
      </c>
      <c r="G22" s="11">
        <f ca="1">IF(ISNUMBER($Y22),SUM(OFFSET(Change!G$1,$Y22-1,0,$Z22,1)),0)+IF(ISNUMBER($AA22),SUM(OFFSET(Change!G$1,$AA22-1,0,$AB22,1)),0)</f>
        <v>166.47871264641788</v>
      </c>
      <c r="H22" s="11">
        <f ca="1">IF(ISNUMBER($Y22),SUM(OFFSET(Change!H$1,$Y22-1,0,$Z22,1)),0)+IF(ISNUMBER($AA22),SUM(OFFSET(Change!H$1,$AA22-1,0,$AB22,1)),0)</f>
        <v>212.22083559194093</v>
      </c>
      <c r="I22" s="11">
        <f ca="1">IF(ISNUMBER($Y22),SUM(OFFSET(Change!I$1,$Y22-1,0,$Z22,1)),0)+IF(ISNUMBER($AA22),SUM(OFFSET(Change!I$1,$AA22-1,0,$AB22,1)),0)</f>
        <v>217.24151870639437</v>
      </c>
      <c r="J22" s="11">
        <f ca="1">IF(ISNUMBER($Y22),SUM(OFFSET(Change!J$1,$Y22-1,0,$Z22,1)),0)+IF(ISNUMBER($AA22),SUM(OFFSET(Change!J$1,$AA22-1,0,$AB22,1)),0)</f>
        <v>222.6996862141873</v>
      </c>
      <c r="K22" s="11">
        <f ca="1">IF(ISNUMBER($Y22),SUM(OFFSET(Change!K$1,$Y22-1,0,$Z22,1)),0)+IF(ISNUMBER($AA22),SUM(OFFSET(Change!K$1,$AA22-1,0,$AB22,1)),0)</f>
        <v>233.65307376317463</v>
      </c>
      <c r="L22" s="11">
        <f ca="1">IF(ISNUMBER($Y22),SUM(OFFSET(Change!L$1,$Y22-1,0,$Z22,1)),0)+IF(ISNUMBER($AA22),SUM(OFFSET(Change!L$1,$AA22-1,0,$AB22,1)),0)</f>
        <v>240.91254944816831</v>
      </c>
      <c r="M22" s="11">
        <f ca="1">IF(ISNUMBER($Y22),SUM(OFFSET(Change!M$1,$Y22-1,0,$Z22,1)),0)+IF(ISNUMBER($AA22),SUM(OFFSET(Change!M$1,$AA22-1,0,$AB22,1)),0)</f>
        <v>261.08313089599949</v>
      </c>
      <c r="N22" s="11">
        <f ca="1">IF(ISNUMBER($Y22),SUM(OFFSET(Change!N$1,$Y22-1,0,$Z22,1)),0)+IF(ISNUMBER($AA22),SUM(OFFSET(Change!N$1,$AA22-1,0,$AB22,1)),0)</f>
        <v>310.89968353677983</v>
      </c>
      <c r="O22" s="11">
        <f ca="1">IF(ISNUMBER($Y22),SUM(OFFSET(Change!O$1,$Y22-1,0,$Z22,1)),0)+IF(ISNUMBER($AA22),SUM(OFFSET(Change!O$1,$AA22-1,0,$AB22,1)),0)</f>
        <v>317.04719439929215</v>
      </c>
      <c r="P22" s="11">
        <f ca="1">IF(ISNUMBER($Y22),SUM(OFFSET(Change!P$1,$Y22-1,0,$Z22,1)),0)+IF(ISNUMBER($AA22),SUM(OFFSET(Change!P$1,$AA22-1,0,$AB22,1)),0)</f>
        <v>323.33496724185824</v>
      </c>
      <c r="Q22" s="11">
        <f ca="1">IF(ISNUMBER($Y22),SUM(OFFSET(Change!Q$1,$Y22-1,0,$Z22,1)),0)+IF(ISNUMBER($AA22),SUM(OFFSET(Change!Q$1,$AA22-1,0,$AB22,1)),0)</f>
        <v>329.77915989072716</v>
      </c>
      <c r="R22" s="11">
        <f ca="1">IF(ISNUMBER($Y22),SUM(OFFSET(Change!R$1,$Y22-1,0,$Z22,1)),0)+IF(ISNUMBER($AA22),SUM(OFFSET(Change!R$1,$AA22-1,0,$AB22,1)),0)</f>
        <v>370.29056959298725</v>
      </c>
      <c r="S22" s="11">
        <f ca="1">IF(ISNUMBER($Y22),SUM(OFFSET(Change!S$1,$Y22-1,0,$Z22,1)),0)+IF(ISNUMBER($AA22),SUM(OFFSET(Change!S$1,$AA22-1,0,$AB22,1)),0)</f>
        <v>377.76837134798683</v>
      </c>
      <c r="T22" s="11">
        <f ca="1">IF(ISNUMBER($Y22),SUM(OFFSET(Change!T$1,$Y22-1,0,$Z22,1)),0)+IF(ISNUMBER($AA22),SUM(OFFSET(Change!T$1,$AA22-1,0,$AB22,1)),0)</f>
        <v>385.30936991185848</v>
      </c>
      <c r="U22" s="11">
        <f ca="1">IF(ISNUMBER($Y22),SUM(OFFSET(Change!U$1,$Y22-1,0,$Z22,1)),0)+IF(ISNUMBER($AA22),SUM(OFFSET(Change!U$1,$AA22-1,0,$AB22,1)),0)</f>
        <v>424.77316154877587</v>
      </c>
      <c r="V22" s="11">
        <f ca="1">IF(ISNUMBER($Y22),SUM(OFFSET(Change!V$1,$Y22-1,0,$Z22,1)),0)+IF(ISNUMBER($AA22),SUM(OFFSET(Change!V$1,$AA22-1,0,$AB22,1)),0)</f>
        <v>435.87351862735881</v>
      </c>
      <c r="W22" s="11">
        <f ca="1">IF(ISNUMBER($Y22),SUM(OFFSET(Change!W$1,$Y22-1,0,$Z22,1)),0)+IF(ISNUMBER($AA22),SUM(OFFSET(Change!W$1,$AA22-1,0,$AB22,1)),0)</f>
        <v>449.87127011878368</v>
      </c>
      <c r="Y22" s="4">
        <v>72</v>
      </c>
      <c r="Z22" s="4">
        <v>1</v>
      </c>
      <c r="AA22" s="4">
        <v>54</v>
      </c>
      <c r="AB22" s="4">
        <v>1</v>
      </c>
    </row>
    <row r="23" spans="2:28" x14ac:dyDescent="0.25">
      <c r="B23" s="4" t="s">
        <v>60</v>
      </c>
      <c r="C23" s="8">
        <f ca="1">NPV($C$2,D23:W23)</f>
        <v>25754.684734633898</v>
      </c>
      <c r="D23" s="8">
        <f ca="1">SUM(D17:D22)</f>
        <v>605.99831168947981</v>
      </c>
      <c r="E23" s="8">
        <f t="shared" ref="E23:V23" ca="1" si="3">SUM(E17:E22)</f>
        <v>695.41734992813815</v>
      </c>
      <c r="F23" s="8">
        <f t="shared" ca="1" si="3"/>
        <v>1051.8544739824063</v>
      </c>
      <c r="G23" s="8">
        <f t="shared" ca="1" si="3"/>
        <v>1244.1210678926241</v>
      </c>
      <c r="H23" s="8">
        <f t="shared" ca="1" si="3"/>
        <v>1560.9084149898929</v>
      </c>
      <c r="I23" s="8">
        <f t="shared" ca="1" si="3"/>
        <v>2081.4786662888991</v>
      </c>
      <c r="J23" s="8">
        <f t="shared" ca="1" si="3"/>
        <v>2142.4322863125376</v>
      </c>
      <c r="K23" s="8">
        <f t="shared" ca="1" si="3"/>
        <v>2113.6746490094047</v>
      </c>
      <c r="L23" s="8">
        <f t="shared" ca="1" si="3"/>
        <v>2165.9322675091921</v>
      </c>
      <c r="M23" s="8">
        <f t="shared" ca="1" si="3"/>
        <v>2899.9138087341539</v>
      </c>
      <c r="N23" s="8">
        <f t="shared" ca="1" si="3"/>
        <v>3372.1952701207279</v>
      </c>
      <c r="O23" s="8">
        <f t="shared" ca="1" si="3"/>
        <v>3415.2359113096527</v>
      </c>
      <c r="P23" s="8">
        <f t="shared" ca="1" si="3"/>
        <v>3315.8181310705522</v>
      </c>
      <c r="Q23" s="8">
        <f t="shared" ca="1" si="3"/>
        <v>3399.0182545589323</v>
      </c>
      <c r="R23" s="8">
        <f t="shared" ca="1" si="3"/>
        <v>4392.4044212223571</v>
      </c>
      <c r="S23" s="8">
        <f t="shared" ca="1" si="3"/>
        <v>4301.3031783313481</v>
      </c>
      <c r="T23" s="8">
        <f t="shared" ca="1" si="3"/>
        <v>4224.9970053273664</v>
      </c>
      <c r="U23" s="8">
        <f t="shared" ca="1" si="3"/>
        <v>4733.868393495135</v>
      </c>
      <c r="V23" s="8">
        <f t="shared" ca="1" si="3"/>
        <v>4845.6369580143182</v>
      </c>
      <c r="W23" s="8">
        <f ca="1">SUM(W17:W22)</f>
        <v>4929.0082011815311</v>
      </c>
    </row>
    <row r="25" spans="2:28" ht="15.75" thickBot="1" x14ac:dyDescent="0.3">
      <c r="B25" s="12" t="s">
        <v>1</v>
      </c>
      <c r="C25" s="13" t="str">
        <f ca="1">IF(NPV($C$2,D25:W25)=IF(ISNUMBER($Y25),SUM(OFFSET(Change!C$1,$Y25-1,0,$Z25,1)),0)+IF(ISNUMBER($AA25),SUM(OFFSET(Change!C$1,$AA25-1,0,$AB25,1)),0),NPV($C$2,D25:W25),"ERROR IN TOTAL")</f>
        <v>ERROR IN TOTAL</v>
      </c>
      <c r="D25" s="13">
        <f ca="1">D15+D23</f>
        <v>1501.1973779717134</v>
      </c>
      <c r="E25" s="13">
        <f t="shared" ref="E25:W25" ca="1" si="4">E15+E23</f>
        <v>1735.7986384305786</v>
      </c>
      <c r="F25" s="13">
        <f t="shared" ca="1" si="4"/>
        <v>2249.3622215825308</v>
      </c>
      <c r="G25" s="13">
        <f t="shared" ca="1" si="4"/>
        <v>2352.3864160275025</v>
      </c>
      <c r="H25" s="13">
        <f t="shared" ca="1" si="4"/>
        <v>2589.1301062869679</v>
      </c>
      <c r="I25" s="13">
        <f t="shared" ca="1" si="4"/>
        <v>2945.2099912910571</v>
      </c>
      <c r="J25" s="13">
        <f t="shared" ca="1" si="4"/>
        <v>3247.3208885434456</v>
      </c>
      <c r="K25" s="13">
        <f t="shared" ca="1" si="4"/>
        <v>3158.7903861180403</v>
      </c>
      <c r="L25" s="13">
        <f t="shared" ca="1" si="4"/>
        <v>3786.0303610055703</v>
      </c>
      <c r="M25" s="13">
        <f t="shared" ca="1" si="4"/>
        <v>3385.0730831583014</v>
      </c>
      <c r="N25" s="13">
        <f t="shared" ca="1" si="4"/>
        <v>3194.3988630918243</v>
      </c>
      <c r="O25" s="13">
        <f t="shared" ca="1" si="4"/>
        <v>3238.0377419225306</v>
      </c>
      <c r="P25" s="13">
        <f t="shared" ca="1" si="4"/>
        <v>3447.2015290182512</v>
      </c>
      <c r="Q25" s="13">
        <f t="shared" ca="1" si="4"/>
        <v>3523.271083442904</v>
      </c>
      <c r="R25" s="13">
        <f t="shared" ca="1" si="4"/>
        <v>3945.192429128917</v>
      </c>
      <c r="S25" s="13">
        <f t="shared" ca="1" si="4"/>
        <v>3948.7316166389596</v>
      </c>
      <c r="T25" s="13">
        <f t="shared" ca="1" si="4"/>
        <v>3952.3345096122221</v>
      </c>
      <c r="U25" s="13">
        <f t="shared" ca="1" si="4"/>
        <v>5179.7495549914611</v>
      </c>
      <c r="V25" s="13">
        <f t="shared" ca="1" si="4"/>
        <v>5549.420886887181</v>
      </c>
      <c r="W25" s="13">
        <f t="shared" ca="1" si="4"/>
        <v>6407.0897674641992</v>
      </c>
      <c r="Y25" s="4">
        <v>75</v>
      </c>
      <c r="Z25" s="4">
        <v>1</v>
      </c>
    </row>
    <row r="26" spans="2:28" ht="15.75" thickTop="1" x14ac:dyDescent="0.25">
      <c r="B26" s="4" t="s">
        <v>61</v>
      </c>
      <c r="C26" s="8">
        <f ca="1">IF(ISNUMBER($Y26),SUM(OFFSET(Change!C$1,$Y26-1,0,$Z26,1)),0)+IF(ISNUMBER($AA26),SUM(OFFSET(Change!C$1,$AA26-1,0,$AB26,1)),0)</f>
        <v>0</v>
      </c>
      <c r="Y26" s="4">
        <v>82</v>
      </c>
      <c r="Z26" s="4">
        <v>1</v>
      </c>
    </row>
    <row r="27" spans="2:28" ht="15.75" thickBot="1" x14ac:dyDescent="0.3">
      <c r="B27" s="12" t="s">
        <v>62</v>
      </c>
      <c r="C27" s="13" t="e">
        <f ca="1">C26+C25</f>
        <v>#VALUE!</v>
      </c>
      <c r="H27" s="14"/>
    </row>
    <row r="28" spans="2:28" ht="15.75" thickTop="1" x14ac:dyDescent="0.25"/>
    <row r="30" spans="2:28" x14ac:dyDescent="0.25">
      <c r="B30" s="7" t="str">
        <f>BaseStudyName</f>
        <v>23U.LP.LST.20.BA12.EP.MM.Integrated Portfolio+WA Adds.56000 (LT. 56000 - 56174) v49.2</v>
      </c>
      <c r="C30" s="1" t="s">
        <v>3</v>
      </c>
      <c r="D30" s="2">
        <f>Base!D5</f>
        <v>2023</v>
      </c>
      <c r="E30" s="2">
        <f>Base!E5</f>
        <v>2024</v>
      </c>
      <c r="F30" s="2">
        <f>Base!F5</f>
        <v>2025</v>
      </c>
      <c r="G30" s="2">
        <f>Base!G5</f>
        <v>2026</v>
      </c>
      <c r="H30" s="2">
        <f>Base!H5</f>
        <v>2027</v>
      </c>
      <c r="I30" s="2">
        <f>Base!I5</f>
        <v>2028</v>
      </c>
      <c r="J30" s="2">
        <f>Base!J5</f>
        <v>2029</v>
      </c>
      <c r="K30" s="2">
        <f>Base!K5</f>
        <v>2030</v>
      </c>
      <c r="L30" s="2">
        <f>Base!L5</f>
        <v>2031</v>
      </c>
      <c r="M30" s="2">
        <f>Base!M5</f>
        <v>2032</v>
      </c>
      <c r="N30" s="2">
        <f>Base!N5</f>
        <v>2033</v>
      </c>
      <c r="O30" s="2">
        <f>Base!O5</f>
        <v>2034</v>
      </c>
      <c r="P30" s="2">
        <f>Base!P5</f>
        <v>2035</v>
      </c>
      <c r="Q30" s="2">
        <f>Base!Q5</f>
        <v>2036</v>
      </c>
      <c r="R30" s="2">
        <f>Base!R5</f>
        <v>2037</v>
      </c>
      <c r="S30" s="2">
        <f>Base!S5</f>
        <v>2038</v>
      </c>
      <c r="T30" s="2">
        <f>Base!T5</f>
        <v>2039</v>
      </c>
      <c r="U30" s="2">
        <f>Base!U5</f>
        <v>2040</v>
      </c>
      <c r="V30" s="2">
        <f>Base!V5</f>
        <v>2041</v>
      </c>
      <c r="W30" s="3">
        <f>Base!W5</f>
        <v>2042</v>
      </c>
    </row>
    <row r="31" spans="2:28" x14ac:dyDescent="0.25">
      <c r="B31" s="4" t="s">
        <v>45</v>
      </c>
      <c r="C31" s="8">
        <f t="shared" ref="C31:C41" ca="1" si="5">NPV($C$2,D31:W31)</f>
        <v>5623.6420071538996</v>
      </c>
      <c r="D31" s="8">
        <f ca="1">IF(ISNUMBER($Y31),SUM(OFFSET(Base!D$1,$Y31-1,0,$Z31,1)),0)+IF(ISNUMBER($AA31),SUM(OFFSET(Base!D$1,$AA31-1,0,$AB31,1)),0)</f>
        <v>702.60643455964168</v>
      </c>
      <c r="E31" s="8">
        <f ca="1">IF(ISNUMBER($Y31),SUM(OFFSET(Base!E$1,$Y31-1,0,$Z31,1)),0)+IF(ISNUMBER($AA31),SUM(OFFSET(Base!E$1,$AA31-1,0,$AB31,1)),0)</f>
        <v>791.09672823396318</v>
      </c>
      <c r="F31" s="8">
        <f ca="1">IF(ISNUMBER($Y31),SUM(OFFSET(Base!F$1,$Y31-1,0,$Z31,1)),0)+IF(ISNUMBER($AA31),SUM(OFFSET(Base!F$1,$AA31-1,0,$AB31,1)),0)</f>
        <v>558.72718719793045</v>
      </c>
      <c r="G31" s="8">
        <f ca="1">IF(ISNUMBER($Y31),SUM(OFFSET(Base!G$1,$Y31-1,0,$Z31,1)),0)+IF(ISNUMBER($AA31),SUM(OFFSET(Base!G$1,$AA31-1,0,$AB31,1)),0)</f>
        <v>539.3394377786135</v>
      </c>
      <c r="H31" s="8">
        <f ca="1">IF(ISNUMBER($Y31),SUM(OFFSET(Base!H$1,$Y31-1,0,$Z31,1)),0)+IF(ISNUMBER($AA31),SUM(OFFSET(Base!H$1,$AA31-1,0,$AB31,1)),0)</f>
        <v>577.89517919252671</v>
      </c>
      <c r="I31" s="8">
        <f ca="1">IF(ISNUMBER($Y31),SUM(OFFSET(Base!I$1,$Y31-1,0,$Z31,1)),0)+IF(ISNUMBER($AA31),SUM(OFFSET(Base!I$1,$AA31-1,0,$AB31,1)),0)</f>
        <v>719.98320176479115</v>
      </c>
      <c r="J31" s="8">
        <f ca="1">IF(ISNUMBER($Y31),SUM(OFFSET(Base!J$1,$Y31-1,0,$Z31,1)),0)+IF(ISNUMBER($AA31),SUM(OFFSET(Base!J$1,$AA31-1,0,$AB31,1)),0)</f>
        <v>731.74898635207603</v>
      </c>
      <c r="K31" s="8">
        <f ca="1">IF(ISNUMBER($Y31),SUM(OFFSET(Base!K$1,$Y31-1,0,$Z31,1)),0)+IF(ISNUMBER($AA31),SUM(OFFSET(Base!K$1,$AA31-1,0,$AB31,1)),0)</f>
        <v>644.43783401036319</v>
      </c>
      <c r="L31" s="8">
        <f ca="1">IF(ISNUMBER($Y31),SUM(OFFSET(Base!L$1,$Y31-1,0,$Z31,1)),0)+IF(ISNUMBER($AA31),SUM(OFFSET(Base!L$1,$AA31-1,0,$AB31,1)),0)</f>
        <v>668.84635421934036</v>
      </c>
      <c r="M31" s="8">
        <f ca="1">IF(ISNUMBER($Y31),SUM(OFFSET(Base!M$1,$Y31-1,0,$Z31,1)),0)+IF(ISNUMBER($AA31),SUM(OFFSET(Base!M$1,$AA31-1,0,$AB31,1)),0)</f>
        <v>516.15254640599574</v>
      </c>
      <c r="N31" s="8">
        <f ca="1">IF(ISNUMBER($Y31),SUM(OFFSET(Base!N$1,$Y31-1,0,$Z31,1)),0)+IF(ISNUMBER($AA31),SUM(OFFSET(Base!N$1,$AA31-1,0,$AB31,1)),0)</f>
        <v>386.99086318492635</v>
      </c>
      <c r="O31" s="8">
        <f ca="1">IF(ISNUMBER($Y31),SUM(OFFSET(Base!O$1,$Y31-1,0,$Z31,1)),0)+IF(ISNUMBER($AA31),SUM(OFFSET(Base!O$1,$AA31-1,0,$AB31,1)),0)</f>
        <v>410.19280976636793</v>
      </c>
      <c r="P31" s="8">
        <f ca="1">IF(ISNUMBER($Y31),SUM(OFFSET(Base!P$1,$Y31-1,0,$Z31,1)),0)+IF(ISNUMBER($AA31),SUM(OFFSET(Base!P$1,$AA31-1,0,$AB31,1)),0)</f>
        <v>376.32897712976677</v>
      </c>
      <c r="Q31" s="8">
        <f ca="1">IF(ISNUMBER($Y31),SUM(OFFSET(Base!Q$1,$Y31-1,0,$Z31,1)),0)+IF(ISNUMBER($AA31),SUM(OFFSET(Base!Q$1,$AA31-1,0,$AB31,1)),0)</f>
        <v>361.98984143793535</v>
      </c>
      <c r="R31" s="8">
        <f ca="1">IF(ISNUMBER($Y31),SUM(OFFSET(Base!R$1,$Y31-1,0,$Z31,1)),0)+IF(ISNUMBER($AA31),SUM(OFFSET(Base!R$1,$AA31-1,0,$AB31,1)),0)</f>
        <v>269.41821352466883</v>
      </c>
      <c r="S31" s="8">
        <f ca="1">IF(ISNUMBER($Y31),SUM(OFFSET(Base!S$1,$Y31-1,0,$Z31,1)),0)+IF(ISNUMBER($AA31),SUM(OFFSET(Base!S$1,$AA31-1,0,$AB31,1)),0)</f>
        <v>265.05385282308623</v>
      </c>
      <c r="T31" s="8">
        <f ca="1">IF(ISNUMBER($Y31),SUM(OFFSET(Base!T$1,$Y31-1,0,$Z31,1)),0)+IF(ISNUMBER($AA31),SUM(OFFSET(Base!T$1,$AA31-1,0,$AB31,1)),0)</f>
        <v>285.38429568504932</v>
      </c>
      <c r="U31" s="8">
        <f ca="1">IF(ISNUMBER($Y31),SUM(OFFSET(Base!U$1,$Y31-1,0,$Z31,1)),0)+IF(ISNUMBER($AA31),SUM(OFFSET(Base!U$1,$AA31-1,0,$AB31,1)),0)</f>
        <v>16.298957469034789</v>
      </c>
      <c r="V31" s="8">
        <f ca="1">IF(ISNUMBER($Y31),SUM(OFFSET(Base!V$1,$Y31-1,0,$Z31,1)),0)+IF(ISNUMBER($AA31),SUM(OFFSET(Base!V$1,$AA31-1,0,$AB31,1)),0)</f>
        <v>20.525825971993182</v>
      </c>
      <c r="W31" s="8">
        <f ca="1">IF(ISNUMBER($Y31),SUM(OFFSET(Base!W$1,$Y31-1,0,$Z31,1)),0)+IF(ISNUMBER($AA31),SUM(OFFSET(Base!W$1,$AA31-1,0,$AB31,1)),0)</f>
        <v>22.834442449709339</v>
      </c>
      <c r="Y31" s="4">
        <v>22</v>
      </c>
      <c r="Z31" s="4">
        <v>1</v>
      </c>
    </row>
    <row r="32" spans="2:28" x14ac:dyDescent="0.25">
      <c r="B32" s="4" t="s">
        <v>91</v>
      </c>
      <c r="C32" s="8">
        <f t="shared" ca="1" si="5"/>
        <v>949.27153328010434</v>
      </c>
      <c r="D32" s="8">
        <f ca="1">IF(ISNUMBER($Y32),SUM(OFFSET(Base!D$1,$Y32-1,0,$Z32,1)),0)+IF(ISNUMBER($AA32),SUM(OFFSET(Base!D$1,$AA32-1,0,$AB32,1)),0)</f>
        <v>35.159997667892583</v>
      </c>
      <c r="E32" s="8">
        <f ca="1">IF(ISNUMBER($Y32),SUM(OFFSET(Base!E$1,$Y32-1,0,$Z32,1)),0)+IF(ISNUMBER($AA32),SUM(OFFSET(Base!E$1,$AA32-1,0,$AB32,1)),0)</f>
        <v>36.764544498523492</v>
      </c>
      <c r="F32" s="8">
        <f ca="1">IF(ISNUMBER($Y32),SUM(OFFSET(Base!F$1,$Y32-1,0,$Z32,1)),0)+IF(ISNUMBER($AA32),SUM(OFFSET(Base!F$1,$AA32-1,0,$AB32,1)),0)</f>
        <v>28.202412139913832</v>
      </c>
      <c r="G32" s="8">
        <f ca="1">IF(ISNUMBER($Y32),SUM(OFFSET(Base!G$1,$Y32-1,0,$Z32,1)),0)+IF(ISNUMBER($AA32),SUM(OFFSET(Base!G$1,$AA32-1,0,$AB32,1)),0)</f>
        <v>26.828016888089842</v>
      </c>
      <c r="H32" s="8">
        <f ca="1">IF(ISNUMBER($Y32),SUM(OFFSET(Base!H$1,$Y32-1,0,$Z32,1)),0)+IF(ISNUMBER($AA32),SUM(OFFSET(Base!H$1,$AA32-1,0,$AB32,1)),0)</f>
        <v>28.808779468411618</v>
      </c>
      <c r="I32" s="8">
        <f ca="1">IF(ISNUMBER($Y32),SUM(OFFSET(Base!I$1,$Y32-1,0,$Z32,1)),0)+IF(ISNUMBER($AA32),SUM(OFFSET(Base!I$1,$AA32-1,0,$AB32,1)),0)</f>
        <v>144.3265502366429</v>
      </c>
      <c r="J32" s="8">
        <f ca="1">IF(ISNUMBER($Y32),SUM(OFFSET(Base!J$1,$Y32-1,0,$Z32,1)),0)+IF(ISNUMBER($AA32),SUM(OFFSET(Base!J$1,$AA32-1,0,$AB32,1)),0)</f>
        <v>141.7160760581331</v>
      </c>
      <c r="K32" s="8">
        <f ca="1">IF(ISNUMBER($Y32),SUM(OFFSET(Base!K$1,$Y32-1,0,$Z32,1)),0)+IF(ISNUMBER($AA32),SUM(OFFSET(Base!K$1,$AA32-1,0,$AB32,1)),0)</f>
        <v>145.24699476919591</v>
      </c>
      <c r="L32" s="8">
        <f ca="1">IF(ISNUMBER($Y32),SUM(OFFSET(Base!L$1,$Y32-1,0,$Z32,1)),0)+IF(ISNUMBER($AA32),SUM(OFFSET(Base!L$1,$AA32-1,0,$AB32,1)),0)</f>
        <v>142.69253547483291</v>
      </c>
      <c r="M32" s="8">
        <f ca="1">IF(ISNUMBER($Y32),SUM(OFFSET(Base!M$1,$Y32-1,0,$Z32,1)),0)+IF(ISNUMBER($AA32),SUM(OFFSET(Base!M$1,$AA32-1,0,$AB32,1)),0)</f>
        <v>143.2871390454626</v>
      </c>
      <c r="N32" s="8">
        <f ca="1">IF(ISNUMBER($Y32),SUM(OFFSET(Base!N$1,$Y32-1,0,$Z32,1)),0)+IF(ISNUMBER($AA32),SUM(OFFSET(Base!N$1,$AA32-1,0,$AB32,1)),0)</f>
        <v>131.07338566211772</v>
      </c>
      <c r="O32" s="8">
        <f ca="1">IF(ISNUMBER($Y32),SUM(OFFSET(Base!O$1,$Y32-1,0,$Z32,1)),0)+IF(ISNUMBER($AA32),SUM(OFFSET(Base!O$1,$AA32-1,0,$AB32,1)),0)</f>
        <v>144.4917163604899</v>
      </c>
      <c r="P32" s="8">
        <f ca="1">IF(ISNUMBER($Y32),SUM(OFFSET(Base!P$1,$Y32-1,0,$Z32,1)),0)+IF(ISNUMBER($AA32),SUM(OFFSET(Base!P$1,$AA32-1,0,$AB32,1)),0)</f>
        <v>131.7721760587562</v>
      </c>
      <c r="Q32" s="8">
        <f ca="1">IF(ISNUMBER($Y32),SUM(OFFSET(Base!Q$1,$Y32-1,0,$Z32,1)),0)+IF(ISNUMBER($AA32),SUM(OFFSET(Base!Q$1,$AA32-1,0,$AB32,1)),0)</f>
        <v>135.28757205090571</v>
      </c>
      <c r="R32" s="8">
        <f ca="1">IF(ISNUMBER($Y32),SUM(OFFSET(Base!R$1,$Y32-1,0,$Z32,1)),0)+IF(ISNUMBER($AA32),SUM(OFFSET(Base!R$1,$AA32-1,0,$AB32,1)),0)</f>
        <v>126.9995518221794</v>
      </c>
      <c r="S32" s="8">
        <f ca="1">IF(ISNUMBER($Y32),SUM(OFFSET(Base!S$1,$Y32-1,0,$Z32,1)),0)+IF(ISNUMBER($AA32),SUM(OFFSET(Base!S$1,$AA32-1,0,$AB32,1)),0)</f>
        <v>138.79414263328169</v>
      </c>
      <c r="T32" s="8">
        <f ca="1">IF(ISNUMBER($Y32),SUM(OFFSET(Base!T$1,$Y32-1,0,$Z32,1)),0)+IF(ISNUMBER($AA32),SUM(OFFSET(Base!T$1,$AA32-1,0,$AB32,1)),0)</f>
        <v>149.63653326426009</v>
      </c>
      <c r="U32" s="8">
        <f ca="1">IF(ISNUMBER($Y32),SUM(OFFSET(Base!U$1,$Y32-1,0,$Z32,1)),0)+IF(ISNUMBER($AA32),SUM(OFFSET(Base!U$1,$AA32-1,0,$AB32,1)),0)</f>
        <v>0.85606963124982027</v>
      </c>
      <c r="V32" s="8">
        <f ca="1">IF(ISNUMBER($Y32),SUM(OFFSET(Base!V$1,$Y32-1,0,$Z32,1)),0)+IF(ISNUMBER($AA32),SUM(OFFSET(Base!V$1,$AA32-1,0,$AB32,1)),0)</f>
        <v>1.07838502472582</v>
      </c>
      <c r="W32" s="8">
        <f ca="1">IF(ISNUMBER($Y32),SUM(OFFSET(Base!W$1,$Y32-1,0,$Z32,1)),0)+IF(ISNUMBER($AA32),SUM(OFFSET(Base!W$1,$AA32-1,0,$AB32,1)),0)</f>
        <v>1.2114585782478799</v>
      </c>
      <c r="Y32" s="4">
        <v>10</v>
      </c>
      <c r="Z32" s="4">
        <v>1</v>
      </c>
    </row>
    <row r="33" spans="2:28" x14ac:dyDescent="0.25">
      <c r="B33" s="4" t="s">
        <v>46</v>
      </c>
      <c r="C33" s="8">
        <f t="shared" ca="1" si="5"/>
        <v>5474.0617001133696</v>
      </c>
      <c r="D33" s="8">
        <f ca="1">IF(ISNUMBER($Y33),SUM(OFFSET(Base!D$1,$Y33-1,0,$Z33,1)),0)+IF(ISNUMBER($AA33),SUM(OFFSET(Base!D$1,$AA33-1,0,$AB33,1)),0)</f>
        <v>557.02694235834008</v>
      </c>
      <c r="E33" s="8">
        <f ca="1">IF(ISNUMBER($Y33),SUM(OFFSET(Base!E$1,$Y33-1,0,$Z33,1)),0)+IF(ISNUMBER($AA33),SUM(OFFSET(Base!E$1,$AA33-1,0,$AB33,1)),0)</f>
        <v>569.58095971664272</v>
      </c>
      <c r="F33" s="8">
        <f ca="1">IF(ISNUMBER($Y33),SUM(OFFSET(Base!F$1,$Y33-1,0,$Z33,1)),0)+IF(ISNUMBER($AA33),SUM(OFFSET(Base!F$1,$AA33-1,0,$AB33,1)),0)</f>
        <v>374.80281152206817</v>
      </c>
      <c r="G33" s="8">
        <f ca="1">IF(ISNUMBER($Y33),SUM(OFFSET(Base!G$1,$Y33-1,0,$Z33,1)),0)+IF(ISNUMBER($AA33),SUM(OFFSET(Base!G$1,$AA33-1,0,$AB33,1)),0)</f>
        <v>395.19325832826297</v>
      </c>
      <c r="H33" s="8">
        <f ca="1">IF(ISNUMBER($Y33),SUM(OFFSET(Base!H$1,$Y33-1,0,$Z33,1)),0)+IF(ISNUMBER($AA33),SUM(OFFSET(Base!H$1,$AA33-1,0,$AB33,1)),0)</f>
        <v>465.19432941422053</v>
      </c>
      <c r="I33" s="8">
        <f ca="1">IF(ISNUMBER($Y33),SUM(OFFSET(Base!I$1,$Y33-1,0,$Z33,1)),0)+IF(ISNUMBER($AA33),SUM(OFFSET(Base!I$1,$AA33-1,0,$AB33,1)),0)</f>
        <v>491.49239163166976</v>
      </c>
      <c r="J33" s="8">
        <f ca="1">IF(ISNUMBER($Y33),SUM(OFFSET(Base!J$1,$Y33-1,0,$Z33,1)),0)+IF(ISNUMBER($AA33),SUM(OFFSET(Base!J$1,$AA33-1,0,$AB33,1)),0)</f>
        <v>591.47069978043328</v>
      </c>
      <c r="K33" s="8">
        <f ca="1">IF(ISNUMBER($Y33),SUM(OFFSET(Base!K$1,$Y33-1,0,$Z33,1)),0)+IF(ISNUMBER($AA33),SUM(OFFSET(Base!K$1,$AA33-1,0,$AB33,1)),0)</f>
        <v>602.47676781063399</v>
      </c>
      <c r="L33" s="8">
        <f ca="1">IF(ISNUMBER($Y33),SUM(OFFSET(Base!L$1,$Y33-1,0,$Z33,1)),0)+IF(ISNUMBER($AA33),SUM(OFFSET(Base!L$1,$AA33-1,0,$AB33,1)),0)</f>
        <v>626.67657044175462</v>
      </c>
      <c r="M33" s="8">
        <f ca="1">IF(ISNUMBER($Y33),SUM(OFFSET(Base!M$1,$Y33-1,0,$Z33,1)),0)+IF(ISNUMBER($AA33),SUM(OFFSET(Base!M$1,$AA33-1,0,$AB33,1)),0)</f>
        <v>517.40625627896259</v>
      </c>
      <c r="N33" s="8">
        <f ca="1">IF(ISNUMBER($Y33),SUM(OFFSET(Base!N$1,$Y33-1,0,$Z33,1)),0)+IF(ISNUMBER($AA33),SUM(OFFSET(Base!N$1,$AA33-1,0,$AB33,1)),0)</f>
        <v>396.93375452228173</v>
      </c>
      <c r="O33" s="8">
        <f ca="1">IF(ISNUMBER($Y33),SUM(OFFSET(Base!O$1,$Y33-1,0,$Z33,1)),0)+IF(ISNUMBER($AA33),SUM(OFFSET(Base!O$1,$AA33-1,0,$AB33,1)),0)</f>
        <v>420.8326987704512</v>
      </c>
      <c r="P33" s="8">
        <f ca="1">IF(ISNUMBER($Y33),SUM(OFFSET(Base!P$1,$Y33-1,0,$Z33,1)),0)+IF(ISNUMBER($AA33),SUM(OFFSET(Base!P$1,$AA33-1,0,$AB33,1)),0)</f>
        <v>429.54598988449129</v>
      </c>
      <c r="Q33" s="8">
        <f ca="1">IF(ISNUMBER($Y33),SUM(OFFSET(Base!Q$1,$Y33-1,0,$Z33,1)),0)+IF(ISNUMBER($AA33),SUM(OFFSET(Base!Q$1,$AA33-1,0,$AB33,1)),0)</f>
        <v>395.56915101681631</v>
      </c>
      <c r="R33" s="8">
        <f ca="1">IF(ISNUMBER($Y33),SUM(OFFSET(Base!R$1,$Y33-1,0,$Z33,1)),0)+IF(ISNUMBER($AA33),SUM(OFFSET(Base!R$1,$AA33-1,0,$AB33,1)),0)</f>
        <v>329.99023786086457</v>
      </c>
      <c r="S33" s="8">
        <f ca="1">IF(ISNUMBER($Y33),SUM(OFFSET(Base!S$1,$Y33-1,0,$Z33,1)),0)+IF(ISNUMBER($AA33),SUM(OFFSET(Base!S$1,$AA33-1,0,$AB33,1)),0)</f>
        <v>392.48989686346818</v>
      </c>
      <c r="T33" s="8">
        <f ca="1">IF(ISNUMBER($Y33),SUM(OFFSET(Base!T$1,$Y33-1,0,$Z33,1)),0)+IF(ISNUMBER($AA33),SUM(OFFSET(Base!T$1,$AA33-1,0,$AB33,1)),0)</f>
        <v>423.53955859652251</v>
      </c>
      <c r="U33" s="8">
        <f ca="1">IF(ISNUMBER($Y33),SUM(OFFSET(Base!U$1,$Y33-1,0,$Z33,1)),0)+IF(ISNUMBER($AA33),SUM(OFFSET(Base!U$1,$AA33-1,0,$AB33,1)),0)</f>
        <v>703.23489855120363</v>
      </c>
      <c r="V33" s="8">
        <f ca="1">IF(ISNUMBER($Y33),SUM(OFFSET(Base!V$1,$Y33-1,0,$Z33,1)),0)+IF(ISNUMBER($AA33),SUM(OFFSET(Base!V$1,$AA33-1,0,$AB33,1)),0)</f>
        <v>796.832052888269</v>
      </c>
      <c r="W33" s="8">
        <f ca="1">IF(ISNUMBER($Y33),SUM(OFFSET(Base!W$1,$Y33-1,0,$Z33,1)),0)+IF(ISNUMBER($AA33),SUM(OFFSET(Base!W$1,$AA33-1,0,$AB33,1)),0)</f>
        <v>812.84904460069959</v>
      </c>
      <c r="Y33" s="4">
        <v>38</v>
      </c>
      <c r="Z33" s="4">
        <v>2</v>
      </c>
    </row>
    <row r="34" spans="2:28" x14ac:dyDescent="0.25">
      <c r="B34" s="4" t="s">
        <v>12</v>
      </c>
      <c r="C34" s="8">
        <f t="shared" ca="1" si="5"/>
        <v>101.08262886844926</v>
      </c>
      <c r="D34" s="8">
        <f ca="1">IF(ISNUMBER($Y34),SUM(OFFSET(Base!D$1,$Y34-1,0,$Z34,1)),0)+IF(ISNUMBER($AA34),SUM(OFFSET(Base!D$1,$AA34-1,0,$AB34,1)),0)</f>
        <v>6.6007850176569356</v>
      </c>
      <c r="E34" s="8">
        <f ca="1">IF(ISNUMBER($Y34),SUM(OFFSET(Base!E$1,$Y34-1,0,$Z34,1)),0)+IF(ISNUMBER($AA34),SUM(OFFSET(Base!E$1,$AA34-1,0,$AB34,1)),0)</f>
        <v>7.2336428758193145</v>
      </c>
      <c r="F34" s="8">
        <f ca="1">IF(ISNUMBER($Y34),SUM(OFFSET(Base!F$1,$Y34-1,0,$Z34,1)),0)+IF(ISNUMBER($AA34),SUM(OFFSET(Base!F$1,$AA34-1,0,$AB34,1)),0)</f>
        <v>6.0155603816431755</v>
      </c>
      <c r="G34" s="8">
        <f ca="1">IF(ISNUMBER($Y34),SUM(OFFSET(Base!G$1,$Y34-1,0,$Z34,1)),0)+IF(ISNUMBER($AA34),SUM(OFFSET(Base!G$1,$AA34-1,0,$AB34,1)),0)</f>
        <v>6.1519719063233431</v>
      </c>
      <c r="H34" s="8">
        <f ca="1">IF(ISNUMBER($Y34),SUM(OFFSET(Base!H$1,$Y34-1,0,$Z34,1)),0)+IF(ISNUMBER($AA34),SUM(OFFSET(Base!H$1,$AA34-1,0,$AB34,1)),0)</f>
        <v>6.7296979804638051</v>
      </c>
      <c r="I34" s="8">
        <f ca="1">IF(ISNUMBER($Y34),SUM(OFFSET(Base!I$1,$Y34-1,0,$Z34,1)),0)+IF(ISNUMBER($AA34),SUM(OFFSET(Base!I$1,$AA34-1,0,$AB34,1)),0)</f>
        <v>7.5578407423275014</v>
      </c>
      <c r="J34" s="8">
        <f ca="1">IF(ISNUMBER($Y34),SUM(OFFSET(Base!J$1,$Y34-1,0,$Z34,1)),0)+IF(ISNUMBER($AA34),SUM(OFFSET(Base!J$1,$AA34-1,0,$AB34,1)),0)</f>
        <v>12.669936967447093</v>
      </c>
      <c r="K34" s="8">
        <f ca="1">IF(ISNUMBER($Y34),SUM(OFFSET(Base!K$1,$Y34-1,0,$Z34,1)),0)+IF(ISNUMBER($AA34),SUM(OFFSET(Base!K$1,$AA34-1,0,$AB34,1)),0)</f>
        <v>11.73165003080916</v>
      </c>
      <c r="L34" s="8">
        <f ca="1">IF(ISNUMBER($Y34),SUM(OFFSET(Base!L$1,$Y34-1,0,$Z34,1)),0)+IF(ISNUMBER($AA34),SUM(OFFSET(Base!L$1,$AA34-1,0,$AB34,1)),0)</f>
        <v>12.720543418607663</v>
      </c>
      <c r="M34" s="8">
        <f ca="1">IF(ISNUMBER($Y34),SUM(OFFSET(Base!M$1,$Y34-1,0,$Z34,1)),0)+IF(ISNUMBER($AA34),SUM(OFFSET(Base!M$1,$AA34-1,0,$AB34,1)),0)</f>
        <v>9.1581578098915806</v>
      </c>
      <c r="N34" s="8">
        <f ca="1">IF(ISNUMBER($Y34),SUM(OFFSET(Base!N$1,$Y34-1,0,$Z34,1)),0)+IF(ISNUMBER($AA34),SUM(OFFSET(Base!N$1,$AA34-1,0,$AB34,1)),0)</f>
        <v>6.5687436123289293</v>
      </c>
      <c r="O34" s="8">
        <f ca="1">IF(ISNUMBER($Y34),SUM(OFFSET(Base!O$1,$Y34-1,0,$Z34,1)),0)+IF(ISNUMBER($AA34),SUM(OFFSET(Base!O$1,$AA34-1,0,$AB34,1)),0)</f>
        <v>6.9635723494869204</v>
      </c>
      <c r="P34" s="8">
        <f ca="1">IF(ISNUMBER($Y34),SUM(OFFSET(Base!P$1,$Y34-1,0,$Z34,1)),0)+IF(ISNUMBER($AA34),SUM(OFFSET(Base!P$1,$AA34-1,0,$AB34,1)),0)</f>
        <v>7.0606151793989458</v>
      </c>
      <c r="Q34" s="8">
        <f ca="1">IF(ISNUMBER($Y34),SUM(OFFSET(Base!Q$1,$Y34-1,0,$Z34,1)),0)+IF(ISNUMBER($AA34),SUM(OFFSET(Base!Q$1,$AA34-1,0,$AB34,1)),0)</f>
        <v>6.589847543835508</v>
      </c>
      <c r="R34" s="8">
        <f ca="1">IF(ISNUMBER($Y34),SUM(OFFSET(Base!R$1,$Y34-1,0,$Z34,1)),0)+IF(ISNUMBER($AA34),SUM(OFFSET(Base!R$1,$AA34-1,0,$AB34,1)),0)</f>
        <v>5.7785919235569079</v>
      </c>
      <c r="S34" s="8">
        <f ca="1">IF(ISNUMBER($Y34),SUM(OFFSET(Base!S$1,$Y34-1,0,$Z34,1)),0)+IF(ISNUMBER($AA34),SUM(OFFSET(Base!S$1,$AA34-1,0,$AB34,1)),0)</f>
        <v>8.6372465470243505</v>
      </c>
      <c r="T34" s="8">
        <f ca="1">IF(ISNUMBER($Y34),SUM(OFFSET(Base!T$1,$Y34-1,0,$Z34,1)),0)+IF(ISNUMBER($AA34),SUM(OFFSET(Base!T$1,$AA34-1,0,$AB34,1)),0)</f>
        <v>9.0062673307500045</v>
      </c>
      <c r="U34" s="8">
        <f ca="1">IF(ISNUMBER($Y34),SUM(OFFSET(Base!U$1,$Y34-1,0,$Z34,1)),0)+IF(ISNUMBER($AA34),SUM(OFFSET(Base!U$1,$AA34-1,0,$AB34,1)),0)</f>
        <v>21.280718394996391</v>
      </c>
      <c r="V34" s="8">
        <f ca="1">IF(ISNUMBER($Y34),SUM(OFFSET(Base!V$1,$Y34-1,0,$Z34,1)),0)+IF(ISNUMBER($AA34),SUM(OFFSET(Base!V$1,$AA34-1,0,$AB34,1)),0)</f>
        <v>26.868468808669366</v>
      </c>
      <c r="W34" s="8">
        <f ca="1">IF(ISNUMBER($Y34),SUM(OFFSET(Base!W$1,$Y34-1,0,$Z34,1)),0)+IF(ISNUMBER($AA34),SUM(OFFSET(Base!W$1,$AA34-1,0,$AB34,1)),0)</f>
        <v>25.750415955717354</v>
      </c>
      <c r="Y34" s="4">
        <v>33</v>
      </c>
      <c r="Z34" s="4">
        <v>1</v>
      </c>
    </row>
    <row r="35" spans="2:28" x14ac:dyDescent="0.25">
      <c r="B35" s="4" t="s">
        <v>47</v>
      </c>
      <c r="C35" s="8">
        <f t="shared" ca="1" si="5"/>
        <v>-7184.8066405689851</v>
      </c>
      <c r="D35" s="8">
        <f ca="1">IF(ISNUMBER($Y35),SUM(OFFSET(Base!D$1,$Y35-1,0,$Z35,1)),0)+IF(ISNUMBER($AA35),SUM(OFFSET(Base!D$1,$AA35-1,0,$AB35,1)),0)</f>
        <v>-12.47327724754507</v>
      </c>
      <c r="E35" s="8">
        <f ca="1">IF(ISNUMBER($Y35),SUM(OFFSET(Base!E$1,$Y35-1,0,$Z35,1)),0)+IF(ISNUMBER($AA35),SUM(OFFSET(Base!E$1,$AA35-1,0,$AB35,1)),0)</f>
        <v>-26.123600035343969</v>
      </c>
      <c r="F35" s="8">
        <f ca="1">IF(ISNUMBER($Y35),SUM(OFFSET(Base!F$1,$Y35-1,0,$Z35,1)),0)+IF(ISNUMBER($AA35),SUM(OFFSET(Base!F$1,$AA35-1,0,$AB35,1)),0)</f>
        <v>-187.73654513916932</v>
      </c>
      <c r="G35" s="8">
        <f ca="1">IF(ISNUMBER($Y35),SUM(OFFSET(Base!G$1,$Y35-1,0,$Z35,1)),0)+IF(ISNUMBER($AA35),SUM(OFFSET(Base!G$1,$AA35-1,0,$AB35,1)),0)</f>
        <v>-279.72329335868858</v>
      </c>
      <c r="H35" s="8">
        <f ca="1">IF(ISNUMBER($Y35),SUM(OFFSET(Base!H$1,$Y35-1,0,$Z35,1)),0)+IF(ISNUMBER($AA35),SUM(OFFSET(Base!H$1,$AA35-1,0,$AB35,1)),0)</f>
        <v>-394.26205037145621</v>
      </c>
      <c r="I35" s="8">
        <f ca="1">IF(ISNUMBER($Y35),SUM(OFFSET(Base!I$1,$Y35-1,0,$Z35,1)),0)+IF(ISNUMBER($AA35),SUM(OFFSET(Base!I$1,$AA35-1,0,$AB35,1)),0)</f>
        <v>-405.8388445947831</v>
      </c>
      <c r="J35" s="8">
        <f ca="1">IF(ISNUMBER($Y35),SUM(OFFSET(Base!J$1,$Y35-1,0,$Z35,1)),0)+IF(ISNUMBER($AA35),SUM(OFFSET(Base!J$1,$AA35-1,0,$AB35,1)),0)</f>
        <v>-437.22982460430615</v>
      </c>
      <c r="K35" s="8">
        <f ca="1">IF(ISNUMBER($Y35),SUM(OFFSET(Base!K$1,$Y35-1,0,$Z35,1)),0)+IF(ISNUMBER($AA35),SUM(OFFSET(Base!K$1,$AA35-1,0,$AB35,1)),0)</f>
        <v>-679.5527505680891</v>
      </c>
      <c r="L35" s="8">
        <f ca="1">IF(ISNUMBER($Y35),SUM(OFFSET(Base!L$1,$Y35-1,0,$Z35,1)),0)+IF(ISNUMBER($AA35),SUM(OFFSET(Base!L$1,$AA35-1,0,$AB35,1)),0)</f>
        <v>-324.65537613655914</v>
      </c>
      <c r="M35" s="8">
        <f ca="1">IF(ISNUMBER($Y35),SUM(OFFSET(Base!M$1,$Y35-1,0,$Z35,1)),0)+IF(ISNUMBER($AA35),SUM(OFFSET(Base!M$1,$AA35-1,0,$AB35,1)),0)</f>
        <v>-876.66504582957964</v>
      </c>
      <c r="N35" s="8">
        <f ca="1">IF(ISNUMBER($Y35),SUM(OFFSET(Base!N$1,$Y35-1,0,$Z35,1)),0)+IF(ISNUMBER($AA35),SUM(OFFSET(Base!N$1,$AA35-1,0,$AB35,1)),0)</f>
        <v>-1302.6523998159898</v>
      </c>
      <c r="O35" s="8">
        <f ca="1">IF(ISNUMBER($Y35),SUM(OFFSET(Base!O$1,$Y35-1,0,$Z35,1)),0)+IF(ISNUMBER($AA35),SUM(OFFSET(Base!O$1,$AA35-1,0,$AB35,1)),0)</f>
        <v>-1365.4083009303351</v>
      </c>
      <c r="P35" s="8">
        <f ca="1">IF(ISNUMBER($Y35),SUM(OFFSET(Base!P$1,$Y35-1,0,$Z35,1)),0)+IF(ISNUMBER($AA35),SUM(OFFSET(Base!P$1,$AA35-1,0,$AB35,1)),0)</f>
        <v>-1167.0205982667942</v>
      </c>
      <c r="Q35" s="8">
        <f ca="1">IF(ISNUMBER($Y35),SUM(OFFSET(Base!Q$1,$Y35-1,0,$Z35,1)),0)+IF(ISNUMBER($AA35),SUM(OFFSET(Base!Q$1,$AA35-1,0,$AB35,1)),0)</f>
        <v>-1184.566571209974</v>
      </c>
      <c r="R35" s="8">
        <f ca="1">IF(ISNUMBER($Y35),SUM(OFFSET(Base!R$1,$Y35-1,0,$Z35,1)),0)+IF(ISNUMBER($AA35),SUM(OFFSET(Base!R$1,$AA35-1,0,$AB35,1)),0)</f>
        <v>-1505.6789143232659</v>
      </c>
      <c r="S35" s="8">
        <f ca="1">IF(ISNUMBER($Y35),SUM(OFFSET(Base!S$1,$Y35-1,0,$Z35,1)),0)+IF(ISNUMBER($AA35),SUM(OFFSET(Base!S$1,$AA35-1,0,$AB35,1)),0)</f>
        <v>-1519.3750529835424</v>
      </c>
      <c r="T35" s="8">
        <f ca="1">IF(ISNUMBER($Y35),SUM(OFFSET(Base!T$1,$Y35-1,0,$Z35,1)),0)+IF(ISNUMBER($AA35),SUM(OFFSET(Base!T$1,$AA35-1,0,$AB35,1)),0)</f>
        <v>-1575.5122420053326</v>
      </c>
      <c r="U35" s="8">
        <f ca="1">IF(ISNUMBER($Y35),SUM(OFFSET(Base!U$1,$Y35-1,0,$Z35,1)),0)+IF(ISNUMBER($AA35),SUM(OFFSET(Base!U$1,$AA35-1,0,$AB35,1)),0)</f>
        <v>-1349.2770312246341</v>
      </c>
      <c r="V35" s="8">
        <f ca="1">IF(ISNUMBER($Y35),SUM(OFFSET(Base!V$1,$Y35-1,0,$Z35,1)),0)+IF(ISNUMBER($AA35),SUM(OFFSET(Base!V$1,$AA35-1,0,$AB35,1)),0)</f>
        <v>-1380.3128781996843</v>
      </c>
      <c r="W35" s="8">
        <f ca="1">IF(ISNUMBER($Y35),SUM(OFFSET(Base!W$1,$Y35-1,0,$Z35,1)),0)+IF(ISNUMBER($AA35),SUM(OFFSET(Base!W$1,$AA35-1,0,$AB35,1)),0)</f>
        <v>-699.53349109767601</v>
      </c>
      <c r="Y35" s="4">
        <v>31</v>
      </c>
      <c r="Z35" s="9">
        <v>2</v>
      </c>
      <c r="AA35" s="9">
        <v>34</v>
      </c>
      <c r="AB35" s="4">
        <v>4</v>
      </c>
    </row>
    <row r="36" spans="2:28" x14ac:dyDescent="0.25">
      <c r="B36" s="4" t="s">
        <v>48</v>
      </c>
      <c r="C36" s="8">
        <f t="shared" ca="1" si="5"/>
        <v>1209.8442406364118</v>
      </c>
      <c r="D36" s="8">
        <f ca="1">IF(ISNUMBER($Y36),SUM(OFFSET(Base!D$1,$Y36-1,0,$Z36,1)),0)+IF(ISNUMBER($AA36),SUM(OFFSET(Base!D$1,$AA36-1,0,$AB36,1)),0)</f>
        <v>9.4720593313632762</v>
      </c>
      <c r="E36" s="8">
        <f ca="1">IF(ISNUMBER($Y36),SUM(OFFSET(Base!E$1,$Y36-1,0,$Z36,1)),0)+IF(ISNUMBER($AA36),SUM(OFFSET(Base!E$1,$AA36-1,0,$AB36,1)),0)</f>
        <v>18.556657916483658</v>
      </c>
      <c r="F36" s="8">
        <f ca="1">IF(ISNUMBER($Y36),SUM(OFFSET(Base!F$1,$Y36-1,0,$Z36,1)),0)+IF(ISNUMBER($AA36),SUM(OFFSET(Base!F$1,$AA36-1,0,$AB36,1)),0)</f>
        <v>28.189782851463111</v>
      </c>
      <c r="G36" s="8">
        <f ca="1">IF(ISNUMBER($Y36),SUM(OFFSET(Base!G$1,$Y36-1,0,$Z36,1)),0)+IF(ISNUMBER($AA36),SUM(OFFSET(Base!G$1,$AA36-1,0,$AB36,1)),0)</f>
        <v>25.831246843091602</v>
      </c>
      <c r="H36" s="8">
        <f ca="1">IF(ISNUMBER($Y36),SUM(OFFSET(Base!H$1,$Y36-1,0,$Z36,1)),0)+IF(ISNUMBER($AA36),SUM(OFFSET(Base!H$1,$AA36-1,0,$AB36,1)),0)</f>
        <v>30.286948431334807</v>
      </c>
      <c r="I36" s="8">
        <f ca="1">IF(ISNUMBER($Y36),SUM(OFFSET(Base!I$1,$Y36-1,0,$Z36,1)),0)+IF(ISNUMBER($AA36),SUM(OFFSET(Base!I$1,$AA36-1,0,$AB36,1)),0)</f>
        <v>42.027003991847465</v>
      </c>
      <c r="J36" s="8">
        <f ca="1">IF(ISNUMBER($Y36),SUM(OFFSET(Base!J$1,$Y36-1,0,$Z36,1)),0)+IF(ISNUMBER($AA36),SUM(OFFSET(Base!J$1,$AA36-1,0,$AB36,1)),0)</f>
        <v>57.379723542132297</v>
      </c>
      <c r="K36" s="8">
        <f ca="1">IF(ISNUMBER($Y36),SUM(OFFSET(Base!K$1,$Y36-1,0,$Z36,1)),0)+IF(ISNUMBER($AA36),SUM(OFFSET(Base!K$1,$AA36-1,0,$AB36,1)),0)</f>
        <v>76.437838561709768</v>
      </c>
      <c r="L36" s="8">
        <f ca="1">IF(ISNUMBER($Y36),SUM(OFFSET(Base!L$1,$Y36-1,0,$Z36,1)),0)+IF(ISNUMBER($AA36),SUM(OFFSET(Base!L$1,$AA36-1,0,$AB36,1)),0)</f>
        <v>97.17965761399816</v>
      </c>
      <c r="M36" s="8">
        <f ca="1">IF(ISNUMBER($Y36),SUM(OFFSET(Base!M$1,$Y36-1,0,$Z36,1)),0)+IF(ISNUMBER($AA36),SUM(OFFSET(Base!M$1,$AA36-1,0,$AB36,1)),0)</f>
        <v>119.10509745631916</v>
      </c>
      <c r="N36" s="8">
        <f ca="1">IF(ISNUMBER($Y36),SUM(OFFSET(Base!N$1,$Y36-1,0,$Z36,1)),0)+IF(ISNUMBER($AA36),SUM(OFFSET(Base!N$1,$AA36-1,0,$AB36,1)),0)</f>
        <v>143.20790844575129</v>
      </c>
      <c r="O36" s="8">
        <f ca="1">IF(ISNUMBER($Y36),SUM(OFFSET(Base!O$1,$Y36-1,0,$Z36,1)),0)+IF(ISNUMBER($AA36),SUM(OFFSET(Base!O$1,$AA36-1,0,$AB36,1)),0)</f>
        <v>167.10371743566421</v>
      </c>
      <c r="P36" s="8">
        <f ca="1">IF(ISNUMBER($Y36),SUM(OFFSET(Base!P$1,$Y36-1,0,$Z36,1)),0)+IF(ISNUMBER($AA36),SUM(OFFSET(Base!P$1,$AA36-1,0,$AB36,1)),0)</f>
        <v>190.72055542103439</v>
      </c>
      <c r="Q36" s="8">
        <f ca="1">IF(ISNUMBER($Y36),SUM(OFFSET(Base!Q$1,$Y36-1,0,$Z36,1)),0)+IF(ISNUMBER($AA36),SUM(OFFSET(Base!Q$1,$AA36-1,0,$AB36,1)),0)</f>
        <v>210.68287445944461</v>
      </c>
      <c r="R36" s="8">
        <f ca="1">IF(ISNUMBER($Y36),SUM(OFFSET(Base!R$1,$Y36-1,0,$Z36,1)),0)+IF(ISNUMBER($AA36),SUM(OFFSET(Base!R$1,$AA36-1,0,$AB36,1)),0)</f>
        <v>240.24062523107452</v>
      </c>
      <c r="S36" s="8">
        <f ca="1">IF(ISNUMBER($Y36),SUM(OFFSET(Base!S$1,$Y36-1,0,$Z36,1)),0)+IF(ISNUMBER($AA36),SUM(OFFSET(Base!S$1,$AA36-1,0,$AB36,1)),0)</f>
        <v>264.52874158661416</v>
      </c>
      <c r="T36" s="8">
        <f ca="1">IF(ISNUMBER($Y36),SUM(OFFSET(Base!T$1,$Y36-1,0,$Z36,1)),0)+IF(ISNUMBER($AA36),SUM(OFFSET(Base!T$1,$AA36-1,0,$AB36,1)),0)</f>
        <v>287.61119640094364</v>
      </c>
      <c r="U36" s="8">
        <f ca="1">IF(ISNUMBER($Y36),SUM(OFFSET(Base!U$1,$Y36-1,0,$Z36,1)),0)+IF(ISNUMBER($AA36),SUM(OFFSET(Base!U$1,$AA36-1,0,$AB36,1)),0)</f>
        <v>316.09625154050019</v>
      </c>
      <c r="V36" s="8">
        <f ca="1">IF(ISNUMBER($Y36),SUM(OFFSET(Base!V$1,$Y36-1,0,$Z36,1)),0)+IF(ISNUMBER($AA36),SUM(OFFSET(Base!V$1,$AA36-1,0,$AB36,1)),0)</f>
        <v>337.35093878939227</v>
      </c>
      <c r="W36" s="8">
        <f ca="1">IF(ISNUMBER($Y36),SUM(OFFSET(Base!W$1,$Y36-1,0,$Z36,1)),0)+IF(ISNUMBER($AA36),SUM(OFFSET(Base!W$1,$AA36-1,0,$AB36,1)),0)</f>
        <v>367.38049092765351</v>
      </c>
      <c r="Y36" s="4">
        <v>61</v>
      </c>
      <c r="Z36" s="4">
        <v>2</v>
      </c>
    </row>
    <row r="37" spans="2:28" x14ac:dyDescent="0.25">
      <c r="B37" s="4" t="s">
        <v>52</v>
      </c>
      <c r="C37" s="8">
        <f t="shared" ca="1" si="5"/>
        <v>3360.8921431460412</v>
      </c>
      <c r="D37" s="8">
        <f ca="1">IF(ISNUMBER($Y37),SUM(OFFSET(Base!D$1,$Y37-1,0,$Z37,1)),0)+IF(ISNUMBER($AA37),SUM(OFFSET(Base!D$1,$AA37-1,0,$AB37,1)),0)</f>
        <v>207.11753206098265</v>
      </c>
      <c r="E37" s="8">
        <f ca="1">IF(ISNUMBER($Y37),SUM(OFFSET(Base!E$1,$Y37-1,0,$Z37,1)),0)+IF(ISNUMBER($AA37),SUM(OFFSET(Base!E$1,$AA37-1,0,$AB37,1)),0)</f>
        <v>297.93897796177282</v>
      </c>
      <c r="F37" s="8">
        <f ca="1">IF(ISNUMBER($Y37),SUM(OFFSET(Base!F$1,$Y37-1,0,$Z37,1)),0)+IF(ISNUMBER($AA37),SUM(OFFSET(Base!F$1,$AA37-1,0,$AB37,1)),0)</f>
        <v>268.20603272758814</v>
      </c>
      <c r="G37" s="8">
        <f ca="1">IF(ISNUMBER($Y37),SUM(OFFSET(Base!G$1,$Y37-1,0,$Z37,1)),0)+IF(ISNUMBER($AA37),SUM(OFFSET(Base!G$1,$AA37-1,0,$AB37,1)),0)</f>
        <v>248.24087350918114</v>
      </c>
      <c r="H37" s="8">
        <f ca="1">IF(ISNUMBER($Y37),SUM(OFFSET(Base!H$1,$Y37-1,0,$Z37,1)),0)+IF(ISNUMBER($AA37),SUM(OFFSET(Base!H$1,$AA37-1,0,$AB37,1)),0)</f>
        <v>228.17787848598113</v>
      </c>
      <c r="I37" s="8">
        <f ca="1">IF(ISNUMBER($Y37),SUM(OFFSET(Base!I$1,$Y37-1,0,$Z37,1)),0)+IF(ISNUMBER($AA37),SUM(OFFSET(Base!I$1,$AA37-1,0,$AB37,1)),0)</f>
        <v>271.93620240818467</v>
      </c>
      <c r="J37" s="8">
        <f ca="1">IF(ISNUMBER($Y37),SUM(OFFSET(Base!J$1,$Y37-1,0,$Z37,1)),0)+IF(ISNUMBER($AA37),SUM(OFFSET(Base!J$1,$AA37-1,0,$AB37,1)),0)</f>
        <v>321.6972960272247</v>
      </c>
      <c r="K37" s="8">
        <f ca="1">IF(ISNUMBER($Y37),SUM(OFFSET(Base!K$1,$Y37-1,0,$Z37,1)),0)+IF(ISNUMBER($AA37),SUM(OFFSET(Base!K$1,$AA37-1,0,$AB37,1)),0)</f>
        <v>312.99769510619842</v>
      </c>
      <c r="L37" s="8">
        <f ca="1">IF(ISNUMBER($Y37),SUM(OFFSET(Base!L$1,$Y37-1,0,$Z37,1)),0)+IF(ISNUMBER($AA37),SUM(OFFSET(Base!L$1,$AA37-1,0,$AB37,1)),0)</f>
        <v>374.54821703387717</v>
      </c>
      <c r="M37" s="8">
        <f ca="1">IF(ISNUMBER($Y37),SUM(OFFSET(Base!M$1,$Y37-1,0,$Z37,1)),0)+IF(ISNUMBER($AA37),SUM(OFFSET(Base!M$1,$AA37-1,0,$AB37,1)),0)</f>
        <v>270.82622580668607</v>
      </c>
      <c r="N37" s="8">
        <f ca="1">IF(ISNUMBER($Y37),SUM(OFFSET(Base!N$1,$Y37-1,0,$Z37,1)),0)+IF(ISNUMBER($AA37),SUM(OFFSET(Base!N$1,$AA37-1,0,$AB37,1)),0)</f>
        <v>273.4596027477898</v>
      </c>
      <c r="O37" s="8">
        <f ca="1">IF(ISNUMBER($Y37),SUM(OFFSET(Base!O$1,$Y37-1,0,$Z37,1)),0)+IF(ISNUMBER($AA37),SUM(OFFSET(Base!O$1,$AA37-1,0,$AB37,1)),0)</f>
        <v>288.78412014522701</v>
      </c>
      <c r="P37" s="8">
        <f ca="1">IF(ISNUMBER($Y37),SUM(OFFSET(Base!P$1,$Y37-1,0,$Z37,1)),0)+IF(ISNUMBER($AA37),SUM(OFFSET(Base!P$1,$AA37-1,0,$AB37,1)),0)</f>
        <v>319.63293171949283</v>
      </c>
      <c r="Q37" s="8">
        <f ca="1">IF(ISNUMBER($Y37),SUM(OFFSET(Base!Q$1,$Y37-1,0,$Z37,1)),0)+IF(ISNUMBER($AA37),SUM(OFFSET(Base!Q$1,$AA37-1,0,$AB37,1)),0)</f>
        <v>358.67546750159806</v>
      </c>
      <c r="R37" s="8">
        <f ca="1">IF(ISNUMBER($Y37),SUM(OFFSET(Base!R$1,$Y37-1,0,$Z37,1)),0)+IF(ISNUMBER($AA37),SUM(OFFSET(Base!R$1,$AA37-1,0,$AB37,1)),0)</f>
        <v>333.13179320437598</v>
      </c>
      <c r="S37" s="8">
        <f ca="1">IF(ISNUMBER($Y37),SUM(OFFSET(Base!S$1,$Y37-1,0,$Z37,1)),0)+IF(ISNUMBER($AA37),SUM(OFFSET(Base!S$1,$AA37-1,0,$AB37,1)),0)</f>
        <v>363.92322816182525</v>
      </c>
      <c r="T37" s="8">
        <f ca="1">IF(ISNUMBER($Y37),SUM(OFFSET(Base!T$1,$Y37-1,0,$Z37,1)),0)+IF(ISNUMBER($AA37),SUM(OFFSET(Base!T$1,$AA37-1,0,$AB37,1)),0)</f>
        <v>406.56966122651033</v>
      </c>
      <c r="U37" s="8">
        <f ca="1">IF(ISNUMBER($Y37),SUM(OFFSET(Base!U$1,$Y37-1,0,$Z37,1)),0)+IF(ISNUMBER($AA37),SUM(OFFSET(Base!U$1,$AA37-1,0,$AB37,1)),0)</f>
        <v>476.73280608024152</v>
      </c>
      <c r="V37" s="8">
        <f ca="1">IF(ISNUMBER($Y37),SUM(OFFSET(Base!V$1,$Y37-1,0,$Z37,1)),0)+IF(ISNUMBER($AA37),SUM(OFFSET(Base!V$1,$AA37-1,0,$AB37,1)),0)</f>
        <v>538.95661166253706</v>
      </c>
      <c r="W37" s="8">
        <f ca="1">IF(ISNUMBER($Y37),SUM(OFFSET(Base!W$1,$Y37-1,0,$Z37,1)),0)+IF(ISNUMBER($AA37),SUM(OFFSET(Base!W$1,$AA37-1,0,$AB37,1)),0)</f>
        <v>567.23198820186656</v>
      </c>
      <c r="Y37" s="4">
        <v>67</v>
      </c>
      <c r="Z37" s="4">
        <v>1</v>
      </c>
    </row>
    <row r="38" spans="2:28" x14ac:dyDescent="0.25">
      <c r="B38" s="4" t="s">
        <v>53</v>
      </c>
      <c r="C38" s="8">
        <f t="shared" ca="1" si="5"/>
        <v>-3222.2405358797928</v>
      </c>
      <c r="D38" s="8">
        <f ca="1">IF(ISNUMBER($Y38),SUM(OFFSET(Base!D$1,$Y38-1,0,$Z38,1)),0)+IF(ISNUMBER($AA38),SUM(OFFSET(Base!D$1,$AA38-1,0,$AB38,1)),0)</f>
        <v>-705.40562042714737</v>
      </c>
      <c r="E38" s="8">
        <f ca="1">IF(ISNUMBER($Y38),SUM(OFFSET(Base!E$1,$Y38-1,0,$Z38,1)),0)+IF(ISNUMBER($AA38),SUM(OFFSET(Base!E$1,$AA38-1,0,$AB38,1)),0)</f>
        <v>-845.24546679220111</v>
      </c>
      <c r="F38" s="8">
        <f ca="1">IF(ISNUMBER($Y38),SUM(OFFSET(Base!F$1,$Y38-1,0,$Z38,1)),0)+IF(ISNUMBER($AA38),SUM(OFFSET(Base!F$1,$AA38-1,0,$AB38,1)),0)</f>
        <v>-226.94251390492116</v>
      </c>
      <c r="G38" s="8">
        <f ca="1">IF(ISNUMBER($Y38),SUM(OFFSET(Base!G$1,$Y38-1,0,$Z38,1)),0)+IF(ISNUMBER($AA38),SUM(OFFSET(Base!G$1,$AA38-1,0,$AB38,1)),0)</f>
        <v>-193.75027631445164</v>
      </c>
      <c r="H38" s="8">
        <f ca="1">IF(ISNUMBER($Y38),SUM(OFFSET(Base!H$1,$Y38-1,0,$Z38,1)),0)+IF(ISNUMBER($AA38),SUM(OFFSET(Base!H$1,$AA38-1,0,$AB38,1)),0)</f>
        <v>-291.0659908297261</v>
      </c>
      <c r="I38" s="8">
        <f ca="1">IF(ISNUMBER($Y38),SUM(OFFSET(Base!I$1,$Y38-1,0,$Z38,1)),0)+IF(ISNUMBER($AA38),SUM(OFFSET(Base!I$1,$AA38-1,0,$AB38,1)),0)</f>
        <v>-185.05359637111971</v>
      </c>
      <c r="J38" s="8">
        <f ca="1">IF(ISNUMBER($Y38),SUM(OFFSET(Base!J$1,$Y38-1,0,$Z38,1)),0)+IF(ISNUMBER($AA38),SUM(OFFSET(Base!J$1,$AA38-1,0,$AB38,1)),0)</f>
        <v>-139.12259434524461</v>
      </c>
      <c r="K38" s="8">
        <f ca="1">IF(ISNUMBER($Y38),SUM(OFFSET(Base!K$1,$Y38-1,0,$Z38,1)),0)+IF(ISNUMBER($AA38),SUM(OFFSET(Base!K$1,$AA38-1,0,$AB38,1)),0)</f>
        <v>-121.56593088067993</v>
      </c>
      <c r="L38" s="8">
        <f ca="1">IF(ISNUMBER($Y38),SUM(OFFSET(Base!L$1,$Y38-1,0,$Z38,1)),0)+IF(ISNUMBER($AA38),SUM(OFFSET(Base!L$1,$AA38-1,0,$AB38,1)),0)</f>
        <v>-120.50603830785907</v>
      </c>
      <c r="M38" s="8">
        <f ca="1">IF(ISNUMBER($Y38),SUM(OFFSET(Base!M$1,$Y38-1,0,$Z38,1)),0)+IF(ISNUMBER($AA38),SUM(OFFSET(Base!M$1,$AA38-1,0,$AB38,1)),0)</f>
        <v>-215.62672289507691</v>
      </c>
      <c r="N38" s="8">
        <f ca="1">IF(ISNUMBER($Y38),SUM(OFFSET(Base!N$1,$Y38-1,0,$Z38,1)),0)+IF(ISNUMBER($AA38),SUM(OFFSET(Base!N$1,$AA38-1,0,$AB38,1)),0)</f>
        <v>-189.79080507510994</v>
      </c>
      <c r="O38" s="8">
        <f ca="1">IF(ISNUMBER($Y38),SUM(OFFSET(Base!O$1,$Y38-1,0,$Z38,1)),0)+IF(ISNUMBER($AA38),SUM(OFFSET(Base!O$1,$AA38-1,0,$AB38,1)),0)</f>
        <v>-195.15125216046326</v>
      </c>
      <c r="P38" s="8">
        <f ca="1">IF(ISNUMBER($Y38),SUM(OFFSET(Base!P$1,$Y38-1,0,$Z38,1)),0)+IF(ISNUMBER($AA38),SUM(OFFSET(Base!P$1,$AA38-1,0,$AB38,1)),0)</f>
        <v>-185.59075910083772</v>
      </c>
      <c r="Q38" s="8">
        <f ca="1">IF(ISNUMBER($Y38),SUM(OFFSET(Base!Q$1,$Y38-1,0,$Z38,1)),0)+IF(ISNUMBER($AA38),SUM(OFFSET(Base!Q$1,$AA38-1,0,$AB38,1)),0)</f>
        <v>-153.34299302920772</v>
      </c>
      <c r="R38" s="8">
        <f ca="1">IF(ISNUMBER($Y38),SUM(OFFSET(Base!R$1,$Y38-1,0,$Z38,1)),0)+IF(ISNUMBER($AA38),SUM(OFFSET(Base!R$1,$AA38-1,0,$AB38,1)),0)</f>
        <v>-219.4794138611623</v>
      </c>
      <c r="S38" s="8">
        <f ca="1">IF(ISNUMBER($Y38),SUM(OFFSET(Base!S$1,$Y38-1,0,$Z38,1)),0)+IF(ISNUMBER($AA38),SUM(OFFSET(Base!S$1,$AA38-1,0,$AB38,1)),0)</f>
        <v>-228.53040238870534</v>
      </c>
      <c r="T38" s="8">
        <f ca="1">IF(ISNUMBER($Y38),SUM(OFFSET(Base!T$1,$Y38-1,0,$Z38,1)),0)+IF(ISNUMBER($AA38),SUM(OFFSET(Base!T$1,$AA38-1,0,$AB38,1)),0)</f>
        <v>-232.22117496250107</v>
      </c>
      <c r="U38" s="8">
        <f ca="1">IF(ISNUMBER($Y38),SUM(OFFSET(Base!U$1,$Y38-1,0,$Z38,1)),0)+IF(ISNUMBER($AA38),SUM(OFFSET(Base!U$1,$AA38-1,0,$AB38,1)),0)</f>
        <v>-265.90549334753302</v>
      </c>
      <c r="V38" s="8">
        <f ca="1">IF(ISNUMBER($Y38),SUM(OFFSET(Base!V$1,$Y38-1,0,$Z38,1)),0)+IF(ISNUMBER($AA38),SUM(OFFSET(Base!V$1,$AA38-1,0,$AB38,1)),0)</f>
        <v>-262.29089105592635</v>
      </c>
      <c r="W38" s="8">
        <f ca="1">IF(ISNUMBER($Y38),SUM(OFFSET(Base!W$1,$Y38-1,0,$Z38,1)),0)+IF(ISNUMBER($AA38),SUM(OFFSET(Base!W$1,$AA38-1,0,$AB38,1)),0)</f>
        <v>-290.1186315456232</v>
      </c>
      <c r="Y38" s="4">
        <v>66</v>
      </c>
      <c r="Z38" s="4">
        <v>1</v>
      </c>
    </row>
    <row r="39" spans="2:28" x14ac:dyDescent="0.25">
      <c r="B39" s="4" t="s">
        <v>49</v>
      </c>
      <c r="C39" s="8">
        <f t="shared" ca="1" si="5"/>
        <v>-409.68400401242423</v>
      </c>
      <c r="D39" s="8">
        <f ca="1">IF(ISNUMBER($Y39),SUM(OFFSET(Base!D$1,$Y39-1,0,$Z39,1)),0)+IF(ISNUMBER($AA39),SUM(OFFSET(Base!D$1,$AA39-1,0,$AB39,1)),0)</f>
        <v>69.692940434511954</v>
      </c>
      <c r="E39" s="8">
        <f ca="1">IF(ISNUMBER($Y39),SUM(OFFSET(Base!E$1,$Y39-1,0,$Z39,1)),0)+IF(ISNUMBER($AA39),SUM(OFFSET(Base!E$1,$AA39-1,0,$AB39,1)),0)</f>
        <v>82.895894317090466</v>
      </c>
      <c r="F39" s="8">
        <f ca="1">IF(ISNUMBER($Y39),SUM(OFFSET(Base!F$1,$Y39-1,0,$Z39,1)),0)+IF(ISNUMBER($AA39),SUM(OFFSET(Base!F$1,$AA39-1,0,$AB39,1)),0)</f>
        <v>348.03598344317425</v>
      </c>
      <c r="G39" s="8">
        <f ca="1">IF(ISNUMBER($Y39),SUM(OFFSET(Base!G$1,$Y39-1,0,$Z39,1)),0)+IF(ISNUMBER($AA39),SUM(OFFSET(Base!G$1,$AA39-1,0,$AB39,1)),0)</f>
        <v>339.80269323835552</v>
      </c>
      <c r="H39" s="8">
        <f ca="1">IF(ISNUMBER($Y39),SUM(OFFSET(Base!H$1,$Y39-1,0,$Z39,1)),0)+IF(ISNUMBER($AA39),SUM(OFFSET(Base!H$1,$AA39-1,0,$AB39,1)),0)</f>
        <v>376.45691952531905</v>
      </c>
      <c r="I39" s="8">
        <f ca="1">IF(ISNUMBER($Y39),SUM(OFFSET(Base!I$1,$Y39-1,0,$Z39,1)),0)+IF(ISNUMBER($AA39),SUM(OFFSET(Base!I$1,$AA39-1,0,$AB39,1)),0)</f>
        <v>-224.54481267798084</v>
      </c>
      <c r="J39" s="8">
        <f ca="1">IF(ISNUMBER($Y39),SUM(OFFSET(Base!J$1,$Y39-1,0,$Z39,1)),0)+IF(ISNUMBER($AA39),SUM(OFFSET(Base!J$1,$AA39-1,0,$AB39,1)),0)</f>
        <v>-176.61370996515859</v>
      </c>
      <c r="K39" s="8">
        <f ca="1">IF(ISNUMBER($Y39),SUM(OFFSET(Base!K$1,$Y39-1,0,$Z39,1)),0)+IF(ISNUMBER($AA39),SUM(OFFSET(Base!K$1,$AA39-1,0,$AB39,1)),0)</f>
        <v>-249.58838593794363</v>
      </c>
      <c r="L39" s="8">
        <f ca="1">IF(ISNUMBER($Y39),SUM(OFFSET(Base!L$1,$Y39-1,0,$Z39,1)),0)+IF(ISNUMBER($AA39),SUM(OFFSET(Base!L$1,$AA39-1,0,$AB39,1)),0)</f>
        <v>-183.13157094237269</v>
      </c>
      <c r="M39" s="8">
        <f ca="1">IF(ISNUMBER($Y39),SUM(OFFSET(Base!M$1,$Y39-1,0,$Z39,1)),0)+IF(ISNUMBER($AA39),SUM(OFFSET(Base!M$1,$AA39-1,0,$AB39,1)),0)</f>
        <v>-313.12524563887661</v>
      </c>
      <c r="N39" s="8">
        <f ca="1">IF(ISNUMBER($Y39),SUM(OFFSET(Base!N$1,$Y39-1,0,$Z39,1)),0)+IF(ISNUMBER($AA39),SUM(OFFSET(Base!N$1,$AA39-1,0,$AB39,1)),0)</f>
        <v>-337.50058751920449</v>
      </c>
      <c r="O39" s="8">
        <f ca="1">IF(ISNUMBER($Y39),SUM(OFFSET(Base!O$1,$Y39-1,0,$Z39,1)),0)+IF(ISNUMBER($AA39),SUM(OFFSET(Base!O$1,$AA39-1,0,$AB39,1)),0)</f>
        <v>-373.78808281381862</v>
      </c>
      <c r="P39" s="8">
        <f ca="1">IF(ISNUMBER($Y39),SUM(OFFSET(Base!P$1,$Y39-1,0,$Z39,1)),0)+IF(ISNUMBER($AA39),SUM(OFFSET(Base!P$1,$AA39-1,0,$AB39,1)),0)</f>
        <v>-298.48038162184741</v>
      </c>
      <c r="Q39" s="8">
        <f ca="1">IF(ISNUMBER($Y39),SUM(OFFSET(Base!Q$1,$Y39-1,0,$Z39,1)),0)+IF(ISNUMBER($AA39),SUM(OFFSET(Base!Q$1,$AA39-1,0,$AB39,1)),0)</f>
        <v>-329.40317233619425</v>
      </c>
      <c r="R39" s="8">
        <f ca="1">IF(ISNUMBER($Y39),SUM(OFFSET(Base!R$1,$Y39-1,0,$Z39,1)),0)+IF(ISNUMBER($AA39),SUM(OFFSET(Base!R$1,$AA39-1,0,$AB39,1)),0)</f>
        <v>-348.81775551115948</v>
      </c>
      <c r="S39" s="8">
        <f ca="1">IF(ISNUMBER($Y39),SUM(OFFSET(Base!S$1,$Y39-1,0,$Z39,1)),0)+IF(ISNUMBER($AA39),SUM(OFFSET(Base!S$1,$AA39-1,0,$AB39,1)),0)</f>
        <v>-374.38511185016608</v>
      </c>
      <c r="T39" s="8">
        <f ca="1">IF(ISNUMBER($Y39),SUM(OFFSET(Base!T$1,$Y39-1,0,$Z39,1)),0)+IF(ISNUMBER($AA39),SUM(OFFSET(Base!T$1,$AA39-1,0,$AB39,1)),0)</f>
        <v>-390.42469793624895</v>
      </c>
      <c r="U39" s="8">
        <f ca="1">IF(ISNUMBER($Y39),SUM(OFFSET(Base!U$1,$Y39-1,0,$Z39,1)),0)+IF(ISNUMBER($AA39),SUM(OFFSET(Base!U$1,$AA39-1,0,$AB39,1)),0)</f>
        <v>288.44799526505636</v>
      </c>
      <c r="V39" s="8">
        <f ca="1">IF(ISNUMBER($Y39),SUM(OFFSET(Base!V$1,$Y39-1,0,$Z39,1)),0)+IF(ISNUMBER($AA39),SUM(OFFSET(Base!V$1,$AA39-1,0,$AB39,1)),0)</f>
        <v>364.20087822024499</v>
      </c>
      <c r="W39" s="8">
        <f ca="1">IF(ISNUMBER($Y39),SUM(OFFSET(Base!W$1,$Y39-1,0,$Z39,1)),0)+IF(ISNUMBER($AA39),SUM(OFFSET(Base!W$1,$AA39-1,0,$AB39,1)),0)</f>
        <v>393.40624393709243</v>
      </c>
      <c r="Y39" s="4">
        <v>27</v>
      </c>
      <c r="Z39" s="4">
        <v>1</v>
      </c>
    </row>
    <row r="40" spans="2:28" x14ac:dyDescent="0.25">
      <c r="B40" s="10" t="s">
        <v>50</v>
      </c>
      <c r="C40" s="11">
        <f t="shared" ca="1" si="5"/>
        <v>126.00829841644487</v>
      </c>
      <c r="D40" s="11">
        <f ca="1">IF(ISNUMBER($Y40),SUM(OFFSET(Base!D$1,$Y40-1,0,$Z40,1)),0)+IF(ISNUMBER($AA40),SUM(OFFSET(Base!D$1,$AA40-1,0,$AB40,1)),0)</f>
        <v>25.395204181297711</v>
      </c>
      <c r="E40" s="11">
        <f ca="1">IF(ISNUMBER($Y40),SUM(OFFSET(Base!E$1,$Y40-1,0,$Z40,1)),0)+IF(ISNUMBER($AA40),SUM(OFFSET(Base!E$1,$AA40-1,0,$AB40,1)),0)</f>
        <v>107.68294980969024</v>
      </c>
      <c r="F40" s="11">
        <f ca="1">IF(ISNUMBER($Y40),SUM(OFFSET(Base!F$1,$Y40-1,0,$Z40,1)),0)+IF(ISNUMBER($AA40),SUM(OFFSET(Base!F$1,$AA40-1,0,$AB40,1)),0)</f>
        <v>1.224691401176E-2</v>
      </c>
      <c r="G40" s="11">
        <f ca="1">IF(ISNUMBER($Y40),SUM(OFFSET(Base!G$1,$Y40-1,0,$Z40,1)),0)+IF(ISNUMBER($AA40),SUM(OFFSET(Base!G$1,$AA40-1,0,$AB40,1)),0)</f>
        <v>0</v>
      </c>
      <c r="H40" s="11">
        <f ca="1">IF(ISNUMBER($Y40),SUM(OFFSET(Base!H$1,$Y40-1,0,$Z40,1)),0)+IF(ISNUMBER($AA40),SUM(OFFSET(Base!H$1,$AA40-1,0,$AB40,1)),0)</f>
        <v>0</v>
      </c>
      <c r="I40" s="11">
        <f ca="1">IF(ISNUMBER($Y40),SUM(OFFSET(Base!I$1,$Y40-1,0,$Z40,1)),0)+IF(ISNUMBER($AA40),SUM(OFFSET(Base!I$1,$AA40-1,0,$AB40,1)),0)</f>
        <v>1.8468865773151399</v>
      </c>
      <c r="J40" s="11">
        <f ca="1">IF(ISNUMBER($Y40),SUM(OFFSET(Base!J$1,$Y40-1,0,$Z40,1)),0)+IF(ISNUMBER($AA40),SUM(OFFSET(Base!J$1,$AA40-1,0,$AB40,1)),0)</f>
        <v>1.6994331550535902</v>
      </c>
      <c r="K40" s="11">
        <f ca="1">IF(ISNUMBER($Y40),SUM(OFFSET(Base!K$1,$Y40-1,0,$Z40,1)),0)+IF(ISNUMBER($AA40),SUM(OFFSET(Base!K$1,$AA40-1,0,$AB40,1)),0)</f>
        <v>2.4379520213069997E-2</v>
      </c>
      <c r="L40" s="11">
        <f ca="1">IF(ISNUMBER($Y40),SUM(OFFSET(Base!L$1,$Y40-1,0,$Z40,1)),0)+IF(ISNUMBER($AA40),SUM(OFFSET(Base!L$1,$AA40-1,0,$AB40,1)),0)</f>
        <v>7.7030884275089102</v>
      </c>
      <c r="M40" s="11">
        <f ca="1">IF(ISNUMBER($Y40),SUM(OFFSET(Base!M$1,$Y40-1,0,$Z40,1)),0)+IF(ISNUMBER($AA40),SUM(OFFSET(Base!M$1,$AA40-1,0,$AB40,1)),0)</f>
        <v>3.1593178278E-3</v>
      </c>
      <c r="N40" s="11">
        <f ca="1">IF(ISNUMBER($Y40),SUM(OFFSET(Base!N$1,$Y40-1,0,$Z40,1)),0)+IF(ISNUMBER($AA40),SUM(OFFSET(Base!N$1,$AA40-1,0,$AB40,1)),0)</f>
        <v>0.47590792131990001</v>
      </c>
      <c r="O40" s="11">
        <f ca="1">IF(ISNUMBER($Y40),SUM(OFFSET(Base!O$1,$Y40-1,0,$Z40,1)),0)+IF(ISNUMBER($AA40),SUM(OFFSET(Base!O$1,$AA40-1,0,$AB40,1)),0)</f>
        <v>0.44087177269080002</v>
      </c>
      <c r="P40" s="11">
        <f ca="1">IF(ISNUMBER($Y40),SUM(OFFSET(Base!P$1,$Y40-1,0,$Z40,1)),0)+IF(ISNUMBER($AA40),SUM(OFFSET(Base!P$1,$AA40-1,0,$AB40,1)),0)</f>
        <v>0.44902331816777002</v>
      </c>
      <c r="Q40" s="11">
        <f ca="1">IF(ISNUMBER($Y40),SUM(OFFSET(Base!Q$1,$Y40-1,0,$Z40,1)),0)+IF(ISNUMBER($AA40),SUM(OFFSET(Base!Q$1,$AA40-1,0,$AB40,1)),0)</f>
        <v>0.42408663079627001</v>
      </c>
      <c r="R40" s="11">
        <f ca="1">IF(ISNUMBER($Y40),SUM(OFFSET(Base!R$1,$Y40-1,0,$Z40,1)),0)+IF(ISNUMBER($AA40),SUM(OFFSET(Base!R$1,$AA40-1,0,$AB40,1)),0)</f>
        <v>0.37877229024247</v>
      </c>
      <c r="S40" s="11">
        <f ca="1">IF(ISNUMBER($Y40),SUM(OFFSET(Base!S$1,$Y40-1,0,$Z40,1)),0)+IF(ISNUMBER($AA40),SUM(OFFSET(Base!S$1,$AA40-1,0,$AB40,1)),0)</f>
        <v>0</v>
      </c>
      <c r="T40" s="11">
        <f ca="1">IF(ISNUMBER($Y40),SUM(OFFSET(Base!T$1,$Y40-1,0,$Z40,1)),0)+IF(ISNUMBER($AA40),SUM(OFFSET(Base!T$1,$AA40-1,0,$AB40,1)),0)</f>
        <v>0</v>
      </c>
      <c r="U40" s="11">
        <f ca="1">IF(ISNUMBER($Y40),SUM(OFFSET(Base!U$1,$Y40-1,0,$Z40,1)),0)+IF(ISNUMBER($AA40),SUM(OFFSET(Base!U$1,$AA40-1,0,$AB40,1)),0)</f>
        <v>0</v>
      </c>
      <c r="V40" s="11">
        <f ca="1">IF(ISNUMBER($Y40),SUM(OFFSET(Base!V$1,$Y40-1,0,$Z40,1)),0)+IF(ISNUMBER($AA40),SUM(OFFSET(Base!V$1,$AA40-1,0,$AB40,1)),0)</f>
        <v>0</v>
      </c>
      <c r="W40" s="11">
        <f ca="1">IF(ISNUMBER($Y40),SUM(OFFSET(Base!W$1,$Y40-1,0,$Z40,1)),0)+IF(ISNUMBER($AA40),SUM(OFFSET(Base!W$1,$AA40-1,0,$AB40,1)),0)</f>
        <v>0</v>
      </c>
      <c r="Y40" s="4">
        <v>40</v>
      </c>
      <c r="Z40" s="4">
        <v>3</v>
      </c>
    </row>
    <row r="41" spans="2:28" x14ac:dyDescent="0.25">
      <c r="B41" s="4" t="s">
        <v>51</v>
      </c>
      <c r="C41" s="8">
        <f t="shared" ca="1" si="5"/>
        <v>6028.0713711535172</v>
      </c>
      <c r="D41" s="8">
        <f t="shared" ref="D41" ca="1" si="6">SUM(D31:D40)</f>
        <v>895.19299793699474</v>
      </c>
      <c r="E41" s="8">
        <f t="shared" ref="E41:W41" ca="1" si="7">SUM(E31:E40)</f>
        <v>1040.3812885024406</v>
      </c>
      <c r="F41" s="8">
        <f t="shared" ca="1" si="7"/>
        <v>1197.5129581337021</v>
      </c>
      <c r="G41" s="8">
        <f t="shared" ca="1" si="7"/>
        <v>1107.9139288187775</v>
      </c>
      <c r="H41" s="8">
        <f t="shared" ca="1" si="7"/>
        <v>1028.2216912970753</v>
      </c>
      <c r="I41" s="8">
        <f t="shared" ca="1" si="7"/>
        <v>863.73282370889467</v>
      </c>
      <c r="J41" s="8">
        <f t="shared" ca="1" si="7"/>
        <v>1105.4160229677909</v>
      </c>
      <c r="K41" s="8">
        <f t="shared" ca="1" si="7"/>
        <v>742.64609242241079</v>
      </c>
      <c r="L41" s="8">
        <f t="shared" ca="1" si="7"/>
        <v>1302.0739812431286</v>
      </c>
      <c r="M41" s="8">
        <f t="shared" ca="1" si="7"/>
        <v>170.52156775761244</v>
      </c>
      <c r="N41" s="8">
        <f t="shared" ca="1" si="7"/>
        <v>-491.23362631378865</v>
      </c>
      <c r="O41" s="8">
        <f t="shared" ca="1" si="7"/>
        <v>-495.53812930423913</v>
      </c>
      <c r="P41" s="8">
        <f t="shared" ca="1" si="7"/>
        <v>-195.58147027837109</v>
      </c>
      <c r="Q41" s="8">
        <f t="shared" ca="1" si="7"/>
        <v>-198.09389593404407</v>
      </c>
      <c r="R41" s="8">
        <f t="shared" ca="1" si="7"/>
        <v>-768.03829783862489</v>
      </c>
      <c r="S41" s="8">
        <f t="shared" ca="1" si="7"/>
        <v>-688.86345860711401</v>
      </c>
      <c r="T41" s="8">
        <f t="shared" ca="1" si="7"/>
        <v>-636.41060240004674</v>
      </c>
      <c r="U41" s="8">
        <f t="shared" ca="1" si="7"/>
        <v>207.76517236011557</v>
      </c>
      <c r="V41" s="8">
        <f t="shared" ca="1" si="7"/>
        <v>443.20939211022102</v>
      </c>
      <c r="W41" s="8">
        <f t="shared" ca="1" si="7"/>
        <v>1201.0119620076875</v>
      </c>
    </row>
    <row r="43" spans="2:28" x14ac:dyDescent="0.25">
      <c r="B43" s="4" t="s">
        <v>56</v>
      </c>
      <c r="C43" s="8">
        <f t="shared" ref="C43:C49" ca="1" si="8">NPV($C$2,D43:W43)</f>
        <v>8203.2994247785336</v>
      </c>
      <c r="D43" s="8">
        <f ca="1">IF(ISNUMBER($Y43),SUM(OFFSET(Base!D$1,$Y43-1,0,$Z43,1)),0)+IF(ISNUMBER($AA43),SUM(OFFSET(Base!D$1,$AA43-1,0,$AB43,1)),0)</f>
        <v>0</v>
      </c>
      <c r="E43" s="8">
        <f ca="1">IF(ISNUMBER($Y43),SUM(OFFSET(Base!E$1,$Y43-1,0,$Z43,1)),0)+IF(ISNUMBER($AA43),SUM(OFFSET(Base!E$1,$AA43-1,0,$AB43,1)),0)</f>
        <v>0</v>
      </c>
      <c r="F43" s="8">
        <f ca="1">IF(ISNUMBER($Y43),SUM(OFFSET(Base!F$1,$Y43-1,0,$Z43,1)),0)+IF(ISNUMBER($AA43),SUM(OFFSET(Base!F$1,$AA43-1,0,$AB43,1)),0)</f>
        <v>0</v>
      </c>
      <c r="G43" s="8">
        <f ca="1">IF(ISNUMBER($Y43),SUM(OFFSET(Base!G$1,$Y43-1,0,$Z43,1)),0)+IF(ISNUMBER($AA43),SUM(OFFSET(Base!G$1,$AA43-1,0,$AB43,1)),0)</f>
        <v>0</v>
      </c>
      <c r="H43" s="8">
        <f ca="1">IF(ISNUMBER($Y43),SUM(OFFSET(Base!H$1,$Y43-1,0,$Z43,1)),0)+IF(ISNUMBER($AA43),SUM(OFFSET(Base!H$1,$AA43-1,0,$AB43,1)),0)</f>
        <v>173.69769690612782</v>
      </c>
      <c r="I43" s="8">
        <f ca="1">IF(ISNUMBER($Y43),SUM(OFFSET(Base!I$1,$Y43-1,0,$Z43,1)),0)+IF(ISNUMBER($AA43),SUM(OFFSET(Base!I$1,$AA43-1,0,$AB43,1)),0)</f>
        <v>255.04468884047316</v>
      </c>
      <c r="J43" s="8">
        <f ca="1">IF(ISNUMBER($Y43),SUM(OFFSET(Base!J$1,$Y43-1,0,$Z43,1)),0)+IF(ISNUMBER($AA43),SUM(OFFSET(Base!J$1,$AA43-1,0,$AB43,1)),0)</f>
        <v>309.32590434307178</v>
      </c>
      <c r="K43" s="8">
        <f ca="1">IF(ISNUMBER($Y43),SUM(OFFSET(Base!K$1,$Y43-1,0,$Z43,1)),0)+IF(ISNUMBER($AA43),SUM(OFFSET(Base!K$1,$AA43-1,0,$AB43,1)),0)</f>
        <v>449.82207687804049</v>
      </c>
      <c r="L43" s="8">
        <f ca="1">IF(ISNUMBER($Y43),SUM(OFFSET(Base!L$1,$Y43-1,0,$Z43,1)),0)+IF(ISNUMBER($AA43),SUM(OFFSET(Base!L$1,$AA43-1,0,$AB43,1)),0)</f>
        <v>506.92456773800552</v>
      </c>
      <c r="M43" s="8">
        <f ca="1">IF(ISNUMBER($Y43),SUM(OFFSET(Base!M$1,$Y43-1,0,$Z43,1)),0)+IF(ISNUMBER($AA43),SUM(OFFSET(Base!M$1,$AA43-1,0,$AB43,1)),0)</f>
        <v>997.33168868889084</v>
      </c>
      <c r="N43" s="8">
        <f ca="1">IF(ISNUMBER($Y43),SUM(OFFSET(Base!N$1,$Y43-1,0,$Z43,1)),0)+IF(ISNUMBER($AA43),SUM(OFFSET(Base!N$1,$AA43-1,0,$AB43,1)),0)</f>
        <v>1342.828816215746</v>
      </c>
      <c r="O43" s="8">
        <f ca="1">IF(ISNUMBER($Y43),SUM(OFFSET(Base!O$1,$Y43-1,0,$Z43,1)),0)+IF(ISNUMBER($AA43),SUM(OFFSET(Base!O$1,$AA43-1,0,$AB43,1)),0)</f>
        <v>1353.2780296462095</v>
      </c>
      <c r="P43" s="8">
        <f ca="1">IF(ISNUMBER($Y43),SUM(OFFSET(Base!P$1,$Y43-1,0,$Z43,1)),0)+IF(ISNUMBER($AA43),SUM(OFFSET(Base!P$1,$AA43-1,0,$AB43,1)),0)</f>
        <v>1353.2780296462095</v>
      </c>
      <c r="Q43" s="8">
        <f ca="1">IF(ISNUMBER($Y43),SUM(OFFSET(Base!Q$1,$Y43-1,0,$Z43,1)),0)+IF(ISNUMBER($AA43),SUM(OFFSET(Base!Q$1,$AA43-1,0,$AB43,1)),0)</f>
        <v>1401.0155941712235</v>
      </c>
      <c r="R43" s="8">
        <f ca="1">IF(ISNUMBER($Y43),SUM(OFFSET(Base!R$1,$Y43-1,0,$Z43,1)),0)+IF(ISNUMBER($AA43),SUM(OFFSET(Base!R$1,$AA43-1,0,$AB43,1)),0)</f>
        <v>1878.2321217182891</v>
      </c>
      <c r="S43" s="8">
        <f ca="1">IF(ISNUMBER($Y43),SUM(OFFSET(Base!S$1,$Y43-1,0,$Z43,1)),0)+IF(ISNUMBER($AA43),SUM(OFFSET(Base!S$1,$AA43-1,0,$AB43,1)),0)</f>
        <v>1978.1206614492389</v>
      </c>
      <c r="T43" s="8">
        <f ca="1">IF(ISNUMBER($Y43),SUM(OFFSET(Base!T$1,$Y43-1,0,$Z43,1)),0)+IF(ISNUMBER($AA43),SUM(OFFSET(Base!T$1,$AA43-1,0,$AB43,1)),0)</f>
        <v>1978.1206614492389</v>
      </c>
      <c r="U43" s="8">
        <f ca="1">IF(ISNUMBER($Y43),SUM(OFFSET(Base!U$1,$Y43-1,0,$Z43,1)),0)+IF(ISNUMBER($AA43),SUM(OFFSET(Base!U$1,$AA43-1,0,$AB43,1)),0)</f>
        <v>2365.2630011059678</v>
      </c>
      <c r="V43" s="8">
        <f ca="1">IF(ISNUMBER($Y43),SUM(OFFSET(Base!V$1,$Y43-1,0,$Z43,1)),0)+IF(ISNUMBER($AA43),SUM(OFFSET(Base!V$1,$AA43-1,0,$AB43,1)),0)</f>
        <v>2466.9939939732003</v>
      </c>
      <c r="W43" s="8">
        <f ca="1">IF(ISNUMBER($Y43),SUM(OFFSET(Base!W$1,$Y43-1,0,$Z43,1)),0)+IF(ISNUMBER($AA43),SUM(OFFSET(Base!W$1,$AA43-1,0,$AB43,1)),0)</f>
        <v>2470.1341822673576</v>
      </c>
      <c r="Y43" s="4">
        <v>47</v>
      </c>
      <c r="Z43" s="4">
        <v>2</v>
      </c>
    </row>
    <row r="44" spans="2:28" x14ac:dyDescent="0.25">
      <c r="B44" s="4" t="s">
        <v>57</v>
      </c>
      <c r="C44" s="8">
        <f t="shared" ca="1" si="8"/>
        <v>9006.8875801291597</v>
      </c>
      <c r="D44" s="8">
        <f ca="1">IF(ISNUMBER($Y44),SUM(OFFSET(Base!D$1,$Y44-1,0,$Z44,1)),0)+IF(ISNUMBER($AA44),SUM(OFFSET(Base!D$1,$AA44-1,0,$AB44,1)),0)</f>
        <v>226.61766328640675</v>
      </c>
      <c r="E44" s="8">
        <f ca="1">IF(ISNUMBER($Y44),SUM(OFFSET(Base!E$1,$Y44-1,0,$Z44,1)),0)+IF(ISNUMBER($AA44),SUM(OFFSET(Base!E$1,$AA44-1,0,$AB44,1)),0)</f>
        <v>247.27654905931502</v>
      </c>
      <c r="F44" s="8">
        <f ca="1">IF(ISNUMBER($Y44),SUM(OFFSET(Base!F$1,$Y44-1,0,$Z44,1)),0)+IF(ISNUMBER($AA44),SUM(OFFSET(Base!F$1,$AA44-1,0,$AB44,1)),0)</f>
        <v>465.75923303426379</v>
      </c>
      <c r="G44" s="8">
        <f ca="1">IF(ISNUMBER($Y44),SUM(OFFSET(Base!G$1,$Y44-1,0,$Z44,1)),0)+IF(ISNUMBER($AA44),SUM(OFFSET(Base!G$1,$AA44-1,0,$AB44,1)),0)</f>
        <v>557.82926128399049</v>
      </c>
      <c r="H44" s="8">
        <f ca="1">IF(ISNUMBER($Y44),SUM(OFFSET(Base!H$1,$Y44-1,0,$Z44,1)),0)+IF(ISNUMBER($AA44),SUM(OFFSET(Base!H$1,$AA44-1,0,$AB44,1)),0)</f>
        <v>659.046387239772</v>
      </c>
      <c r="I44" s="8">
        <f ca="1">IF(ISNUMBER($Y44),SUM(OFFSET(Base!I$1,$Y44-1,0,$Z44,1)),0)+IF(ISNUMBER($AA44),SUM(OFFSET(Base!I$1,$AA44-1,0,$AB44,1)),0)</f>
        <v>693.86136894593199</v>
      </c>
      <c r="J44" s="8">
        <f ca="1">IF(ISNUMBER($Y44),SUM(OFFSET(Base!J$1,$Y44-1,0,$Z44,1)),0)+IF(ISNUMBER($AA44),SUM(OFFSET(Base!J$1,$AA44-1,0,$AB44,1)),0)</f>
        <v>716.28921953942017</v>
      </c>
      <c r="K44" s="8">
        <f ca="1">IF(ISNUMBER($Y44),SUM(OFFSET(Base!K$1,$Y44-1,0,$Z44,1)),0)+IF(ISNUMBER($AA44),SUM(OFFSET(Base!K$1,$AA44-1,0,$AB44,1)),0)</f>
        <v>751.01290523868511</v>
      </c>
      <c r="L44" s="8">
        <f ca="1">IF(ISNUMBER($Y44),SUM(OFFSET(Base!L$1,$Y44-1,0,$Z44,1)),0)+IF(ISNUMBER($AA44),SUM(OFFSET(Base!L$1,$AA44-1,0,$AB44,1)),0)</f>
        <v>761.86726799682424</v>
      </c>
      <c r="M44" s="8">
        <f ca="1">IF(ISNUMBER($Y44),SUM(OFFSET(Base!M$1,$Y44-1,0,$Z44,1)),0)+IF(ISNUMBER($AA44),SUM(OFFSET(Base!M$1,$AA44-1,0,$AB44,1)),0)</f>
        <v>998.58263238637869</v>
      </c>
      <c r="N44" s="8">
        <f ca="1">IF(ISNUMBER($Y44),SUM(OFFSET(Base!N$1,$Y44-1,0,$Z44,1)),0)+IF(ISNUMBER($AA44),SUM(OFFSET(Base!N$1,$AA44-1,0,$AB44,1)),0)</f>
        <v>1167.6755896777033</v>
      </c>
      <c r="O44" s="8">
        <f ca="1">IF(ISNUMBER($Y44),SUM(OFFSET(Base!O$1,$Y44-1,0,$Z44,1)),0)+IF(ISNUMBER($AA44),SUM(OFFSET(Base!O$1,$AA44-1,0,$AB44,1)),0)</f>
        <v>1197.229097331857</v>
      </c>
      <c r="P44" s="8">
        <f ca="1">IF(ISNUMBER($Y44),SUM(OFFSET(Base!P$1,$Y44-1,0,$Z44,1)),0)+IF(ISNUMBER($AA44),SUM(OFFSET(Base!P$1,$AA44-1,0,$AB44,1)),0)</f>
        <v>1148.2003584478423</v>
      </c>
      <c r="Q44" s="8">
        <f ca="1">IF(ISNUMBER($Y44),SUM(OFFSET(Base!Q$1,$Y44-1,0,$Z44,1)),0)+IF(ISNUMBER($AA44),SUM(OFFSET(Base!Q$1,$AA44-1,0,$AB44,1)),0)</f>
        <v>1150.9700306050534</v>
      </c>
      <c r="R44" s="8">
        <f ca="1">IF(ISNUMBER($Y44),SUM(OFFSET(Base!R$1,$Y44-1,0,$Z44,1)),0)+IF(ISNUMBER($AA44),SUM(OFFSET(Base!R$1,$AA44-1,0,$AB44,1)),0)</f>
        <v>1389.9043802260139</v>
      </c>
      <c r="S44" s="8">
        <f ca="1">IF(ISNUMBER($Y44),SUM(OFFSET(Base!S$1,$Y44-1,0,$Z44,1)),0)+IF(ISNUMBER($AA44),SUM(OFFSET(Base!S$1,$AA44-1,0,$AB44,1)),0)</f>
        <v>1425.9109304185347</v>
      </c>
      <c r="T44" s="8">
        <f ca="1">IF(ISNUMBER($Y44),SUM(OFFSET(Base!T$1,$Y44-1,0,$Z44,1)),0)+IF(ISNUMBER($AA44),SUM(OFFSET(Base!T$1,$AA44-1,0,$AB44,1)),0)</f>
        <v>1464.218173788179</v>
      </c>
      <c r="U44" s="8">
        <f ca="1">IF(ISNUMBER($Y44),SUM(OFFSET(Base!U$1,$Y44-1,0,$Z44,1)),0)+IF(ISNUMBER($AA44),SUM(OFFSET(Base!U$1,$AA44-1,0,$AB44,1)),0)</f>
        <v>1508.7767268917846</v>
      </c>
      <c r="V44" s="8">
        <f ca="1">IF(ISNUMBER($Y44),SUM(OFFSET(Base!V$1,$Y44-1,0,$Z44,1)),0)+IF(ISNUMBER($AA44),SUM(OFFSET(Base!V$1,$AA44-1,0,$AB44,1)),0)</f>
        <v>1553.954033330723</v>
      </c>
      <c r="W44" s="8">
        <f ca="1">IF(ISNUMBER($Y44),SUM(OFFSET(Base!W$1,$Y44-1,0,$Z44,1)),0)+IF(ISNUMBER($AA44),SUM(OFFSET(Base!W$1,$AA44-1,0,$AB44,1)),0)</f>
        <v>1603.6352753032943</v>
      </c>
      <c r="Y44" s="9">
        <v>49</v>
      </c>
      <c r="Z44" s="9">
        <v>2</v>
      </c>
      <c r="AA44" s="9">
        <v>52</v>
      </c>
      <c r="AB44" s="4">
        <v>2</v>
      </c>
    </row>
    <row r="45" spans="2:28" x14ac:dyDescent="0.25">
      <c r="B45" s="4" t="s">
        <v>54</v>
      </c>
      <c r="C45" s="8">
        <f t="shared" ca="1" si="8"/>
        <v>5353.365325181856</v>
      </c>
      <c r="D45" s="8">
        <f ca="1">IF(ISNUMBER($Y45),SUM(OFFSET(Base!D$1,$Y45-1,0,$Z45,1)),0)+IF(ISNUMBER($AA45),SUM(OFFSET(Base!D$1,$AA45-1,0,$AB45,1)),0)</f>
        <v>298.73896349348342</v>
      </c>
      <c r="E45" s="8">
        <f ca="1">IF(ISNUMBER($Y45),SUM(OFFSET(Base!E$1,$Y45-1,0,$Z45,1)),0)+IF(ISNUMBER($AA45),SUM(OFFSET(Base!E$1,$AA45-1,0,$AB45,1)),0)</f>
        <v>347.70938718540765</v>
      </c>
      <c r="F45" s="8">
        <f ca="1">IF(ISNUMBER($Y45),SUM(OFFSET(Base!F$1,$Y45-1,0,$Z45,1)),0)+IF(ISNUMBER($AA45),SUM(OFFSET(Base!F$1,$AA45-1,0,$AB45,1)),0)</f>
        <v>331.14862902031626</v>
      </c>
      <c r="G45" s="8">
        <f ca="1">IF(ISNUMBER($Y45),SUM(OFFSET(Base!G$1,$Y45-1,0,$Z45,1)),0)+IF(ISNUMBER($AA45),SUM(OFFSET(Base!G$1,$AA45-1,0,$AB45,1)),0)</f>
        <v>398.05432170448699</v>
      </c>
      <c r="H45" s="8">
        <f ca="1">IF(ISNUMBER($Y45),SUM(OFFSET(Base!H$1,$Y45-1,0,$Z45,1)),0)+IF(ISNUMBER($AA45),SUM(OFFSET(Base!H$1,$AA45-1,0,$AB45,1)),0)</f>
        <v>389.83359421658457</v>
      </c>
      <c r="I45" s="8">
        <f ca="1">IF(ISNUMBER($Y45),SUM(OFFSET(Base!I$1,$Y45-1,0,$Z45,1)),0)+IF(ISNUMBER($AA45),SUM(OFFSET(Base!I$1,$AA45-1,0,$AB45,1)),0)</f>
        <v>770.16691686873742</v>
      </c>
      <c r="J45" s="8">
        <f ca="1">IF(ISNUMBER($Y45),SUM(OFFSET(Base!J$1,$Y45-1,0,$Z45,1)),0)+IF(ISNUMBER($AA45),SUM(OFFSET(Base!J$1,$AA45-1,0,$AB45,1)),0)</f>
        <v>728.87731626259711</v>
      </c>
      <c r="K45" s="8">
        <f ca="1">IF(ISNUMBER($Y45),SUM(OFFSET(Base!K$1,$Y45-1,0,$Z45,1)),0)+IF(ISNUMBER($AA45),SUM(OFFSET(Base!K$1,$AA45-1,0,$AB45,1)),0)</f>
        <v>729.18685243160655</v>
      </c>
      <c r="L45" s="8">
        <f ca="1">IF(ISNUMBER($Y45),SUM(OFFSET(Base!L$1,$Y45-1,0,$Z45,1)),0)+IF(ISNUMBER($AA45),SUM(OFFSET(Base!L$1,$AA45-1,0,$AB45,1)),0)</f>
        <v>697.0322443794455</v>
      </c>
      <c r="M45" s="8">
        <f ca="1">IF(ISNUMBER($Y45),SUM(OFFSET(Base!M$1,$Y45-1,0,$Z45,1)),0)+IF(ISNUMBER($AA45),SUM(OFFSET(Base!M$1,$AA45-1,0,$AB45,1)),0)</f>
        <v>691.24033825574998</v>
      </c>
      <c r="N45" s="8">
        <f ca="1">IF(ISNUMBER($Y45),SUM(OFFSET(Base!N$1,$Y45-1,0,$Z45,1)),0)+IF(ISNUMBER($AA45),SUM(OFFSET(Base!N$1,$AA45-1,0,$AB45,1)),0)</f>
        <v>587.28747423231755</v>
      </c>
      <c r="O45" s="8">
        <f ca="1">IF(ISNUMBER($Y45),SUM(OFFSET(Base!O$1,$Y45-1,0,$Z45,1)),0)+IF(ISNUMBER($AA45),SUM(OFFSET(Base!O$1,$AA45-1,0,$AB45,1)),0)</f>
        <v>604.10282310871128</v>
      </c>
      <c r="P45" s="8">
        <f ca="1">IF(ISNUMBER($Y45),SUM(OFFSET(Base!P$1,$Y45-1,0,$Z45,1)),0)+IF(ISNUMBER($AA45),SUM(OFFSET(Base!P$1,$AA45-1,0,$AB45,1)),0)</f>
        <v>554.04273577212996</v>
      </c>
      <c r="Q45" s="8">
        <f ca="1">IF(ISNUMBER($Y45),SUM(OFFSET(Base!Q$1,$Y45-1,0,$Z45,1)),0)+IF(ISNUMBER($AA45),SUM(OFFSET(Base!Q$1,$AA45-1,0,$AB45,1)),0)</f>
        <v>561.69271771788192</v>
      </c>
      <c r="R45" s="8">
        <f ca="1">IF(ISNUMBER($Y45),SUM(OFFSET(Base!R$1,$Y45-1,0,$Z45,1)),0)+IF(ISNUMBER($AA45),SUM(OFFSET(Base!R$1,$AA45-1,0,$AB45,1)),0)</f>
        <v>776.93534306979677</v>
      </c>
      <c r="S45" s="8">
        <f ca="1">IF(ISNUMBER($Y45),SUM(OFFSET(Base!S$1,$Y45-1,0,$Z45,1)),0)+IF(ISNUMBER($AA45),SUM(OFFSET(Base!S$1,$AA45-1,0,$AB45,1)),0)</f>
        <v>521.46013106394616</v>
      </c>
      <c r="T45" s="8">
        <f ca="1">IF(ISNUMBER($Y45),SUM(OFFSET(Base!T$1,$Y45-1,0,$Z45,1)),0)+IF(ISNUMBER($AA45),SUM(OFFSET(Base!T$1,$AA45-1,0,$AB45,1)),0)</f>
        <v>396.50164911704485</v>
      </c>
      <c r="U45" s="8">
        <f ca="1">IF(ISNUMBER($Y45),SUM(OFFSET(Base!U$1,$Y45-1,0,$Z45,1)),0)+IF(ISNUMBER($AA45),SUM(OFFSET(Base!U$1,$AA45-1,0,$AB45,1)),0)</f>
        <v>190.0019318414987</v>
      </c>
      <c r="V45" s="8">
        <f ca="1">IF(ISNUMBER($Y45),SUM(OFFSET(Base!V$1,$Y45-1,0,$Z45,1)),0)+IF(ISNUMBER($AA45),SUM(OFFSET(Base!V$1,$AA45-1,0,$AB45,1)),0)</f>
        <v>58.791659645522508</v>
      </c>
      <c r="W45" s="8">
        <f ca="1">IF(ISNUMBER($Y45),SUM(OFFSET(Base!W$1,$Y45-1,0,$Z45,1)),0)+IF(ISNUMBER($AA45),SUM(OFFSET(Base!W$1,$AA45-1,0,$AB45,1)),0)</f>
        <v>60.085966617138133</v>
      </c>
      <c r="Y45" s="4">
        <v>17</v>
      </c>
      <c r="Z45" s="4">
        <v>1</v>
      </c>
    </row>
    <row r="46" spans="2:28" x14ac:dyDescent="0.25">
      <c r="B46" s="4" t="s">
        <v>55</v>
      </c>
      <c r="C46" s="8">
        <f t="shared" ca="1" si="8"/>
        <v>1476.0774777170739</v>
      </c>
      <c r="D46" s="8">
        <f ca="1">IF(ISNUMBER($Y46),SUM(OFFSET(Base!D$1,$Y46-1,0,$Z46,1)),0)+IF(ISNUMBER($AA46),SUM(OFFSET(Base!D$1,$AA46-1,0,$AB46,1)),0)</f>
        <v>80.641684909589713</v>
      </c>
      <c r="E46" s="8">
        <f ca="1">IF(ISNUMBER($Y46),SUM(OFFSET(Base!E$1,$Y46-1,0,$Z46,1)),0)+IF(ISNUMBER($AA46),SUM(OFFSET(Base!E$1,$AA46-1,0,$AB46,1)),0)</f>
        <v>75.773518991781614</v>
      </c>
      <c r="F46" s="8">
        <f ca="1">IF(ISNUMBER($Y46),SUM(OFFSET(Base!F$1,$Y46-1,0,$Z46,1)),0)+IF(ISNUMBER($AA46),SUM(OFFSET(Base!F$1,$AA46-1,0,$AB46,1)),0)</f>
        <v>106.247013921313</v>
      </c>
      <c r="G46" s="8">
        <f ca="1">IF(ISNUMBER($Y46),SUM(OFFSET(Base!G$1,$Y46-1,0,$Z46,1)),0)+IF(ISNUMBER($AA46),SUM(OFFSET(Base!G$1,$AA46-1,0,$AB46,1)),0)</f>
        <v>113.7385373891894</v>
      </c>
      <c r="H46" s="8">
        <f ca="1">IF(ISNUMBER($Y46),SUM(OFFSET(Base!H$1,$Y46-1,0,$Z46,1)),0)+IF(ISNUMBER($AA46),SUM(OFFSET(Base!H$1,$AA46-1,0,$AB46,1)),0)</f>
        <v>117.43651211795449</v>
      </c>
      <c r="I46" s="8">
        <f ca="1">IF(ISNUMBER($Y46),SUM(OFFSET(Base!I$1,$Y46-1,0,$Z46,1)),0)+IF(ISNUMBER($AA46),SUM(OFFSET(Base!I$1,$AA46-1,0,$AB46,1)),0)</f>
        <v>130.5161989124704</v>
      </c>
      <c r="J46" s="8">
        <f ca="1">IF(ISNUMBER($Y46),SUM(OFFSET(Base!J$1,$Y46-1,0,$Z46,1)),0)+IF(ISNUMBER($AA46),SUM(OFFSET(Base!J$1,$AA46-1,0,$AB46,1)),0)</f>
        <v>146.02225754737685</v>
      </c>
      <c r="K46" s="8">
        <f ca="1">IF(ISNUMBER($Y46),SUM(OFFSET(Base!K$1,$Y46-1,0,$Z46,1)),0)+IF(ISNUMBER($AA46),SUM(OFFSET(Base!K$1,$AA46-1,0,$AB46,1)),0)</f>
        <v>141.62570133755693</v>
      </c>
      <c r="L46" s="8">
        <f ca="1">IF(ISNUMBER($Y46),SUM(OFFSET(Base!L$1,$Y46-1,0,$Z46,1)),0)+IF(ISNUMBER($AA46),SUM(OFFSET(Base!L$1,$AA46-1,0,$AB46,1)),0)</f>
        <v>152.74573617991348</v>
      </c>
      <c r="M46" s="8">
        <f ca="1">IF(ISNUMBER($Y46),SUM(OFFSET(Base!M$1,$Y46-1,0,$Z46,1)),0)+IF(ISNUMBER($AA46),SUM(OFFSET(Base!M$1,$AA46-1,0,$AB46,1)),0)</f>
        <v>144.30988407873821</v>
      </c>
      <c r="N46" s="8">
        <f ca="1">IF(ISNUMBER($Y46),SUM(OFFSET(Base!N$1,$Y46-1,0,$Z46,1)),0)+IF(ISNUMBER($AA46),SUM(OFFSET(Base!N$1,$AA46-1,0,$AB46,1)),0)</f>
        <v>155.77479863520497</v>
      </c>
      <c r="O46" s="8">
        <f ca="1">IF(ISNUMBER($Y46),SUM(OFFSET(Base!O$1,$Y46-1,0,$Z46,1)),0)+IF(ISNUMBER($AA46),SUM(OFFSET(Base!O$1,$AA46-1,0,$AB46,1)),0)</f>
        <v>137.76310776325539</v>
      </c>
      <c r="P46" s="8">
        <f ca="1">IF(ISNUMBER($Y46),SUM(OFFSET(Base!P$1,$Y46-1,0,$Z46,1)),0)+IF(ISNUMBER($AA46),SUM(OFFSET(Base!P$1,$AA46-1,0,$AB46,1)),0)</f>
        <v>134.41496185636436</v>
      </c>
      <c r="Q46" s="8">
        <f ca="1">IF(ISNUMBER($Y46),SUM(OFFSET(Base!Q$1,$Y46-1,0,$Z46,1)),0)+IF(ISNUMBER($AA46),SUM(OFFSET(Base!Q$1,$AA46-1,0,$AB46,1)),0)</f>
        <v>152.54724217828732</v>
      </c>
      <c r="R46" s="8">
        <f ca="1">IF(ISNUMBER($Y46),SUM(OFFSET(Base!R$1,$Y46-1,0,$Z46,1)),0)+IF(ISNUMBER($AA46),SUM(OFFSET(Base!R$1,$AA46-1,0,$AB46,1)),0)</f>
        <v>140.26129195770727</v>
      </c>
      <c r="S46" s="8">
        <f ca="1">IF(ISNUMBER($Y46),SUM(OFFSET(Base!S$1,$Y46-1,0,$Z46,1)),0)+IF(ISNUMBER($AA46),SUM(OFFSET(Base!S$1,$AA46-1,0,$AB46,1)),0)</f>
        <v>146.74746089681869</v>
      </c>
      <c r="T46" s="8">
        <f ca="1">IF(ISNUMBER($Y46),SUM(OFFSET(Base!T$1,$Y46-1,0,$Z46,1)),0)+IF(ISNUMBER($AA46),SUM(OFFSET(Base!T$1,$AA46-1,0,$AB46,1)),0)</f>
        <v>153.14786298136397</v>
      </c>
      <c r="U46" s="8">
        <f ca="1">IF(ISNUMBER($Y46),SUM(OFFSET(Base!U$1,$Y46-1,0,$Z46,1)),0)+IF(ISNUMBER($AA46),SUM(OFFSET(Base!U$1,$AA46-1,0,$AB46,1)),0)</f>
        <v>225.41075684093138</v>
      </c>
      <c r="V46" s="8">
        <f ca="1">IF(ISNUMBER($Y46),SUM(OFFSET(Base!V$1,$Y46-1,0,$Z46,1)),0)+IF(ISNUMBER($AA46),SUM(OFFSET(Base!V$1,$AA46-1,0,$AB46,1)),0)</f>
        <v>278.56078508014548</v>
      </c>
      <c r="W46" s="8">
        <f ca="1">IF(ISNUMBER($Y46),SUM(OFFSET(Base!W$1,$Y46-1,0,$Z46,1)),0)+IF(ISNUMBER($AA46),SUM(OFFSET(Base!W$1,$AA46-1,0,$AB46,1)),0)</f>
        <v>292.8561844406633</v>
      </c>
      <c r="Y46" s="4">
        <v>51</v>
      </c>
      <c r="Z46" s="4">
        <v>1</v>
      </c>
    </row>
    <row r="47" spans="2:28" x14ac:dyDescent="0.25">
      <c r="B47" s="4" t="s">
        <v>58</v>
      </c>
      <c r="C47" s="8">
        <f t="shared" ca="1" si="8"/>
        <v>248.27035686708751</v>
      </c>
      <c r="D47" s="8">
        <f ca="1">IF(ISNUMBER($Y47),SUM(OFFSET(Base!D$1,$Y47-1,0,$Z47,1)),0)+IF(ISNUMBER($AA47),SUM(OFFSET(Base!D$1,$AA47-1,0,$AB47,1)),0)</f>
        <v>0</v>
      </c>
      <c r="E47" s="8">
        <f ca="1">IF(ISNUMBER($Y47),SUM(OFFSET(Base!E$1,$Y47-1,0,$Z47,1)),0)+IF(ISNUMBER($AA47),SUM(OFFSET(Base!E$1,$AA47-1,0,$AB47,1)),0)</f>
        <v>1.2082183811951239</v>
      </c>
      <c r="F47" s="8">
        <f ca="1">IF(ISNUMBER($Y47),SUM(OFFSET(Base!F$1,$Y47-1,0,$Z47,1)),0)+IF(ISNUMBER($AA47),SUM(OFFSET(Base!F$1,$AA47-1,0,$AB47,1)),0)</f>
        <v>4.8775823593890326</v>
      </c>
      <c r="G47" s="8">
        <f ca="1">IF(ISNUMBER($Y47),SUM(OFFSET(Base!G$1,$Y47-1,0,$Z47,1)),0)+IF(ISNUMBER($AA47),SUM(OFFSET(Base!G$1,$AA47-1,0,$AB47,1)),0)</f>
        <v>8.0202303941544368</v>
      </c>
      <c r="H47" s="8">
        <f ca="1">IF(ISNUMBER($Y47),SUM(OFFSET(Base!H$1,$Y47-1,0,$Z47,1)),0)+IF(ISNUMBER($AA47),SUM(OFFSET(Base!H$1,$AA47-1,0,$AB47,1)),0)</f>
        <v>8.6733889175132255</v>
      </c>
      <c r="I47" s="8">
        <f ca="1">IF(ISNUMBER($Y47),SUM(OFFSET(Base!I$1,$Y47-1,0,$Z47,1)),0)+IF(ISNUMBER($AA47),SUM(OFFSET(Base!I$1,$AA47-1,0,$AB47,1)),0)</f>
        <v>14.650268059639959</v>
      </c>
      <c r="J47" s="8">
        <f ca="1">IF(ISNUMBER($Y47),SUM(OFFSET(Base!J$1,$Y47-1,0,$Z47,1)),0)+IF(ISNUMBER($AA47),SUM(OFFSET(Base!J$1,$AA47-1,0,$AB47,1)),0)</f>
        <v>19.215176392165468</v>
      </c>
      <c r="K47" s="8">
        <f ca="1">IF(ISNUMBER($Y47),SUM(OFFSET(Base!K$1,$Y47-1,0,$Z47,1)),0)+IF(ISNUMBER($AA47),SUM(OFFSET(Base!K$1,$AA47-1,0,$AB47,1)),0)</f>
        <v>19.426448151631519</v>
      </c>
      <c r="L47" s="8">
        <f ca="1">IF(ISNUMBER($Y47),SUM(OFFSET(Base!L$1,$Y47-1,0,$Z47,1)),0)+IF(ISNUMBER($AA47),SUM(OFFSET(Base!L$1,$AA47-1,0,$AB47,1)),0)</f>
        <v>21.40173628508655</v>
      </c>
      <c r="M47" s="8">
        <f ca="1">IF(ISNUMBER($Y47),SUM(OFFSET(Base!M$1,$Y47-1,0,$Z47,1)),0)+IF(ISNUMBER($AA47),SUM(OFFSET(Base!M$1,$AA47-1,0,$AB47,1)),0)</f>
        <v>26.244658859066316</v>
      </c>
      <c r="N47" s="8">
        <f ca="1">IF(ISNUMBER($Y47),SUM(OFFSET(Base!N$1,$Y47-1,0,$Z47,1)),0)+IF(ISNUMBER($AA47),SUM(OFFSET(Base!N$1,$AA47-1,0,$AB47,1)),0)</f>
        <v>26.605969001076861</v>
      </c>
      <c r="O47" s="8">
        <f ca="1">IF(ISNUMBER($Y47),SUM(OFFSET(Base!O$1,$Y47-1,0,$Z47,1)),0)+IF(ISNUMBER($AA47),SUM(OFFSET(Base!O$1,$AA47-1,0,$AB47,1)),0)</f>
        <v>28.622514001916823</v>
      </c>
      <c r="P47" s="8">
        <f ca="1">IF(ISNUMBER($Y47),SUM(OFFSET(Base!P$1,$Y47-1,0,$Z47,1)),0)+IF(ISNUMBER($AA47),SUM(OFFSET(Base!P$1,$AA47-1,0,$AB47,1)),0)</f>
        <v>29.25264425255839</v>
      </c>
      <c r="Q47" s="8">
        <f ca="1">IF(ISNUMBER($Y47),SUM(OFFSET(Base!Q$1,$Y47-1,0,$Z47,1)),0)+IF(ISNUMBER($AA47),SUM(OFFSET(Base!Q$1,$AA47-1,0,$AB47,1)),0)</f>
        <v>29.71913843189656</v>
      </c>
      <c r="R47" s="8">
        <f ca="1">IF(ISNUMBER($Y47),SUM(OFFSET(Base!R$1,$Y47-1,0,$Z47,1)),0)+IF(ISNUMBER($AA47),SUM(OFFSET(Base!R$1,$AA47-1,0,$AB47,1)),0)</f>
        <v>31.53191155908651</v>
      </c>
      <c r="S47" s="8">
        <f ca="1">IF(ISNUMBER($Y47),SUM(OFFSET(Base!S$1,$Y47-1,0,$Z47,1)),0)+IF(ISNUMBER($AA47),SUM(OFFSET(Base!S$1,$AA47-1,0,$AB47,1)),0)</f>
        <v>49.580790867038758</v>
      </c>
      <c r="T47" s="8">
        <f ca="1">IF(ISNUMBER($Y47),SUM(OFFSET(Base!T$1,$Y47-1,0,$Z47,1)),0)+IF(ISNUMBER($AA47),SUM(OFFSET(Base!T$1,$AA47-1,0,$AB47,1)),0)</f>
        <v>49.536013057656277</v>
      </c>
      <c r="U47" s="8">
        <f ca="1">IF(ISNUMBER($Y47),SUM(OFFSET(Base!U$1,$Y47-1,0,$Z47,1)),0)+IF(ISNUMBER($AA47),SUM(OFFSET(Base!U$1,$AA47-1,0,$AB47,1)),0)</f>
        <v>64.437852097704379</v>
      </c>
      <c r="V47" s="8">
        <f ca="1">IF(ISNUMBER($Y47),SUM(OFFSET(Base!V$1,$Y47-1,0,$Z47,1)),0)+IF(ISNUMBER($AA47),SUM(OFFSET(Base!V$1,$AA47-1,0,$AB47,1)),0)</f>
        <v>95.866836845804315</v>
      </c>
      <c r="W47" s="8">
        <f ca="1">IF(ISNUMBER($Y47),SUM(OFFSET(Base!W$1,$Y47-1,0,$Z47,1)),0)+IF(ISNUMBER($AA47),SUM(OFFSET(Base!W$1,$AA47-1,0,$AB47,1)),0)</f>
        <v>96.429129744833148</v>
      </c>
      <c r="Y47" s="4">
        <v>59</v>
      </c>
      <c r="Z47" s="4">
        <v>2</v>
      </c>
      <c r="AA47" s="4">
        <v>55</v>
      </c>
      <c r="AB47" s="4">
        <v>1</v>
      </c>
    </row>
    <row r="48" spans="2:28" x14ac:dyDescent="0.25">
      <c r="B48" s="10" t="s">
        <v>59</v>
      </c>
      <c r="C48" s="11">
        <f t="shared" ca="1" si="8"/>
        <v>2490.8547675851223</v>
      </c>
      <c r="D48" s="11">
        <f ca="1">IF(ISNUMBER($Y48),SUM(OFFSET(Base!D$1,$Y48-1,0,$Z48,1)),0)+IF(ISNUMBER($AA48),SUM(OFFSET(Base!D$1,$AA48-1,0,$AB48,1)),0)</f>
        <v>0</v>
      </c>
      <c r="E48" s="11">
        <f ca="1">IF(ISNUMBER($Y48),SUM(OFFSET(Base!E$1,$Y48-1,0,$Z48,1)),0)+IF(ISNUMBER($AA48),SUM(OFFSET(Base!E$1,$AA48-1,0,$AB48,1)),0)</f>
        <v>23.449676310438647</v>
      </c>
      <c r="F48" s="11">
        <f ca="1">IF(ISNUMBER($Y48),SUM(OFFSET(Base!F$1,$Y48-1,0,$Z48,1)),0)+IF(ISNUMBER($AA48),SUM(OFFSET(Base!F$1,$AA48-1,0,$AB48,1)),0)</f>
        <v>143.82201725198132</v>
      </c>
      <c r="G48" s="11">
        <f ca="1">IF(ISNUMBER($Y48),SUM(OFFSET(Base!G$1,$Y48-1,0,$Z48,1)),0)+IF(ISNUMBER($AA48),SUM(OFFSET(Base!G$1,$AA48-1,0,$AB48,1)),0)</f>
        <v>166.47871261813501</v>
      </c>
      <c r="H48" s="11">
        <f ca="1">IF(ISNUMBER($Y48),SUM(OFFSET(Base!H$1,$Y48-1,0,$Z48,1)),0)+IF(ISNUMBER($AA48),SUM(OFFSET(Base!H$1,$AA48-1,0,$AB48,1)),0)</f>
        <v>212.22083559168252</v>
      </c>
      <c r="I48" s="11">
        <f ca="1">IF(ISNUMBER($Y48),SUM(OFFSET(Base!I$1,$Y48-1,0,$Z48,1)),0)+IF(ISNUMBER($AA48),SUM(OFFSET(Base!I$1,$AA48-1,0,$AB48,1)),0)</f>
        <v>217.24151870453429</v>
      </c>
      <c r="J48" s="11">
        <f ca="1">IF(ISNUMBER($Y48),SUM(OFFSET(Base!J$1,$Y48-1,0,$Z48,1)),0)+IF(ISNUMBER($AA48),SUM(OFFSET(Base!J$1,$AA48-1,0,$AB48,1)),0)</f>
        <v>222.69968621373226</v>
      </c>
      <c r="K48" s="11">
        <f ca="1">IF(ISNUMBER($Y48),SUM(OFFSET(Base!K$1,$Y48-1,0,$Z48,1)),0)+IF(ISNUMBER($AA48),SUM(OFFSET(Base!K$1,$AA48-1,0,$AB48,1)),0)</f>
        <v>233.6910453423948</v>
      </c>
      <c r="L48" s="11">
        <f ca="1">IF(ISNUMBER($Y48),SUM(OFFSET(Base!L$1,$Y48-1,0,$Z48,1)),0)+IF(ISNUMBER($AA48),SUM(OFFSET(Base!L$1,$AA48-1,0,$AB48,1)),0)</f>
        <v>241.35186854167611</v>
      </c>
      <c r="M48" s="11">
        <f ca="1">IF(ISNUMBER($Y48),SUM(OFFSET(Base!M$1,$Y48-1,0,$Z48,1)),0)+IF(ISNUMBER($AA48),SUM(OFFSET(Base!M$1,$AA48-1,0,$AB48,1)),0)</f>
        <v>261.32420523588758</v>
      </c>
      <c r="N48" s="11">
        <f ca="1">IF(ISNUMBER($Y48),SUM(OFFSET(Base!N$1,$Y48-1,0,$Z48,1)),0)+IF(ISNUMBER($AA48),SUM(OFFSET(Base!N$1,$AA48-1,0,$AB48,1)),0)</f>
        <v>310.35316970661188</v>
      </c>
      <c r="O48" s="11">
        <f ca="1">IF(ISNUMBER($Y48),SUM(OFFSET(Base!O$1,$Y48-1,0,$Z48,1)),0)+IF(ISNUMBER($AA48),SUM(OFFSET(Base!O$1,$AA48-1,0,$AB48,1)),0)</f>
        <v>316.49068589625813</v>
      </c>
      <c r="P48" s="11">
        <f ca="1">IF(ISNUMBER($Y48),SUM(OFFSET(Base!P$1,$Y48-1,0,$Z48,1)),0)+IF(ISNUMBER($AA48),SUM(OFFSET(Base!P$1,$AA48-1,0,$AB48,1)),0)</f>
        <v>322.76823602689905</v>
      </c>
      <c r="Q48" s="11">
        <f ca="1">IF(ISNUMBER($Y48),SUM(OFFSET(Base!Q$1,$Y48-1,0,$Z48,1)),0)+IF(ISNUMBER($AA48),SUM(OFFSET(Base!Q$1,$AA48-1,0,$AB48,1)),0)</f>
        <v>329.20206377926991</v>
      </c>
      <c r="R48" s="11">
        <f ca="1">IF(ISNUMBER($Y48),SUM(OFFSET(Base!R$1,$Y48-1,0,$Z48,1)),0)+IF(ISNUMBER($AA48),SUM(OFFSET(Base!R$1,$AA48-1,0,$AB48,1)),0)</f>
        <v>369.99096640298126</v>
      </c>
      <c r="S48" s="11">
        <f ca="1">IF(ISNUMBER($Y48),SUM(OFFSET(Base!S$1,$Y48-1,0,$Z48,1)),0)+IF(ISNUMBER($AA48),SUM(OFFSET(Base!S$1,$AA48-1,0,$AB48,1)),0)</f>
        <v>377.32355075427893</v>
      </c>
      <c r="T48" s="11">
        <f ca="1">IF(ISNUMBER($Y48),SUM(OFFSET(Base!T$1,$Y48-1,0,$Z48,1)),0)+IF(ISNUMBER($AA48),SUM(OFFSET(Base!T$1,$AA48-1,0,$AB48,1)),0)</f>
        <v>384.82340198464311</v>
      </c>
      <c r="U48" s="11">
        <f ca="1">IF(ISNUMBER($Y48),SUM(OFFSET(Base!U$1,$Y48-1,0,$Z48,1)),0)+IF(ISNUMBER($AA48),SUM(OFFSET(Base!U$1,$AA48-1,0,$AB48,1)),0)</f>
        <v>440.54771154218918</v>
      </c>
      <c r="V48" s="11">
        <f ca="1">IF(ISNUMBER($Y48),SUM(OFFSET(Base!V$1,$Y48-1,0,$Z48,1)),0)+IF(ISNUMBER($AA48),SUM(OFFSET(Base!V$1,$AA48-1,0,$AB48,1)),0)</f>
        <v>455.912168235249</v>
      </c>
      <c r="W48" s="11">
        <f ca="1">IF(ISNUMBER($Y48),SUM(OFFSET(Base!W$1,$Y48-1,0,$Z48,1)),0)+IF(ISNUMBER($AA48),SUM(OFFSET(Base!W$1,$AA48-1,0,$AB48,1)),0)</f>
        <v>467.45437349786908</v>
      </c>
      <c r="Y48" s="4">
        <v>72</v>
      </c>
      <c r="Z48" s="4">
        <v>1</v>
      </c>
      <c r="AA48" s="4">
        <v>54</v>
      </c>
      <c r="AB48" s="4">
        <v>1</v>
      </c>
    </row>
    <row r="49" spans="2:26" x14ac:dyDescent="0.25">
      <c r="B49" s="4" t="s">
        <v>60</v>
      </c>
      <c r="C49" s="8">
        <f t="shared" ca="1" si="8"/>
        <v>26778.754932258831</v>
      </c>
      <c r="D49" s="8">
        <f ca="1">SUM(D43:D48)</f>
        <v>605.99831168947981</v>
      </c>
      <c r="E49" s="8">
        <f t="shared" ref="E49" ca="1" si="9">SUM(E43:E48)</f>
        <v>695.41734992813815</v>
      </c>
      <c r="F49" s="8">
        <f t="shared" ref="F49" ca="1" si="10">SUM(F43:F48)</f>
        <v>1051.8544755872633</v>
      </c>
      <c r="G49" s="8">
        <f t="shared" ref="G49" ca="1" si="11">SUM(G43:G48)</f>
        <v>1244.1210633899561</v>
      </c>
      <c r="H49" s="8">
        <f t="shared" ref="H49" ca="1" si="12">SUM(H43:H48)</f>
        <v>1560.9084149896346</v>
      </c>
      <c r="I49" s="8">
        <f t="shared" ref="I49" ca="1" si="13">SUM(I43:I48)</f>
        <v>2081.4809603317872</v>
      </c>
      <c r="J49" s="8">
        <f t="shared" ref="J49" ca="1" si="14">SUM(J43:J48)</f>
        <v>2142.4295602983634</v>
      </c>
      <c r="K49" s="8">
        <f t="shared" ref="K49" ca="1" si="15">SUM(K43:K48)</f>
        <v>2324.7650293799156</v>
      </c>
      <c r="L49" s="8">
        <f t="shared" ref="L49" ca="1" si="16">SUM(L43:L48)</f>
        <v>2381.3234211209515</v>
      </c>
      <c r="M49" s="8">
        <f t="shared" ref="M49" ca="1" si="17">SUM(M43:M48)</f>
        <v>3119.0334075047122</v>
      </c>
      <c r="N49" s="8">
        <f t="shared" ref="N49" ca="1" si="18">SUM(N43:N48)</f>
        <v>3590.5258174686605</v>
      </c>
      <c r="O49" s="8">
        <f t="shared" ref="O49" ca="1" si="19">SUM(O43:O48)</f>
        <v>3637.4862577482081</v>
      </c>
      <c r="P49" s="8">
        <f t="shared" ref="P49" ca="1" si="20">SUM(P43:P48)</f>
        <v>3541.9569660020034</v>
      </c>
      <c r="Q49" s="8">
        <f t="shared" ref="Q49" ca="1" si="21">SUM(Q43:Q48)</f>
        <v>3625.1467868836125</v>
      </c>
      <c r="R49" s="8">
        <f t="shared" ref="R49" ca="1" si="22">SUM(R43:R48)</f>
        <v>4586.8560149338746</v>
      </c>
      <c r="S49" s="8">
        <f t="shared" ref="S49" ca="1" si="23">SUM(S43:S48)</f>
        <v>4499.1435254498556</v>
      </c>
      <c r="T49" s="8">
        <f t="shared" ref="T49" ca="1" si="24">SUM(T43:T48)</f>
        <v>4426.3477623781264</v>
      </c>
      <c r="U49" s="8">
        <f t="shared" ref="U49" ca="1" si="25">SUM(U43:U48)</f>
        <v>4794.4379803200763</v>
      </c>
      <c r="V49" s="8">
        <f t="shared" ref="V49" ca="1" si="26">SUM(V43:V48)</f>
        <v>4910.0794771106448</v>
      </c>
      <c r="W49" s="8">
        <f t="shared" ref="W49" ca="1" si="27">SUM(W43:W48)</f>
        <v>4990.5951118711555</v>
      </c>
    </row>
    <row r="51" spans="2:26" ht="15.75" thickBot="1" x14ac:dyDescent="0.3">
      <c r="B51" s="12" t="s">
        <v>1</v>
      </c>
      <c r="C51" s="13">
        <f ca="1">IF(NPV($C$2,D51:W51)=IF(ISNUMBER($Y51),SUM(OFFSET(Base!C$1,$Y51-1,0,$Z51,1)),0)+IF(ISNUMBER($AA51),SUM(OFFSET(Base!C$1,$AA51-1,0,$AB51,1)),0),NPV($C$2,D51:W51),"ERROR IN TOTAL")</f>
        <v>32806.826303412352</v>
      </c>
      <c r="D51" s="13">
        <f ca="1">D41+D49</f>
        <v>1501.1913096264745</v>
      </c>
      <c r="E51" s="13">
        <f t="shared" ref="E51:W51" ca="1" si="28">E41+E49</f>
        <v>1735.7986384305786</v>
      </c>
      <c r="F51" s="13">
        <f t="shared" ca="1" si="28"/>
        <v>2249.3674337209654</v>
      </c>
      <c r="G51" s="13">
        <f t="shared" ca="1" si="28"/>
        <v>2352.0349922087335</v>
      </c>
      <c r="H51" s="13">
        <f t="shared" ca="1" si="28"/>
        <v>2589.1301062867096</v>
      </c>
      <c r="I51" s="13">
        <f t="shared" ca="1" si="28"/>
        <v>2945.2137840406817</v>
      </c>
      <c r="J51" s="13">
        <f t="shared" ca="1" si="28"/>
        <v>3247.8455832661543</v>
      </c>
      <c r="K51" s="13">
        <f t="shared" ca="1" si="28"/>
        <v>3067.4111218023263</v>
      </c>
      <c r="L51" s="13">
        <f t="shared" ca="1" si="28"/>
        <v>3683.3974023640803</v>
      </c>
      <c r="M51" s="13">
        <f t="shared" ca="1" si="28"/>
        <v>3289.5549752623247</v>
      </c>
      <c r="N51" s="13">
        <f t="shared" ca="1" si="28"/>
        <v>3099.2921911548719</v>
      </c>
      <c r="O51" s="13">
        <f t="shared" ca="1" si="28"/>
        <v>3141.9481284439689</v>
      </c>
      <c r="P51" s="13">
        <f t="shared" ca="1" si="28"/>
        <v>3346.3754957236324</v>
      </c>
      <c r="Q51" s="13">
        <f t="shared" ca="1" si="28"/>
        <v>3427.0528909495683</v>
      </c>
      <c r="R51" s="13">
        <f t="shared" ca="1" si="28"/>
        <v>3818.8177170952495</v>
      </c>
      <c r="S51" s="13">
        <f t="shared" ca="1" si="28"/>
        <v>3810.2800668427417</v>
      </c>
      <c r="T51" s="13">
        <f t="shared" ca="1" si="28"/>
        <v>3789.9371599780798</v>
      </c>
      <c r="U51" s="13">
        <f t="shared" ca="1" si="28"/>
        <v>5002.203152680192</v>
      </c>
      <c r="V51" s="13">
        <f t="shared" ca="1" si="28"/>
        <v>5353.2888692208662</v>
      </c>
      <c r="W51" s="13">
        <f t="shared" ca="1" si="28"/>
        <v>6191.607073878843</v>
      </c>
      <c r="Y51" s="4">
        <v>75</v>
      </c>
      <c r="Z51" s="4">
        <v>1</v>
      </c>
    </row>
    <row r="52" spans="2:26" ht="15.75" thickTop="1" x14ac:dyDescent="0.25">
      <c r="B52" s="4" t="s">
        <v>61</v>
      </c>
      <c r="C52" s="8">
        <f ca="1">IF(ISNUMBER($Y52),SUM(OFFSET(Change!C$1,$Y52-1,0,$Z52,1)),0)+IF(ISNUMBER($AA52),SUM(OFFSET(Change!C$1,$AA52-1,0,$AB52,1)),0)</f>
        <v>0</v>
      </c>
      <c r="Y52" s="4">
        <v>82</v>
      </c>
      <c r="Z52" s="4">
        <v>1</v>
      </c>
    </row>
    <row r="53" spans="2:26" ht="15.75" thickBot="1" x14ac:dyDescent="0.3">
      <c r="B53" s="12" t="s">
        <v>62</v>
      </c>
      <c r="C53" s="13">
        <f ca="1">C52+C51</f>
        <v>32806.826303412352</v>
      </c>
    </row>
    <row r="54" spans="2:26" ht="15.75" thickTop="1" x14ac:dyDescent="0.25"/>
    <row r="56" spans="2:26" x14ac:dyDescent="0.25">
      <c r="B56" s="7" t="s">
        <v>102</v>
      </c>
      <c r="C56" s="1" t="s">
        <v>3</v>
      </c>
      <c r="D56" s="2">
        <f>D4</f>
        <v>2023</v>
      </c>
      <c r="E56" s="2">
        <f t="shared" ref="E56:W56" si="29">E4</f>
        <v>2024</v>
      </c>
      <c r="F56" s="2">
        <f t="shared" si="29"/>
        <v>2025</v>
      </c>
      <c r="G56" s="2">
        <f t="shared" si="29"/>
        <v>2026</v>
      </c>
      <c r="H56" s="2">
        <f t="shared" si="29"/>
        <v>2027</v>
      </c>
      <c r="I56" s="2">
        <f t="shared" si="29"/>
        <v>2028</v>
      </c>
      <c r="J56" s="2">
        <f t="shared" si="29"/>
        <v>2029</v>
      </c>
      <c r="K56" s="2">
        <f t="shared" si="29"/>
        <v>2030</v>
      </c>
      <c r="L56" s="2">
        <f t="shared" si="29"/>
        <v>2031</v>
      </c>
      <c r="M56" s="2">
        <f t="shared" si="29"/>
        <v>2032</v>
      </c>
      <c r="N56" s="2">
        <f t="shared" si="29"/>
        <v>2033</v>
      </c>
      <c r="O56" s="2">
        <f t="shared" si="29"/>
        <v>2034</v>
      </c>
      <c r="P56" s="2">
        <f t="shared" si="29"/>
        <v>2035</v>
      </c>
      <c r="Q56" s="2">
        <f t="shared" si="29"/>
        <v>2036</v>
      </c>
      <c r="R56" s="2">
        <f t="shared" si="29"/>
        <v>2037</v>
      </c>
      <c r="S56" s="2">
        <f t="shared" si="29"/>
        <v>2038</v>
      </c>
      <c r="T56" s="2">
        <f t="shared" si="29"/>
        <v>2039</v>
      </c>
      <c r="U56" s="2">
        <f t="shared" si="29"/>
        <v>2040</v>
      </c>
      <c r="V56" s="2">
        <f t="shared" si="29"/>
        <v>2041</v>
      </c>
      <c r="W56" s="2">
        <f t="shared" si="29"/>
        <v>2042</v>
      </c>
    </row>
    <row r="57" spans="2:26" x14ac:dyDescent="0.25">
      <c r="B57" s="4" t="s">
        <v>45</v>
      </c>
      <c r="C57" s="8">
        <f t="shared" ref="C57:C67" ca="1" si="30">NPV($C$2,D57:W57)</f>
        <v>168.47198393562081</v>
      </c>
      <c r="D57" s="8">
        <f ca="1">D5-D31</f>
        <v>-0.24409828307170756</v>
      </c>
      <c r="E57" s="8">
        <f t="shared" ref="E57:W57" ca="1" si="31">E5-E31</f>
        <v>0</v>
      </c>
      <c r="F57" s="8">
        <f t="shared" ca="1" si="31"/>
        <v>5.7614671005694618E-3</v>
      </c>
      <c r="G57" s="8">
        <f t="shared" ca="1" si="31"/>
        <v>0.59426038303627138</v>
      </c>
      <c r="H57" s="8">
        <f t="shared" ca="1" si="31"/>
        <v>0</v>
      </c>
      <c r="I57" s="8">
        <f t="shared" ca="1" si="31"/>
        <v>4.1116770887924758E-2</v>
      </c>
      <c r="J57" s="8">
        <f t="shared" ca="1" si="31"/>
        <v>-0.27307464889361199</v>
      </c>
      <c r="K57" s="8">
        <f t="shared" ca="1" si="31"/>
        <v>55.873379630896125</v>
      </c>
      <c r="L57" s="8">
        <f t="shared" ca="1" si="31"/>
        <v>57.510308138993878</v>
      </c>
      <c r="M57" s="8">
        <f t="shared" ca="1" si="31"/>
        <v>41.824029891020473</v>
      </c>
      <c r="N57" s="8">
        <f t="shared" ca="1" si="31"/>
        <v>40.555814199881524</v>
      </c>
      <c r="O57" s="8">
        <f t="shared" ca="1" si="31"/>
        <v>40.158353690209651</v>
      </c>
      <c r="P57" s="8">
        <f t="shared" ca="1" si="31"/>
        <v>38.206524952135624</v>
      </c>
      <c r="Q57" s="8">
        <f t="shared" ca="1" si="31"/>
        <v>36.750623321619969</v>
      </c>
      <c r="R57" s="8">
        <f t="shared" ca="1" si="31"/>
        <v>13.262535570790135</v>
      </c>
      <c r="S57" s="8">
        <f t="shared" ca="1" si="31"/>
        <v>7.9884056909211267</v>
      </c>
      <c r="T57" s="8">
        <f t="shared" ca="1" si="31"/>
        <v>2.2157339472047397</v>
      </c>
      <c r="U57" s="8">
        <f t="shared" ca="1" si="31"/>
        <v>2.1798706300869917</v>
      </c>
      <c r="V57" s="8">
        <f t="shared" ca="1" si="31"/>
        <v>3.9303767524539772</v>
      </c>
      <c r="W57" s="8">
        <f t="shared" ca="1" si="31"/>
        <v>3.73058649530374</v>
      </c>
    </row>
    <row r="58" spans="2:26" x14ac:dyDescent="0.25">
      <c r="B58" s="4" t="s">
        <v>91</v>
      </c>
      <c r="C58" s="8">
        <f t="shared" ca="1" si="30"/>
        <v>2.9535008595577024</v>
      </c>
      <c r="D58" s="8">
        <f t="shared" ref="D58:W59" ca="1" si="32">D6-D32</f>
        <v>-6.9247948798576431E-3</v>
      </c>
      <c r="E58" s="8">
        <f t="shared" ca="1" si="32"/>
        <v>0</v>
      </c>
      <c r="F58" s="8">
        <f t="shared" ca="1" si="32"/>
        <v>7.2079681315884159E-4</v>
      </c>
      <c r="G58" s="8">
        <f t="shared" ca="1" si="32"/>
        <v>1.7824460778292917E-3</v>
      </c>
      <c r="H58" s="8">
        <f t="shared" ca="1" si="32"/>
        <v>0</v>
      </c>
      <c r="I58" s="8">
        <f t="shared" ca="1" si="32"/>
        <v>7.910617424585098E-3</v>
      </c>
      <c r="J58" s="8">
        <f t="shared" ca="1" si="32"/>
        <v>4.3462134321146095E-3</v>
      </c>
      <c r="K58" s="8">
        <f t="shared" ca="1" si="32"/>
        <v>1.3507241555490737</v>
      </c>
      <c r="L58" s="8">
        <f t="shared" ca="1" si="32"/>
        <v>1.3412404389736992</v>
      </c>
      <c r="M58" s="8">
        <f t="shared" ca="1" si="32"/>
        <v>1.1325547898381956</v>
      </c>
      <c r="N58" s="8">
        <f t="shared" ca="1" si="32"/>
        <v>-0.22815778963732214</v>
      </c>
      <c r="O58" s="8">
        <f t="shared" ca="1" si="32"/>
        <v>1.2567278479798176</v>
      </c>
      <c r="P58" s="8">
        <f t="shared" ca="1" si="32"/>
        <v>0.28436486595950328</v>
      </c>
      <c r="Q58" s="8">
        <f t="shared" ca="1" si="32"/>
        <v>0.8337569421204023</v>
      </c>
      <c r="R58" s="8">
        <f t="shared" ca="1" si="32"/>
        <v>0.61273366298470933</v>
      </c>
      <c r="S58" s="8">
        <f t="shared" ca="1" si="32"/>
        <v>1.0459517670353193</v>
      </c>
      <c r="T58" s="8">
        <f t="shared" ca="1" si="32"/>
        <v>-2.6300120865309964</v>
      </c>
      <c r="U58" s="8">
        <f t="shared" ca="1" si="32"/>
        <v>0.11431634029902993</v>
      </c>
      <c r="V58" s="8">
        <f t="shared" ca="1" si="32"/>
        <v>0.20628221913005018</v>
      </c>
      <c r="W58" s="8">
        <f t="shared" ca="1" si="32"/>
        <v>0.19832121535799097</v>
      </c>
    </row>
    <row r="59" spans="2:26" x14ac:dyDescent="0.25">
      <c r="B59" s="4" t="s">
        <v>46</v>
      </c>
      <c r="C59" s="8">
        <f t="shared" ca="1" si="30"/>
        <v>377.9519402346146</v>
      </c>
      <c r="D59" s="8">
        <f t="shared" ca="1" si="32"/>
        <v>-0.40325694919488342</v>
      </c>
      <c r="E59" s="8">
        <f t="shared" ca="1" si="32"/>
        <v>0</v>
      </c>
      <c r="F59" s="8">
        <f t="shared" ca="1" si="32"/>
        <v>3.1028847971015239E-3</v>
      </c>
      <c r="G59" s="8">
        <f t="shared" ca="1" si="32"/>
        <v>-0.53148023727095506</v>
      </c>
      <c r="H59" s="8">
        <f t="shared" ca="1" si="32"/>
        <v>0</v>
      </c>
      <c r="I59" s="8">
        <f t="shared" ca="1" si="32"/>
        <v>-0.38076785331634255</v>
      </c>
      <c r="J59" s="8">
        <f t="shared" ca="1" si="32"/>
        <v>0.43125657036080156</v>
      </c>
      <c r="K59" s="8">
        <f t="shared" ca="1" si="32"/>
        <v>45.345878127876404</v>
      </c>
      <c r="L59" s="8">
        <f t="shared" ca="1" si="32"/>
        <v>51.241107888132433</v>
      </c>
      <c r="M59" s="8">
        <f t="shared" ca="1" si="32"/>
        <v>45.702535481881341</v>
      </c>
      <c r="N59" s="8">
        <f t="shared" ca="1" si="32"/>
        <v>43.263626141503607</v>
      </c>
      <c r="O59" s="8">
        <f t="shared" ca="1" si="32"/>
        <v>48.06010759195317</v>
      </c>
      <c r="P59" s="8">
        <f t="shared" ca="1" si="32"/>
        <v>49.263414858985982</v>
      </c>
      <c r="Q59" s="8">
        <f t="shared" ca="1" si="32"/>
        <v>52.988198370476937</v>
      </c>
      <c r="R59" s="8">
        <f t="shared" ca="1" si="32"/>
        <v>73.4398834172938</v>
      </c>
      <c r="S59" s="8">
        <f t="shared" ca="1" si="32"/>
        <v>84.432820382298189</v>
      </c>
      <c r="T59" s="8">
        <f t="shared" ca="1" si="32"/>
        <v>91.365770592871286</v>
      </c>
      <c r="U59" s="8">
        <f t="shared" ca="1" si="32"/>
        <v>137.018623230363</v>
      </c>
      <c r="V59" s="8">
        <f t="shared" ca="1" si="32"/>
        <v>140.76918226498015</v>
      </c>
      <c r="W59" s="8">
        <f t="shared" ca="1" si="32"/>
        <v>150.61880434503121</v>
      </c>
    </row>
    <row r="60" spans="2:26" x14ac:dyDescent="0.25">
      <c r="B60" s="4" t="s">
        <v>12</v>
      </c>
      <c r="C60" s="8">
        <f t="shared" ca="1" si="30"/>
        <v>10.34846804374285</v>
      </c>
      <c r="D60" s="8">
        <f t="shared" ref="D60:W60" ca="1" si="33">D8-D34</f>
        <v>-4.1680472610510222E-3</v>
      </c>
      <c r="E60" s="8">
        <f t="shared" ca="1" si="33"/>
        <v>0</v>
      </c>
      <c r="F60" s="8">
        <f t="shared" ca="1" si="33"/>
        <v>9.4455352800615344E-5</v>
      </c>
      <c r="G60" s="8">
        <f t="shared" ca="1" si="33"/>
        <v>-9.2756628165675536E-3</v>
      </c>
      <c r="H60" s="8">
        <f t="shared" ca="1" si="33"/>
        <v>0</v>
      </c>
      <c r="I60" s="8">
        <f t="shared" ca="1" si="33"/>
        <v>-6.8135011083017005E-3</v>
      </c>
      <c r="J60" s="8">
        <f t="shared" ca="1" si="33"/>
        <v>6.2270879435359916E-3</v>
      </c>
      <c r="K60" s="8">
        <f t="shared" ca="1" si="33"/>
        <v>0.91163641225340619</v>
      </c>
      <c r="L60" s="8">
        <f t="shared" ca="1" si="33"/>
        <v>0.97550013495910726</v>
      </c>
      <c r="M60" s="8">
        <f t="shared" ca="1" si="33"/>
        <v>0.8133624910604329</v>
      </c>
      <c r="N60" s="8">
        <f t="shared" ca="1" si="33"/>
        <v>0.86213256252655768</v>
      </c>
      <c r="O60" s="8">
        <f t="shared" ca="1" si="33"/>
        <v>0.88510443336033973</v>
      </c>
      <c r="P60" s="8">
        <f t="shared" ca="1" si="33"/>
        <v>0.95132253611937401</v>
      </c>
      <c r="Q60" s="8">
        <f t="shared" ca="1" si="33"/>
        <v>0.98847934882272703</v>
      </c>
      <c r="R60" s="8">
        <f t="shared" ca="1" si="33"/>
        <v>1.0285052698276189</v>
      </c>
      <c r="S60" s="8">
        <f t="shared" ca="1" si="33"/>
        <v>1.9797919936320252</v>
      </c>
      <c r="T60" s="8">
        <f t="shared" ca="1" si="33"/>
        <v>2.0903445468205391</v>
      </c>
      <c r="U60" s="8">
        <f t="shared" ca="1" si="33"/>
        <v>4.5881398272401803</v>
      </c>
      <c r="V60" s="8">
        <f t="shared" ca="1" si="33"/>
        <v>6.9704824156812357</v>
      </c>
      <c r="W60" s="8">
        <f t="shared" ca="1" si="33"/>
        <v>7.1346414126795601</v>
      </c>
    </row>
    <row r="61" spans="2:26" x14ac:dyDescent="0.25">
      <c r="B61" s="4" t="s">
        <v>47</v>
      </c>
      <c r="C61" s="8">
        <f t="shared" ca="1" si="30"/>
        <v>629.74251314767503</v>
      </c>
      <c r="D61" s="8">
        <f t="shared" ref="D61:W61" ca="1" si="34">D9-D35</f>
        <v>-1.5473831933263682E-3</v>
      </c>
      <c r="E61" s="8">
        <f t="shared" ca="1" si="34"/>
        <v>0</v>
      </c>
      <c r="F61" s="8">
        <f t="shared" ca="1" si="34"/>
        <v>2.0930691221110465E-4</v>
      </c>
      <c r="G61" s="8">
        <f t="shared" ca="1" si="34"/>
        <v>-1.1754512194102062E-3</v>
      </c>
      <c r="H61" s="8">
        <f t="shared" ca="1" si="34"/>
        <v>0</v>
      </c>
      <c r="I61" s="8">
        <f t="shared" ca="1" si="34"/>
        <v>8.6948727504250201E-3</v>
      </c>
      <c r="J61" s="8">
        <f t="shared" ca="1" si="34"/>
        <v>-6.6003267386349762E-3</v>
      </c>
      <c r="K61" s="8">
        <f t="shared" ca="1" si="34"/>
        <v>129.40166029835052</v>
      </c>
      <c r="L61" s="8">
        <f t="shared" ca="1" si="34"/>
        <v>133.48268410507197</v>
      </c>
      <c r="M61" s="8">
        <f t="shared" ca="1" si="34"/>
        <v>135.48236275397414</v>
      </c>
      <c r="N61" s="8">
        <f t="shared" ca="1" si="34"/>
        <v>137.56336492609125</v>
      </c>
      <c r="O61" s="8">
        <f t="shared" ca="1" si="34"/>
        <v>138.91881895353185</v>
      </c>
      <c r="P61" s="8">
        <f t="shared" ca="1" si="34"/>
        <v>141.17508673406655</v>
      </c>
      <c r="Q61" s="8">
        <f ca="1">Q9-Q35</f>
        <v>139.21919464447365</v>
      </c>
      <c r="R61" s="8">
        <f t="shared" ca="1" si="34"/>
        <v>141.93175366516266</v>
      </c>
      <c r="S61" s="8">
        <f t="shared" ca="1" si="34"/>
        <v>148.85748059326647</v>
      </c>
      <c r="T61" s="8">
        <f t="shared" ca="1" si="34"/>
        <v>155.65857333362214</v>
      </c>
      <c r="U61" s="8">
        <f t="shared" ca="1" si="34"/>
        <v>1.4275028030378962</v>
      </c>
      <c r="V61" s="8">
        <f t="shared" ca="1" si="34"/>
        <v>9.6862084487383981E-2</v>
      </c>
      <c r="W61" s="8">
        <f t="shared" ca="1" si="34"/>
        <v>0.1332045066868659</v>
      </c>
    </row>
    <row r="62" spans="2:26" x14ac:dyDescent="0.25">
      <c r="B62" s="4" t="s">
        <v>48</v>
      </c>
      <c r="C62" s="8">
        <f t="shared" ca="1" si="30"/>
        <v>1.283185834008655E-4</v>
      </c>
      <c r="D62" s="8">
        <f t="shared" ref="D62:W62" ca="1" si="35">D10-D36</f>
        <v>0</v>
      </c>
      <c r="E62" s="8">
        <f t="shared" ca="1" si="35"/>
        <v>0</v>
      </c>
      <c r="F62" s="8">
        <f t="shared" ca="1" si="35"/>
        <v>0</v>
      </c>
      <c r="G62" s="8">
        <f t="shared" ca="1" si="35"/>
        <v>6.4814376149513464E-4</v>
      </c>
      <c r="H62" s="8">
        <f t="shared" ca="1" si="35"/>
        <v>0</v>
      </c>
      <c r="I62" s="8">
        <f t="shared" ca="1" si="35"/>
        <v>0</v>
      </c>
      <c r="J62" s="8">
        <f t="shared" ca="1" si="35"/>
        <v>0</v>
      </c>
      <c r="K62" s="8">
        <f t="shared" ca="1" si="35"/>
        <v>0</v>
      </c>
      <c r="L62" s="8">
        <f t="shared" ca="1" si="35"/>
        <v>0</v>
      </c>
      <c r="M62" s="8">
        <f t="shared" ca="1" si="35"/>
        <v>0</v>
      </c>
      <c r="N62" s="8">
        <f t="shared" ca="1" si="35"/>
        <v>0</v>
      </c>
      <c r="O62" s="8">
        <f t="shared" ca="1" si="35"/>
        <v>0</v>
      </c>
      <c r="P62" s="8">
        <f t="shared" ca="1" si="35"/>
        <v>0</v>
      </c>
      <c r="Q62" s="8">
        <f t="shared" ca="1" si="35"/>
        <v>0</v>
      </c>
      <c r="R62" s="8">
        <f t="shared" ca="1" si="35"/>
        <v>-9.824361106041124E-4</v>
      </c>
      <c r="S62" s="8">
        <f t="shared" ca="1" si="35"/>
        <v>0</v>
      </c>
      <c r="T62" s="8">
        <f t="shared" ca="1" si="35"/>
        <v>0</v>
      </c>
      <c r="U62" s="8">
        <f t="shared" ca="1" si="35"/>
        <v>0</v>
      </c>
      <c r="V62" s="8">
        <f t="shared" ca="1" si="35"/>
        <v>0</v>
      </c>
      <c r="W62" s="8">
        <f t="shared" ca="1" si="35"/>
        <v>0</v>
      </c>
    </row>
    <row r="63" spans="2:26" x14ac:dyDescent="0.25">
      <c r="B63" s="4" t="s">
        <v>52</v>
      </c>
      <c r="C63" s="8">
        <f t="shared" ca="1" si="30"/>
        <v>176.17599770993252</v>
      </c>
      <c r="D63" s="8">
        <f t="shared" ref="D63:W63" ca="1" si="36">D11-D37</f>
        <v>0.44492634188060265</v>
      </c>
      <c r="E63" s="8">
        <f t="shared" ca="1" si="36"/>
        <v>0</v>
      </c>
      <c r="F63" s="8">
        <f t="shared" ca="1" si="36"/>
        <v>-3.5483480586265159E-2</v>
      </c>
      <c r="G63" s="8">
        <f t="shared" ca="1" si="36"/>
        <v>0.25339482218666376</v>
      </c>
      <c r="H63" s="8">
        <f t="shared" ca="1" si="36"/>
        <v>0</v>
      </c>
      <c r="I63" s="8">
        <f t="shared" ca="1" si="36"/>
        <v>0.30692501582421983</v>
      </c>
      <c r="J63" s="8">
        <f t="shared" ca="1" si="36"/>
        <v>0.19256647985258724</v>
      </c>
      <c r="K63" s="8">
        <f t="shared" ca="1" si="36"/>
        <v>29.153446094078163</v>
      </c>
      <c r="L63" s="8">
        <f t="shared" ca="1" si="36"/>
        <v>27.319849846912064</v>
      </c>
      <c r="M63" s="8">
        <f t="shared" ca="1" si="36"/>
        <v>34.802689440607367</v>
      </c>
      <c r="N63" s="8">
        <f t="shared" ca="1" si="36"/>
        <v>32.963074268869036</v>
      </c>
      <c r="O63" s="8">
        <f t="shared" ca="1" si="36"/>
        <v>33.838161901189437</v>
      </c>
      <c r="P63" s="8">
        <f t="shared" ca="1" si="36"/>
        <v>35.481627299268837</v>
      </c>
      <c r="Q63" s="8">
        <f t="shared" ca="1" si="36"/>
        <v>33.641088497368628</v>
      </c>
      <c r="R63" s="8">
        <f t="shared" ca="1" si="36"/>
        <v>37.02783508328605</v>
      </c>
      <c r="S63" s="8">
        <f t="shared" ca="1" si="36"/>
        <v>36.771836901436302</v>
      </c>
      <c r="T63" s="8">
        <f t="shared" ca="1" si="36"/>
        <v>37.470298930625233</v>
      </c>
      <c r="U63" s="8">
        <f t="shared" ca="1" si="36"/>
        <v>28.029049107401818</v>
      </c>
      <c r="V63" s="8">
        <f t="shared" ca="1" si="36"/>
        <v>27.703917195141571</v>
      </c>
      <c r="W63" s="8">
        <f t="shared" ca="1" si="36"/>
        <v>27.271881382212655</v>
      </c>
    </row>
    <row r="64" spans="2:26" x14ac:dyDescent="0.25">
      <c r="B64" s="4" t="s">
        <v>53</v>
      </c>
      <c r="C64" s="8">
        <f t="shared" ca="1" si="30"/>
        <v>92.476261087438914</v>
      </c>
      <c r="D64" s="8">
        <f t="shared" ref="D64:W64" ca="1" si="37">D12-D38</f>
        <v>0.27273754413374718</v>
      </c>
      <c r="E64" s="8">
        <f t="shared" ca="1" si="37"/>
        <v>0</v>
      </c>
      <c r="F64" s="8">
        <f t="shared" ca="1" si="37"/>
        <v>2.1308911098230965E-2</v>
      </c>
      <c r="G64" s="8">
        <f t="shared" ca="1" si="37"/>
        <v>2.595835168318672E-2</v>
      </c>
      <c r="H64" s="8">
        <f t="shared" ca="1" si="37"/>
        <v>0</v>
      </c>
      <c r="I64" s="8">
        <f t="shared" ca="1" si="37"/>
        <v>0.10745199314982301</v>
      </c>
      <c r="J64" s="8">
        <f t="shared" ca="1" si="37"/>
        <v>-6.0923187005698765E-2</v>
      </c>
      <c r="K64" s="8">
        <f t="shared" ca="1" si="37"/>
        <v>10.989021176646716</v>
      </c>
      <c r="L64" s="8">
        <f t="shared" ca="1" si="37"/>
        <v>11.580625956092689</v>
      </c>
      <c r="M64" s="8">
        <f t="shared" ca="1" si="37"/>
        <v>22.533608705234286</v>
      </c>
      <c r="N64" s="8">
        <f t="shared" ca="1" si="37"/>
        <v>17.834280534989063</v>
      </c>
      <c r="O64" s="8">
        <f t="shared" ca="1" si="37"/>
        <v>18.404936055705036</v>
      </c>
      <c r="P64" s="8">
        <f t="shared" ca="1" si="37"/>
        <v>18.698794969757472</v>
      </c>
      <c r="Q64" s="8">
        <f t="shared" ca="1" si="37"/>
        <v>15.768416782354848</v>
      </c>
      <c r="R64" s="8">
        <f t="shared" ca="1" si="37"/>
        <v>21.038257492338147</v>
      </c>
      <c r="S64" s="8">
        <f t="shared" ca="1" si="37"/>
        <v>20.823314962208457</v>
      </c>
      <c r="T64" s="8">
        <f t="shared" ca="1" si="37"/>
        <v>21.730082872861345</v>
      </c>
      <c r="U64" s="8">
        <f t="shared" ca="1" si="37"/>
        <v>17.312630878403269</v>
      </c>
      <c r="V64" s="8">
        <f t="shared" ca="1" si="37"/>
        <v>14.088474227468026</v>
      </c>
      <c r="W64" s="8">
        <f t="shared" ca="1" si="37"/>
        <v>13.204430596070495</v>
      </c>
    </row>
    <row r="65" spans="2:23" x14ac:dyDescent="0.25">
      <c r="B65" s="4" t="s">
        <v>49</v>
      </c>
      <c r="C65" s="8">
        <f t="shared" ca="1" si="30"/>
        <v>217.72923023515446</v>
      </c>
      <c r="D65" s="8">
        <f t="shared" ref="D65:W65" ca="1" si="38">D13-D39</f>
        <v>-5.160008317434972E-2</v>
      </c>
      <c r="E65" s="8">
        <f t="shared" ca="1" si="38"/>
        <v>0</v>
      </c>
      <c r="F65" s="8">
        <f t="shared" ca="1" si="38"/>
        <v>-9.2487506589122859E-4</v>
      </c>
      <c r="G65" s="8">
        <f t="shared" ca="1" si="38"/>
        <v>1.7306520661918512E-2</v>
      </c>
      <c r="H65" s="8">
        <f t="shared" ca="1" si="38"/>
        <v>0</v>
      </c>
      <c r="I65" s="8">
        <f t="shared" ca="1" si="38"/>
        <v>-8.6016622349092131E-2</v>
      </c>
      <c r="J65" s="8">
        <f t="shared" ca="1" si="38"/>
        <v>6.0777292996476717E-3</v>
      </c>
      <c r="K65" s="8">
        <f t="shared" ca="1" si="38"/>
        <v>29.20330706103843</v>
      </c>
      <c r="L65" s="8">
        <f t="shared" ca="1" si="38"/>
        <v>33.207543626909711</v>
      </c>
      <c r="M65" s="8">
        <f t="shared" ca="1" si="38"/>
        <v>30.660933231711851</v>
      </c>
      <c r="N65" s="8">
        <f t="shared" ca="1" si="38"/>
        <v>38.063729308623181</v>
      </c>
      <c r="O65" s="8">
        <f t="shared" ca="1" si="38"/>
        <v>34.218319664801754</v>
      </c>
      <c r="P65" s="8">
        <f t="shared" ca="1" si="38"/>
        <v>40.581221296733986</v>
      </c>
      <c r="Q65" s="8">
        <f t="shared" ca="1" si="38"/>
        <v>41.238910253166978</v>
      </c>
      <c r="R65" s="8">
        <f t="shared" ca="1" si="38"/>
        <v>31.78516323150393</v>
      </c>
      <c r="S65" s="8">
        <f t="shared" ca="1" si="38"/>
        <v>33.809574370857831</v>
      </c>
      <c r="T65" s="8">
        <f t="shared" ca="1" si="38"/>
        <v>55.54864594480938</v>
      </c>
      <c r="U65" s="8">
        <f t="shared" ca="1" si="38"/>
        <v>47.445856319378152</v>
      </c>
      <c r="V65" s="8">
        <f t="shared" ca="1" si="38"/>
        <v>66.808959603299229</v>
      </c>
      <c r="W65" s="8">
        <f t="shared" ca="1" si="38"/>
        <v>74.777734321637752</v>
      </c>
    </row>
    <row r="66" spans="2:23" x14ac:dyDescent="0.25">
      <c r="B66" s="10" t="s">
        <v>50</v>
      </c>
      <c r="C66" s="11">
        <f t="shared" ca="1" si="30"/>
        <v>5.6552820707166136</v>
      </c>
      <c r="D66" s="11">
        <f t="shared" ref="D66:W66" ca="1" si="39">D14-D40</f>
        <v>0</v>
      </c>
      <c r="E66" s="11">
        <f t="shared" ca="1" si="39"/>
        <v>0</v>
      </c>
      <c r="F66" s="11">
        <f t="shared" ca="1" si="39"/>
        <v>0</v>
      </c>
      <c r="G66" s="11">
        <f t="shared" ca="1" si="39"/>
        <v>0</v>
      </c>
      <c r="H66" s="11">
        <f t="shared" ca="1" si="39"/>
        <v>0</v>
      </c>
      <c r="I66" s="11">
        <f t="shared" ca="1" si="39"/>
        <v>0</v>
      </c>
      <c r="J66" s="11">
        <f t="shared" ca="1" si="39"/>
        <v>-0.82729665513343009</v>
      </c>
      <c r="K66" s="11">
        <f t="shared" ca="1" si="39"/>
        <v>0.24059172953592001</v>
      </c>
      <c r="L66" s="11">
        <f t="shared" ca="1" si="39"/>
        <v>1.3652521172037888</v>
      </c>
      <c r="M66" s="11">
        <f t="shared" ca="1" si="39"/>
        <v>1.68562988120682</v>
      </c>
      <c r="N66" s="11">
        <f t="shared" ca="1" si="39"/>
        <v>2.5593551320382897</v>
      </c>
      <c r="O66" s="11">
        <f t="shared" ca="1" si="39"/>
        <v>2.5994297783859102</v>
      </c>
      <c r="P66" s="11">
        <f t="shared" ca="1" si="39"/>
        <v>2.3225107130431093</v>
      </c>
      <c r="Q66" s="11">
        <f t="shared" ca="1" si="39"/>
        <v>0.9180566576115099</v>
      </c>
      <c r="R66" s="11">
        <f t="shared" ca="1" si="39"/>
        <v>0.70062078810851003</v>
      </c>
      <c r="S66" s="11">
        <f t="shared" ca="1" si="39"/>
        <v>0.58272025306961006</v>
      </c>
      <c r="T66" s="11">
        <f t="shared" ca="1" si="39"/>
        <v>0.29866860261866995</v>
      </c>
      <c r="U66" s="11">
        <f t="shared" ca="1" si="39"/>
        <v>0</v>
      </c>
      <c r="V66" s="11">
        <f t="shared" ca="1" si="39"/>
        <v>0</v>
      </c>
      <c r="W66" s="11">
        <f t="shared" ca="1" si="39"/>
        <v>0</v>
      </c>
    </row>
    <row r="67" spans="2:23" x14ac:dyDescent="0.25">
      <c r="B67" s="4" t="s">
        <v>51</v>
      </c>
      <c r="C67" s="8">
        <f t="shared" ca="1" si="30"/>
        <v>1681.5053056430368</v>
      </c>
      <c r="D67" s="8">
        <f ca="1">SUM(D57:D66)</f>
        <v>6.0683452391741E-3</v>
      </c>
      <c r="E67" s="8">
        <f t="shared" ref="E67" ca="1" si="40">SUM(E57:E66)</f>
        <v>0</v>
      </c>
      <c r="F67" s="8">
        <f t="shared" ref="F67" ca="1" si="41">SUM(F57:F66)</f>
        <v>-5.2105335780838757E-3</v>
      </c>
      <c r="G67" s="8">
        <f t="shared" ref="G67" ca="1" si="42">SUM(G57:G66)</f>
        <v>0.35141931610043198</v>
      </c>
      <c r="H67" s="8">
        <f t="shared" ref="H67" ca="1" si="43">SUM(H57:H66)</f>
        <v>0</v>
      </c>
      <c r="I67" s="8">
        <f t="shared" ref="I67" ca="1" si="44">SUM(I57:I66)</f>
        <v>-1.4987067367586704E-3</v>
      </c>
      <c r="J67" s="8">
        <f t="shared" ref="J67" ca="1" si="45">SUM(J57:J66)</f>
        <v>-0.52742073688268876</v>
      </c>
      <c r="K67" s="8">
        <f t="shared" ref="K67" ca="1" si="46">SUM(K57:K66)</f>
        <v>302.4696446862248</v>
      </c>
      <c r="L67" s="8">
        <f t="shared" ref="L67" ca="1" si="47">SUM(L57:L66)</f>
        <v>318.02411225324931</v>
      </c>
      <c r="M67" s="8">
        <f t="shared" ref="M67" ca="1" si="48">SUM(M57:M66)</f>
        <v>314.63770666653494</v>
      </c>
      <c r="N67" s="8">
        <f t="shared" ref="N67" ca="1" si="49">SUM(N57:N66)</f>
        <v>313.4372192848852</v>
      </c>
      <c r="O67" s="8">
        <f t="shared" ref="O67" ca="1" si="50">SUM(O57:O66)</f>
        <v>318.33995991711697</v>
      </c>
      <c r="P67" s="8">
        <f t="shared" ref="P67" ca="1" si="51">SUM(P57:P66)</f>
        <v>326.96486822607045</v>
      </c>
      <c r="Q67" s="8">
        <f t="shared" ref="Q67" ca="1" si="52">SUM(Q57:Q66)</f>
        <v>322.34672481801562</v>
      </c>
      <c r="R67" s="8">
        <f t="shared" ref="R67" ca="1" si="53">SUM(R57:R66)</f>
        <v>320.82630574518498</v>
      </c>
      <c r="S67" s="8">
        <f t="shared" ref="S67" ca="1" si="54">SUM(S57:S66)</f>
        <v>336.29189691472538</v>
      </c>
      <c r="T67" s="8">
        <f t="shared" ref="T67" ca="1" si="55">SUM(T57:T66)</f>
        <v>363.74810668490227</v>
      </c>
      <c r="U67" s="8">
        <f t="shared" ref="U67" ca="1" si="56">SUM(U57:U66)</f>
        <v>238.11598913621035</v>
      </c>
      <c r="V67" s="8">
        <f t="shared" ref="V67" ca="1" si="57">SUM(V57:V66)</f>
        <v>260.57453676264163</v>
      </c>
      <c r="W67" s="8">
        <f t="shared" ref="W67" ca="1" si="58">SUM(W57:W66)</f>
        <v>277.06960427498029</v>
      </c>
    </row>
    <row r="69" spans="2:23" x14ac:dyDescent="0.25">
      <c r="B69" s="4" t="s">
        <v>56</v>
      </c>
      <c r="C69" s="8">
        <f t="shared" ref="C69:C74" ca="1" si="59">NPV($C$2,D69:W69)</f>
        <v>38.596121517825416</v>
      </c>
      <c r="D69" s="8">
        <f t="shared" ref="D69:W69" ca="1" si="60">D17-D43</f>
        <v>0</v>
      </c>
      <c r="E69" s="8">
        <f t="shared" ca="1" si="60"/>
        <v>0</v>
      </c>
      <c r="F69" s="8">
        <f t="shared" ca="1" si="60"/>
        <v>0</v>
      </c>
      <c r="G69" s="8">
        <f t="shared" ca="1" si="60"/>
        <v>0</v>
      </c>
      <c r="H69" s="8">
        <f t="shared" ca="1" si="60"/>
        <v>0</v>
      </c>
      <c r="I69" s="8">
        <f t="shared" ca="1" si="60"/>
        <v>0</v>
      </c>
      <c r="J69" s="8">
        <f t="shared" ca="1" si="60"/>
        <v>0</v>
      </c>
      <c r="K69" s="8">
        <f t="shared" ca="1" si="60"/>
        <v>0</v>
      </c>
      <c r="L69" s="8">
        <f t="shared" ca="1" si="60"/>
        <v>0</v>
      </c>
      <c r="M69" s="8">
        <f t="shared" ca="1" si="60"/>
        <v>0</v>
      </c>
      <c r="N69" s="8">
        <f t="shared" ca="1" si="60"/>
        <v>0</v>
      </c>
      <c r="O69" s="8">
        <f t="shared" ca="1" si="60"/>
        <v>0</v>
      </c>
      <c r="P69" s="8">
        <f t="shared" ca="1" si="60"/>
        <v>0</v>
      </c>
      <c r="Q69" s="8">
        <f t="shared" ca="1" si="60"/>
        <v>0</v>
      </c>
      <c r="R69" s="8">
        <f t="shared" ca="1" si="60"/>
        <v>19.856601392454422</v>
      </c>
      <c r="S69" s="8">
        <f t="shared" ca="1" si="60"/>
        <v>19.856601392454877</v>
      </c>
      <c r="T69" s="8">
        <f t="shared" ca="1" si="60"/>
        <v>19.856601392454877</v>
      </c>
      <c r="U69" s="8">
        <f t="shared" ca="1" si="60"/>
        <v>19.856601392454195</v>
      </c>
      <c r="V69" s="8">
        <f t="shared" ca="1" si="60"/>
        <v>19.856601392455104</v>
      </c>
      <c r="W69" s="8">
        <f t="shared" ca="1" si="60"/>
        <v>19.856601392455559</v>
      </c>
    </row>
    <row r="70" spans="2:23" x14ac:dyDescent="0.25">
      <c r="B70" s="4" t="s">
        <v>57</v>
      </c>
      <c r="C70" s="8">
        <f t="shared" ca="1" si="59"/>
        <v>32.842698787552507</v>
      </c>
      <c r="D70" s="8">
        <f t="shared" ref="D70:W70" ca="1" si="61">D18-D44</f>
        <v>0</v>
      </c>
      <c r="E70" s="8">
        <f t="shared" ca="1" si="61"/>
        <v>0</v>
      </c>
      <c r="F70" s="8">
        <f t="shared" ca="1" si="61"/>
        <v>0</v>
      </c>
      <c r="G70" s="8">
        <f t="shared" ca="1" si="61"/>
        <v>0</v>
      </c>
      <c r="H70" s="8">
        <f t="shared" ca="1" si="61"/>
        <v>0</v>
      </c>
      <c r="I70" s="8">
        <f t="shared" ca="1" si="61"/>
        <v>0</v>
      </c>
      <c r="J70" s="8">
        <f t="shared" ca="1" si="61"/>
        <v>0</v>
      </c>
      <c r="K70" s="8">
        <f t="shared" ca="1" si="61"/>
        <v>0</v>
      </c>
      <c r="L70" s="8">
        <f t="shared" ca="1" si="61"/>
        <v>0</v>
      </c>
      <c r="M70" s="8">
        <f t="shared" ca="1" si="61"/>
        <v>0</v>
      </c>
      <c r="N70" s="8">
        <f t="shared" ca="1" si="61"/>
        <v>0</v>
      </c>
      <c r="O70" s="8">
        <f t="shared" ca="1" si="61"/>
        <v>0</v>
      </c>
      <c r="P70" s="8">
        <f t="shared" ca="1" si="61"/>
        <v>0</v>
      </c>
      <c r="Q70" s="8">
        <f t="shared" ca="1" si="61"/>
        <v>0</v>
      </c>
      <c r="R70" s="8">
        <f t="shared" ca="1" si="61"/>
        <v>16.026463113292948</v>
      </c>
      <c r="S70" s="8">
        <f t="shared" ca="1" si="61"/>
        <v>16.392027175316343</v>
      </c>
      <c r="T70" s="8">
        <f t="shared" ca="1" si="61"/>
        <v>16.765930283545913</v>
      </c>
      <c r="U70" s="8">
        <f t="shared" ca="1" si="61"/>
        <v>17.148361776018191</v>
      </c>
      <c r="V70" s="8">
        <f t="shared" ca="1" si="61"/>
        <v>17.539516439339423</v>
      </c>
      <c r="W70" s="8">
        <f t="shared" ca="1" si="61"/>
        <v>17.939594508690334</v>
      </c>
    </row>
    <row r="71" spans="2:23" x14ac:dyDescent="0.25">
      <c r="B71" s="4" t="s">
        <v>54</v>
      </c>
      <c r="C71" s="8">
        <f t="shared" ca="1" si="59"/>
        <v>-1080.9611135038369</v>
      </c>
      <c r="D71" s="8">
        <f t="shared" ref="D71:W71" ca="1" si="62">D19-D45</f>
        <v>0</v>
      </c>
      <c r="E71" s="8">
        <f t="shared" ca="1" si="62"/>
        <v>0</v>
      </c>
      <c r="F71" s="8">
        <f t="shared" ca="1" si="62"/>
        <v>0</v>
      </c>
      <c r="G71" s="8">
        <f t="shared" ca="1" si="62"/>
        <v>0</v>
      </c>
      <c r="H71" s="8">
        <f t="shared" ca="1" si="62"/>
        <v>0</v>
      </c>
      <c r="I71" s="8">
        <f t="shared" ca="1" si="62"/>
        <v>0</v>
      </c>
      <c r="J71" s="8">
        <f t="shared" ca="1" si="62"/>
        <v>0</v>
      </c>
      <c r="K71" s="8">
        <f t="shared" ca="1" si="62"/>
        <v>-211.05135145841143</v>
      </c>
      <c r="L71" s="8">
        <f t="shared" ca="1" si="62"/>
        <v>-214.95016873627969</v>
      </c>
      <c r="M71" s="8">
        <f t="shared" ca="1" si="62"/>
        <v>-218.87850665599888</v>
      </c>
      <c r="N71" s="8">
        <f t="shared" ca="1" si="62"/>
        <v>-218.87850620530998</v>
      </c>
      <c r="O71" s="8">
        <f t="shared" ca="1" si="62"/>
        <v>-222.80685494158939</v>
      </c>
      <c r="P71" s="8">
        <f t="shared" ca="1" si="62"/>
        <v>-226.70565689599994</v>
      </c>
      <c r="Q71" s="8">
        <f t="shared" ca="1" si="62"/>
        <v>-226.70566095220948</v>
      </c>
      <c r="R71" s="8">
        <f t="shared" ca="1" si="62"/>
        <v>-230.6339984212384</v>
      </c>
      <c r="S71" s="8">
        <f t="shared" ca="1" si="62"/>
        <v>-234.53280443186276</v>
      </c>
      <c r="T71" s="8">
        <f t="shared" ca="1" si="62"/>
        <v>-238.46115316814218</v>
      </c>
      <c r="U71" s="8">
        <f t="shared" ca="1" si="62"/>
        <v>-81.8</v>
      </c>
      <c r="V71" s="8">
        <f t="shared" ca="1" si="62"/>
        <v>-81.8</v>
      </c>
      <c r="W71" s="8">
        <f t="shared" ca="1" si="62"/>
        <v>-81.8</v>
      </c>
    </row>
    <row r="72" spans="2:23" x14ac:dyDescent="0.25">
      <c r="B72" s="4" t="s">
        <v>55</v>
      </c>
      <c r="C72" s="8">
        <f t="shared" ca="1" si="59"/>
        <v>0</v>
      </c>
      <c r="D72" s="8">
        <f t="shared" ref="D72:W72" ca="1" si="63">D20-D46</f>
        <v>0</v>
      </c>
      <c r="E72" s="8">
        <f t="shared" ca="1" si="63"/>
        <v>0</v>
      </c>
      <c r="F72" s="8">
        <f t="shared" ca="1" si="63"/>
        <v>0</v>
      </c>
      <c r="G72" s="8">
        <f t="shared" ca="1" si="63"/>
        <v>0</v>
      </c>
      <c r="H72" s="8">
        <f t="shared" ca="1" si="63"/>
        <v>0</v>
      </c>
      <c r="I72" s="8">
        <f t="shared" ca="1" si="63"/>
        <v>0</v>
      </c>
      <c r="J72" s="8">
        <f t="shared" ca="1" si="63"/>
        <v>0</v>
      </c>
      <c r="K72" s="8">
        <f t="shared" ca="1" si="63"/>
        <v>0</v>
      </c>
      <c r="L72" s="8">
        <f t="shared" ca="1" si="63"/>
        <v>0</v>
      </c>
      <c r="M72" s="8">
        <f t="shared" ca="1" si="63"/>
        <v>0</v>
      </c>
      <c r="N72" s="8">
        <f t="shared" ca="1" si="63"/>
        <v>0</v>
      </c>
      <c r="O72" s="8">
        <f t="shared" ca="1" si="63"/>
        <v>0</v>
      </c>
      <c r="P72" s="8">
        <f t="shared" ca="1" si="63"/>
        <v>0</v>
      </c>
      <c r="Q72" s="8">
        <f t="shared" ca="1" si="63"/>
        <v>0</v>
      </c>
      <c r="R72" s="8">
        <f t="shared" ca="1" si="63"/>
        <v>0</v>
      </c>
      <c r="S72" s="8">
        <f t="shared" ca="1" si="63"/>
        <v>0</v>
      </c>
      <c r="T72" s="8">
        <f t="shared" ca="1" si="63"/>
        <v>0</v>
      </c>
      <c r="U72" s="8">
        <f t="shared" ca="1" si="63"/>
        <v>0</v>
      </c>
      <c r="V72" s="8">
        <f t="shared" ca="1" si="63"/>
        <v>0</v>
      </c>
      <c r="W72" s="8">
        <f t="shared" ca="1" si="63"/>
        <v>0</v>
      </c>
    </row>
    <row r="73" spans="2:23" x14ac:dyDescent="0.25">
      <c r="B73" s="4" t="s">
        <v>58</v>
      </c>
      <c r="C73" s="8">
        <f t="shared" ca="1" si="59"/>
        <v>-4.4695442966879924E-4</v>
      </c>
      <c r="D73" s="8">
        <f t="shared" ref="D73:W73" ca="1" si="64">D21-D47</f>
        <v>0</v>
      </c>
      <c r="E73" s="8">
        <f t="shared" ca="1" si="64"/>
        <v>0</v>
      </c>
      <c r="F73" s="8">
        <f t="shared" ca="1" si="64"/>
        <v>-1.6048570099513881E-6</v>
      </c>
      <c r="G73" s="8">
        <f t="shared" ca="1" si="64"/>
        <v>4.4743848111039597E-6</v>
      </c>
      <c r="H73" s="8">
        <f t="shared" ca="1" si="64"/>
        <v>0</v>
      </c>
      <c r="I73" s="8">
        <f t="shared" ca="1" si="64"/>
        <v>-2.2940447484387505E-3</v>
      </c>
      <c r="J73" s="8">
        <f t="shared" ca="1" si="64"/>
        <v>2.7260137192506306E-3</v>
      </c>
      <c r="K73" s="8">
        <f t="shared" ca="1" si="64"/>
        <v>-1.0573328789504899E-3</v>
      </c>
      <c r="L73" s="8">
        <f t="shared" ca="1" si="64"/>
        <v>-1.6657819716492384E-3</v>
      </c>
      <c r="M73" s="8">
        <f t="shared" ca="1" si="64"/>
        <v>-1.7774670808989868E-5</v>
      </c>
      <c r="N73" s="8">
        <f t="shared" ca="1" si="64"/>
        <v>1.4450272095309913E-3</v>
      </c>
      <c r="O73" s="8">
        <f t="shared" ca="1" si="64"/>
        <v>0</v>
      </c>
      <c r="P73" s="8">
        <f t="shared" ca="1" si="64"/>
        <v>9.0749589929828289E-5</v>
      </c>
      <c r="Q73" s="8">
        <f t="shared" ca="1" si="64"/>
        <v>3.2516071829746807E-5</v>
      </c>
      <c r="R73" s="8">
        <f t="shared" ca="1" si="64"/>
        <v>-2.6298603265928477E-4</v>
      </c>
      <c r="S73" s="8">
        <f t="shared" ca="1" si="64"/>
        <v>-9.918481239097332E-4</v>
      </c>
      <c r="T73" s="8">
        <f t="shared" ca="1" si="64"/>
        <v>1.8965141658497942E-3</v>
      </c>
      <c r="U73" s="8">
        <f t="shared" ca="1" si="64"/>
        <v>0</v>
      </c>
      <c r="V73" s="8">
        <f t="shared" ca="1" si="64"/>
        <v>1.2679769838541688E-5</v>
      </c>
      <c r="W73" s="8">
        <f t="shared" ca="1" si="64"/>
        <v>-3.2116849979502149E-6</v>
      </c>
    </row>
    <row r="74" spans="2:23" x14ac:dyDescent="0.25">
      <c r="B74" s="10" t="s">
        <v>59</v>
      </c>
      <c r="C74" s="11">
        <f t="shared" ca="1" si="59"/>
        <v>-14.547457472046327</v>
      </c>
      <c r="D74" s="11">
        <f t="shared" ref="D74:W74" ca="1" si="65">D22-D48</f>
        <v>0</v>
      </c>
      <c r="E74" s="11">
        <f t="shared" ca="1" si="65"/>
        <v>0</v>
      </c>
      <c r="F74" s="11">
        <f t="shared" ca="1" si="65"/>
        <v>0</v>
      </c>
      <c r="G74" s="11">
        <f t="shared" ca="1" si="65"/>
        <v>2.8282869379836484E-8</v>
      </c>
      <c r="H74" s="11">
        <f t="shared" ca="1" si="65"/>
        <v>2.5841018214123324E-10</v>
      </c>
      <c r="I74" s="11">
        <f t="shared" ca="1" si="65"/>
        <v>1.8600871953822207E-9</v>
      </c>
      <c r="J74" s="11">
        <f t="shared" ca="1" si="65"/>
        <v>4.5503156798076816E-10</v>
      </c>
      <c r="K74" s="11">
        <f t="shared" ca="1" si="65"/>
        <v>-3.797157922016936E-2</v>
      </c>
      <c r="L74" s="11">
        <f t="shared" ca="1" si="65"/>
        <v>-0.43931909350780529</v>
      </c>
      <c r="M74" s="11">
        <f t="shared" ca="1" si="65"/>
        <v>-0.2410743398880868</v>
      </c>
      <c r="N74" s="11">
        <f t="shared" ca="1" si="65"/>
        <v>0.54651383016795307</v>
      </c>
      <c r="O74" s="11">
        <f t="shared" ca="1" si="65"/>
        <v>0.55650850303402422</v>
      </c>
      <c r="P74" s="11">
        <f t="shared" ca="1" si="65"/>
        <v>0.56673121495919077</v>
      </c>
      <c r="Q74" s="11">
        <f t="shared" ca="1" si="65"/>
        <v>0.57709611145725148</v>
      </c>
      <c r="R74" s="11">
        <f t="shared" ca="1" si="65"/>
        <v>0.29960319000599611</v>
      </c>
      <c r="S74" s="11">
        <f t="shared" ca="1" si="65"/>
        <v>0.44482059370790239</v>
      </c>
      <c r="T74" s="11">
        <f t="shared" ca="1" si="65"/>
        <v>0.48596792721536985</v>
      </c>
      <c r="U74" s="11">
        <f t="shared" ca="1" si="65"/>
        <v>-15.774549993413302</v>
      </c>
      <c r="V74" s="11">
        <f t="shared" ca="1" si="65"/>
        <v>-20.038649607890193</v>
      </c>
      <c r="W74" s="11">
        <f t="shared" ca="1" si="65"/>
        <v>-17.583103379085401</v>
      </c>
    </row>
    <row r="75" spans="2:23" x14ac:dyDescent="0.25">
      <c r="B75" s="4" t="s">
        <v>60</v>
      </c>
      <c r="C75" s="8">
        <f ca="1">NPV($C$2,D75:W75)</f>
        <v>-1024.0701976249352</v>
      </c>
      <c r="D75" s="8">
        <f ca="1">SUM(D69:D74)</f>
        <v>0</v>
      </c>
      <c r="E75" s="8">
        <f t="shared" ref="E75" ca="1" si="66">SUM(E69:E74)</f>
        <v>0</v>
      </c>
      <c r="F75" s="8">
        <f t="shared" ref="F75" ca="1" si="67">SUM(F69:F74)</f>
        <v>-1.6048570099513881E-6</v>
      </c>
      <c r="G75" s="8">
        <f t="shared" ref="G75" ca="1" si="68">SUM(G69:G74)</f>
        <v>4.5026676804837962E-6</v>
      </c>
      <c r="H75" s="8">
        <f t="shared" ref="H75" ca="1" si="69">SUM(H69:H74)</f>
        <v>2.5841018214123324E-10</v>
      </c>
      <c r="I75" s="8">
        <f t="shared" ref="I75" ca="1" si="70">SUM(I69:I74)</f>
        <v>-2.2940428883515551E-3</v>
      </c>
      <c r="J75" s="8">
        <f t="shared" ref="J75" ca="1" si="71">SUM(J69:J74)</f>
        <v>2.7260141742821986E-3</v>
      </c>
      <c r="K75" s="8">
        <f t="shared" ref="K75" ca="1" si="72">SUM(K69:K74)</f>
        <v>-211.09038037051056</v>
      </c>
      <c r="L75" s="8">
        <f t="shared" ref="L75" ca="1" si="73">SUM(L69:L74)</f>
        <v>-215.39115361175914</v>
      </c>
      <c r="M75" s="8">
        <f t="shared" ref="M75" ca="1" si="74">SUM(M69:M74)</f>
        <v>-219.11959877055779</v>
      </c>
      <c r="N75" s="8">
        <f t="shared" ref="N75" ca="1" si="75">SUM(N69:N74)</f>
        <v>-218.33054734793248</v>
      </c>
      <c r="O75" s="8">
        <f t="shared" ref="O75" ca="1" si="76">SUM(O69:O74)</f>
        <v>-222.25034643855537</v>
      </c>
      <c r="P75" s="8">
        <f t="shared" ref="P75" ca="1" si="77">SUM(P69:P74)</f>
        <v>-226.13883493145082</v>
      </c>
      <c r="Q75" s="8">
        <f t="shared" ref="Q75" ca="1" si="78">SUM(Q69:Q74)</f>
        <v>-226.12853232468041</v>
      </c>
      <c r="R75" s="8">
        <f t="shared" ref="R75" ca="1" si="79">SUM(R69:R74)</f>
        <v>-194.45159371151769</v>
      </c>
      <c r="S75" s="8">
        <f t="shared" ref="S75" ca="1" si="80">SUM(S69:S74)</f>
        <v>-197.84034711850754</v>
      </c>
      <c r="T75" s="8">
        <f t="shared" ref="T75" ca="1" si="81">SUM(T69:T74)</f>
        <v>-201.35075705076017</v>
      </c>
      <c r="U75" s="8">
        <f t="shared" ref="U75" ca="1" si="82">SUM(U69:U74)</f>
        <v>-60.569586824940913</v>
      </c>
      <c r="V75" s="8">
        <f t="shared" ref="V75" ca="1" si="83">SUM(V69:V74)</f>
        <v>-64.442519096325825</v>
      </c>
      <c r="W75" s="8">
        <f t="shared" ref="W75" ca="1" si="84">SUM(W69:W74)</f>
        <v>-61.586910689624503</v>
      </c>
    </row>
    <row r="77" spans="2:23" ht="15.75" thickBot="1" x14ac:dyDescent="0.3">
      <c r="B77" s="12" t="s">
        <v>1</v>
      </c>
      <c r="C77" s="13">
        <f ca="1">NPV($C$2,D77:W77)</f>
        <v>657.43510801810169</v>
      </c>
      <c r="D77" s="13">
        <f ca="1">D67+D75</f>
        <v>6.0683452391741E-3</v>
      </c>
      <c r="E77" s="13">
        <f t="shared" ref="E77:W77" ca="1" si="85">E67+E75</f>
        <v>0</v>
      </c>
      <c r="F77" s="13">
        <f t="shared" ca="1" si="85"/>
        <v>-5.2121384350938271E-3</v>
      </c>
      <c r="G77" s="13">
        <f t="shared" ca="1" si="85"/>
        <v>0.35142381876811246</v>
      </c>
      <c r="H77" s="13">
        <f t="shared" ca="1" si="85"/>
        <v>2.5841018214123324E-10</v>
      </c>
      <c r="I77" s="13">
        <f t="shared" ca="1" si="85"/>
        <v>-3.7927496251102255E-3</v>
      </c>
      <c r="J77" s="13">
        <f t="shared" ca="1" si="85"/>
        <v>-0.52469472270840656</v>
      </c>
      <c r="K77" s="13">
        <f t="shared" ca="1" si="85"/>
        <v>91.379264315714238</v>
      </c>
      <c r="L77" s="13">
        <f t="shared" ca="1" si="85"/>
        <v>102.63295864149018</v>
      </c>
      <c r="M77" s="13">
        <f t="shared" ca="1" si="85"/>
        <v>95.518107895977153</v>
      </c>
      <c r="N77" s="13">
        <f t="shared" ca="1" si="85"/>
        <v>95.106671936952722</v>
      </c>
      <c r="O77" s="13">
        <f t="shared" ca="1" si="85"/>
        <v>96.089613478561603</v>
      </c>
      <c r="P77" s="13">
        <f t="shared" ca="1" si="85"/>
        <v>100.82603329461963</v>
      </c>
      <c r="Q77" s="13">
        <f t="shared" ca="1" si="85"/>
        <v>96.218192493335209</v>
      </c>
      <c r="R77" s="13">
        <f t="shared" ca="1" si="85"/>
        <v>126.37471203366729</v>
      </c>
      <c r="S77" s="13">
        <f t="shared" ca="1" si="85"/>
        <v>138.45154979621785</v>
      </c>
      <c r="T77" s="13">
        <f t="shared" ca="1" si="85"/>
        <v>162.3973496341421</v>
      </c>
      <c r="U77" s="13">
        <f t="shared" ca="1" si="85"/>
        <v>177.54640231126945</v>
      </c>
      <c r="V77" s="13">
        <f t="shared" ca="1" si="85"/>
        <v>196.13201766631579</v>
      </c>
      <c r="W77" s="13">
        <f t="shared" ca="1" si="85"/>
        <v>215.48269358535578</v>
      </c>
    </row>
    <row r="78" spans="2:23" ht="15.75" thickTop="1" x14ac:dyDescent="0.25">
      <c r="B78" s="4" t="s">
        <v>61</v>
      </c>
      <c r="C78" s="8">
        <f ca="1">C26-C52</f>
        <v>0</v>
      </c>
    </row>
    <row r="79" spans="2:23" ht="15.75" thickBot="1" x14ac:dyDescent="0.3">
      <c r="B79" s="12" t="s">
        <v>62</v>
      </c>
      <c r="C79" s="13">
        <f ca="1">C78+C77</f>
        <v>657.43510801810169</v>
      </c>
    </row>
    <row r="80" spans="2:23" ht="15.75" thickTop="1" x14ac:dyDescent="0.25"/>
    <row r="83" spans="2:33" x14ac:dyDescent="0.25">
      <c r="B83" s="4" t="s">
        <v>72</v>
      </c>
      <c r="C83" s="1" t="s">
        <v>3</v>
      </c>
      <c r="D83" s="2">
        <f>D4</f>
        <v>2023</v>
      </c>
      <c r="E83" s="2">
        <f t="shared" ref="E83:W83" si="86">E4</f>
        <v>2024</v>
      </c>
      <c r="F83" s="2">
        <f t="shared" si="86"/>
        <v>2025</v>
      </c>
      <c r="G83" s="2">
        <f t="shared" si="86"/>
        <v>2026</v>
      </c>
      <c r="H83" s="2">
        <f t="shared" si="86"/>
        <v>2027</v>
      </c>
      <c r="I83" s="2">
        <f t="shared" si="86"/>
        <v>2028</v>
      </c>
      <c r="J83" s="2">
        <f t="shared" si="86"/>
        <v>2029</v>
      </c>
      <c r="K83" s="2">
        <f t="shared" si="86"/>
        <v>2030</v>
      </c>
      <c r="L83" s="2">
        <f t="shared" si="86"/>
        <v>2031</v>
      </c>
      <c r="M83" s="2">
        <f t="shared" si="86"/>
        <v>2032</v>
      </c>
      <c r="N83" s="2">
        <f t="shared" si="86"/>
        <v>2033</v>
      </c>
      <c r="O83" s="2">
        <f t="shared" si="86"/>
        <v>2034</v>
      </c>
      <c r="P83" s="2">
        <f t="shared" si="86"/>
        <v>2035</v>
      </c>
      <c r="Q83" s="2">
        <f t="shared" si="86"/>
        <v>2036</v>
      </c>
      <c r="R83" s="2">
        <f t="shared" si="86"/>
        <v>2037</v>
      </c>
      <c r="S83" s="2">
        <f t="shared" si="86"/>
        <v>2038</v>
      </c>
      <c r="T83" s="2">
        <f t="shared" si="86"/>
        <v>2039</v>
      </c>
      <c r="U83" s="2">
        <f t="shared" si="86"/>
        <v>2040</v>
      </c>
      <c r="V83" s="2">
        <f t="shared" si="86"/>
        <v>2041</v>
      </c>
      <c r="W83" s="2">
        <f t="shared" si="86"/>
        <v>2042</v>
      </c>
    </row>
    <row r="84" spans="2:33" x14ac:dyDescent="0.25">
      <c r="B84" s="4" t="s">
        <v>64</v>
      </c>
      <c r="C84" s="8">
        <f ca="1">NPV($C$2,D84:W84)</f>
        <v>-1080.9611135038369</v>
      </c>
      <c r="D84" s="8">
        <f ca="1">(D71+D72)</f>
        <v>0</v>
      </c>
      <c r="E84" s="8">
        <f t="shared" ref="E84:W84" ca="1" si="87">(E71+E72)</f>
        <v>0</v>
      </c>
      <c r="F84" s="8">
        <f t="shared" ca="1" si="87"/>
        <v>0</v>
      </c>
      <c r="G84" s="8">
        <f t="shared" ca="1" si="87"/>
        <v>0</v>
      </c>
      <c r="H84" s="8">
        <f t="shared" ca="1" si="87"/>
        <v>0</v>
      </c>
      <c r="I84" s="8">
        <f t="shared" ca="1" si="87"/>
        <v>0</v>
      </c>
      <c r="J84" s="8">
        <f t="shared" ca="1" si="87"/>
        <v>0</v>
      </c>
      <c r="K84" s="8">
        <f t="shared" ca="1" si="87"/>
        <v>-211.05135145841143</v>
      </c>
      <c r="L84" s="8">
        <f t="shared" ca="1" si="87"/>
        <v>-214.95016873627969</v>
      </c>
      <c r="M84" s="8">
        <f t="shared" ca="1" si="87"/>
        <v>-218.87850665599888</v>
      </c>
      <c r="N84" s="8">
        <f t="shared" ca="1" si="87"/>
        <v>-218.87850620530998</v>
      </c>
      <c r="O84" s="8">
        <f t="shared" ca="1" si="87"/>
        <v>-222.80685494158939</v>
      </c>
      <c r="P84" s="8">
        <f t="shared" ca="1" si="87"/>
        <v>-226.70565689599994</v>
      </c>
      <c r="Q84" s="8">
        <f t="shared" ca="1" si="87"/>
        <v>-226.70566095220948</v>
      </c>
      <c r="R84" s="8">
        <f t="shared" ca="1" si="87"/>
        <v>-230.6339984212384</v>
      </c>
      <c r="S84" s="8">
        <f t="shared" ca="1" si="87"/>
        <v>-234.53280443186276</v>
      </c>
      <c r="T84" s="8">
        <f t="shared" ca="1" si="87"/>
        <v>-238.46115316814218</v>
      </c>
      <c r="U84" s="8">
        <f t="shared" ca="1" si="87"/>
        <v>-81.8</v>
      </c>
      <c r="V84" s="8">
        <f t="shared" ca="1" si="87"/>
        <v>-81.8</v>
      </c>
      <c r="W84" s="8">
        <f t="shared" ca="1" si="87"/>
        <v>-81.8</v>
      </c>
    </row>
    <row r="85" spans="2:33" x14ac:dyDescent="0.25">
      <c r="B85" s="4" t="s">
        <v>59</v>
      </c>
      <c r="C85" s="8">
        <f ca="1">NPV($C$2,D85:W85)</f>
        <v>-14.547457472046327</v>
      </c>
      <c r="D85" s="8">
        <f ca="1">D74</f>
        <v>0</v>
      </c>
      <c r="E85" s="8">
        <f t="shared" ref="E85:W85" ca="1" si="88">E74</f>
        <v>0</v>
      </c>
      <c r="F85" s="8">
        <f t="shared" ca="1" si="88"/>
        <v>0</v>
      </c>
      <c r="G85" s="8">
        <f t="shared" ca="1" si="88"/>
        <v>2.8282869379836484E-8</v>
      </c>
      <c r="H85" s="8">
        <f t="shared" ca="1" si="88"/>
        <v>2.5841018214123324E-10</v>
      </c>
      <c r="I85" s="8">
        <f t="shared" ca="1" si="88"/>
        <v>1.8600871953822207E-9</v>
      </c>
      <c r="J85" s="8">
        <f t="shared" ca="1" si="88"/>
        <v>4.5503156798076816E-10</v>
      </c>
      <c r="K85" s="8">
        <f t="shared" ca="1" si="88"/>
        <v>-3.797157922016936E-2</v>
      </c>
      <c r="L85" s="8">
        <f t="shared" ca="1" si="88"/>
        <v>-0.43931909350780529</v>
      </c>
      <c r="M85" s="8">
        <f t="shared" ca="1" si="88"/>
        <v>-0.2410743398880868</v>
      </c>
      <c r="N85" s="8">
        <f t="shared" ca="1" si="88"/>
        <v>0.54651383016795307</v>
      </c>
      <c r="O85" s="8">
        <f t="shared" ca="1" si="88"/>
        <v>0.55650850303402422</v>
      </c>
      <c r="P85" s="8">
        <f t="shared" ca="1" si="88"/>
        <v>0.56673121495919077</v>
      </c>
      <c r="Q85" s="8">
        <f t="shared" ca="1" si="88"/>
        <v>0.57709611145725148</v>
      </c>
      <c r="R85" s="8">
        <f t="shared" ca="1" si="88"/>
        <v>0.29960319000599611</v>
      </c>
      <c r="S85" s="8">
        <f t="shared" ca="1" si="88"/>
        <v>0.44482059370790239</v>
      </c>
      <c r="T85" s="8">
        <f t="shared" ca="1" si="88"/>
        <v>0.48596792721536985</v>
      </c>
      <c r="U85" s="8">
        <f t="shared" ca="1" si="88"/>
        <v>-15.774549993413302</v>
      </c>
      <c r="V85" s="8">
        <f t="shared" ca="1" si="88"/>
        <v>-20.038649607890193</v>
      </c>
      <c r="W85" s="8">
        <f t="shared" ca="1" si="88"/>
        <v>-17.583103379085401</v>
      </c>
    </row>
    <row r="86" spans="2:33" x14ac:dyDescent="0.25">
      <c r="B86" s="4" t="s">
        <v>68</v>
      </c>
      <c r="C86" s="8">
        <f t="shared" ref="C86:C89" ca="1" si="89">NPV($C$2,D86:W86)</f>
        <v>706.83629688792325</v>
      </c>
      <c r="D86" s="8">
        <f ca="1">(D69+D70+D73+D61+D62+D66)</f>
        <v>-1.5473831933263682E-3</v>
      </c>
      <c r="E86" s="8">
        <f t="shared" ref="E86:W86" ca="1" si="90">(E69+E70+E73+E61+E62+E66)</f>
        <v>0</v>
      </c>
      <c r="F86" s="8">
        <f t="shared" ca="1" si="90"/>
        <v>2.0770205520115326E-4</v>
      </c>
      <c r="G86" s="8">
        <f t="shared" ca="1" si="90"/>
        <v>-5.2283307310396765E-4</v>
      </c>
      <c r="H86" s="8">
        <f t="shared" ca="1" si="90"/>
        <v>0</v>
      </c>
      <c r="I86" s="8">
        <f t="shared" ca="1" si="90"/>
        <v>6.4008280019862696E-3</v>
      </c>
      <c r="J86" s="8">
        <f t="shared" ca="1" si="90"/>
        <v>-0.83117096815281444</v>
      </c>
      <c r="K86" s="8">
        <f t="shared" ca="1" si="90"/>
        <v>129.64119469500747</v>
      </c>
      <c r="L86" s="8">
        <f t="shared" ca="1" si="90"/>
        <v>134.84627044030412</v>
      </c>
      <c r="M86" s="8">
        <f t="shared" ca="1" si="90"/>
        <v>137.16797486051013</v>
      </c>
      <c r="N86" s="8">
        <f t="shared" ca="1" si="90"/>
        <v>140.12416508533909</v>
      </c>
      <c r="O86" s="8">
        <f t="shared" ca="1" si="90"/>
        <v>141.51824873191777</v>
      </c>
      <c r="P86" s="8">
        <f t="shared" ca="1" si="90"/>
        <v>143.49768819669958</v>
      </c>
      <c r="Q86" s="8">
        <f t="shared" ca="1" si="90"/>
        <v>140.13728381815699</v>
      </c>
      <c r="R86" s="8">
        <f t="shared" ca="1" si="90"/>
        <v>178.5141935368753</v>
      </c>
      <c r="S86" s="8">
        <f t="shared" ca="1" si="90"/>
        <v>185.68783756598341</v>
      </c>
      <c r="T86" s="8">
        <f t="shared" ca="1" si="90"/>
        <v>192.58167012640746</v>
      </c>
      <c r="U86" s="8">
        <f t="shared" ca="1" si="90"/>
        <v>38.432465971510283</v>
      </c>
      <c r="V86" s="8">
        <f t="shared" ca="1" si="90"/>
        <v>37.492992596051749</v>
      </c>
      <c r="W86" s="8">
        <f t="shared" ca="1" si="90"/>
        <v>37.929397196147761</v>
      </c>
    </row>
    <row r="87" spans="2:33" x14ac:dyDescent="0.25">
      <c r="B87" s="4" t="s">
        <v>65</v>
      </c>
      <c r="C87" s="8">
        <f t="shared" ca="1" si="89"/>
        <v>559.72589307353599</v>
      </c>
      <c r="D87" s="8">
        <f ca="1">(D57+D58+D59+D60)</f>
        <v>-0.65844807440749964</v>
      </c>
      <c r="E87" s="8">
        <f t="shared" ref="E87:W87" ca="1" si="91">(E57+E58+E59+E60)</f>
        <v>0</v>
      </c>
      <c r="F87" s="8">
        <f t="shared" ca="1" si="91"/>
        <v>9.6796040636304426E-3</v>
      </c>
      <c r="G87" s="8">
        <f t="shared" ca="1" si="91"/>
        <v>5.5286929026578058E-2</v>
      </c>
      <c r="H87" s="8">
        <f t="shared" ca="1" si="91"/>
        <v>0</v>
      </c>
      <c r="I87" s="8">
        <f t="shared" ca="1" si="91"/>
        <v>-0.3385539661121344</v>
      </c>
      <c r="J87" s="8">
        <f t="shared" ca="1" si="91"/>
        <v>0.16875522284284017</v>
      </c>
      <c r="K87" s="8">
        <f t="shared" ca="1" si="91"/>
        <v>103.481618326575</v>
      </c>
      <c r="L87" s="8">
        <f t="shared" ca="1" si="91"/>
        <v>111.06815660105912</v>
      </c>
      <c r="M87" s="8">
        <f t="shared" ca="1" si="91"/>
        <v>89.472482653800441</v>
      </c>
      <c r="N87" s="8">
        <f t="shared" ca="1" si="91"/>
        <v>84.453415114274364</v>
      </c>
      <c r="O87" s="8">
        <f t="shared" ca="1" si="91"/>
        <v>90.360293563502978</v>
      </c>
      <c r="P87" s="8">
        <f t="shared" ca="1" si="91"/>
        <v>88.705627213200486</v>
      </c>
      <c r="Q87" s="8">
        <f t="shared" ca="1" si="91"/>
        <v>91.56105798304003</v>
      </c>
      <c r="R87" s="8">
        <f t="shared" ca="1" si="91"/>
        <v>88.343657920896263</v>
      </c>
      <c r="S87" s="8">
        <f t="shared" ca="1" si="91"/>
        <v>95.446969833886655</v>
      </c>
      <c r="T87" s="8">
        <f t="shared" ca="1" si="91"/>
        <v>93.041837000365575</v>
      </c>
      <c r="U87" s="8">
        <f t="shared" ca="1" si="91"/>
        <v>143.90095002798921</v>
      </c>
      <c r="V87" s="8">
        <f t="shared" ca="1" si="91"/>
        <v>151.87632365224542</v>
      </c>
      <c r="W87" s="8">
        <f t="shared" ca="1" si="91"/>
        <v>161.6823534683725</v>
      </c>
    </row>
    <row r="88" spans="2:33" x14ac:dyDescent="0.25">
      <c r="B88" s="4" t="s">
        <v>49</v>
      </c>
      <c r="C88" s="8">
        <f t="shared" ca="1" si="89"/>
        <v>217.72923023515446</v>
      </c>
      <c r="D88" s="8">
        <f ca="1">D65</f>
        <v>-5.160008317434972E-2</v>
      </c>
      <c r="E88" s="8">
        <f t="shared" ref="E88:W88" ca="1" si="92">E65</f>
        <v>0</v>
      </c>
      <c r="F88" s="8">
        <f t="shared" ca="1" si="92"/>
        <v>-9.2487506589122859E-4</v>
      </c>
      <c r="G88" s="8">
        <f t="shared" ca="1" si="92"/>
        <v>1.7306520661918512E-2</v>
      </c>
      <c r="H88" s="8">
        <f t="shared" ca="1" si="92"/>
        <v>0</v>
      </c>
      <c r="I88" s="8">
        <f t="shared" ca="1" si="92"/>
        <v>-8.6016622349092131E-2</v>
      </c>
      <c r="J88" s="8">
        <f t="shared" ca="1" si="92"/>
        <v>6.0777292996476717E-3</v>
      </c>
      <c r="K88" s="8">
        <f t="shared" ca="1" si="92"/>
        <v>29.20330706103843</v>
      </c>
      <c r="L88" s="8">
        <f t="shared" ca="1" si="92"/>
        <v>33.207543626909711</v>
      </c>
      <c r="M88" s="8">
        <f t="shared" ca="1" si="92"/>
        <v>30.660933231711851</v>
      </c>
      <c r="N88" s="8">
        <f t="shared" ca="1" si="92"/>
        <v>38.063729308623181</v>
      </c>
      <c r="O88" s="8">
        <f t="shared" ca="1" si="92"/>
        <v>34.218319664801754</v>
      </c>
      <c r="P88" s="8">
        <f t="shared" ca="1" si="92"/>
        <v>40.581221296733986</v>
      </c>
      <c r="Q88" s="8">
        <f t="shared" ca="1" si="92"/>
        <v>41.238910253166978</v>
      </c>
      <c r="R88" s="8">
        <f t="shared" ca="1" si="92"/>
        <v>31.78516323150393</v>
      </c>
      <c r="S88" s="8">
        <f t="shared" ca="1" si="92"/>
        <v>33.809574370857831</v>
      </c>
      <c r="T88" s="8">
        <f t="shared" ca="1" si="92"/>
        <v>55.54864594480938</v>
      </c>
      <c r="U88" s="8">
        <f t="shared" ca="1" si="92"/>
        <v>47.445856319378152</v>
      </c>
      <c r="V88" s="8">
        <f t="shared" ca="1" si="92"/>
        <v>66.808959603299229</v>
      </c>
      <c r="W88" s="8">
        <f t="shared" ca="1" si="92"/>
        <v>74.777734321637752</v>
      </c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2:33" x14ac:dyDescent="0.25">
      <c r="B89" s="4" t="s">
        <v>63</v>
      </c>
      <c r="C89" s="8">
        <f t="shared" ca="1" si="89"/>
        <v>268.65225879737142</v>
      </c>
      <c r="D89" s="8">
        <f ca="1">(D63+D64)</f>
        <v>0.71766388601434983</v>
      </c>
      <c r="E89" s="8">
        <f t="shared" ref="E89:W89" ca="1" si="93">(E63+E64)</f>
        <v>0</v>
      </c>
      <c r="F89" s="8">
        <f t="shared" ca="1" si="93"/>
        <v>-1.4174569488034194E-2</v>
      </c>
      <c r="G89" s="8">
        <f t="shared" ca="1" si="93"/>
        <v>0.27935317386985048</v>
      </c>
      <c r="H89" s="8">
        <f t="shared" ca="1" si="93"/>
        <v>0</v>
      </c>
      <c r="I89" s="8">
        <f t="shared" ca="1" si="93"/>
        <v>0.41437700897404284</v>
      </c>
      <c r="J89" s="8">
        <f t="shared" ca="1" si="93"/>
        <v>0.13164329284688847</v>
      </c>
      <c r="K89" s="8">
        <f t="shared" ca="1" si="93"/>
        <v>40.142467270724879</v>
      </c>
      <c r="L89" s="8">
        <f t="shared" ca="1" si="93"/>
        <v>38.900475803004753</v>
      </c>
      <c r="M89" s="8">
        <f t="shared" ca="1" si="93"/>
        <v>57.336298145841653</v>
      </c>
      <c r="N89" s="8">
        <f t="shared" ca="1" si="93"/>
        <v>50.797354803858099</v>
      </c>
      <c r="O89" s="8">
        <f t="shared" ca="1" si="93"/>
        <v>52.243097956894474</v>
      </c>
      <c r="P89" s="8">
        <f t="shared" ca="1" si="93"/>
        <v>54.180422269026309</v>
      </c>
      <c r="Q89" s="8">
        <f t="shared" ca="1" si="93"/>
        <v>49.409505279723476</v>
      </c>
      <c r="R89" s="8">
        <f t="shared" ca="1" si="93"/>
        <v>58.066092575624197</v>
      </c>
      <c r="S89" s="8">
        <f t="shared" ca="1" si="93"/>
        <v>57.595151863644759</v>
      </c>
      <c r="T89" s="8">
        <f t="shared" ca="1" si="93"/>
        <v>59.200381803486579</v>
      </c>
      <c r="U89" s="8">
        <f t="shared" ca="1" si="93"/>
        <v>45.341679985805087</v>
      </c>
      <c r="V89" s="8">
        <f t="shared" ca="1" si="93"/>
        <v>41.792391422609597</v>
      </c>
      <c r="W89" s="8">
        <f t="shared" ca="1" si="93"/>
        <v>40.47631197828315</v>
      </c>
    </row>
    <row r="90" spans="2:33" x14ac:dyDescent="0.25">
      <c r="B90" s="4" t="s">
        <v>67</v>
      </c>
      <c r="C90" s="15">
        <f ca="1">SUM(C84:C89)</f>
        <v>657.4351080181018</v>
      </c>
      <c r="D90" s="16">
        <f ca="1">SUM(D84:D89)</f>
        <v>6.0683452391741E-3</v>
      </c>
      <c r="E90" s="16">
        <f t="shared" ref="E90:W90" ca="1" si="94">SUM(E84:E89)</f>
        <v>0</v>
      </c>
      <c r="F90" s="16">
        <f t="shared" ca="1" si="94"/>
        <v>-5.2121384350938271E-3</v>
      </c>
      <c r="G90" s="16">
        <f t="shared" ca="1" si="94"/>
        <v>0.35142381876811246</v>
      </c>
      <c r="H90" s="16">
        <f t="shared" ca="1" si="94"/>
        <v>2.5841018214123324E-10</v>
      </c>
      <c r="I90" s="16">
        <f t="shared" ca="1" si="94"/>
        <v>-3.7927496251102255E-3</v>
      </c>
      <c r="J90" s="16">
        <f t="shared" ca="1" si="94"/>
        <v>-0.52469472270840656</v>
      </c>
      <c r="K90" s="16">
        <f t="shared" ca="1" si="94"/>
        <v>91.379264315714181</v>
      </c>
      <c r="L90" s="16">
        <f t="shared" ca="1" si="94"/>
        <v>102.63295864149021</v>
      </c>
      <c r="M90" s="16">
        <f t="shared" ca="1" si="94"/>
        <v>95.51810789597711</v>
      </c>
      <c r="N90" s="16">
        <f t="shared" ca="1" si="94"/>
        <v>95.106671936952708</v>
      </c>
      <c r="O90" s="16">
        <f t="shared" ca="1" si="94"/>
        <v>96.089613478561603</v>
      </c>
      <c r="P90" s="16">
        <f t="shared" ca="1" si="94"/>
        <v>100.82603329461962</v>
      </c>
      <c r="Q90" s="16">
        <f t="shared" ca="1" si="94"/>
        <v>96.218192493335238</v>
      </c>
      <c r="R90" s="16">
        <f t="shared" ca="1" si="94"/>
        <v>126.37471203366728</v>
      </c>
      <c r="S90" s="16">
        <f t="shared" ca="1" si="94"/>
        <v>138.45154979621782</v>
      </c>
      <c r="T90" s="16">
        <f t="shared" ca="1" si="94"/>
        <v>162.39734963414219</v>
      </c>
      <c r="U90" s="16">
        <f t="shared" ca="1" si="94"/>
        <v>177.54640231126942</v>
      </c>
      <c r="V90" s="16">
        <f t="shared" ca="1" si="94"/>
        <v>196.13201766631582</v>
      </c>
      <c r="W90" s="16">
        <f t="shared" ca="1" si="94"/>
        <v>215.48269358535578</v>
      </c>
    </row>
    <row r="92" spans="2:33" x14ac:dyDescent="0.25">
      <c r="B92" s="4" t="s">
        <v>66</v>
      </c>
      <c r="D92" s="8">
        <f ca="1">-D90</f>
        <v>-6.0683452391741E-3</v>
      </c>
      <c r="E92" s="8">
        <f ca="1">NPV($C$2,$D$90:E90)</f>
        <v>5.6878294490337426E-3</v>
      </c>
      <c r="F92" s="8">
        <f ca="1">NPV($C$2,$D$90:F90)</f>
        <v>1.3959768623893502E-3</v>
      </c>
      <c r="G92" s="8">
        <f ca="1">NPV($C$2,$D$90:G90)</f>
        <v>0.27262510829596992</v>
      </c>
      <c r="H92" s="8">
        <f ca="1">NPV($C$2,$D$90:H90)</f>
        <v>0.27262510848290511</v>
      </c>
      <c r="I92" s="8">
        <f ca="1">NPV($C$2,$D$90:I90)</f>
        <v>0.27005345835106692</v>
      </c>
      <c r="J92" s="8">
        <f ca="1">NPV($C$2,$D$90:J90)</f>
        <v>-6.3404195523181425E-2</v>
      </c>
      <c r="K92" s="8">
        <f ca="1">NPV($C$2,$D$90:K90)</f>
        <v>54.369052563984205</v>
      </c>
      <c r="L92" s="8">
        <f ca="1">NPV($C$2,$D$90:L90)</f>
        <v>111.67153180619152</v>
      </c>
      <c r="M92" s="8">
        <f ca="1">NPV($C$2,$D$90:M90)</f>
        <v>161.65755193132338</v>
      </c>
      <c r="N92" s="8">
        <f ca="1">NPV($C$2,$D$90:N90)</f>
        <v>208.3073876067445</v>
      </c>
      <c r="O92" s="8">
        <f ca="1">NPV($C$2,$D$90:O90)</f>
        <v>252.48394458197271</v>
      </c>
      <c r="P92" s="8">
        <f ca="1">NPV($C$2,$D$90:P90)</f>
        <v>295.93140385641101</v>
      </c>
      <c r="Q92" s="8">
        <f ca="1">NPV($C$2,$D$90:Q90)</f>
        <v>334.79340698507406</v>
      </c>
      <c r="R92" s="8">
        <f ca="1">NPV($C$2,$D$90:R90)</f>
        <v>382.63486999297061</v>
      </c>
      <c r="S92" s="8">
        <f ca="1">NPV($C$2,$D$90:S90)</f>
        <v>431.76165905124691</v>
      </c>
      <c r="T92" s="8">
        <f ca="1">NPV($C$2,$D$90:T90)</f>
        <v>485.77185836704342</v>
      </c>
      <c r="U92" s="8">
        <f ca="1">NPV($C$2,$D$90:U90)</f>
        <v>541.11770102931882</v>
      </c>
      <c r="V92" s="8">
        <f ca="1">NPV($C$2,$D$90:V90)</f>
        <v>598.42341247383035</v>
      </c>
      <c r="W92" s="8">
        <f ca="1">NPV($C$2,$D$90:W90)</f>
        <v>657.43510801810146</v>
      </c>
    </row>
    <row r="94" spans="2:33" x14ac:dyDescent="0.25">
      <c r="B94" s="4" t="s">
        <v>34</v>
      </c>
      <c r="C94" s="14">
        <f ca="1">C75</f>
        <v>-1024.0701976249352</v>
      </c>
      <c r="D94" s="14">
        <f ca="1">D75</f>
        <v>0</v>
      </c>
      <c r="E94" s="14">
        <f t="shared" ref="E94:W94" ca="1" si="95">E75</f>
        <v>0</v>
      </c>
      <c r="F94" s="14">
        <f t="shared" ca="1" si="95"/>
        <v>-1.6048570099513881E-6</v>
      </c>
      <c r="G94" s="14">
        <f t="shared" ca="1" si="95"/>
        <v>4.5026676804837962E-6</v>
      </c>
      <c r="H94" s="14">
        <f t="shared" ca="1" si="95"/>
        <v>2.5841018214123324E-10</v>
      </c>
      <c r="I94" s="14">
        <f t="shared" ca="1" si="95"/>
        <v>-2.2940428883515551E-3</v>
      </c>
      <c r="J94" s="14">
        <f t="shared" ca="1" si="95"/>
        <v>2.7260141742821986E-3</v>
      </c>
      <c r="K94" s="14">
        <f t="shared" ca="1" si="95"/>
        <v>-211.09038037051056</v>
      </c>
      <c r="L94" s="14">
        <f t="shared" ca="1" si="95"/>
        <v>-215.39115361175914</v>
      </c>
      <c r="M94" s="14">
        <f t="shared" ca="1" si="95"/>
        <v>-219.11959877055779</v>
      </c>
      <c r="N94" s="14">
        <f t="shared" ca="1" si="95"/>
        <v>-218.33054734793248</v>
      </c>
      <c r="O94" s="14">
        <f t="shared" ca="1" si="95"/>
        <v>-222.25034643855537</v>
      </c>
      <c r="P94" s="14">
        <f t="shared" ca="1" si="95"/>
        <v>-226.13883493145082</v>
      </c>
      <c r="Q94" s="14">
        <f t="shared" ca="1" si="95"/>
        <v>-226.12853232468041</v>
      </c>
      <c r="R94" s="14">
        <f t="shared" ca="1" si="95"/>
        <v>-194.45159371151769</v>
      </c>
      <c r="S94" s="14">
        <f t="shared" ca="1" si="95"/>
        <v>-197.84034711850754</v>
      </c>
      <c r="T94" s="14">
        <f t="shared" ca="1" si="95"/>
        <v>-201.35075705076017</v>
      </c>
      <c r="U94" s="14">
        <f t="shared" ca="1" si="95"/>
        <v>-60.569586824940913</v>
      </c>
      <c r="V94" s="14">
        <f t="shared" ca="1" si="95"/>
        <v>-64.442519096325825</v>
      </c>
      <c r="W94" s="14">
        <f t="shared" ca="1" si="95"/>
        <v>-61.586910689624503</v>
      </c>
    </row>
    <row r="95" spans="2:33" x14ac:dyDescent="0.25">
      <c r="B95" s="4" t="s">
        <v>35</v>
      </c>
      <c r="C95" s="14">
        <f ca="1">C67</f>
        <v>1681.5053056430368</v>
      </c>
      <c r="D95" s="14">
        <f ca="1">D67</f>
        <v>6.0683452391741E-3</v>
      </c>
      <c r="E95" s="14">
        <f t="shared" ref="E95:W95" ca="1" si="96">E67</f>
        <v>0</v>
      </c>
      <c r="F95" s="14">
        <f t="shared" ca="1" si="96"/>
        <v>-5.2105335780838757E-3</v>
      </c>
      <c r="G95" s="14">
        <f t="shared" ca="1" si="96"/>
        <v>0.35141931610043198</v>
      </c>
      <c r="H95" s="14">
        <f t="shared" ca="1" si="96"/>
        <v>0</v>
      </c>
      <c r="I95" s="14">
        <f t="shared" ca="1" si="96"/>
        <v>-1.4987067367586704E-3</v>
      </c>
      <c r="J95" s="14">
        <f t="shared" ca="1" si="96"/>
        <v>-0.52742073688268876</v>
      </c>
      <c r="K95" s="14">
        <f t="shared" ca="1" si="96"/>
        <v>302.4696446862248</v>
      </c>
      <c r="L95" s="14">
        <f t="shared" ca="1" si="96"/>
        <v>318.02411225324931</v>
      </c>
      <c r="M95" s="14">
        <f t="shared" ca="1" si="96"/>
        <v>314.63770666653494</v>
      </c>
      <c r="N95" s="14">
        <f t="shared" ca="1" si="96"/>
        <v>313.4372192848852</v>
      </c>
      <c r="O95" s="14">
        <f t="shared" ca="1" si="96"/>
        <v>318.33995991711697</v>
      </c>
      <c r="P95" s="14">
        <f t="shared" ca="1" si="96"/>
        <v>326.96486822607045</v>
      </c>
      <c r="Q95" s="14">
        <f t="shared" ca="1" si="96"/>
        <v>322.34672481801562</v>
      </c>
      <c r="R95" s="14">
        <f t="shared" ca="1" si="96"/>
        <v>320.82630574518498</v>
      </c>
      <c r="S95" s="14">
        <f t="shared" ca="1" si="96"/>
        <v>336.29189691472538</v>
      </c>
      <c r="T95" s="14">
        <f t="shared" ca="1" si="96"/>
        <v>363.74810668490227</v>
      </c>
      <c r="U95" s="14">
        <f t="shared" ca="1" si="96"/>
        <v>238.11598913621035</v>
      </c>
      <c r="V95" s="14">
        <f t="shared" ca="1" si="96"/>
        <v>260.57453676264163</v>
      </c>
      <c r="W95" s="14">
        <f t="shared" ca="1" si="96"/>
        <v>277.06960427498029</v>
      </c>
    </row>
    <row r="96" spans="2:33" x14ac:dyDescent="0.25">
      <c r="B96" s="4" t="s">
        <v>1</v>
      </c>
      <c r="C96" s="17">
        <f ca="1">SUM(C94:C95)</f>
        <v>657.43510801810157</v>
      </c>
      <c r="D96" s="17">
        <f t="shared" ref="D96:W96" ca="1" si="97">SUM(D94:D95)</f>
        <v>6.0683452391741E-3</v>
      </c>
      <c r="E96" s="17">
        <f t="shared" ca="1" si="97"/>
        <v>0</v>
      </c>
      <c r="F96" s="17">
        <f t="shared" ca="1" si="97"/>
        <v>-5.2121384350938271E-3</v>
      </c>
      <c r="G96" s="17">
        <f t="shared" ca="1" si="97"/>
        <v>0.35142381876811246</v>
      </c>
      <c r="H96" s="17">
        <f t="shared" ca="1" si="97"/>
        <v>2.5841018214123324E-10</v>
      </c>
      <c r="I96" s="17">
        <f t="shared" ca="1" si="97"/>
        <v>-3.7927496251102255E-3</v>
      </c>
      <c r="J96" s="17">
        <f t="shared" ca="1" si="97"/>
        <v>-0.52469472270840656</v>
      </c>
      <c r="K96" s="17">
        <f t="shared" ca="1" si="97"/>
        <v>91.379264315714238</v>
      </c>
      <c r="L96" s="17">
        <f t="shared" ca="1" si="97"/>
        <v>102.63295864149018</v>
      </c>
      <c r="M96" s="17">
        <f t="shared" ca="1" si="97"/>
        <v>95.518107895977153</v>
      </c>
      <c r="N96" s="17">
        <f t="shared" ca="1" si="97"/>
        <v>95.106671936952722</v>
      </c>
      <c r="O96" s="17">
        <f t="shared" ca="1" si="97"/>
        <v>96.089613478561603</v>
      </c>
      <c r="P96" s="17">
        <f t="shared" ca="1" si="97"/>
        <v>100.82603329461963</v>
      </c>
      <c r="Q96" s="17">
        <f t="shared" ca="1" si="97"/>
        <v>96.218192493335209</v>
      </c>
      <c r="R96" s="17">
        <f t="shared" ca="1" si="97"/>
        <v>126.37471203366729</v>
      </c>
      <c r="S96" s="17">
        <f t="shared" ca="1" si="97"/>
        <v>138.45154979621785</v>
      </c>
      <c r="T96" s="17">
        <f t="shared" ca="1" si="97"/>
        <v>162.3973496341421</v>
      </c>
      <c r="U96" s="17">
        <f t="shared" ca="1" si="97"/>
        <v>177.54640231126945</v>
      </c>
      <c r="V96" s="17">
        <f t="shared" ca="1" si="97"/>
        <v>196.13201766631579</v>
      </c>
      <c r="W96" s="17">
        <f t="shared" ca="1" si="97"/>
        <v>215.48269358535578</v>
      </c>
    </row>
    <row r="98" spans="2:23" x14ac:dyDescent="0.25">
      <c r="B98" s="4" t="s">
        <v>73</v>
      </c>
      <c r="D98" s="2">
        <f>D4</f>
        <v>2023</v>
      </c>
      <c r="E98" s="2">
        <f t="shared" ref="E98:W98" si="98">E4</f>
        <v>2024</v>
      </c>
      <c r="F98" s="2">
        <f t="shared" si="98"/>
        <v>2025</v>
      </c>
      <c r="G98" s="2">
        <f t="shared" si="98"/>
        <v>2026</v>
      </c>
      <c r="H98" s="2">
        <f t="shared" si="98"/>
        <v>2027</v>
      </c>
      <c r="I98" s="2">
        <f t="shared" si="98"/>
        <v>2028</v>
      </c>
      <c r="J98" s="2">
        <f t="shared" si="98"/>
        <v>2029</v>
      </c>
      <c r="K98" s="2">
        <f t="shared" si="98"/>
        <v>2030</v>
      </c>
      <c r="L98" s="2">
        <f t="shared" si="98"/>
        <v>2031</v>
      </c>
      <c r="M98" s="2">
        <f t="shared" si="98"/>
        <v>2032</v>
      </c>
      <c r="N98" s="2">
        <f t="shared" si="98"/>
        <v>2033</v>
      </c>
      <c r="O98" s="2">
        <f t="shared" si="98"/>
        <v>2034</v>
      </c>
      <c r="P98" s="2">
        <f t="shared" si="98"/>
        <v>2035</v>
      </c>
      <c r="Q98" s="2">
        <f t="shared" si="98"/>
        <v>2036</v>
      </c>
      <c r="R98" s="2">
        <f t="shared" si="98"/>
        <v>2037</v>
      </c>
      <c r="S98" s="2">
        <f t="shared" si="98"/>
        <v>2038</v>
      </c>
      <c r="T98" s="2">
        <f t="shared" si="98"/>
        <v>2039</v>
      </c>
      <c r="U98" s="2">
        <f t="shared" si="98"/>
        <v>2040</v>
      </c>
      <c r="V98" s="2">
        <f t="shared" si="98"/>
        <v>2041</v>
      </c>
      <c r="W98" s="2">
        <f t="shared" si="98"/>
        <v>2042</v>
      </c>
    </row>
    <row r="99" spans="2:23" x14ac:dyDescent="0.25">
      <c r="B99" s="4" t="s">
        <v>34</v>
      </c>
      <c r="C99" s="18">
        <f ca="1">C94</f>
        <v>-1024.0701976249352</v>
      </c>
      <c r="D99" s="18">
        <f ca="1">D94</f>
        <v>0</v>
      </c>
      <c r="E99" s="18">
        <f t="shared" ref="E99:W101" ca="1" si="99">E94</f>
        <v>0</v>
      </c>
      <c r="F99" s="18">
        <f t="shared" ca="1" si="99"/>
        <v>-1.6048570099513881E-6</v>
      </c>
      <c r="G99" s="18">
        <f t="shared" ca="1" si="99"/>
        <v>4.5026676804837962E-6</v>
      </c>
      <c r="H99" s="18">
        <f t="shared" ca="1" si="99"/>
        <v>2.5841018214123324E-10</v>
      </c>
      <c r="I99" s="18">
        <f t="shared" ca="1" si="99"/>
        <v>-2.2940428883515551E-3</v>
      </c>
      <c r="J99" s="18">
        <f t="shared" ca="1" si="99"/>
        <v>2.7260141742821986E-3</v>
      </c>
      <c r="K99" s="18">
        <f t="shared" ca="1" si="99"/>
        <v>-211.09038037051056</v>
      </c>
      <c r="L99" s="18">
        <f t="shared" ca="1" si="99"/>
        <v>-215.39115361175914</v>
      </c>
      <c r="M99" s="18">
        <f t="shared" ca="1" si="99"/>
        <v>-219.11959877055779</v>
      </c>
      <c r="N99" s="18">
        <f t="shared" ca="1" si="99"/>
        <v>-218.33054734793248</v>
      </c>
      <c r="O99" s="18">
        <f t="shared" ca="1" si="99"/>
        <v>-222.25034643855537</v>
      </c>
      <c r="P99" s="18">
        <f t="shared" ca="1" si="99"/>
        <v>-226.13883493145082</v>
      </c>
      <c r="Q99" s="18">
        <f t="shared" ca="1" si="99"/>
        <v>-226.12853232468041</v>
      </c>
      <c r="R99" s="18">
        <f t="shared" ca="1" si="99"/>
        <v>-194.45159371151769</v>
      </c>
      <c r="S99" s="18">
        <f t="shared" ca="1" si="99"/>
        <v>-197.84034711850754</v>
      </c>
      <c r="T99" s="18">
        <f t="shared" ca="1" si="99"/>
        <v>-201.35075705076017</v>
      </c>
      <c r="U99" s="18">
        <f t="shared" ca="1" si="99"/>
        <v>-60.569586824940913</v>
      </c>
      <c r="V99" s="18">
        <f t="shared" ca="1" si="99"/>
        <v>-64.442519096325825</v>
      </c>
      <c r="W99" s="18">
        <f t="shared" ca="1" si="99"/>
        <v>-61.586910689624503</v>
      </c>
    </row>
    <row r="100" spans="2:23" x14ac:dyDescent="0.25">
      <c r="B100" s="4" t="s">
        <v>35</v>
      </c>
      <c r="C100" s="18">
        <f t="shared" ref="C100" ca="1" si="100">C95</f>
        <v>1681.5053056430368</v>
      </c>
      <c r="D100" s="18">
        <f t="shared" ref="D100:S101" ca="1" si="101">D95</f>
        <v>6.0683452391741E-3</v>
      </c>
      <c r="E100" s="18">
        <f t="shared" ca="1" si="101"/>
        <v>0</v>
      </c>
      <c r="F100" s="18">
        <f t="shared" ca="1" si="101"/>
        <v>-5.2105335780838757E-3</v>
      </c>
      <c r="G100" s="18">
        <f t="shared" ca="1" si="101"/>
        <v>0.35141931610043198</v>
      </c>
      <c r="H100" s="18">
        <f t="shared" ca="1" si="101"/>
        <v>0</v>
      </c>
      <c r="I100" s="18">
        <f t="shared" ca="1" si="101"/>
        <v>-1.4987067367586704E-3</v>
      </c>
      <c r="J100" s="18">
        <f t="shared" ca="1" si="101"/>
        <v>-0.52742073688268876</v>
      </c>
      <c r="K100" s="18">
        <f t="shared" ca="1" si="101"/>
        <v>302.4696446862248</v>
      </c>
      <c r="L100" s="18">
        <f t="shared" ca="1" si="101"/>
        <v>318.02411225324931</v>
      </c>
      <c r="M100" s="18">
        <f t="shared" ca="1" si="101"/>
        <v>314.63770666653494</v>
      </c>
      <c r="N100" s="18">
        <f t="shared" ca="1" si="101"/>
        <v>313.4372192848852</v>
      </c>
      <c r="O100" s="18">
        <f t="shared" ca="1" si="101"/>
        <v>318.33995991711697</v>
      </c>
      <c r="P100" s="18">
        <f t="shared" ca="1" si="101"/>
        <v>326.96486822607045</v>
      </c>
      <c r="Q100" s="18">
        <f t="shared" ca="1" si="101"/>
        <v>322.34672481801562</v>
      </c>
      <c r="R100" s="18">
        <f t="shared" ca="1" si="101"/>
        <v>320.82630574518498</v>
      </c>
      <c r="S100" s="18">
        <f t="shared" ca="1" si="101"/>
        <v>336.29189691472538</v>
      </c>
      <c r="T100" s="18">
        <f t="shared" ca="1" si="99"/>
        <v>363.74810668490227</v>
      </c>
      <c r="U100" s="18">
        <f t="shared" ca="1" si="99"/>
        <v>238.11598913621035</v>
      </c>
      <c r="V100" s="18">
        <f t="shared" ca="1" si="99"/>
        <v>260.57453676264163</v>
      </c>
      <c r="W100" s="18">
        <f t="shared" ca="1" si="99"/>
        <v>277.06960427498029</v>
      </c>
    </row>
    <row r="101" spans="2:23" x14ac:dyDescent="0.25">
      <c r="B101" s="4" t="s">
        <v>1</v>
      </c>
      <c r="C101" s="18">
        <f t="shared" ref="C101" ca="1" si="102">C96</f>
        <v>657.43510801810157</v>
      </c>
      <c r="D101" s="18">
        <f t="shared" ca="1" si="101"/>
        <v>6.0683452391741E-3</v>
      </c>
      <c r="E101" s="18">
        <f t="shared" ca="1" si="99"/>
        <v>0</v>
      </c>
      <c r="F101" s="18">
        <f t="shared" ca="1" si="99"/>
        <v>-5.2121384350938271E-3</v>
      </c>
      <c r="G101" s="18">
        <f t="shared" ca="1" si="99"/>
        <v>0.35142381876811246</v>
      </c>
      <c r="H101" s="18">
        <f t="shared" ca="1" si="99"/>
        <v>2.5841018214123324E-10</v>
      </c>
      <c r="I101" s="18">
        <f t="shared" ca="1" si="99"/>
        <v>-3.7927496251102255E-3</v>
      </c>
      <c r="J101" s="18">
        <f t="shared" ca="1" si="99"/>
        <v>-0.52469472270840656</v>
      </c>
      <c r="K101" s="18">
        <f t="shared" ca="1" si="99"/>
        <v>91.379264315714238</v>
      </c>
      <c r="L101" s="18">
        <f t="shared" ca="1" si="99"/>
        <v>102.63295864149018</v>
      </c>
      <c r="M101" s="18">
        <f t="shared" ca="1" si="99"/>
        <v>95.518107895977153</v>
      </c>
      <c r="N101" s="18">
        <f t="shared" ca="1" si="99"/>
        <v>95.106671936952722</v>
      </c>
      <c r="O101" s="18">
        <f t="shared" ca="1" si="99"/>
        <v>96.089613478561603</v>
      </c>
      <c r="P101" s="18">
        <f t="shared" ca="1" si="99"/>
        <v>100.82603329461963</v>
      </c>
      <c r="Q101" s="18">
        <f t="shared" ca="1" si="99"/>
        <v>96.218192493335209</v>
      </c>
      <c r="R101" s="18">
        <f t="shared" ca="1" si="99"/>
        <v>126.37471203366729</v>
      </c>
      <c r="S101" s="18">
        <f t="shared" ca="1" si="99"/>
        <v>138.45154979621785</v>
      </c>
      <c r="T101" s="18">
        <f t="shared" ca="1" si="99"/>
        <v>162.3973496341421</v>
      </c>
      <c r="U101" s="18">
        <f t="shared" ca="1" si="99"/>
        <v>177.54640231126945</v>
      </c>
      <c r="V101" s="18">
        <f t="shared" ca="1" si="99"/>
        <v>196.13201766631579</v>
      </c>
      <c r="W101" s="18">
        <f t="shared" ca="1" si="99"/>
        <v>215.48269358535578</v>
      </c>
    </row>
    <row r="104" spans="2:23" x14ac:dyDescent="0.25">
      <c r="B104" s="19"/>
      <c r="C104" s="20"/>
      <c r="D104" s="21"/>
      <c r="H104" s="22"/>
    </row>
    <row r="105" spans="2:23" x14ac:dyDescent="0.25">
      <c r="B105" s="19"/>
      <c r="G105" s="23"/>
    </row>
    <row r="106" spans="2:23" x14ac:dyDescent="0.25">
      <c r="C106" s="20"/>
      <c r="D106" s="21"/>
    </row>
    <row r="135" spans="2:23" ht="15.75" x14ac:dyDescent="0.25">
      <c r="B135" s="24" t="s">
        <v>71</v>
      </c>
    </row>
    <row r="136" spans="2:23" ht="15.75" x14ac:dyDescent="0.25">
      <c r="B136" s="25" t="s">
        <v>37</v>
      </c>
      <c r="C136" s="26">
        <f>NPV($C$2,D136:W136)</f>
        <v>1.1620272011556017E-4</v>
      </c>
      <c r="D136" s="20">
        <f>Change!D86-Base!D86</f>
        <v>0</v>
      </c>
      <c r="E136" s="20">
        <f>Change!E86-Base!E86</f>
        <v>0</v>
      </c>
      <c r="F136" s="20">
        <f>Change!F86-Base!F86</f>
        <v>0</v>
      </c>
      <c r="G136" s="20">
        <f>Change!G86-Base!G86</f>
        <v>1.1034889998882136E-3</v>
      </c>
      <c r="H136" s="20">
        <f>Change!H86-Base!H86</f>
        <v>0</v>
      </c>
      <c r="I136" s="20">
        <f>Change!I86-Base!I86</f>
        <v>0</v>
      </c>
      <c r="J136" s="20">
        <f>Change!J86-Base!J86</f>
        <v>0</v>
      </c>
      <c r="K136" s="20">
        <f>Change!K86-Base!K86</f>
        <v>0</v>
      </c>
      <c r="L136" s="20">
        <f>Change!L86-Base!L86</f>
        <v>0</v>
      </c>
      <c r="M136" s="20">
        <f>Change!M86-Base!M86</f>
        <v>0</v>
      </c>
      <c r="N136" s="20">
        <f>Change!N86-Base!N86</f>
        <v>0</v>
      </c>
      <c r="O136" s="20">
        <f>Change!O86-Base!O86</f>
        <v>0</v>
      </c>
      <c r="P136" s="20">
        <f>Change!P86-Base!P86</f>
        <v>0</v>
      </c>
      <c r="Q136" s="20">
        <f>Change!Q86-Base!Q86</f>
        <v>0</v>
      </c>
      <c r="R136" s="20">
        <f>Change!R86-Base!R86</f>
        <v>-1.9427690021984745E-3</v>
      </c>
      <c r="S136" s="20">
        <f>Change!S86-Base!S86</f>
        <v>0</v>
      </c>
      <c r="T136" s="20">
        <f>Change!T86-Base!T86</f>
        <v>0</v>
      </c>
      <c r="U136" s="20">
        <f>Change!U86-Base!U86</f>
        <v>0</v>
      </c>
      <c r="V136" s="20">
        <f>Change!V86-Base!V86</f>
        <v>0</v>
      </c>
      <c r="W136" s="20">
        <f>Change!W86-Base!W86</f>
        <v>0</v>
      </c>
    </row>
    <row r="137" spans="2:23" ht="15.75" x14ac:dyDescent="0.25">
      <c r="B137" s="25" t="s">
        <v>5</v>
      </c>
      <c r="C137" s="26">
        <f t="shared" ref="C137:C145" si="103">NPV($C$2,D137:W137)</f>
        <v>-6.91664390321561E-3</v>
      </c>
      <c r="D137" s="20">
        <f>Change!D87-Base!D87</f>
        <v>-3.5599999999931242E-3</v>
      </c>
      <c r="E137" s="20">
        <f>Change!E87-Base!E87</f>
        <v>0</v>
      </c>
      <c r="F137" s="20">
        <f>Change!F87-Base!F87</f>
        <v>0</v>
      </c>
      <c r="G137" s="20">
        <f>Change!G87-Base!G87</f>
        <v>0</v>
      </c>
      <c r="H137" s="20">
        <f>Change!H87-Base!H87</f>
        <v>0</v>
      </c>
      <c r="I137" s="20">
        <f>Change!I87-Base!I87</f>
        <v>-2.0000000000095497E-3</v>
      </c>
      <c r="J137" s="20">
        <f>Change!J87-Base!J87</f>
        <v>0</v>
      </c>
      <c r="K137" s="20">
        <f>Change!K87-Base!K87</f>
        <v>-4.0000000000190994E-3</v>
      </c>
      <c r="L137" s="20">
        <f>Change!L87-Base!L87</f>
        <v>0</v>
      </c>
      <c r="M137" s="20">
        <f>Change!M87-Base!M87</f>
        <v>-9.9999999997635314E-4</v>
      </c>
      <c r="N137" s="20">
        <f>Change!N87-Base!N87</f>
        <v>0</v>
      </c>
      <c r="O137" s="20">
        <f>Change!O87-Base!O87</f>
        <v>-4.0000000000190994E-3</v>
      </c>
      <c r="P137" s="20">
        <f>Change!P87-Base!P87</f>
        <v>-1.1199858818145003E-9</v>
      </c>
      <c r="Q137" s="20">
        <f>Change!Q87-Base!Q87</f>
        <v>0</v>
      </c>
      <c r="R137" s="20">
        <f>Change!R87-Base!R87</f>
        <v>0</v>
      </c>
      <c r="S137" s="20">
        <f>Change!S87-Base!S87</f>
        <v>1.0000000000331966E-3</v>
      </c>
      <c r="T137" s="20">
        <f>Change!T87-Base!T87</f>
        <v>2.0000000000095497E-3</v>
      </c>
      <c r="U137" s="20">
        <f>Change!U87-Base!U87</f>
        <v>2.9999999999859028E-3</v>
      </c>
      <c r="V137" s="20">
        <f>Change!V87-Base!V87</f>
        <v>9.9999999997635314E-4</v>
      </c>
      <c r="W137" s="20">
        <f>Change!W87-Base!W87</f>
        <v>9.9999999997635314E-4</v>
      </c>
    </row>
    <row r="138" spans="2:23" ht="15.75" x14ac:dyDescent="0.25">
      <c r="B138" s="25" t="s">
        <v>38</v>
      </c>
      <c r="C138" s="26">
        <f t="shared" si="103"/>
        <v>0</v>
      </c>
      <c r="D138" s="20">
        <f>Change!D88-Base!D88</f>
        <v>0</v>
      </c>
      <c r="E138" s="20">
        <f>Change!E88-Base!E88</f>
        <v>0</v>
      </c>
      <c r="F138" s="20">
        <f>Change!F88-Base!F88</f>
        <v>0</v>
      </c>
      <c r="G138" s="20">
        <f>Change!G88-Base!G88</f>
        <v>0</v>
      </c>
      <c r="H138" s="20">
        <f>Change!H88-Base!H88</f>
        <v>0</v>
      </c>
      <c r="I138" s="20">
        <f>Change!I88-Base!I88</f>
        <v>0</v>
      </c>
      <c r="J138" s="20">
        <f>Change!J88-Base!J88</f>
        <v>0</v>
      </c>
      <c r="K138" s="20">
        <f>Change!K88-Base!K88</f>
        <v>0</v>
      </c>
      <c r="L138" s="20">
        <f>Change!L88-Base!L88</f>
        <v>0</v>
      </c>
      <c r="M138" s="20">
        <f>Change!M88-Base!M88</f>
        <v>0</v>
      </c>
      <c r="N138" s="20">
        <f>Change!N88-Base!N88</f>
        <v>0</v>
      </c>
      <c r="O138" s="20">
        <f>Change!O88-Base!O88</f>
        <v>0</v>
      </c>
      <c r="P138" s="20">
        <f>Change!P88-Base!P88</f>
        <v>0</v>
      </c>
      <c r="Q138" s="20">
        <f>Change!Q88-Base!Q88</f>
        <v>0</v>
      </c>
      <c r="R138" s="20">
        <f>Change!R88-Base!R88</f>
        <v>0</v>
      </c>
      <c r="S138" s="20">
        <f>Change!S88-Base!S88</f>
        <v>0</v>
      </c>
      <c r="T138" s="20">
        <f>Change!T88-Base!T88</f>
        <v>0</v>
      </c>
      <c r="U138" s="20">
        <f>Change!U88-Base!U88</f>
        <v>0</v>
      </c>
      <c r="V138" s="20">
        <f>Change!V88-Base!V88</f>
        <v>0</v>
      </c>
      <c r="W138" s="20">
        <f>Change!W88-Base!W88</f>
        <v>0</v>
      </c>
    </row>
    <row r="139" spans="2:23" ht="15.75" x14ac:dyDescent="0.25">
      <c r="B139" s="25" t="s">
        <v>39</v>
      </c>
      <c r="C139" s="26">
        <f t="shared" si="103"/>
        <v>6292.780085628995</v>
      </c>
      <c r="D139" s="20">
        <f>Change!D89-Base!D89</f>
        <v>-7.3670251801304403</v>
      </c>
      <c r="E139" s="20">
        <f>Change!E89-Base!E89</f>
        <v>0</v>
      </c>
      <c r="F139" s="20">
        <f>Change!F89-Base!F89</f>
        <v>0.15157270203053486</v>
      </c>
      <c r="G139" s="20">
        <f>Change!G89-Base!G89</f>
        <v>-19.795273413008545</v>
      </c>
      <c r="H139" s="20">
        <f>Change!H89-Base!H89</f>
        <v>0</v>
      </c>
      <c r="I139" s="20">
        <f>Change!I89-Base!I89</f>
        <v>-17.63962099777018</v>
      </c>
      <c r="J139" s="20">
        <f>Change!J89-Base!J89</f>
        <v>1.1913587664203078</v>
      </c>
      <c r="K139" s="20">
        <f>Change!K89-Base!K89</f>
        <v>944.65905295550874</v>
      </c>
      <c r="L139" s="20">
        <f>Change!L89-Base!L89</f>
        <v>1045.647982195529</v>
      </c>
      <c r="M139" s="20">
        <f>Change!M89-Base!M89</f>
        <v>969.53974796533112</v>
      </c>
      <c r="N139" s="20">
        <f>Change!N89-Base!N89</f>
        <v>880.27982923772834</v>
      </c>
      <c r="O139" s="20">
        <f>Change!O89-Base!O89</f>
        <v>971.02432758809846</v>
      </c>
      <c r="P139" s="20">
        <f>Change!P89-Base!P89</f>
        <v>980.91751934897729</v>
      </c>
      <c r="Q139" s="20">
        <f>Change!Q89-Base!Q89</f>
        <v>1041.0314857619132</v>
      </c>
      <c r="R139" s="20">
        <f>Change!R89-Base!R89</f>
        <v>995.88367781612578</v>
      </c>
      <c r="S139" s="20">
        <f>Change!S89-Base!S89</f>
        <v>1152.4570983062513</v>
      </c>
      <c r="T139" s="20">
        <f>Change!T89-Base!T89</f>
        <v>1172.1071075034124</v>
      </c>
      <c r="U139" s="20">
        <f>Change!U89-Base!U89</f>
        <v>1760.3411223309668</v>
      </c>
      <c r="V139" s="20">
        <f>Change!V89-Base!V89</f>
        <v>2141.4805380172511</v>
      </c>
      <c r="W139" s="20">
        <f>Change!W89-Base!W89</f>
        <v>2193.0702036250495</v>
      </c>
    </row>
    <row r="140" spans="2:23" ht="15.75" x14ac:dyDescent="0.25">
      <c r="B140" s="25" t="s">
        <v>40</v>
      </c>
      <c r="C140" s="26">
        <f t="shared" si="103"/>
        <v>231.59924587177466</v>
      </c>
      <c r="D140" s="20">
        <f>Change!D90-Base!D90</f>
        <v>0</v>
      </c>
      <c r="E140" s="20">
        <f>Change!E90-Base!E90</f>
        <v>0</v>
      </c>
      <c r="F140" s="20">
        <f>Change!F90-Base!F90</f>
        <v>2.8385610221448587E-5</v>
      </c>
      <c r="G140" s="20">
        <f>Change!G90-Base!G90</f>
        <v>-4.349302140326472E-3</v>
      </c>
      <c r="H140" s="20">
        <f>Change!H90-Base!H90</f>
        <v>0</v>
      </c>
      <c r="I140" s="20">
        <f>Change!I90-Base!I90</f>
        <v>9.682587101997342E-2</v>
      </c>
      <c r="J140" s="20">
        <f>Change!J90-Base!J90</f>
        <v>0</v>
      </c>
      <c r="K140" s="20">
        <f>Change!K90-Base!K90</f>
        <v>0.82919634454992774</v>
      </c>
      <c r="L140" s="20">
        <f>Change!L90-Base!L90</f>
        <v>0.3479980950596655</v>
      </c>
      <c r="M140" s="20">
        <f>Change!M90-Base!M90</f>
        <v>45.02405750077196</v>
      </c>
      <c r="N140" s="20">
        <f>Change!N90-Base!N90</f>
        <v>26.083582856852445</v>
      </c>
      <c r="O140" s="20">
        <f>Change!O90-Base!O90</f>
        <v>45.533390494343621</v>
      </c>
      <c r="P140" s="20">
        <f>Change!P90-Base!P90</f>
        <v>45.720349657500265</v>
      </c>
      <c r="Q140" s="20">
        <f>Change!Q90-Base!Q90</f>
        <v>54.787169566498051</v>
      </c>
      <c r="R140" s="20">
        <f>Change!R90-Base!R90</f>
        <v>79.817549877781858</v>
      </c>
      <c r="S140" s="20">
        <f>Change!S90-Base!S90</f>
        <v>123.48766456368139</v>
      </c>
      <c r="T140" s="20">
        <f>Change!T90-Base!T90</f>
        <v>96.420016742280495</v>
      </c>
      <c r="U140" s="20">
        <f>Change!U90-Base!U90</f>
        <v>61.365618995037948</v>
      </c>
      <c r="V140" s="20">
        <f>Change!V90-Base!V90</f>
        <v>7.5063980572904256</v>
      </c>
      <c r="W140" s="20">
        <f>Change!W90-Base!W90</f>
        <v>15.723488594219816</v>
      </c>
    </row>
    <row r="141" spans="2:23" ht="15.75" x14ac:dyDescent="0.25">
      <c r="B141" s="25" t="s">
        <v>41</v>
      </c>
      <c r="C141" s="26">
        <f t="shared" si="103"/>
        <v>390.44987060884893</v>
      </c>
      <c r="D141" s="20">
        <f>Change!D91-Base!D91</f>
        <v>-5.9499111470358912E-2</v>
      </c>
      <c r="E141" s="20">
        <f>Change!E91-Base!E91</f>
        <v>0</v>
      </c>
      <c r="F141" s="20">
        <f>Change!F91-Base!F91</f>
        <v>-1.1934988899156451E-2</v>
      </c>
      <c r="G141" s="20">
        <f>Change!G91-Base!G91</f>
        <v>4.6937296199757839E-2</v>
      </c>
      <c r="H141" s="20">
        <f>Change!H91-Base!H91</f>
        <v>0</v>
      </c>
      <c r="I141" s="20">
        <f>Change!I91-Base!I91</f>
        <v>-0.1908424588800699</v>
      </c>
      <c r="J141" s="20">
        <f>Change!J91-Base!J91</f>
        <v>1.5430482601004769E-2</v>
      </c>
      <c r="K141" s="20">
        <f>Change!K91-Base!K91</f>
        <v>0.14217497066056239</v>
      </c>
      <c r="L141" s="20">
        <f>Change!L91-Base!L91</f>
        <v>-6.7171798308409052</v>
      </c>
      <c r="M141" s="20">
        <f>Change!M91-Base!M91</f>
        <v>13.152779086238297</v>
      </c>
      <c r="N141" s="20">
        <f>Change!N91-Base!N91</f>
        <v>195.0253613399982</v>
      </c>
      <c r="O141" s="20">
        <f>Change!O91-Base!O91</f>
        <v>146.99637638250715</v>
      </c>
      <c r="P141" s="20">
        <f>Change!P91-Base!P91</f>
        <v>74.198101240275719</v>
      </c>
      <c r="Q141" s="20">
        <f>Change!Q91-Base!Q91</f>
        <v>34.397154898113513</v>
      </c>
      <c r="R141" s="20">
        <f>Change!R91-Base!R91</f>
        <v>54.86965869575215</v>
      </c>
      <c r="S141" s="20">
        <f>Change!S91-Base!S91</f>
        <v>111.90880194080091</v>
      </c>
      <c r="T141" s="20">
        <f>Change!T91-Base!T91</f>
        <v>209.352104998703</v>
      </c>
      <c r="U141" s="20">
        <f>Change!U91-Base!U91</f>
        <v>103.3150964087763</v>
      </c>
      <c r="V141" s="20">
        <f>Change!V91-Base!V91</f>
        <v>23.382802408166754</v>
      </c>
      <c r="W141" s="20">
        <f>Change!W91-Base!W91</f>
        <v>33.33857852374058</v>
      </c>
    </row>
    <row r="142" spans="2:23" ht="15.75" x14ac:dyDescent="0.25">
      <c r="B142" s="25" t="s">
        <v>42</v>
      </c>
      <c r="C142" s="26">
        <f t="shared" si="103"/>
        <v>-15018.645424720467</v>
      </c>
      <c r="D142" s="20">
        <f>Change!D92-Base!D92</f>
        <v>0.88945541516841331</v>
      </c>
      <c r="E142" s="20">
        <f>Change!E92-Base!E92</f>
        <v>0</v>
      </c>
      <c r="F142" s="20">
        <f>Change!F92-Base!F92</f>
        <v>-3.9151573620074487E-2</v>
      </c>
      <c r="G142" s="20">
        <f>Change!G92-Base!G92</f>
        <v>-0.20728824687193992</v>
      </c>
      <c r="H142" s="20">
        <f>Change!H92-Base!H92</f>
        <v>0</v>
      </c>
      <c r="I142" s="20">
        <f>Change!I92-Base!I92</f>
        <v>0.75935704071889631</v>
      </c>
      <c r="J142" s="20">
        <f>Change!J92-Base!J92</f>
        <v>0.39220820497121167</v>
      </c>
      <c r="K142" s="20">
        <f>Change!K92-Base!K92</f>
        <v>-2903.9100229147371</v>
      </c>
      <c r="L142" s="20">
        <f>Change!L92-Base!L92</f>
        <v>-2900.732803978337</v>
      </c>
      <c r="M142" s="20">
        <f>Change!M92-Base!M92</f>
        <v>-2916.3565567419673</v>
      </c>
      <c r="N142" s="20">
        <f>Change!N92-Base!N92</f>
        <v>-2860.2505261087781</v>
      </c>
      <c r="O142" s="20">
        <f>Change!O92-Base!O92</f>
        <v>-2894.850706154798</v>
      </c>
      <c r="P142" s="20">
        <f>Change!P92-Base!P92</f>
        <v>-2807.3246692652947</v>
      </c>
      <c r="Q142" s="20">
        <f>Change!Q92-Base!Q92</f>
        <v>-2767.8316785037159</v>
      </c>
      <c r="R142" s="20">
        <f>Change!R92-Base!R92</f>
        <v>-2463.6001313745883</v>
      </c>
      <c r="S142" s="20">
        <f>Change!S92-Base!S92</f>
        <v>-2539.0336568917346</v>
      </c>
      <c r="T142" s="20">
        <f>Change!T92-Base!T92</f>
        <v>-2593.1982022035854</v>
      </c>
      <c r="U142" s="20">
        <f>Change!U92-Base!U92</f>
        <v>-2604.8456045206485</v>
      </c>
      <c r="V142" s="20">
        <f>Change!V92-Base!V92</f>
        <v>-2797.6502338724067</v>
      </c>
      <c r="W142" s="20">
        <f>Change!W92-Base!W92</f>
        <v>-2766.5384926575762</v>
      </c>
    </row>
    <row r="143" spans="2:23" ht="15.75" x14ac:dyDescent="0.25">
      <c r="B143" s="25" t="s">
        <v>43</v>
      </c>
      <c r="C143" s="26">
        <f t="shared" si="103"/>
        <v>-4533.8461010038518</v>
      </c>
      <c r="D143" s="20">
        <f>Change!D93-Base!D93</f>
        <v>-13.479719455448503</v>
      </c>
      <c r="E143" s="20">
        <f>Change!E93-Base!E93</f>
        <v>0</v>
      </c>
      <c r="F143" s="20">
        <f>Change!F93-Base!F93</f>
        <v>0.73351494406233542</v>
      </c>
      <c r="G143" s="20">
        <f>Change!G93-Base!G93</f>
        <v>-4.5046859152789693</v>
      </c>
      <c r="H143" s="20">
        <f>Change!H93-Base!H93</f>
        <v>0</v>
      </c>
      <c r="I143" s="20">
        <f>Change!I93-Base!I93</f>
        <v>-13.79323591067805</v>
      </c>
      <c r="J143" s="20">
        <f>Change!J93-Base!J93</f>
        <v>-2.6333050374232698</v>
      </c>
      <c r="K143" s="20">
        <f>Change!K93-Base!K93</f>
        <v>-753.71595801843796</v>
      </c>
      <c r="L143" s="20">
        <f>Change!L93-Base!L93</f>
        <v>-686.02962315293553</v>
      </c>
      <c r="M143" s="20">
        <f>Change!M93-Base!M93</f>
        <v>-1021.4737348704657</v>
      </c>
      <c r="N143" s="20">
        <f>Change!N93-Base!N93</f>
        <v>-930.40971415524837</v>
      </c>
      <c r="O143" s="20">
        <f>Change!O93-Base!O93</f>
        <v>-931.04510293784551</v>
      </c>
      <c r="P143" s="20">
        <f>Change!P93-Base!P93</f>
        <v>-953.30178300490661</v>
      </c>
      <c r="Q143" s="20">
        <f>Change!Q93-Base!Q93</f>
        <v>-907.99701595757506</v>
      </c>
      <c r="R143" s="20">
        <f>Change!R93-Base!R93</f>
        <v>-977.91386951052118</v>
      </c>
      <c r="S143" s="20">
        <f>Change!S93-Base!S93</f>
        <v>-887.15584792337904</v>
      </c>
      <c r="T143" s="20">
        <f>Change!T93-Base!T93</f>
        <v>-929.75802228745306</v>
      </c>
      <c r="U143" s="20">
        <f>Change!U93-Base!U93</f>
        <v>-638.30413138067524</v>
      </c>
      <c r="V143" s="20">
        <f>Change!V93-Base!V93</f>
        <v>-551.34167749711196</v>
      </c>
      <c r="W143" s="20">
        <f>Change!W93-Base!W93</f>
        <v>-454.77964943865663</v>
      </c>
    </row>
    <row r="144" spans="2:23" ht="15.75" x14ac:dyDescent="0.25">
      <c r="B144" s="25" t="s">
        <v>44</v>
      </c>
      <c r="C144" s="26">
        <f t="shared" si="103"/>
        <v>0</v>
      </c>
      <c r="D144" s="20">
        <f>Change!D94-Base!D94</f>
        <v>0</v>
      </c>
      <c r="E144" s="20">
        <f>Change!E94-Base!E94</f>
        <v>0</v>
      </c>
      <c r="F144" s="20">
        <f>Change!F94-Base!F94</f>
        <v>0</v>
      </c>
      <c r="G144" s="20">
        <f>Change!G94-Base!G94</f>
        <v>0</v>
      </c>
      <c r="H144" s="20">
        <f>Change!H94-Base!H94</f>
        <v>0</v>
      </c>
      <c r="I144" s="20">
        <f>Change!I94-Base!I94</f>
        <v>0</v>
      </c>
      <c r="J144" s="20">
        <f>Change!J94-Base!J94</f>
        <v>0</v>
      </c>
      <c r="K144" s="20">
        <f>Change!K94-Base!K94</f>
        <v>0</v>
      </c>
      <c r="L144" s="20">
        <f>Change!L94-Base!L94</f>
        <v>0</v>
      </c>
      <c r="M144" s="20">
        <f>Change!M94-Base!M94</f>
        <v>0</v>
      </c>
      <c r="N144" s="20">
        <f>Change!N94-Base!N94</f>
        <v>0</v>
      </c>
      <c r="O144" s="20">
        <f>Change!O94-Base!O94</f>
        <v>0</v>
      </c>
      <c r="P144" s="20">
        <f>Change!P94-Base!P94</f>
        <v>0</v>
      </c>
      <c r="Q144" s="20">
        <f>Change!Q94-Base!Q94</f>
        <v>0</v>
      </c>
      <c r="R144" s="20">
        <f>Change!R94-Base!R94</f>
        <v>0</v>
      </c>
      <c r="S144" s="20">
        <f>Change!S94-Base!S94</f>
        <v>0</v>
      </c>
      <c r="T144" s="20">
        <f>Change!T94-Base!T94</f>
        <v>0</v>
      </c>
      <c r="U144" s="20">
        <f>Change!U94-Base!U94</f>
        <v>0</v>
      </c>
      <c r="V144" s="20">
        <f>Change!V94-Base!V94</f>
        <v>0</v>
      </c>
      <c r="W144" s="20">
        <f>Change!W94-Base!W94</f>
        <v>0</v>
      </c>
    </row>
    <row r="145" spans="2:23" ht="15.75" x14ac:dyDescent="0.25">
      <c r="B145" s="27" t="s">
        <v>1</v>
      </c>
      <c r="C145" s="26">
        <f t="shared" si="103"/>
        <v>0</v>
      </c>
      <c r="D145" s="20">
        <f>Change!D95-Base!D95</f>
        <v>0</v>
      </c>
      <c r="E145" s="20">
        <f>Change!E95-Base!E95</f>
        <v>0</v>
      </c>
      <c r="F145" s="20">
        <f>Change!F95-Base!F95</f>
        <v>0</v>
      </c>
      <c r="G145" s="20">
        <f>Change!G95-Base!G95</f>
        <v>0</v>
      </c>
      <c r="H145" s="20">
        <f>Change!H95-Base!H95</f>
        <v>0</v>
      </c>
      <c r="I145" s="20">
        <f>Change!I95-Base!I95</f>
        <v>0</v>
      </c>
      <c r="J145" s="20">
        <f>Change!J95-Base!J95</f>
        <v>0</v>
      </c>
      <c r="K145" s="20">
        <f>Change!K95-Base!K95</f>
        <v>0</v>
      </c>
      <c r="L145" s="20">
        <f>Change!L95-Base!L95</f>
        <v>0</v>
      </c>
      <c r="M145" s="20">
        <f>Change!M95-Base!M95</f>
        <v>0</v>
      </c>
      <c r="N145" s="20">
        <f>Change!N95-Base!N95</f>
        <v>0</v>
      </c>
      <c r="O145" s="20">
        <f>Change!O95-Base!O95</f>
        <v>0</v>
      </c>
      <c r="P145" s="20">
        <f>Change!P95-Base!P95</f>
        <v>0</v>
      </c>
      <c r="Q145" s="20">
        <f>Change!Q95-Base!Q95</f>
        <v>0</v>
      </c>
      <c r="R145" s="20">
        <f>Change!R95-Base!R95</f>
        <v>0</v>
      </c>
      <c r="S145" s="20">
        <f>Change!S95-Base!S95</f>
        <v>0</v>
      </c>
      <c r="T145" s="20">
        <f>Change!T95-Base!T95</f>
        <v>0</v>
      </c>
      <c r="U145" s="20">
        <f>Change!U95-Base!U95</f>
        <v>0</v>
      </c>
      <c r="V145" s="20">
        <f>Change!V95-Base!V95</f>
        <v>0</v>
      </c>
      <c r="W145" s="20">
        <f>Change!W95-Base!W95</f>
        <v>0</v>
      </c>
    </row>
    <row r="146" spans="2:23" x14ac:dyDescent="0.25">
      <c r="C146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2BFE-B186-4A7B-BD96-645C83645EC1}">
  <sheetPr codeName="Sheet2"/>
  <dimension ref="A1:X107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24" ht="21" thickBot="1" x14ac:dyDescent="0.35">
      <c r="C1" s="5" t="s">
        <v>0</v>
      </c>
      <c r="D1" s="32"/>
      <c r="F1" s="33" t="str">
        <f>_xlfn.TEXTBEFORE(ChangeStudyName,"(")&amp;" - Less - "&amp;_xlfn.TEXTBEFORE(BaseStudyName,"(")</f>
        <v xml:space="preserve">23U.LP.LST.20.BA12.EP.MM.Intgrtd Port+No Nuc.57069  - Less - 23U.LP.LST.20.BA12.EP.MM.Integrated Portfolio+WA Adds.56000 </v>
      </c>
    </row>
    <row r="2" spans="1:24" ht="15.75" thickBot="1" x14ac:dyDescent="0.3">
      <c r="C2" s="6">
        <v>6.7699999999999996E-2</v>
      </c>
    </row>
    <row r="5" spans="1:24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</row>
    <row r="6" spans="1:24" x14ac:dyDescent="0.25">
      <c r="A6" s="20"/>
    </row>
    <row r="7" spans="1:24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5.75" x14ac:dyDescent="0.25">
      <c r="A8" s="20"/>
      <c r="B8" s="24" t="s">
        <v>74</v>
      </c>
      <c r="C8" s="20">
        <f t="shared" ref="C8" si="0">NPV($C$2,D8:W8)</f>
        <v>2.9321519399930298</v>
      </c>
      <c r="D8" s="34">
        <f>Change!D8-Base!D8</f>
        <v>-6.9247948798576431E-3</v>
      </c>
      <c r="E8" s="34">
        <f>Change!E8-Base!E8</f>
        <v>0</v>
      </c>
      <c r="F8" s="34">
        <f>Change!F8-Base!F8</f>
        <v>7.2079681315884159E-4</v>
      </c>
      <c r="G8" s="34">
        <f>Change!G8-Base!G8</f>
        <v>1.7824460778292917E-3</v>
      </c>
      <c r="H8" s="34">
        <f>Change!H8-Base!H8</f>
        <v>0</v>
      </c>
      <c r="I8" s="34">
        <f>Change!I8-Base!I8</f>
        <v>7.910617424585098E-3</v>
      </c>
      <c r="J8" s="34">
        <f>Change!J8-Base!J8</f>
        <v>4.3462134321146095E-3</v>
      </c>
      <c r="K8" s="34">
        <f>Change!K8-Base!K8</f>
        <v>1.3507241555490737</v>
      </c>
      <c r="L8" s="34">
        <f>Change!L8-Base!L8</f>
        <v>1.3412404389736992</v>
      </c>
      <c r="M8" s="34">
        <f>Change!M8-Base!M8</f>
        <v>1.1325547898381956</v>
      </c>
      <c r="N8" s="34">
        <f>Change!N8-Base!N8</f>
        <v>-0.22815778963732214</v>
      </c>
      <c r="O8" s="34">
        <f>Change!O8-Base!O8</f>
        <v>1.2567278479798176</v>
      </c>
      <c r="P8" s="34">
        <f>Change!P8-Base!P8</f>
        <v>0.28436486595950328</v>
      </c>
      <c r="Q8" s="34">
        <f>Change!Q8-Base!Q8</f>
        <v>0.8337569421204023</v>
      </c>
      <c r="R8" s="34">
        <f>Change!R8-Base!R8</f>
        <v>0.61273366298470933</v>
      </c>
      <c r="S8" s="34">
        <f>Change!S8-Base!S8</f>
        <v>1.0459517670353193</v>
      </c>
      <c r="T8" s="34">
        <f>Change!T8-Base!T8</f>
        <v>-2.6300120865309964</v>
      </c>
      <c r="U8" s="34">
        <f>Change!U8-Base!U8</f>
        <v>0.11431634029902993</v>
      </c>
      <c r="V8" s="34">
        <f>Change!V8-Base!V8</f>
        <v>0.20628221913005018</v>
      </c>
      <c r="W8" s="34">
        <f>Change!W8-Base!W8</f>
        <v>0.19832121535799097</v>
      </c>
      <c r="X8" s="20"/>
    </row>
    <row r="9" spans="1:24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5.75" x14ac:dyDescent="0.25">
      <c r="A10" s="20"/>
      <c r="B10" s="27" t="s">
        <v>1</v>
      </c>
      <c r="C10" s="35">
        <f t="shared" ref="C10" si="1">NPV($C$2,D10:W10)</f>
        <v>2.9321519399930298</v>
      </c>
      <c r="D10" s="35">
        <f>Change!D10-Base!D10</f>
        <v>-6.9247948798576431E-3</v>
      </c>
      <c r="E10" s="35">
        <f>Change!E10-Base!E10</f>
        <v>0</v>
      </c>
      <c r="F10" s="35">
        <f>Change!F10-Base!F10</f>
        <v>7.2079681315884159E-4</v>
      </c>
      <c r="G10" s="35">
        <f>Change!G10-Base!G10</f>
        <v>1.7824460778292917E-3</v>
      </c>
      <c r="H10" s="35">
        <f>Change!H10-Base!H10</f>
        <v>0</v>
      </c>
      <c r="I10" s="35">
        <f>Change!I10-Base!I10</f>
        <v>7.910617424585098E-3</v>
      </c>
      <c r="J10" s="35">
        <f>Change!J10-Base!J10</f>
        <v>4.3462134321146095E-3</v>
      </c>
      <c r="K10" s="35">
        <f>Change!K10-Base!K10</f>
        <v>1.3507241555490737</v>
      </c>
      <c r="L10" s="35">
        <f>Change!L10-Base!L10</f>
        <v>1.3412404389736992</v>
      </c>
      <c r="M10" s="35">
        <f>Change!M10-Base!M10</f>
        <v>1.1325547898381956</v>
      </c>
      <c r="N10" s="35">
        <f>Change!N10-Base!N10</f>
        <v>-0.22815778963732214</v>
      </c>
      <c r="O10" s="35">
        <f>Change!O10-Base!O10</f>
        <v>1.2567278479798176</v>
      </c>
      <c r="P10" s="35">
        <f>Change!P10-Base!P10</f>
        <v>0.28436486595950328</v>
      </c>
      <c r="Q10" s="35">
        <f>Change!Q10-Base!Q10</f>
        <v>0.8337569421204023</v>
      </c>
      <c r="R10" s="35">
        <f>Change!R10-Base!R10</f>
        <v>0.61273366298470933</v>
      </c>
      <c r="S10" s="35">
        <f>Change!S10-Base!S10</f>
        <v>1.0459517670353193</v>
      </c>
      <c r="T10" s="35">
        <f>Change!T10-Base!T10</f>
        <v>-2.6300120865309964</v>
      </c>
      <c r="U10" s="35">
        <f>Change!U10-Base!U10</f>
        <v>0.11431634029902993</v>
      </c>
      <c r="V10" s="35">
        <f>Change!V10-Base!V10</f>
        <v>0.20628221913005018</v>
      </c>
      <c r="W10" s="35">
        <f>Change!W10-Base!W10</f>
        <v>0.19832121535799097</v>
      </c>
      <c r="X10" s="20"/>
    </row>
    <row r="11" spans="1:24" x14ac:dyDescent="0.25">
      <c r="A11" s="20"/>
      <c r="X11" s="20"/>
    </row>
    <row r="12" spans="1:24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5.75" x14ac:dyDescent="0.25">
      <c r="A13" s="20"/>
      <c r="B13" s="25" t="s">
        <v>75</v>
      </c>
      <c r="C13" s="20">
        <f t="shared" ref="C13:C15" si="2">NPV($C$2,D13:W13)</f>
        <v>-1070.8599519012334</v>
      </c>
      <c r="D13" s="34">
        <f>Change!D13-Base!D13</f>
        <v>0</v>
      </c>
      <c r="E13" s="34">
        <f>Change!E13-Base!E13</f>
        <v>0</v>
      </c>
      <c r="F13" s="34">
        <f>Change!F13-Base!F13</f>
        <v>0</v>
      </c>
      <c r="G13" s="34">
        <f>Change!G13-Base!G13</f>
        <v>0</v>
      </c>
      <c r="H13" s="34">
        <f>Change!H13-Base!H13</f>
        <v>0</v>
      </c>
      <c r="I13" s="34">
        <f>Change!I13-Base!I13</f>
        <v>0</v>
      </c>
      <c r="J13" s="34">
        <f>Change!J13-Base!J13</f>
        <v>0</v>
      </c>
      <c r="K13" s="34">
        <f>Change!K13-Base!K13</f>
        <v>-211.05135145841149</v>
      </c>
      <c r="L13" s="34">
        <f>Change!L13-Base!L13</f>
        <v>-214.95016873627969</v>
      </c>
      <c r="M13" s="34">
        <f>Change!M13-Base!M13</f>
        <v>-218.87850665599888</v>
      </c>
      <c r="N13" s="34">
        <f>Change!N13-Base!N13</f>
        <v>-218.87850620530998</v>
      </c>
      <c r="O13" s="34">
        <f>Change!O13-Base!O13</f>
        <v>-222.80685494158939</v>
      </c>
      <c r="P13" s="34">
        <f>Change!P13-Base!P13</f>
        <v>-226.70565689599994</v>
      </c>
      <c r="Q13" s="34">
        <f>Change!Q13-Base!Q13</f>
        <v>-226.70566095220948</v>
      </c>
      <c r="R13" s="34">
        <f>Change!R13-Base!R13</f>
        <v>-230.6339984212384</v>
      </c>
      <c r="S13" s="34">
        <f>Change!S13-Base!S13</f>
        <v>-234.53280443186281</v>
      </c>
      <c r="T13" s="34">
        <f>Change!T13-Base!T13</f>
        <v>-238.46115316814218</v>
      </c>
      <c r="U13" s="34">
        <f>Change!U13-Base!U13</f>
        <v>-81.8</v>
      </c>
      <c r="V13" s="34">
        <f>Change!V13-Base!V13</f>
        <v>-81.8</v>
      </c>
      <c r="W13" s="34">
        <f>Change!W13-Base!W13</f>
        <v>-81.8</v>
      </c>
      <c r="X13" s="20"/>
    </row>
    <row r="14" spans="1:24" ht="15.75" x14ac:dyDescent="0.25">
      <c r="A14" s="20"/>
      <c r="B14" s="25" t="s">
        <v>7</v>
      </c>
      <c r="C14" s="20">
        <f t="shared" si="2"/>
        <v>0</v>
      </c>
      <c r="D14" s="20">
        <f>Change!D14-Base!D14</f>
        <v>0</v>
      </c>
      <c r="E14" s="20">
        <f>Change!E14-Base!E14</f>
        <v>0</v>
      </c>
      <c r="F14" s="20">
        <f>Change!F14-Base!F14</f>
        <v>0</v>
      </c>
      <c r="G14" s="20">
        <f>Change!G14-Base!G14</f>
        <v>0</v>
      </c>
      <c r="H14" s="20">
        <f>Change!H14-Base!H14</f>
        <v>0</v>
      </c>
      <c r="I14" s="20">
        <f>Change!I14-Base!I14</f>
        <v>0</v>
      </c>
      <c r="J14" s="20">
        <f>Change!J14-Base!J14</f>
        <v>0</v>
      </c>
      <c r="K14" s="20">
        <f>Change!K14-Base!K14</f>
        <v>0</v>
      </c>
      <c r="L14" s="20">
        <f>Change!L14-Base!L14</f>
        <v>0</v>
      </c>
      <c r="M14" s="20">
        <f>Change!M14-Base!M14</f>
        <v>0</v>
      </c>
      <c r="N14" s="20">
        <f>Change!N14-Base!N14</f>
        <v>0</v>
      </c>
      <c r="O14" s="20">
        <f>Change!O14-Base!O14</f>
        <v>0</v>
      </c>
      <c r="P14" s="20">
        <f>Change!P14-Base!P14</f>
        <v>0</v>
      </c>
      <c r="Q14" s="20">
        <f>Change!Q14-Base!Q14</f>
        <v>0</v>
      </c>
      <c r="R14" s="20">
        <f>Change!R14-Base!R14</f>
        <v>0</v>
      </c>
      <c r="S14" s="20">
        <f>Change!S14-Base!S14</f>
        <v>0</v>
      </c>
      <c r="T14" s="20">
        <f>Change!T14-Base!T14</f>
        <v>0</v>
      </c>
      <c r="U14" s="20">
        <f>Change!U14-Base!U14</f>
        <v>0</v>
      </c>
      <c r="V14" s="20">
        <f>Change!V14-Base!V14</f>
        <v>0</v>
      </c>
      <c r="W14" s="20">
        <f>Change!W14-Base!W14</f>
        <v>0</v>
      </c>
      <c r="X14" s="20"/>
    </row>
    <row r="15" spans="1:24" ht="15.75" x14ac:dyDescent="0.25">
      <c r="A15" s="20"/>
      <c r="B15" s="36" t="s">
        <v>8</v>
      </c>
      <c r="C15" s="20">
        <f t="shared" si="2"/>
        <v>0</v>
      </c>
      <c r="D15" s="34">
        <f>Change!D15-Base!D15</f>
        <v>0</v>
      </c>
      <c r="E15" s="34">
        <f>Change!E15-Base!E15</f>
        <v>0</v>
      </c>
      <c r="F15" s="34">
        <f>Change!F15-Base!F15</f>
        <v>0</v>
      </c>
      <c r="G15" s="34">
        <f>Change!G15-Base!G15</f>
        <v>0</v>
      </c>
      <c r="H15" s="34">
        <f>Change!H15-Base!H15</f>
        <v>0</v>
      </c>
      <c r="I15" s="34">
        <f>Change!I15-Base!I15</f>
        <v>0</v>
      </c>
      <c r="J15" s="34">
        <f>Change!J15-Base!J15</f>
        <v>0</v>
      </c>
      <c r="K15" s="34">
        <f>Change!K15-Base!K15</f>
        <v>0</v>
      </c>
      <c r="L15" s="34">
        <f>Change!L15-Base!L15</f>
        <v>0</v>
      </c>
      <c r="M15" s="34">
        <f>Change!M15-Base!M15</f>
        <v>0</v>
      </c>
      <c r="N15" s="34">
        <f>Change!N15-Base!N15</f>
        <v>0</v>
      </c>
      <c r="O15" s="34">
        <f>Change!O15-Base!O15</f>
        <v>0</v>
      </c>
      <c r="P15" s="34">
        <f>Change!P15-Base!P15</f>
        <v>0</v>
      </c>
      <c r="Q15" s="34">
        <f>Change!Q15-Base!Q15</f>
        <v>0</v>
      </c>
      <c r="R15" s="34">
        <f>Change!R15-Base!R15</f>
        <v>0</v>
      </c>
      <c r="S15" s="34">
        <f>Change!S15-Base!S15</f>
        <v>0</v>
      </c>
      <c r="T15" s="34">
        <f>Change!T15-Base!T15</f>
        <v>0</v>
      </c>
      <c r="U15" s="34">
        <f>Change!U15-Base!U15</f>
        <v>0</v>
      </c>
      <c r="V15" s="34">
        <f>Change!V15-Base!V15</f>
        <v>0</v>
      </c>
      <c r="W15" s="34">
        <f>Change!W15-Base!W15</f>
        <v>0</v>
      </c>
      <c r="X15" s="20"/>
    </row>
    <row r="16" spans="1:24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5.75" x14ac:dyDescent="0.25">
      <c r="A17" s="20"/>
      <c r="B17" s="27" t="s">
        <v>1</v>
      </c>
      <c r="C17" s="35">
        <f t="shared" ref="C17" si="3">NPV($C$2,D17:W17)</f>
        <v>-1070.8599519012334</v>
      </c>
      <c r="D17" s="35">
        <f>Change!D17-Base!D17</f>
        <v>0</v>
      </c>
      <c r="E17" s="35">
        <f>Change!E17-Base!E17</f>
        <v>0</v>
      </c>
      <c r="F17" s="35">
        <f>Change!F17-Base!F17</f>
        <v>0</v>
      </c>
      <c r="G17" s="35">
        <f>Change!G17-Base!G17</f>
        <v>0</v>
      </c>
      <c r="H17" s="35">
        <f>Change!H17-Base!H17</f>
        <v>0</v>
      </c>
      <c r="I17" s="35">
        <f>Change!I17-Base!I17</f>
        <v>0</v>
      </c>
      <c r="J17" s="35">
        <f>Change!J17-Base!J17</f>
        <v>0</v>
      </c>
      <c r="K17" s="35">
        <f>Change!K17-Base!K17</f>
        <v>-211.05135145841143</v>
      </c>
      <c r="L17" s="35">
        <f>Change!L17-Base!L17</f>
        <v>-214.95016873627969</v>
      </c>
      <c r="M17" s="35">
        <f>Change!M17-Base!M17</f>
        <v>-218.87850665599888</v>
      </c>
      <c r="N17" s="35">
        <f>Change!N17-Base!N17</f>
        <v>-218.87850620530998</v>
      </c>
      <c r="O17" s="35">
        <f>Change!O17-Base!O17</f>
        <v>-222.80685494158939</v>
      </c>
      <c r="P17" s="35">
        <f>Change!P17-Base!P17</f>
        <v>-226.70565689599994</v>
      </c>
      <c r="Q17" s="35">
        <f>Change!Q17-Base!Q17</f>
        <v>-226.70566095220948</v>
      </c>
      <c r="R17" s="35">
        <f>Change!R17-Base!R17</f>
        <v>-230.6339984212384</v>
      </c>
      <c r="S17" s="35">
        <f>Change!S17-Base!S17</f>
        <v>-234.53280443186276</v>
      </c>
      <c r="T17" s="35">
        <f>Change!T17-Base!T17</f>
        <v>-238.46115316814218</v>
      </c>
      <c r="U17" s="35">
        <f>Change!U17-Base!U17</f>
        <v>-81.8</v>
      </c>
      <c r="V17" s="35">
        <f>Change!V17-Base!V17</f>
        <v>-81.8</v>
      </c>
      <c r="W17" s="35">
        <f>Change!W17-Base!W17</f>
        <v>-81.8</v>
      </c>
      <c r="X17" s="20"/>
    </row>
    <row r="18" spans="1:24" x14ac:dyDescent="0.25">
      <c r="A18" s="20"/>
      <c r="X18" s="20"/>
    </row>
    <row r="19" spans="1:24" ht="15.75" x14ac:dyDescent="0.25">
      <c r="A19" s="20">
        <v>3</v>
      </c>
      <c r="B19" s="24" t="s">
        <v>9</v>
      </c>
      <c r="C19" s="21">
        <f>C20/Base!C20</f>
        <v>2.9707144395175439E-2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x14ac:dyDescent="0.25">
      <c r="A20" s="20"/>
      <c r="B20" s="25" t="s">
        <v>45</v>
      </c>
      <c r="C20" s="20">
        <f t="shared" ref="C20:C22" si="4">NPV($C$2,D20:W20)</f>
        <v>166.91258148088545</v>
      </c>
      <c r="D20" s="34">
        <f>Change!D20-Base!D20</f>
        <v>-0.24314490827168811</v>
      </c>
      <c r="E20" s="34">
        <f>Change!E20-Base!E20</f>
        <v>0</v>
      </c>
      <c r="F20" s="34">
        <f>Change!F20-Base!F20</f>
        <v>5.7692692506634558E-3</v>
      </c>
      <c r="G20" s="34">
        <f>Change!G20-Base!G20</f>
        <v>0.60353621720628325</v>
      </c>
      <c r="H20" s="34">
        <f>Change!H20-Base!H20</f>
        <v>0</v>
      </c>
      <c r="I20" s="34">
        <f>Change!I20-Base!I20</f>
        <v>4.4742738107856894E-2</v>
      </c>
      <c r="J20" s="34">
        <f>Change!J20-Base!J20</f>
        <v>-0.26310967525364504</v>
      </c>
      <c r="K20" s="34">
        <f>Change!K20-Base!K20</f>
        <v>55.780022967026184</v>
      </c>
      <c r="L20" s="34">
        <f>Change!L20-Base!L20</f>
        <v>57.49660642572394</v>
      </c>
      <c r="M20" s="34">
        <f>Change!M20-Base!M20</f>
        <v>41.857863507980483</v>
      </c>
      <c r="N20" s="34">
        <f>Change!N20-Base!N20</f>
        <v>40.516569275411541</v>
      </c>
      <c r="O20" s="34">
        <f>Change!O20-Base!O20</f>
        <v>40.221688765499664</v>
      </c>
      <c r="P20" s="34">
        <f>Change!P20-Base!P20</f>
        <v>38.008673670815654</v>
      </c>
      <c r="Q20" s="34">
        <f>Change!Q20-Base!Q20</f>
        <v>36.514366505989983</v>
      </c>
      <c r="R20" s="34">
        <f>Change!R20-Base!R20</f>
        <v>13.262535570790135</v>
      </c>
      <c r="S20" s="34">
        <f>Change!S20-Base!S20</f>
        <v>7.9884056909211267</v>
      </c>
      <c r="T20" s="34">
        <f>Change!T20-Base!T20</f>
        <v>2.2157339472047397</v>
      </c>
      <c r="U20" s="34">
        <f>Change!U20-Base!U20</f>
        <v>2.1798706300869917</v>
      </c>
      <c r="V20" s="34">
        <f>Change!V20-Base!V20</f>
        <v>3.9303767524539772</v>
      </c>
      <c r="W20" s="34">
        <f>Change!W20-Base!W20</f>
        <v>3.73058649530374</v>
      </c>
      <c r="X20" s="20"/>
    </row>
    <row r="21" spans="1:24" ht="15.75" x14ac:dyDescent="0.25">
      <c r="A21" s="20"/>
      <c r="B21" s="25" t="s">
        <v>76</v>
      </c>
      <c r="C21" s="20">
        <f t="shared" si="4"/>
        <v>0.19761017738532119</v>
      </c>
      <c r="D21" s="34">
        <f>Change!D21-Base!D21</f>
        <v>-9.5337479999990649E-4</v>
      </c>
      <c r="E21" s="34">
        <f>Change!E21-Base!E21</f>
        <v>0</v>
      </c>
      <c r="F21" s="34">
        <f>Change!F21-Base!F21</f>
        <v>-7.8021500000691191E-6</v>
      </c>
      <c r="G21" s="34">
        <f>Change!G21-Base!G21</f>
        <v>-9.2758341699998859E-3</v>
      </c>
      <c r="H21" s="34">
        <f>Change!H21-Base!H21</f>
        <v>0</v>
      </c>
      <c r="I21" s="34">
        <f>Change!I21-Base!I21</f>
        <v>-3.6259672199999704E-3</v>
      </c>
      <c r="J21" s="34">
        <f>Change!J21-Base!J21</f>
        <v>-9.964973640000041E-3</v>
      </c>
      <c r="K21" s="34">
        <f>Change!K21-Base!K21</f>
        <v>9.3356663869999967E-2</v>
      </c>
      <c r="L21" s="34">
        <f>Change!L21-Base!L21</f>
        <v>1.3701713269999749E-2</v>
      </c>
      <c r="M21" s="34">
        <f>Change!M21-Base!M21</f>
        <v>-3.3833616960000035E-2</v>
      </c>
      <c r="N21" s="34">
        <f>Change!N21-Base!N21</f>
        <v>3.9244924469999942E-2</v>
      </c>
      <c r="O21" s="34">
        <f>Change!O21-Base!O21</f>
        <v>-6.3335075290000153E-2</v>
      </c>
      <c r="P21" s="34">
        <f>Change!P21-Base!P21</f>
        <v>0.19785128131999985</v>
      </c>
      <c r="Q21" s="34">
        <f>Change!Q21-Base!Q21</f>
        <v>0.23625681563000023</v>
      </c>
      <c r="R21" s="34">
        <f>Change!R21-Base!R21</f>
        <v>0</v>
      </c>
      <c r="S21" s="34">
        <f>Change!S21-Base!S21</f>
        <v>0</v>
      </c>
      <c r="T21" s="34">
        <f>Change!T21-Base!T21</f>
        <v>0</v>
      </c>
      <c r="U21" s="34">
        <f>Change!U21-Base!U21</f>
        <v>0</v>
      </c>
      <c r="V21" s="34">
        <f>Change!V21-Base!V21</f>
        <v>0</v>
      </c>
      <c r="W21" s="34">
        <f>Change!W21-Base!W21</f>
        <v>0</v>
      </c>
      <c r="X21" s="20"/>
    </row>
    <row r="22" spans="1:24" ht="15.75" x14ac:dyDescent="0.25">
      <c r="A22" s="20"/>
      <c r="B22" s="27" t="s">
        <v>1</v>
      </c>
      <c r="C22" s="35">
        <f t="shared" si="4"/>
        <v>167.11019165827065</v>
      </c>
      <c r="D22" s="35">
        <f>Change!D22-Base!D22</f>
        <v>-0.24409828307170756</v>
      </c>
      <c r="E22" s="35">
        <f>Change!E22-Base!E22</f>
        <v>0</v>
      </c>
      <c r="F22" s="35">
        <f>Change!F22-Base!F22</f>
        <v>5.7614671005694618E-3</v>
      </c>
      <c r="G22" s="35">
        <f>Change!G22-Base!G22</f>
        <v>0.59426038303627138</v>
      </c>
      <c r="H22" s="35">
        <f>Change!H22-Base!H22</f>
        <v>0</v>
      </c>
      <c r="I22" s="35">
        <f>Change!I22-Base!I22</f>
        <v>4.1116770887924758E-2</v>
      </c>
      <c r="J22" s="35">
        <f>Change!J22-Base!J22</f>
        <v>-0.27307464889361199</v>
      </c>
      <c r="K22" s="35">
        <f>Change!K22-Base!K22</f>
        <v>55.873379630896125</v>
      </c>
      <c r="L22" s="35">
        <f>Change!L22-Base!L22</f>
        <v>57.510308138993878</v>
      </c>
      <c r="M22" s="35">
        <f>Change!M22-Base!M22</f>
        <v>41.824029891020473</v>
      </c>
      <c r="N22" s="35">
        <f>Change!N22-Base!N22</f>
        <v>40.555814199881524</v>
      </c>
      <c r="O22" s="35">
        <f>Change!O22-Base!O22</f>
        <v>40.158353690209651</v>
      </c>
      <c r="P22" s="35">
        <f>Change!P22-Base!P22</f>
        <v>38.206524952135624</v>
      </c>
      <c r="Q22" s="35">
        <f>Change!Q22-Base!Q22</f>
        <v>36.750623321619969</v>
      </c>
      <c r="R22" s="35">
        <f>Change!R22-Base!R22</f>
        <v>13.262535570790135</v>
      </c>
      <c r="S22" s="35">
        <f>Change!S22-Base!S22</f>
        <v>7.9884056909211267</v>
      </c>
      <c r="T22" s="35">
        <f>Change!T22-Base!T22</f>
        <v>2.2157339472047397</v>
      </c>
      <c r="U22" s="35">
        <f>Change!U22-Base!U22</f>
        <v>2.1798706300869917</v>
      </c>
      <c r="V22" s="35">
        <f>Change!V22-Base!V22</f>
        <v>3.9303767524539772</v>
      </c>
      <c r="W22" s="35">
        <f>Change!W22-Base!W22</f>
        <v>3.73058649530374</v>
      </c>
      <c r="X22" s="20"/>
    </row>
    <row r="23" spans="1:24" x14ac:dyDescent="0.25">
      <c r="A23" s="20"/>
      <c r="X23" s="20"/>
    </row>
    <row r="24" spans="1:24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x14ac:dyDescent="0.25">
      <c r="A25" s="20"/>
      <c r="B25" s="25" t="s">
        <v>78</v>
      </c>
      <c r="C25" s="20">
        <f t="shared" ref="C25:C27" si="5">NPV($C$2,D25:W25)</f>
        <v>9.6421783965985961E-4</v>
      </c>
      <c r="D25" s="20">
        <f>Change!D25-Base!D25</f>
        <v>0</v>
      </c>
      <c r="E25" s="20">
        <f>Change!E25-Base!E25</f>
        <v>0</v>
      </c>
      <c r="F25" s="20">
        <f>Change!F25-Base!F25</f>
        <v>0</v>
      </c>
      <c r="G25" s="20">
        <f>Change!G25-Base!G25</f>
        <v>0</v>
      </c>
      <c r="H25" s="20">
        <f>Change!H25-Base!H25</f>
        <v>0</v>
      </c>
      <c r="I25" s="20">
        <f>Change!I25-Base!I25</f>
        <v>-2.5987887180839095E-5</v>
      </c>
      <c r="J25" s="20">
        <f>Change!J25-Base!J25</f>
        <v>2.8165368861580303E-6</v>
      </c>
      <c r="K25" s="20">
        <f>Change!K25-Base!K25</f>
        <v>3.6118482174516027E-4</v>
      </c>
      <c r="L25" s="20">
        <f>Change!L25-Base!L25</f>
        <v>1.8231012017783967E-4</v>
      </c>
      <c r="M25" s="20">
        <f>Change!M25-Base!M25</f>
        <v>1.6201175157792153E-4</v>
      </c>
      <c r="N25" s="20">
        <f>Change!N25-Base!N25</f>
        <v>1.8902506596660002E-4</v>
      </c>
      <c r="O25" s="20">
        <f>Change!O25-Base!O25</f>
        <v>2.6153074242233991E-4</v>
      </c>
      <c r="P25" s="20">
        <f>Change!P25-Base!P25</f>
        <v>2.668793051437792E-4</v>
      </c>
      <c r="Q25" s="20">
        <f>Change!Q25-Base!Q25</f>
        <v>1.6068447359327985E-4</v>
      </c>
      <c r="R25" s="20">
        <f>Change!R25-Base!R25</f>
        <v>2.556009816525903E-4</v>
      </c>
      <c r="S25" s="20">
        <f>Change!S25-Base!S25</f>
        <v>2.7369234859691996E-4</v>
      </c>
      <c r="T25" s="20">
        <f>Change!T25-Base!T25</f>
        <v>0</v>
      </c>
      <c r="U25" s="20">
        <f>Change!U25-Base!U25</f>
        <v>0</v>
      </c>
      <c r="V25" s="20">
        <f>Change!V25-Base!V25</f>
        <v>0</v>
      </c>
      <c r="W25" s="20">
        <f>Change!W25-Base!W25</f>
        <v>0</v>
      </c>
      <c r="X25" s="20"/>
    </row>
    <row r="26" spans="1:24" ht="15.75" x14ac:dyDescent="0.25">
      <c r="A26" s="20"/>
      <c r="B26" s="25" t="s">
        <v>92</v>
      </c>
      <c r="C26" s="20">
        <f t="shared" si="5"/>
        <v>215.4520156170731</v>
      </c>
      <c r="D26" s="20">
        <f>Change!D26-Base!D26</f>
        <v>-5.160008317434972E-2</v>
      </c>
      <c r="E26" s="20">
        <f>Change!E26-Base!E26</f>
        <v>0</v>
      </c>
      <c r="F26" s="20">
        <f>Change!F26-Base!F26</f>
        <v>-9.2487506589122859E-4</v>
      </c>
      <c r="G26" s="20">
        <f>Change!G26-Base!G26</f>
        <v>1.7306520661918512E-2</v>
      </c>
      <c r="H26" s="20">
        <f>Change!H26-Base!H26</f>
        <v>0</v>
      </c>
      <c r="I26" s="20">
        <f>Change!I26-Base!I26</f>
        <v>-8.59906344619219E-2</v>
      </c>
      <c r="J26" s="20">
        <f>Change!J26-Base!J26</f>
        <v>6.0749127627559574E-3</v>
      </c>
      <c r="K26" s="20">
        <f>Change!K26-Base!K26</f>
        <v>29.202945876216688</v>
      </c>
      <c r="L26" s="20">
        <f>Change!L26-Base!L26</f>
        <v>33.20736131678953</v>
      </c>
      <c r="M26" s="20">
        <f>Change!M26-Base!M26</f>
        <v>30.660771219960282</v>
      </c>
      <c r="N26" s="20">
        <f>Change!N26-Base!N26</f>
        <v>38.063540283557245</v>
      </c>
      <c r="O26" s="20">
        <f>Change!O26-Base!O26</f>
        <v>34.218058134059333</v>
      </c>
      <c r="P26" s="20">
        <f>Change!P26-Base!P26</f>
        <v>40.58095441742887</v>
      </c>
      <c r="Q26" s="20">
        <f>Change!Q26-Base!Q26</f>
        <v>41.238749568693379</v>
      </c>
      <c r="R26" s="20">
        <f>Change!R26-Base!R26</f>
        <v>31.784907630522241</v>
      </c>
      <c r="S26" s="20">
        <f>Change!S26-Base!S26</f>
        <v>33.80930067850926</v>
      </c>
      <c r="T26" s="20">
        <f>Change!T26-Base!T26</f>
        <v>55.54864594480938</v>
      </c>
      <c r="U26" s="20">
        <f>Change!U26-Base!U26</f>
        <v>47.445856319378152</v>
      </c>
      <c r="V26" s="20">
        <f>Change!V26-Base!V26</f>
        <v>66.808959603299229</v>
      </c>
      <c r="W26" s="20">
        <f>Change!W26-Base!W26</f>
        <v>74.777734321637752</v>
      </c>
      <c r="X26" s="20"/>
    </row>
    <row r="27" spans="1:24" ht="15.75" x14ac:dyDescent="0.25">
      <c r="A27" s="20"/>
      <c r="B27" s="27" t="s">
        <v>1</v>
      </c>
      <c r="C27" s="35">
        <f t="shared" si="5"/>
        <v>215.45297983491275</v>
      </c>
      <c r="D27" s="35">
        <f>Change!D27-Base!D27</f>
        <v>-5.160008317434972E-2</v>
      </c>
      <c r="E27" s="35">
        <f>Change!E27-Base!E27</f>
        <v>0</v>
      </c>
      <c r="F27" s="35">
        <f>Change!F27-Base!F27</f>
        <v>-9.2487506589122859E-4</v>
      </c>
      <c r="G27" s="35">
        <f>Change!G27-Base!G27</f>
        <v>1.7306520661918512E-2</v>
      </c>
      <c r="H27" s="35">
        <f>Change!H27-Base!H27</f>
        <v>0</v>
      </c>
      <c r="I27" s="35">
        <f>Change!I27-Base!I27</f>
        <v>-8.6016622349092131E-2</v>
      </c>
      <c r="J27" s="35">
        <f>Change!J27-Base!J27</f>
        <v>6.0777292996476717E-3</v>
      </c>
      <c r="K27" s="35">
        <f>Change!K27-Base!K27</f>
        <v>29.20330706103843</v>
      </c>
      <c r="L27" s="35">
        <f>Change!L27-Base!L27</f>
        <v>33.207543626909711</v>
      </c>
      <c r="M27" s="35">
        <f>Change!M27-Base!M27</f>
        <v>30.660933231711851</v>
      </c>
      <c r="N27" s="35">
        <f>Change!N27-Base!N27</f>
        <v>38.063729308623181</v>
      </c>
      <c r="O27" s="35">
        <f>Change!O27-Base!O27</f>
        <v>34.218319664801754</v>
      </c>
      <c r="P27" s="35">
        <f>Change!P27-Base!P27</f>
        <v>40.581221296733986</v>
      </c>
      <c r="Q27" s="35">
        <f>Change!Q27-Base!Q27</f>
        <v>41.238910253166978</v>
      </c>
      <c r="R27" s="35">
        <f>Change!R27-Base!R27</f>
        <v>31.78516323150393</v>
      </c>
      <c r="S27" s="35">
        <f>Change!S27-Base!S27</f>
        <v>33.809574370857831</v>
      </c>
      <c r="T27" s="35">
        <f>Change!T27-Base!T27</f>
        <v>55.54864594480938</v>
      </c>
      <c r="U27" s="35">
        <f>Change!U27-Base!U27</f>
        <v>47.445856319378152</v>
      </c>
      <c r="V27" s="35">
        <f>Change!V27-Base!V27</f>
        <v>66.808959603299229</v>
      </c>
      <c r="W27" s="35">
        <f>Change!W27-Base!W27</f>
        <v>74.777734321637752</v>
      </c>
      <c r="X27" s="20"/>
    </row>
    <row r="28" spans="1:24" x14ac:dyDescent="0.25">
      <c r="A28" s="20"/>
      <c r="X28" s="20"/>
    </row>
    <row r="29" spans="1:24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x14ac:dyDescent="0.25">
      <c r="A31" s="20"/>
      <c r="B31" s="25" t="s">
        <v>10</v>
      </c>
      <c r="C31" s="20">
        <f t="shared" ref="C31:C41" si="6">NPV($C$2,D31:W31)</f>
        <v>-0.94973092595409214</v>
      </c>
      <c r="D31" s="34">
        <f>Change!D31-Base!D31</f>
        <v>0</v>
      </c>
      <c r="E31" s="34">
        <f>Change!E31-Base!E31</f>
        <v>0</v>
      </c>
      <c r="F31" s="34">
        <f>Change!F31-Base!F31</f>
        <v>-1.0559973162571623E-7</v>
      </c>
      <c r="G31" s="34">
        <f>Change!G31-Base!G31</f>
        <v>-5.6574868381176202E-5</v>
      </c>
      <c r="H31" s="34">
        <f>Change!H31-Base!H31</f>
        <v>0</v>
      </c>
      <c r="I31" s="34">
        <f>Change!I31-Base!I31</f>
        <v>0</v>
      </c>
      <c r="J31" s="34">
        <f>Change!J31-Base!J31</f>
        <v>0</v>
      </c>
      <c r="K31" s="34">
        <f>Change!K31-Base!K31</f>
        <v>-3.2064006330188022E-3</v>
      </c>
      <c r="L31" s="34">
        <f>Change!L31-Base!L31</f>
        <v>-1.2961326164884213E-3</v>
      </c>
      <c r="M31" s="34">
        <f>Change!M31-Base!M31</f>
        <v>-0.9916200923382803</v>
      </c>
      <c r="N31" s="34">
        <f>Change!N31-Base!N31</f>
        <v>-3.3993148534420925E-2</v>
      </c>
      <c r="O31" s="34">
        <f>Change!O31-Base!O31</f>
        <v>-0.88021887195969839</v>
      </c>
      <c r="P31" s="34">
        <f>Change!P31-Base!P31</f>
        <v>-9.2598040679206406E-2</v>
      </c>
      <c r="Q31" s="34">
        <f>Change!Q31-Base!Q31</f>
        <v>-8.0899088730518542E-2</v>
      </c>
      <c r="R31" s="34">
        <f>Change!R31-Base!R31</f>
        <v>-7.3136407646757107E-2</v>
      </c>
      <c r="S31" s="34">
        <f>Change!S31-Base!S31</f>
        <v>3.5696449086628945E-2</v>
      </c>
      <c r="T31" s="34">
        <f>Change!T31-Base!T31</f>
        <v>5.7783516555957704E-2</v>
      </c>
      <c r="U31" s="34">
        <f>Change!U31-Base!U31</f>
        <v>3.2396305228871825E-2</v>
      </c>
      <c r="V31" s="34">
        <f>Change!V31-Base!V31</f>
        <v>6.7128530018123911E-2</v>
      </c>
      <c r="W31" s="34">
        <f>Change!W31-Base!W31</f>
        <v>8.8993836043897545E-2</v>
      </c>
      <c r="X31" s="20"/>
    </row>
    <row r="32" spans="1:24" ht="15.75" x14ac:dyDescent="0.25">
      <c r="A32" s="20"/>
      <c r="B32" s="25" t="s">
        <v>11</v>
      </c>
      <c r="C32" s="20">
        <f t="shared" si="6"/>
        <v>0.81669338458990282</v>
      </c>
      <c r="D32" s="34">
        <f>Change!D32-Base!D32</f>
        <v>-1.5864719932778826E-3</v>
      </c>
      <c r="E32" s="34">
        <f>Change!E32-Base!E32</f>
        <v>0</v>
      </c>
      <c r="F32" s="34">
        <f>Change!F32-Base!F32</f>
        <v>2.0941251193562493E-4</v>
      </c>
      <c r="G32" s="34">
        <f>Change!G32-Base!G32</f>
        <v>-1.1188763510858735E-3</v>
      </c>
      <c r="H32" s="34">
        <f>Change!H32-Base!H32</f>
        <v>0</v>
      </c>
      <c r="I32" s="34">
        <f>Change!I32-Base!I32</f>
        <v>8.5485952554904543E-3</v>
      </c>
      <c r="J32" s="34">
        <f>Change!J32-Base!J32</f>
        <v>-6.6003267386349762E-3</v>
      </c>
      <c r="K32" s="34">
        <f>Change!K32-Base!K32</f>
        <v>-3.1726788845389819E-3</v>
      </c>
      <c r="L32" s="34">
        <f>Change!L32-Base!L32</f>
        <v>0.16850010883243272</v>
      </c>
      <c r="M32" s="34">
        <f>Change!M32-Base!M32</f>
        <v>-0.21089119362875408</v>
      </c>
      <c r="N32" s="34">
        <f>Change!N32-Base!N32</f>
        <v>1.6937734305133745</v>
      </c>
      <c r="O32" s="34">
        <f>Change!O32-Base!O32</f>
        <v>-1.2989209040222249</v>
      </c>
      <c r="P32" s="34">
        <f>Change!P32-Base!P32</f>
        <v>0.30981929603012759</v>
      </c>
      <c r="Q32" s="34">
        <f>Change!Q32-Base!Q32</f>
        <v>6.4225579542608102E-2</v>
      </c>
      <c r="R32" s="34">
        <f>Change!R32-Base!R32</f>
        <v>5.3272133098744234E-2</v>
      </c>
      <c r="S32" s="34">
        <f>Change!S32-Base!S32</f>
        <v>0.40237525019733766</v>
      </c>
      <c r="T32" s="34">
        <f>Change!T32-Base!T32</f>
        <v>0.72337219151313548</v>
      </c>
      <c r="U32" s="34">
        <f>Change!U32-Base!U32</f>
        <v>8.6463033167774483E-2</v>
      </c>
      <c r="V32" s="34">
        <f>Change!V32-Base!V32</f>
        <v>2.8271031405211033E-2</v>
      </c>
      <c r="W32" s="34">
        <f>Change!W32-Base!W32</f>
        <v>4.4210670642883088E-2</v>
      </c>
      <c r="X32" s="20"/>
    </row>
    <row r="33" spans="1:24" ht="15.75" x14ac:dyDescent="0.25">
      <c r="A33" s="20"/>
      <c r="B33" s="25" t="s">
        <v>12</v>
      </c>
      <c r="C33" s="20">
        <f t="shared" si="6"/>
        <v>10.224577594791224</v>
      </c>
      <c r="D33" s="34">
        <f>Change!D33-Base!D33</f>
        <v>-4.1680472610510222E-3</v>
      </c>
      <c r="E33" s="34">
        <f>Change!E33-Base!E33</f>
        <v>0</v>
      </c>
      <c r="F33" s="34">
        <f>Change!F33-Base!F33</f>
        <v>9.4455352800615344E-5</v>
      </c>
      <c r="G33" s="34">
        <f>Change!G33-Base!G33</f>
        <v>-9.2756628165675536E-3</v>
      </c>
      <c r="H33" s="34">
        <f>Change!H33-Base!H33</f>
        <v>0</v>
      </c>
      <c r="I33" s="34">
        <f>Change!I33-Base!I33</f>
        <v>-6.8135011083017005E-3</v>
      </c>
      <c r="J33" s="34">
        <f>Change!J33-Base!J33</f>
        <v>6.2270879435359916E-3</v>
      </c>
      <c r="K33" s="34">
        <f>Change!K33-Base!K33</f>
        <v>0.91163641225340619</v>
      </c>
      <c r="L33" s="34">
        <f>Change!L33-Base!L33</f>
        <v>0.97550013495910726</v>
      </c>
      <c r="M33" s="34">
        <f>Change!M33-Base!M33</f>
        <v>0.8133624910604329</v>
      </c>
      <c r="N33" s="34">
        <f>Change!N33-Base!N33</f>
        <v>0.86213256252655768</v>
      </c>
      <c r="O33" s="34">
        <f>Change!O33-Base!O33</f>
        <v>0.88510443336033973</v>
      </c>
      <c r="P33" s="34">
        <f>Change!P33-Base!P33</f>
        <v>0.95132253611937401</v>
      </c>
      <c r="Q33" s="34">
        <f>Change!Q33-Base!Q33</f>
        <v>0.98847934882272703</v>
      </c>
      <c r="R33" s="34">
        <f>Change!R33-Base!R33</f>
        <v>1.0285052698276189</v>
      </c>
      <c r="S33" s="34">
        <f>Change!S33-Base!S33</f>
        <v>1.9797919936320252</v>
      </c>
      <c r="T33" s="34">
        <f>Change!T33-Base!T33</f>
        <v>2.0903445468205391</v>
      </c>
      <c r="U33" s="34">
        <f>Change!U33-Base!U33</f>
        <v>4.5881398272401803</v>
      </c>
      <c r="V33" s="34">
        <f>Change!V33-Base!V33</f>
        <v>6.9704824156812357</v>
      </c>
      <c r="W33" s="34">
        <f>Change!W33-Base!W33</f>
        <v>7.1346414126795601</v>
      </c>
      <c r="X33" s="20"/>
    </row>
    <row r="34" spans="1:24" ht="15.75" x14ac:dyDescent="0.25">
      <c r="A34" s="20"/>
      <c r="B34" s="25" t="s">
        <v>13</v>
      </c>
      <c r="C34" s="20">
        <f t="shared" si="6"/>
        <v>0</v>
      </c>
      <c r="D34" s="34">
        <f>Change!D34-Base!D34</f>
        <v>0</v>
      </c>
      <c r="E34" s="34">
        <f>Change!E34-Base!E34</f>
        <v>0</v>
      </c>
      <c r="F34" s="34">
        <f>Change!F34-Base!F34</f>
        <v>0</v>
      </c>
      <c r="G34" s="34">
        <f>Change!G34-Base!G34</f>
        <v>0</v>
      </c>
      <c r="H34" s="34">
        <f>Change!H34-Base!H34</f>
        <v>0</v>
      </c>
      <c r="I34" s="34">
        <f>Change!I34-Base!I34</f>
        <v>0</v>
      </c>
      <c r="J34" s="34">
        <f>Change!J34-Base!J34</f>
        <v>0</v>
      </c>
      <c r="K34" s="34">
        <f>Change!K34-Base!K34</f>
        <v>0</v>
      </c>
      <c r="L34" s="34">
        <f>Change!L34-Base!L34</f>
        <v>0</v>
      </c>
      <c r="M34" s="34">
        <f>Change!M34-Base!M34</f>
        <v>0</v>
      </c>
      <c r="N34" s="34">
        <f>Change!N34-Base!N34</f>
        <v>0</v>
      </c>
      <c r="O34" s="34">
        <f>Change!O34-Base!O34</f>
        <v>0</v>
      </c>
      <c r="P34" s="34">
        <f>Change!P34-Base!P34</f>
        <v>0</v>
      </c>
      <c r="Q34" s="34">
        <f>Change!Q34-Base!Q34</f>
        <v>0</v>
      </c>
      <c r="R34" s="34">
        <f>Change!R34-Base!R34</f>
        <v>0</v>
      </c>
      <c r="S34" s="34">
        <f>Change!S34-Base!S34</f>
        <v>0</v>
      </c>
      <c r="T34" s="34">
        <f>Change!T34-Base!T34</f>
        <v>0</v>
      </c>
      <c r="U34" s="34">
        <f>Change!U34-Base!U34</f>
        <v>0</v>
      </c>
      <c r="V34" s="34">
        <f>Change!V34-Base!V34</f>
        <v>0</v>
      </c>
      <c r="W34" s="34">
        <f>Change!W34-Base!W34</f>
        <v>0</v>
      </c>
      <c r="X34" s="20"/>
    </row>
    <row r="35" spans="1:24" ht="15.75" x14ac:dyDescent="0.25">
      <c r="A35" s="20"/>
      <c r="B35" s="25" t="s">
        <v>14</v>
      </c>
      <c r="C35" s="20">
        <f t="shared" si="6"/>
        <v>3.6610283785426287E-5</v>
      </c>
      <c r="D35" s="34">
        <f>Change!D35-Base!D35</f>
        <v>3.9088799997699653E-5</v>
      </c>
      <c r="E35" s="34">
        <f>Change!E35-Base!E35</f>
        <v>0</v>
      </c>
      <c r="F35" s="34">
        <f>Change!F35-Base!F35</f>
        <v>0</v>
      </c>
      <c r="G35" s="34">
        <f>Change!G35-Base!G35</f>
        <v>0</v>
      </c>
      <c r="H35" s="34">
        <f>Change!H35-Base!H35</f>
        <v>0</v>
      </c>
      <c r="I35" s="34">
        <f>Change!I35-Base!I35</f>
        <v>0</v>
      </c>
      <c r="J35" s="34">
        <f>Change!J35-Base!J35</f>
        <v>0</v>
      </c>
      <c r="K35" s="34">
        <f>Change!K35-Base!K35</f>
        <v>0</v>
      </c>
      <c r="L35" s="34">
        <f>Change!L35-Base!L35</f>
        <v>0</v>
      </c>
      <c r="M35" s="34">
        <f>Change!M35-Base!M35</f>
        <v>0</v>
      </c>
      <c r="N35" s="34">
        <f>Change!N35-Base!N35</f>
        <v>0</v>
      </c>
      <c r="O35" s="34">
        <f>Change!O35-Base!O35</f>
        <v>0</v>
      </c>
      <c r="P35" s="34">
        <f>Change!P35-Base!P35</f>
        <v>0</v>
      </c>
      <c r="Q35" s="34">
        <f>Change!Q35-Base!Q35</f>
        <v>0</v>
      </c>
      <c r="R35" s="34">
        <f>Change!R35-Base!R35</f>
        <v>0</v>
      </c>
      <c r="S35" s="34">
        <f>Change!S35-Base!S35</f>
        <v>0</v>
      </c>
      <c r="T35" s="34">
        <f>Change!T35-Base!T35</f>
        <v>0</v>
      </c>
      <c r="U35" s="34">
        <f>Change!U35-Base!U35</f>
        <v>0</v>
      </c>
      <c r="V35" s="34">
        <f>Change!V35-Base!V35</f>
        <v>0</v>
      </c>
      <c r="W35" s="34">
        <f>Change!W35-Base!W35</f>
        <v>0</v>
      </c>
      <c r="X35" s="20"/>
    </row>
    <row r="36" spans="1:24" ht="15.75" x14ac:dyDescent="0.25">
      <c r="A36" s="20"/>
      <c r="B36" s="25" t="s">
        <v>15</v>
      </c>
      <c r="C36" s="20">
        <f t="shared" si="6"/>
        <v>0</v>
      </c>
      <c r="D36" s="34">
        <f>Change!D36-Base!D36</f>
        <v>0</v>
      </c>
      <c r="E36" s="34">
        <f>Change!E36-Base!E36</f>
        <v>0</v>
      </c>
      <c r="F36" s="34">
        <f>Change!F36-Base!F36</f>
        <v>0</v>
      </c>
      <c r="G36" s="34">
        <f>Change!G36-Base!G36</f>
        <v>0</v>
      </c>
      <c r="H36" s="34">
        <f>Change!H36-Base!H36</f>
        <v>0</v>
      </c>
      <c r="I36" s="34">
        <f>Change!I36-Base!I36</f>
        <v>0</v>
      </c>
      <c r="J36" s="34">
        <f>Change!J36-Base!J36</f>
        <v>0</v>
      </c>
      <c r="K36" s="34">
        <f>Change!K36-Base!K36</f>
        <v>0</v>
      </c>
      <c r="L36" s="34">
        <f>Change!L36-Base!L36</f>
        <v>0</v>
      </c>
      <c r="M36" s="34">
        <f>Change!M36-Base!M36</f>
        <v>0</v>
      </c>
      <c r="N36" s="34">
        <f>Change!N36-Base!N36</f>
        <v>0</v>
      </c>
      <c r="O36" s="34">
        <f>Change!O36-Base!O36</f>
        <v>0</v>
      </c>
      <c r="P36" s="34">
        <f>Change!P36-Base!P36</f>
        <v>0</v>
      </c>
      <c r="Q36" s="34">
        <f>Change!Q36-Base!Q36</f>
        <v>0</v>
      </c>
      <c r="R36" s="34">
        <f>Change!R36-Base!R36</f>
        <v>0</v>
      </c>
      <c r="S36" s="34">
        <f>Change!S36-Base!S36</f>
        <v>0</v>
      </c>
      <c r="T36" s="34">
        <f>Change!T36-Base!T36</f>
        <v>0</v>
      </c>
      <c r="U36" s="34">
        <f>Change!U36-Base!U36</f>
        <v>0</v>
      </c>
      <c r="V36" s="34">
        <f>Change!V36-Base!V36</f>
        <v>0</v>
      </c>
      <c r="W36" s="34">
        <f>Change!W36-Base!W36</f>
        <v>0</v>
      </c>
      <c r="X36" s="20"/>
    </row>
    <row r="37" spans="1:24" ht="15.75" x14ac:dyDescent="0.25">
      <c r="A37" s="20"/>
      <c r="B37" s="25" t="s">
        <v>93</v>
      </c>
      <c r="C37" s="20">
        <f t="shared" si="6"/>
        <v>624.18856559936626</v>
      </c>
      <c r="D37" s="34">
        <f>Change!D37-Base!D37</f>
        <v>0</v>
      </c>
      <c r="E37" s="34">
        <f>Change!E37-Base!E37</f>
        <v>0</v>
      </c>
      <c r="F37" s="34">
        <f>Change!F37-Base!F37</f>
        <v>0</v>
      </c>
      <c r="G37" s="34">
        <f>Change!G37-Base!G37</f>
        <v>0</v>
      </c>
      <c r="H37" s="34">
        <f>Change!H37-Base!H37</f>
        <v>0</v>
      </c>
      <c r="I37" s="34">
        <f>Change!I37-Base!I37</f>
        <v>1.4627749500029097E-4</v>
      </c>
      <c r="J37" s="34">
        <f>Change!J37-Base!J37</f>
        <v>0</v>
      </c>
      <c r="K37" s="34">
        <f>Change!K37-Base!K37</f>
        <v>129.40803937786811</v>
      </c>
      <c r="L37" s="34">
        <f>Change!L37-Base!L37</f>
        <v>133.31548012885594</v>
      </c>
      <c r="M37" s="34">
        <f>Change!M37-Base!M37</f>
        <v>136.68487403994118</v>
      </c>
      <c r="N37" s="34">
        <f>Change!N37-Base!N37</f>
        <v>135.90358464411241</v>
      </c>
      <c r="O37" s="34">
        <f>Change!O37-Base!O37</f>
        <v>141.09795872951361</v>
      </c>
      <c r="P37" s="34">
        <f>Change!P37-Base!P37</f>
        <v>140.95786547871563</v>
      </c>
      <c r="Q37" s="34">
        <f>Change!Q37-Base!Q37</f>
        <v>139.2358681536615</v>
      </c>
      <c r="R37" s="34">
        <f>Change!R37-Base!R37</f>
        <v>141.95161793971062</v>
      </c>
      <c r="S37" s="34">
        <f>Change!S37-Base!S37</f>
        <v>148.41940889398245</v>
      </c>
      <c r="T37" s="34">
        <f>Change!T37-Base!T37</f>
        <v>154.87741762555294</v>
      </c>
      <c r="U37" s="34">
        <f>Change!U37-Base!U37</f>
        <v>1.308643464641257</v>
      </c>
      <c r="V37" s="34">
        <f>Change!V37-Base!V37</f>
        <v>1.4625230641209797E-3</v>
      </c>
      <c r="W37" s="34">
        <f>Change!W37-Base!W37</f>
        <v>0</v>
      </c>
      <c r="X37" s="20"/>
    </row>
    <row r="38" spans="1:24" ht="15.75" x14ac:dyDescent="0.25">
      <c r="A38" s="20"/>
      <c r="B38" s="25" t="s">
        <v>16</v>
      </c>
      <c r="C38" s="20">
        <f t="shared" si="6"/>
        <v>370.55354350055649</v>
      </c>
      <c r="D38" s="34">
        <f>Change!D38-Base!D38</f>
        <v>-0.41262304591498378</v>
      </c>
      <c r="E38" s="34">
        <f>Change!E38-Base!E38</f>
        <v>0</v>
      </c>
      <c r="F38" s="34">
        <f>Change!F38-Base!F38</f>
        <v>6.1628399571418413E-3</v>
      </c>
      <c r="G38" s="34">
        <f>Change!G38-Base!G38</f>
        <v>-0.53167851840095182</v>
      </c>
      <c r="H38" s="34">
        <f>Change!H38-Base!H38</f>
        <v>0</v>
      </c>
      <c r="I38" s="34">
        <f>Change!I38-Base!I38</f>
        <v>-0.43706404781636365</v>
      </c>
      <c r="J38" s="34">
        <f>Change!J38-Base!J38</f>
        <v>0.34069957807071205</v>
      </c>
      <c r="K38" s="34">
        <f>Change!K38-Base!K38</f>
        <v>45.52504947306636</v>
      </c>
      <c r="L38" s="34">
        <f>Change!L38-Base!L38</f>
        <v>51.940758842292325</v>
      </c>
      <c r="M38" s="34">
        <f>Change!M38-Base!M38</f>
        <v>45.805348554221325</v>
      </c>
      <c r="N38" s="34">
        <f>Change!N38-Base!N38</f>
        <v>42.540336308793599</v>
      </c>
      <c r="O38" s="34">
        <f>Change!O38-Base!O38</f>
        <v>47.202271515373127</v>
      </c>
      <c r="P38" s="34">
        <f>Change!P38-Base!P38</f>
        <v>48.716427666955951</v>
      </c>
      <c r="Q38" s="34">
        <f>Change!Q38-Base!Q38</f>
        <v>52.100728385076934</v>
      </c>
      <c r="R38" s="34">
        <f>Change!R38-Base!R38</f>
        <v>72.425634170463809</v>
      </c>
      <c r="S38" s="34">
        <f>Change!S38-Base!S38</f>
        <v>83.061928648078208</v>
      </c>
      <c r="T38" s="34">
        <f>Change!T38-Base!T38</f>
        <v>90.057695787501302</v>
      </c>
      <c r="U38" s="34">
        <f>Change!U38-Base!U38</f>
        <v>135.17558782905303</v>
      </c>
      <c r="V38" s="34">
        <f>Change!V38-Base!V38</f>
        <v>139.82129643770008</v>
      </c>
      <c r="W38" s="34">
        <f>Change!W38-Base!W38</f>
        <v>149.76381393335123</v>
      </c>
      <c r="X38" s="20"/>
    </row>
    <row r="39" spans="1:24" ht="15.75" x14ac:dyDescent="0.25">
      <c r="A39" s="20"/>
      <c r="B39" s="25" t="s">
        <v>17</v>
      </c>
      <c r="C39" s="20">
        <f t="shared" si="6"/>
        <v>3.2453567834286621</v>
      </c>
      <c r="D39" s="34">
        <f>Change!D39-Base!D39</f>
        <v>9.3660967200017708E-3</v>
      </c>
      <c r="E39" s="34">
        <f>Change!E39-Base!E39</f>
        <v>0</v>
      </c>
      <c r="F39" s="34">
        <f>Change!F39-Base!F39</f>
        <v>-3.0599551599990171E-3</v>
      </c>
      <c r="G39" s="34">
        <f>Change!G39-Base!G39</f>
        <v>1.9828113000119885E-4</v>
      </c>
      <c r="H39" s="34">
        <f>Change!H39-Base!H39</f>
        <v>0</v>
      </c>
      <c r="I39" s="34">
        <f>Change!I39-Base!I39</f>
        <v>5.6296194499999785E-2</v>
      </c>
      <c r="J39" s="34">
        <f>Change!J39-Base!J39</f>
        <v>9.0556992290000693E-2</v>
      </c>
      <c r="K39" s="34">
        <f>Change!K39-Base!K39</f>
        <v>-0.17917134518999944</v>
      </c>
      <c r="L39" s="34">
        <f>Change!L39-Base!L39</f>
        <v>-0.69965095415999823</v>
      </c>
      <c r="M39" s="34">
        <f>Change!M39-Base!M39</f>
        <v>-0.10281307233999826</v>
      </c>
      <c r="N39" s="34">
        <f>Change!N39-Base!N39</f>
        <v>0.72328983270999814</v>
      </c>
      <c r="O39" s="34">
        <f>Change!O39-Base!O39</f>
        <v>0.85783607657999994</v>
      </c>
      <c r="P39" s="34">
        <f>Change!P39-Base!P39</f>
        <v>0.54698719203000046</v>
      </c>
      <c r="Q39" s="34">
        <f>Change!Q39-Base!Q39</f>
        <v>0.88746998539999922</v>
      </c>
      <c r="R39" s="34">
        <f>Change!R39-Base!R39</f>
        <v>1.0142492468300031</v>
      </c>
      <c r="S39" s="34">
        <f>Change!S39-Base!S39</f>
        <v>1.3708917342199971</v>
      </c>
      <c r="T39" s="34">
        <f>Change!T39-Base!T39</f>
        <v>1.3080748053700049</v>
      </c>
      <c r="U39" s="34">
        <f>Change!U39-Base!U39</f>
        <v>1.8430354013099937</v>
      </c>
      <c r="V39" s="34">
        <f>Change!V39-Base!V39</f>
        <v>0.94788582727998794</v>
      </c>
      <c r="W39" s="34">
        <f>Change!W39-Base!W39</f>
        <v>0.85499041168000822</v>
      </c>
      <c r="X39" s="20"/>
    </row>
    <row r="40" spans="1:24" ht="15.75" x14ac:dyDescent="0.25">
      <c r="A40" s="20"/>
      <c r="B40" s="25" t="s">
        <v>18</v>
      </c>
      <c r="C40" s="20">
        <f t="shared" si="6"/>
        <v>0.38846229126142806</v>
      </c>
      <c r="D40" s="20">
        <f>Change!D40-Base!D40</f>
        <v>0</v>
      </c>
      <c r="E40" s="20">
        <f>Change!E40-Base!E40</f>
        <v>0</v>
      </c>
      <c r="F40" s="20">
        <f>Change!F40-Base!F40</f>
        <v>0</v>
      </c>
      <c r="G40" s="20">
        <f>Change!G40-Base!G40</f>
        <v>0</v>
      </c>
      <c r="H40" s="20">
        <f>Change!H40-Base!H40</f>
        <v>0</v>
      </c>
      <c r="I40" s="20">
        <f>Change!I40-Base!I40</f>
        <v>0</v>
      </c>
      <c r="J40" s="20">
        <f>Change!J40-Base!J40</f>
        <v>0</v>
      </c>
      <c r="K40" s="20">
        <f>Change!K40-Base!K40</f>
        <v>-5.6724505478799973E-3</v>
      </c>
      <c r="L40" s="20">
        <f>Change!L40-Base!L40</f>
        <v>6.7506926213709129E-2</v>
      </c>
      <c r="M40" s="20">
        <f>Change!M40-Base!M40</f>
        <v>0</v>
      </c>
      <c r="N40" s="20">
        <f>Change!N40-Base!N40</f>
        <v>0</v>
      </c>
      <c r="O40" s="20">
        <f>Change!O40-Base!O40</f>
        <v>0</v>
      </c>
      <c r="P40" s="20">
        <f>Change!P40-Base!P40</f>
        <v>0.15392048658099999</v>
      </c>
      <c r="Q40" s="20">
        <f>Change!Q40-Base!Q40</f>
        <v>0</v>
      </c>
      <c r="R40" s="20">
        <f>Change!R40-Base!R40</f>
        <v>0.24753452491396002</v>
      </c>
      <c r="S40" s="20">
        <f>Change!S40-Base!S40</f>
        <v>0.55915304122758003</v>
      </c>
      <c r="T40" s="20">
        <f>Change!T40-Base!T40</f>
        <v>0</v>
      </c>
      <c r="U40" s="20">
        <f>Change!U40-Base!U40</f>
        <v>0</v>
      </c>
      <c r="V40" s="20">
        <f>Change!V40-Base!V40</f>
        <v>0</v>
      </c>
      <c r="W40" s="20">
        <f>Change!W40-Base!W40</f>
        <v>0</v>
      </c>
      <c r="X40" s="20"/>
    </row>
    <row r="41" spans="1:24" ht="15.75" x14ac:dyDescent="0.25">
      <c r="A41" s="20"/>
      <c r="B41" s="25" t="s">
        <v>19</v>
      </c>
      <c r="C41" s="20">
        <f t="shared" si="6"/>
        <v>0</v>
      </c>
      <c r="D41" s="34">
        <f>Change!D41-Base!D41</f>
        <v>0</v>
      </c>
      <c r="E41" s="34">
        <f>Change!E41-Base!E41</f>
        <v>0</v>
      </c>
      <c r="F41" s="34">
        <f>Change!F41-Base!F41</f>
        <v>0</v>
      </c>
      <c r="G41" s="34">
        <f>Change!G41-Base!G41</f>
        <v>0</v>
      </c>
      <c r="H41" s="34">
        <f>Change!H41-Base!H41</f>
        <v>0</v>
      </c>
      <c r="I41" s="34">
        <f>Change!I41-Base!I41</f>
        <v>0</v>
      </c>
      <c r="J41" s="34">
        <f>Change!J41-Base!J41</f>
        <v>0</v>
      </c>
      <c r="K41" s="34">
        <f>Change!K41-Base!K41</f>
        <v>0</v>
      </c>
      <c r="L41" s="34">
        <f>Change!L41-Base!L41</f>
        <v>0</v>
      </c>
      <c r="M41" s="34">
        <f>Change!M41-Base!M41</f>
        <v>0</v>
      </c>
      <c r="N41" s="34">
        <f>Change!N41-Base!N41</f>
        <v>0</v>
      </c>
      <c r="O41" s="34">
        <f>Change!O41-Base!O41</f>
        <v>0</v>
      </c>
      <c r="P41" s="34">
        <f>Change!P41-Base!P41</f>
        <v>0</v>
      </c>
      <c r="Q41" s="34">
        <f>Change!Q41-Base!Q41</f>
        <v>0</v>
      </c>
      <c r="R41" s="34">
        <f>Change!R41-Base!R41</f>
        <v>0</v>
      </c>
      <c r="S41" s="34">
        <f>Change!S41-Base!S41</f>
        <v>0</v>
      </c>
      <c r="T41" s="34">
        <f>Change!T41-Base!T41</f>
        <v>0</v>
      </c>
      <c r="U41" s="34">
        <f>Change!U41-Base!U41</f>
        <v>0</v>
      </c>
      <c r="V41" s="34">
        <f>Change!V41-Base!V41</f>
        <v>0</v>
      </c>
      <c r="W41" s="34">
        <f>Change!W41-Base!W41</f>
        <v>0</v>
      </c>
      <c r="X41" s="20"/>
    </row>
    <row r="42" spans="1:24" ht="15.75" x14ac:dyDescent="0.25">
      <c r="A42" s="20"/>
      <c r="B42" s="25" t="s">
        <v>20</v>
      </c>
      <c r="C42" s="20">
        <f t="shared" ref="C42:C44" si="7">NPV($C$2,D42:W42)</f>
        <v>5.2157297889528227</v>
      </c>
      <c r="D42" s="34">
        <f>Change!D42-Base!D42</f>
        <v>0</v>
      </c>
      <c r="E42" s="34">
        <f>Change!E42-Base!E42</f>
        <v>0</v>
      </c>
      <c r="F42" s="34">
        <f>Change!F42-Base!F42</f>
        <v>0</v>
      </c>
      <c r="G42" s="34">
        <f>Change!G42-Base!G42</f>
        <v>0</v>
      </c>
      <c r="H42" s="34">
        <f>Change!H42-Base!H42</f>
        <v>0</v>
      </c>
      <c r="I42" s="34">
        <f>Change!I42-Base!I42</f>
        <v>0</v>
      </c>
      <c r="J42" s="34">
        <f>Change!J42-Base!J42</f>
        <v>-0.82729665513343009</v>
      </c>
      <c r="K42" s="34">
        <f>Change!K42-Base!K42</f>
        <v>0.24626418008379999</v>
      </c>
      <c r="L42" s="34">
        <f>Change!L42-Base!L42</f>
        <v>1.2977451909900799</v>
      </c>
      <c r="M42" s="34">
        <f>Change!M42-Base!M42</f>
        <v>1.68562988120682</v>
      </c>
      <c r="N42" s="34">
        <f>Change!N42-Base!N42</f>
        <v>2.5593551320382897</v>
      </c>
      <c r="O42" s="34">
        <f>Change!O42-Base!O42</f>
        <v>2.5994297783859102</v>
      </c>
      <c r="P42" s="34">
        <f>Change!P42-Base!P42</f>
        <v>2.1685902264621091</v>
      </c>
      <c r="Q42" s="34">
        <f>Change!Q42-Base!Q42</f>
        <v>0.9180566576115099</v>
      </c>
      <c r="R42" s="34">
        <f>Change!R42-Base!R42</f>
        <v>0.45308626319454998</v>
      </c>
      <c r="S42" s="34">
        <f>Change!S42-Base!S42</f>
        <v>2.3567211842030002E-2</v>
      </c>
      <c r="T42" s="34">
        <f>Change!T42-Base!T42</f>
        <v>0.29866860261866995</v>
      </c>
      <c r="U42" s="34">
        <f>Change!U42-Base!U42</f>
        <v>0</v>
      </c>
      <c r="V42" s="34">
        <f>Change!V42-Base!V42</f>
        <v>0</v>
      </c>
      <c r="W42" s="34">
        <f>Change!W42-Base!W42</f>
        <v>0</v>
      </c>
      <c r="X42" s="20"/>
    </row>
    <row r="43" spans="1:24" x14ac:dyDescent="0.25">
      <c r="A43" s="20"/>
      <c r="X43" s="20"/>
    </row>
    <row r="44" spans="1:24" ht="15.75" x14ac:dyDescent="0.25">
      <c r="A44" s="20"/>
      <c r="B44" s="27" t="s">
        <v>1</v>
      </c>
      <c r="C44" s="35">
        <f t="shared" si="7"/>
        <v>1013.6832346272765</v>
      </c>
      <c r="D44" s="35">
        <f>Change!D44-Base!D44</f>
        <v>-0.40897237964918531</v>
      </c>
      <c r="E44" s="35">
        <f>Change!E44-Base!E44</f>
        <v>0</v>
      </c>
      <c r="F44" s="35">
        <f>Change!F44-Base!F44</f>
        <v>3.4066470621496592E-3</v>
      </c>
      <c r="G44" s="35">
        <f>Change!G44-Base!G44</f>
        <v>-0.54193135130702785</v>
      </c>
      <c r="H44" s="35">
        <f>Change!H44-Base!H44</f>
        <v>0</v>
      </c>
      <c r="I44" s="35">
        <f>Change!I44-Base!I44</f>
        <v>-0.37888648167418637</v>
      </c>
      <c r="J44" s="35">
        <f>Change!J44-Base!J44</f>
        <v>-0.39641332356788439</v>
      </c>
      <c r="K44" s="35">
        <f>Change!K44-Base!K44</f>
        <v>175.89976656801622</v>
      </c>
      <c r="L44" s="35">
        <f>Change!L44-Base!L44</f>
        <v>187.06454424536713</v>
      </c>
      <c r="M44" s="35">
        <f>Change!M44-Base!M44</f>
        <v>183.68389060812257</v>
      </c>
      <c r="N44" s="35">
        <f>Change!N44-Base!N44</f>
        <v>184.24847876215949</v>
      </c>
      <c r="O44" s="35">
        <f>Change!O44-Base!O44</f>
        <v>190.46346075723102</v>
      </c>
      <c r="P44" s="35">
        <f>Change!P44-Base!P44</f>
        <v>193.71233484221511</v>
      </c>
      <c r="Q44" s="35">
        <f>Change!Q44-Base!Q44</f>
        <v>194.11392902138482</v>
      </c>
      <c r="R44" s="35">
        <f>Change!R44-Base!R44</f>
        <v>217.10076314039247</v>
      </c>
      <c r="S44" s="35">
        <f>Change!S44-Base!S44</f>
        <v>235.85281322226604</v>
      </c>
      <c r="T44" s="35">
        <f>Change!T44-Base!T44</f>
        <v>249.41335707593259</v>
      </c>
      <c r="U44" s="35">
        <f>Change!U44-Base!U44</f>
        <v>143.03426586064131</v>
      </c>
      <c r="V44" s="35">
        <f>Change!V44-Base!V44</f>
        <v>147.83652676514907</v>
      </c>
      <c r="W44" s="35">
        <f>Change!W44-Base!W44</f>
        <v>157.88665026439764</v>
      </c>
      <c r="X44" s="20"/>
    </row>
    <row r="45" spans="1:24" x14ac:dyDescent="0.25">
      <c r="A45" s="20"/>
      <c r="X45" s="20"/>
    </row>
    <row r="46" spans="1:24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x14ac:dyDescent="0.25">
      <c r="A47" s="20"/>
      <c r="B47" s="25" t="s">
        <v>21</v>
      </c>
      <c r="C47" s="20">
        <f t="shared" ref="C47:C56" si="8">NPV($C$2,D47:W47)</f>
        <v>38.098564373805566</v>
      </c>
      <c r="D47" s="20">
        <f>Change!D47-Base!D47</f>
        <v>0</v>
      </c>
      <c r="E47" s="20">
        <f>Change!E47-Base!E47</f>
        <v>0</v>
      </c>
      <c r="F47" s="20">
        <f>Change!F47-Base!F47</f>
        <v>0</v>
      </c>
      <c r="G47" s="20">
        <f>Change!G47-Base!G47</f>
        <v>0</v>
      </c>
      <c r="H47" s="20">
        <f>Change!H47-Base!H47</f>
        <v>0</v>
      </c>
      <c r="I47" s="20">
        <f>Change!I47-Base!I47</f>
        <v>0</v>
      </c>
      <c r="J47" s="20">
        <f>Change!J47-Base!J47</f>
        <v>0</v>
      </c>
      <c r="K47" s="20">
        <f>Change!K47-Base!K47</f>
        <v>0</v>
      </c>
      <c r="L47" s="20">
        <f>Change!L47-Base!L47</f>
        <v>0</v>
      </c>
      <c r="M47" s="20">
        <f>Change!M47-Base!M47</f>
        <v>0</v>
      </c>
      <c r="N47" s="20">
        <f>Change!N47-Base!N47</f>
        <v>0</v>
      </c>
      <c r="O47" s="20">
        <f>Change!O47-Base!O47</f>
        <v>0</v>
      </c>
      <c r="P47" s="20">
        <f>Change!P47-Base!P47</f>
        <v>0</v>
      </c>
      <c r="Q47" s="20">
        <f>Change!Q47-Base!Q47</f>
        <v>0</v>
      </c>
      <c r="R47" s="20">
        <f>Change!R47-Base!R47</f>
        <v>19.856601392454422</v>
      </c>
      <c r="S47" s="20">
        <f>Change!S47-Base!S47</f>
        <v>19.856601392454877</v>
      </c>
      <c r="T47" s="20">
        <f>Change!T47-Base!T47</f>
        <v>19.856601392454877</v>
      </c>
      <c r="U47" s="20">
        <f>Change!U47-Base!U47</f>
        <v>19.856601392454195</v>
      </c>
      <c r="V47" s="20">
        <f>Change!V47-Base!V47</f>
        <v>19.856601392455104</v>
      </c>
      <c r="W47" s="20">
        <f>Change!W47-Base!W47</f>
        <v>19.856601392455559</v>
      </c>
      <c r="X47" s="20"/>
    </row>
    <row r="48" spans="1:24" ht="15.75" x14ac:dyDescent="0.25">
      <c r="A48" s="20"/>
      <c r="B48" s="25" t="s">
        <v>22</v>
      </c>
      <c r="C48" s="20">
        <f t="shared" si="8"/>
        <v>0</v>
      </c>
      <c r="D48" s="20">
        <f>Change!D48-Base!D48</f>
        <v>0</v>
      </c>
      <c r="E48" s="20">
        <f>Change!E48-Base!E48</f>
        <v>0</v>
      </c>
      <c r="F48" s="20">
        <f>Change!F48-Base!F48</f>
        <v>0</v>
      </c>
      <c r="G48" s="20">
        <f>Change!G48-Base!G48</f>
        <v>0</v>
      </c>
      <c r="H48" s="20">
        <f>Change!H48-Base!H48</f>
        <v>0</v>
      </c>
      <c r="I48" s="20">
        <f>Change!I48-Base!I48</f>
        <v>0</v>
      </c>
      <c r="J48" s="20">
        <f>Change!J48-Base!J48</f>
        <v>0</v>
      </c>
      <c r="K48" s="20">
        <f>Change!K48-Base!K48</f>
        <v>0</v>
      </c>
      <c r="L48" s="20">
        <f>Change!L48-Base!L48</f>
        <v>0</v>
      </c>
      <c r="M48" s="20">
        <f>Change!M48-Base!M48</f>
        <v>0</v>
      </c>
      <c r="N48" s="20">
        <f>Change!N48-Base!N48</f>
        <v>0</v>
      </c>
      <c r="O48" s="20">
        <f>Change!O48-Base!O48</f>
        <v>0</v>
      </c>
      <c r="P48" s="20">
        <f>Change!P48-Base!P48</f>
        <v>0</v>
      </c>
      <c r="Q48" s="20">
        <f>Change!Q48-Base!Q48</f>
        <v>0</v>
      </c>
      <c r="R48" s="20">
        <f>Change!R48-Base!R48</f>
        <v>0</v>
      </c>
      <c r="S48" s="20">
        <f>Change!S48-Base!S48</f>
        <v>0</v>
      </c>
      <c r="T48" s="20">
        <f>Change!T48-Base!T48</f>
        <v>0</v>
      </c>
      <c r="U48" s="20">
        <f>Change!U48-Base!U48</f>
        <v>0</v>
      </c>
      <c r="V48" s="20">
        <f>Change!V48-Base!V48</f>
        <v>0</v>
      </c>
      <c r="W48" s="20">
        <f>Change!W48-Base!W48</f>
        <v>0</v>
      </c>
      <c r="X48" s="20"/>
    </row>
    <row r="49" spans="1:24" ht="15.75" x14ac:dyDescent="0.25">
      <c r="A49" s="20"/>
      <c r="B49" s="25" t="s">
        <v>23</v>
      </c>
      <c r="C49" s="20">
        <f t="shared" si="8"/>
        <v>0</v>
      </c>
      <c r="D49" s="34">
        <f>Change!D49-Base!D49</f>
        <v>0</v>
      </c>
      <c r="E49" s="34">
        <f>Change!E49-Base!E49</f>
        <v>0</v>
      </c>
      <c r="F49" s="34">
        <f>Change!F49-Base!F49</f>
        <v>0</v>
      </c>
      <c r="G49" s="34">
        <f>Change!G49-Base!G49</f>
        <v>0</v>
      </c>
      <c r="H49" s="34">
        <f>Change!H49-Base!H49</f>
        <v>0</v>
      </c>
      <c r="I49" s="34">
        <f>Change!I49-Base!I49</f>
        <v>0</v>
      </c>
      <c r="J49" s="34">
        <f>Change!J49-Base!J49</f>
        <v>0</v>
      </c>
      <c r="K49" s="34">
        <f>Change!K49-Base!K49</f>
        <v>0</v>
      </c>
      <c r="L49" s="34">
        <f>Change!L49-Base!L49</f>
        <v>0</v>
      </c>
      <c r="M49" s="34">
        <f>Change!M49-Base!M49</f>
        <v>0</v>
      </c>
      <c r="N49" s="34">
        <f>Change!N49-Base!N49</f>
        <v>0</v>
      </c>
      <c r="O49" s="34">
        <f>Change!O49-Base!O49</f>
        <v>0</v>
      </c>
      <c r="P49" s="34">
        <f>Change!P49-Base!P49</f>
        <v>0</v>
      </c>
      <c r="Q49" s="34">
        <f>Change!Q49-Base!Q49</f>
        <v>0</v>
      </c>
      <c r="R49" s="34">
        <f>Change!R49-Base!R49</f>
        <v>0</v>
      </c>
      <c r="S49" s="34">
        <f>Change!S49-Base!S49</f>
        <v>0</v>
      </c>
      <c r="T49" s="34">
        <f>Change!T49-Base!T49</f>
        <v>0</v>
      </c>
      <c r="U49" s="34">
        <f>Change!U49-Base!U49</f>
        <v>0</v>
      </c>
      <c r="V49" s="34">
        <f>Change!V49-Base!V49</f>
        <v>0</v>
      </c>
      <c r="W49" s="34">
        <f>Change!W49-Base!W49</f>
        <v>0</v>
      </c>
      <c r="X49" s="20"/>
    </row>
    <row r="50" spans="1:24" ht="15.75" x14ac:dyDescent="0.25">
      <c r="A50" s="20"/>
      <c r="B50" s="25" t="s">
        <v>24</v>
      </c>
      <c r="C50" s="20">
        <f t="shared" si="8"/>
        <v>0</v>
      </c>
      <c r="D50" s="34">
        <f>Change!D50-Base!D50</f>
        <v>0</v>
      </c>
      <c r="E50" s="34">
        <f>Change!E50-Base!E50</f>
        <v>0</v>
      </c>
      <c r="F50" s="34">
        <f>Change!F50-Base!F50</f>
        <v>0</v>
      </c>
      <c r="G50" s="34">
        <f>Change!G50-Base!G50</f>
        <v>0</v>
      </c>
      <c r="H50" s="34">
        <f>Change!H50-Base!H50</f>
        <v>0</v>
      </c>
      <c r="I50" s="34">
        <f>Change!I50-Base!I50</f>
        <v>0</v>
      </c>
      <c r="J50" s="34">
        <f>Change!J50-Base!J50</f>
        <v>0</v>
      </c>
      <c r="K50" s="34">
        <f>Change!K50-Base!K50</f>
        <v>0</v>
      </c>
      <c r="L50" s="34">
        <f>Change!L50-Base!L50</f>
        <v>0</v>
      </c>
      <c r="M50" s="34">
        <f>Change!M50-Base!M50</f>
        <v>0</v>
      </c>
      <c r="N50" s="34">
        <f>Change!N50-Base!N50</f>
        <v>0</v>
      </c>
      <c r="O50" s="34">
        <f>Change!O50-Base!O50</f>
        <v>0</v>
      </c>
      <c r="P50" s="34">
        <f>Change!P50-Base!P50</f>
        <v>0</v>
      </c>
      <c r="Q50" s="34">
        <f>Change!Q50-Base!Q50</f>
        <v>0</v>
      </c>
      <c r="R50" s="34">
        <f>Change!R50-Base!R50</f>
        <v>0</v>
      </c>
      <c r="S50" s="34">
        <f>Change!S50-Base!S50</f>
        <v>0</v>
      </c>
      <c r="T50" s="34">
        <f>Change!T50-Base!T50</f>
        <v>0</v>
      </c>
      <c r="U50" s="34">
        <f>Change!U50-Base!U50</f>
        <v>0</v>
      </c>
      <c r="V50" s="34">
        <f>Change!V50-Base!V50</f>
        <v>0</v>
      </c>
      <c r="W50" s="34">
        <f>Change!W50-Base!W50</f>
        <v>0</v>
      </c>
      <c r="X50" s="20"/>
    </row>
    <row r="51" spans="1:24" ht="15.75" x14ac:dyDescent="0.25">
      <c r="A51" s="20"/>
      <c r="B51" s="25" t="s">
        <v>25</v>
      </c>
      <c r="C51" s="20">
        <f t="shared" si="8"/>
        <v>0</v>
      </c>
      <c r="D51" s="34">
        <f>Change!D51-Base!D51</f>
        <v>0</v>
      </c>
      <c r="E51" s="34">
        <f>Change!E51-Base!E51</f>
        <v>0</v>
      </c>
      <c r="F51" s="34">
        <f>Change!F51-Base!F51</f>
        <v>0</v>
      </c>
      <c r="G51" s="34">
        <f>Change!G51-Base!G51</f>
        <v>0</v>
      </c>
      <c r="H51" s="34">
        <f>Change!H51-Base!H51</f>
        <v>0</v>
      </c>
      <c r="I51" s="34">
        <f>Change!I51-Base!I51</f>
        <v>0</v>
      </c>
      <c r="J51" s="34">
        <f>Change!J51-Base!J51</f>
        <v>0</v>
      </c>
      <c r="K51" s="34">
        <f>Change!K51-Base!K51</f>
        <v>0</v>
      </c>
      <c r="L51" s="34">
        <f>Change!L51-Base!L51</f>
        <v>0</v>
      </c>
      <c r="M51" s="34">
        <f>Change!M51-Base!M51</f>
        <v>0</v>
      </c>
      <c r="N51" s="34">
        <f>Change!N51-Base!N51</f>
        <v>0</v>
      </c>
      <c r="O51" s="34">
        <f>Change!O51-Base!O51</f>
        <v>0</v>
      </c>
      <c r="P51" s="34">
        <f>Change!P51-Base!P51</f>
        <v>0</v>
      </c>
      <c r="Q51" s="34">
        <f>Change!Q51-Base!Q51</f>
        <v>0</v>
      </c>
      <c r="R51" s="34">
        <f>Change!R51-Base!R51</f>
        <v>0</v>
      </c>
      <c r="S51" s="34">
        <f>Change!S51-Base!S51</f>
        <v>0</v>
      </c>
      <c r="T51" s="34">
        <f>Change!T51-Base!T51</f>
        <v>0</v>
      </c>
      <c r="U51" s="34">
        <f>Change!U51-Base!U51</f>
        <v>0</v>
      </c>
      <c r="V51" s="34">
        <f>Change!V51-Base!V51</f>
        <v>0</v>
      </c>
      <c r="W51" s="34">
        <f>Change!W51-Base!W51</f>
        <v>0</v>
      </c>
      <c r="X51" s="20"/>
    </row>
    <row r="52" spans="1:24" ht="15.75" x14ac:dyDescent="0.25">
      <c r="A52" s="20"/>
      <c r="B52" s="25" t="s">
        <v>26</v>
      </c>
      <c r="C52" s="20">
        <f t="shared" si="8"/>
        <v>0</v>
      </c>
      <c r="D52" s="34">
        <f>Change!D52-Base!D52</f>
        <v>0</v>
      </c>
      <c r="E52" s="34">
        <f>Change!E52-Base!E52</f>
        <v>0</v>
      </c>
      <c r="F52" s="34">
        <f>Change!F52-Base!F52</f>
        <v>0</v>
      </c>
      <c r="G52" s="34">
        <f>Change!G52-Base!G52</f>
        <v>0</v>
      </c>
      <c r="H52" s="34">
        <f>Change!H52-Base!H52</f>
        <v>0</v>
      </c>
      <c r="I52" s="34">
        <f>Change!I52-Base!I52</f>
        <v>0</v>
      </c>
      <c r="J52" s="34">
        <f>Change!J52-Base!J52</f>
        <v>0</v>
      </c>
      <c r="K52" s="34">
        <f>Change!K52-Base!K52</f>
        <v>0</v>
      </c>
      <c r="L52" s="34">
        <f>Change!L52-Base!L52</f>
        <v>0</v>
      </c>
      <c r="M52" s="34">
        <f>Change!M52-Base!M52</f>
        <v>0</v>
      </c>
      <c r="N52" s="34">
        <f>Change!N52-Base!N52</f>
        <v>0</v>
      </c>
      <c r="O52" s="34">
        <f>Change!O52-Base!O52</f>
        <v>0</v>
      </c>
      <c r="P52" s="34">
        <f>Change!P52-Base!P52</f>
        <v>0</v>
      </c>
      <c r="Q52" s="34">
        <f>Change!Q52-Base!Q52</f>
        <v>0</v>
      </c>
      <c r="R52" s="34">
        <f>Change!R52-Base!R52</f>
        <v>0</v>
      </c>
      <c r="S52" s="34">
        <f>Change!S52-Base!S52</f>
        <v>0</v>
      </c>
      <c r="T52" s="34">
        <f>Change!T52-Base!T52</f>
        <v>0</v>
      </c>
      <c r="U52" s="34">
        <f>Change!U52-Base!U52</f>
        <v>0</v>
      </c>
      <c r="V52" s="34">
        <f>Change!V52-Base!V52</f>
        <v>0</v>
      </c>
      <c r="W52" s="34">
        <f>Change!W52-Base!W52</f>
        <v>0</v>
      </c>
      <c r="X52" s="20"/>
    </row>
    <row r="53" spans="1:24" ht="15.75" x14ac:dyDescent="0.25">
      <c r="A53" s="20"/>
      <c r="B53" s="25" t="s">
        <v>81</v>
      </c>
      <c r="C53" s="20">
        <f t="shared" si="8"/>
        <v>32.417721383204409</v>
      </c>
      <c r="D53" s="34">
        <f>Change!D53-Base!D53</f>
        <v>0</v>
      </c>
      <c r="E53" s="34">
        <f>Change!E53-Base!E53</f>
        <v>0</v>
      </c>
      <c r="F53" s="34">
        <f>Change!F53-Base!F53</f>
        <v>0</v>
      </c>
      <c r="G53" s="34">
        <f>Change!G53-Base!G53</f>
        <v>0</v>
      </c>
      <c r="H53" s="34">
        <f>Change!H53-Base!H53</f>
        <v>0</v>
      </c>
      <c r="I53" s="34">
        <f>Change!I53-Base!I53</f>
        <v>0</v>
      </c>
      <c r="J53" s="34">
        <f>Change!J53-Base!J53</f>
        <v>0</v>
      </c>
      <c r="K53" s="34">
        <f>Change!K53-Base!K53</f>
        <v>0</v>
      </c>
      <c r="L53" s="34">
        <f>Change!L53-Base!L53</f>
        <v>0</v>
      </c>
      <c r="M53" s="34">
        <f>Change!M53-Base!M53</f>
        <v>0</v>
      </c>
      <c r="N53" s="34">
        <f>Change!N53-Base!N53</f>
        <v>0</v>
      </c>
      <c r="O53" s="34">
        <f>Change!O53-Base!O53</f>
        <v>0</v>
      </c>
      <c r="P53" s="34">
        <f>Change!P53-Base!P53</f>
        <v>0</v>
      </c>
      <c r="Q53" s="34">
        <f>Change!Q53-Base!Q53</f>
        <v>0</v>
      </c>
      <c r="R53" s="34">
        <f>Change!R53-Base!R53</f>
        <v>16.026463113293104</v>
      </c>
      <c r="S53" s="34">
        <f>Change!S53-Base!S53</f>
        <v>16.392027175316294</v>
      </c>
      <c r="T53" s="34">
        <f>Change!T53-Base!T53</f>
        <v>16.765930283546066</v>
      </c>
      <c r="U53" s="34">
        <f>Change!U53-Base!U53</f>
        <v>17.148361776018213</v>
      </c>
      <c r="V53" s="34">
        <f>Change!V53-Base!V53</f>
        <v>17.539516439339401</v>
      </c>
      <c r="W53" s="34">
        <f>Change!W53-Base!W53</f>
        <v>17.939594508690561</v>
      </c>
      <c r="X53" s="20"/>
    </row>
    <row r="54" spans="1:24" ht="15.75" x14ac:dyDescent="0.25">
      <c r="A54" s="20"/>
      <c r="B54" s="25" t="s">
        <v>70</v>
      </c>
      <c r="C54" s="20">
        <f t="shared" si="8"/>
        <v>0</v>
      </c>
      <c r="D54" s="20">
        <f>Change!D54-Base!D54</f>
        <v>0</v>
      </c>
      <c r="E54" s="20">
        <f>Change!E54-Base!E54</f>
        <v>0</v>
      </c>
      <c r="F54" s="20">
        <f>Change!F54-Base!F54</f>
        <v>0</v>
      </c>
      <c r="G54" s="20">
        <f>Change!G54-Base!G54</f>
        <v>0</v>
      </c>
      <c r="H54" s="20">
        <f>Change!H54-Base!H54</f>
        <v>0</v>
      </c>
      <c r="I54" s="20">
        <f>Change!I54-Base!I54</f>
        <v>0</v>
      </c>
      <c r="J54" s="20">
        <f>Change!J54-Base!J54</f>
        <v>0</v>
      </c>
      <c r="K54" s="20">
        <f>Change!K54-Base!K54</f>
        <v>0</v>
      </c>
      <c r="L54" s="20">
        <f>Change!L54-Base!L54</f>
        <v>0</v>
      </c>
      <c r="M54" s="20">
        <f>Change!M54-Base!M54</f>
        <v>0</v>
      </c>
      <c r="N54" s="20">
        <f>Change!N54-Base!N54</f>
        <v>0</v>
      </c>
      <c r="O54" s="20">
        <f>Change!O54-Base!O54</f>
        <v>0</v>
      </c>
      <c r="P54" s="20">
        <f>Change!P54-Base!P54</f>
        <v>0</v>
      </c>
      <c r="Q54" s="20">
        <f>Change!Q54-Base!Q54</f>
        <v>0</v>
      </c>
      <c r="R54" s="20">
        <f>Change!R54-Base!R54</f>
        <v>0</v>
      </c>
      <c r="S54" s="20">
        <f>Change!S54-Base!S54</f>
        <v>0</v>
      </c>
      <c r="T54" s="20">
        <f>Change!T54-Base!T54</f>
        <v>0</v>
      </c>
      <c r="U54" s="20">
        <f>Change!U54-Base!U54</f>
        <v>0</v>
      </c>
      <c r="V54" s="20">
        <f>Change!V54-Base!V54</f>
        <v>0</v>
      </c>
      <c r="W54" s="20">
        <f>Change!W54-Base!W54</f>
        <v>0</v>
      </c>
      <c r="X54" s="20"/>
    </row>
    <row r="55" spans="1:24" ht="15.75" x14ac:dyDescent="0.25">
      <c r="A55" s="20"/>
      <c r="B55" s="25" t="s">
        <v>27</v>
      </c>
      <c r="C55" s="20">
        <f t="shared" si="8"/>
        <v>-4.4801357715067467E-4</v>
      </c>
      <c r="D55" s="34">
        <f>Change!D55-Base!D55</f>
        <v>0</v>
      </c>
      <c r="E55" s="34">
        <f>Change!E55-Base!E55</f>
        <v>0</v>
      </c>
      <c r="F55" s="34">
        <f>Change!F55-Base!F55</f>
        <v>-1.6048570099999604E-6</v>
      </c>
      <c r="G55" s="34">
        <f>Change!G55-Base!G55</f>
        <v>4.4743848099989408E-6</v>
      </c>
      <c r="H55" s="34">
        <f>Change!H55-Base!H55</f>
        <v>0</v>
      </c>
      <c r="I55" s="34">
        <f>Change!I55-Base!I55</f>
        <v>-2.294044748440003E-3</v>
      </c>
      <c r="J55" s="34">
        <f>Change!J55-Base!J55</f>
        <v>2.7260137192500027E-3</v>
      </c>
      <c r="K55" s="34">
        <f>Change!K55-Base!K55</f>
        <v>-1.0573328789499955E-3</v>
      </c>
      <c r="L55" s="34">
        <f>Change!L55-Base!L55</f>
        <v>-1.6657819716500103E-3</v>
      </c>
      <c r="M55" s="34">
        <f>Change!M55-Base!M55</f>
        <v>-1.7774670809999477E-5</v>
      </c>
      <c r="N55" s="34">
        <f>Change!N55-Base!N55</f>
        <v>1.4450272095299574E-3</v>
      </c>
      <c r="O55" s="34">
        <f>Change!O55-Base!O55</f>
        <v>0</v>
      </c>
      <c r="P55" s="34">
        <f>Change!P55-Base!P55</f>
        <v>9.0749589930008701E-5</v>
      </c>
      <c r="Q55" s="34">
        <f>Change!Q55-Base!Q55</f>
        <v>3.2516071830003546E-5</v>
      </c>
      <c r="R55" s="34">
        <f>Change!R55-Base!R55</f>
        <v>-2.6298603266001162E-4</v>
      </c>
      <c r="S55" s="34">
        <f>Change!S55-Base!S55</f>
        <v>-9.9184812391003158E-4</v>
      </c>
      <c r="T55" s="34">
        <f>Change!T55-Base!T55</f>
        <v>1.8965141658499468E-3</v>
      </c>
      <c r="U55" s="34">
        <f>Change!U55-Base!U55</f>
        <v>0</v>
      </c>
      <c r="V55" s="34">
        <f>Change!V55-Base!V55</f>
        <v>1.2679769829989501E-5</v>
      </c>
      <c r="W55" s="34">
        <f>Change!W55-Base!W55</f>
        <v>-3.2116849999989233E-6</v>
      </c>
      <c r="X55" s="20"/>
    </row>
    <row r="56" spans="1:24" ht="15.75" x14ac:dyDescent="0.25">
      <c r="A56" s="20"/>
      <c r="B56" s="27" t="s">
        <v>1</v>
      </c>
      <c r="C56" s="35">
        <f t="shared" si="8"/>
        <v>70.515837743432627</v>
      </c>
      <c r="D56" s="35">
        <f>Change!D56-Base!D56</f>
        <v>0</v>
      </c>
      <c r="E56" s="35">
        <f>Change!E56-Base!E56</f>
        <v>0</v>
      </c>
      <c r="F56" s="35">
        <f>Change!F56-Base!F56</f>
        <v>-1.6048570614657365E-6</v>
      </c>
      <c r="G56" s="35">
        <f>Change!G56-Base!G56</f>
        <v>4.4743848093276029E-6</v>
      </c>
      <c r="H56" s="35">
        <f>Change!H56-Base!H56</f>
        <v>0</v>
      </c>
      <c r="I56" s="35">
        <f>Change!I56-Base!I56</f>
        <v>-2.2940447483961179E-3</v>
      </c>
      <c r="J56" s="35">
        <f>Change!J56-Base!J56</f>
        <v>2.7260137192115508E-3</v>
      </c>
      <c r="K56" s="35">
        <f>Change!K56-Base!K56</f>
        <v>-1.0573328790997039E-3</v>
      </c>
      <c r="L56" s="35">
        <f>Change!L56-Base!L56</f>
        <v>-1.6657819717238453E-3</v>
      </c>
      <c r="M56" s="35">
        <f>Change!M56-Base!M56</f>
        <v>-1.7774671050574398E-5</v>
      </c>
      <c r="N56" s="35">
        <f>Change!N56-Base!N56</f>
        <v>1.445027209683758E-3</v>
      </c>
      <c r="O56" s="35">
        <f>Change!O56-Base!O56</f>
        <v>0</v>
      </c>
      <c r="P56" s="35">
        <f>Change!P56-Base!P56</f>
        <v>9.0749589617189486E-5</v>
      </c>
      <c r="Q56" s="35">
        <f>Change!Q56-Base!Q56</f>
        <v>3.2516072224098025E-5</v>
      </c>
      <c r="R56" s="35">
        <f>Change!R56-Base!R56</f>
        <v>35.882801519714576</v>
      </c>
      <c r="S56" s="35">
        <f>Change!S56-Base!S56</f>
        <v>36.247636719647289</v>
      </c>
      <c r="T56" s="35">
        <f>Change!T56-Base!T56</f>
        <v>36.624428190166782</v>
      </c>
      <c r="U56" s="35">
        <f>Change!U56-Base!U56</f>
        <v>37.004963168473296</v>
      </c>
      <c r="V56" s="35">
        <f>Change!V56-Base!V56</f>
        <v>37.39613051156357</v>
      </c>
      <c r="W56" s="35">
        <f>Change!W56-Base!W56</f>
        <v>37.79619268946135</v>
      </c>
      <c r="X56" s="20"/>
    </row>
    <row r="57" spans="1:24" x14ac:dyDescent="0.25">
      <c r="A57" s="20"/>
      <c r="X57" s="20"/>
    </row>
    <row r="58" spans="1:2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x14ac:dyDescent="0.25">
      <c r="A59" s="20"/>
      <c r="B59" s="25" t="s">
        <v>83</v>
      </c>
      <c r="C59" s="20">
        <f t="shared" ref="C59:C63" si="9">NPV($C$2,D59:W59)</f>
        <v>0</v>
      </c>
      <c r="D59" s="34">
        <f>Change!D59-Base!D59</f>
        <v>0</v>
      </c>
      <c r="E59" s="34">
        <f>Change!E59-Base!E59</f>
        <v>0</v>
      </c>
      <c r="F59" s="34">
        <f>Change!F59-Base!F59</f>
        <v>0</v>
      </c>
      <c r="G59" s="34">
        <f>Change!G59-Base!G59</f>
        <v>0</v>
      </c>
      <c r="H59" s="34">
        <f>Change!H59-Base!H59</f>
        <v>0</v>
      </c>
      <c r="I59" s="34">
        <f>Change!I59-Base!I59</f>
        <v>0</v>
      </c>
      <c r="J59" s="34">
        <f>Change!J59-Base!J59</f>
        <v>0</v>
      </c>
      <c r="K59" s="34">
        <f>Change!K59-Base!K59</f>
        <v>0</v>
      </c>
      <c r="L59" s="34">
        <f>Change!L59-Base!L59</f>
        <v>0</v>
      </c>
      <c r="M59" s="34">
        <f>Change!M59-Base!M59</f>
        <v>0</v>
      </c>
      <c r="N59" s="34">
        <f>Change!N59-Base!N59</f>
        <v>0</v>
      </c>
      <c r="O59" s="34">
        <f>Change!O59-Base!O59</f>
        <v>0</v>
      </c>
      <c r="P59" s="34">
        <f>Change!P59-Base!P59</f>
        <v>0</v>
      </c>
      <c r="Q59" s="34">
        <f>Change!Q59-Base!Q59</f>
        <v>0</v>
      </c>
      <c r="R59" s="34">
        <f>Change!R59-Base!R59</f>
        <v>0</v>
      </c>
      <c r="S59" s="34">
        <f>Change!S59-Base!S59</f>
        <v>0</v>
      </c>
      <c r="T59" s="34">
        <f>Change!T59-Base!T59</f>
        <v>0</v>
      </c>
      <c r="U59" s="34">
        <f>Change!U59-Base!U59</f>
        <v>0</v>
      </c>
      <c r="V59" s="34">
        <f>Change!V59-Base!V59</f>
        <v>0</v>
      </c>
      <c r="W59" s="34">
        <f>Change!W59-Base!W59</f>
        <v>0</v>
      </c>
      <c r="X59" s="20"/>
    </row>
    <row r="60" spans="1:24" ht="15.75" x14ac:dyDescent="0.25">
      <c r="A60" s="20"/>
      <c r="B60" s="25" t="s">
        <v>84</v>
      </c>
      <c r="C60" s="20">
        <f t="shared" si="9"/>
        <v>0</v>
      </c>
      <c r="D60" s="34">
        <f>Change!D60-Base!D60</f>
        <v>0</v>
      </c>
      <c r="E60" s="34">
        <f>Change!E60-Base!E60</f>
        <v>0</v>
      </c>
      <c r="F60" s="34">
        <f>Change!F60-Base!F60</f>
        <v>0</v>
      </c>
      <c r="G60" s="34">
        <f>Change!G60-Base!G60</f>
        <v>0</v>
      </c>
      <c r="H60" s="34">
        <f>Change!H60-Base!H60</f>
        <v>0</v>
      </c>
      <c r="I60" s="34">
        <f>Change!I60-Base!I60</f>
        <v>0</v>
      </c>
      <c r="J60" s="34">
        <f>Change!J60-Base!J60</f>
        <v>0</v>
      </c>
      <c r="K60" s="34">
        <f>Change!K60-Base!K60</f>
        <v>0</v>
      </c>
      <c r="L60" s="34">
        <f>Change!L60-Base!L60</f>
        <v>0</v>
      </c>
      <c r="M60" s="34">
        <f>Change!M60-Base!M60</f>
        <v>0</v>
      </c>
      <c r="N60" s="34">
        <f>Change!N60-Base!N60</f>
        <v>0</v>
      </c>
      <c r="O60" s="34">
        <f>Change!O60-Base!O60</f>
        <v>0</v>
      </c>
      <c r="P60" s="34">
        <f>Change!P60-Base!P60</f>
        <v>0</v>
      </c>
      <c r="Q60" s="34">
        <f>Change!Q60-Base!Q60</f>
        <v>0</v>
      </c>
      <c r="R60" s="34">
        <f>Change!R60-Base!R60</f>
        <v>0</v>
      </c>
      <c r="S60" s="34">
        <f>Change!S60-Base!S60</f>
        <v>0</v>
      </c>
      <c r="T60" s="34">
        <f>Change!T60-Base!T60</f>
        <v>0</v>
      </c>
      <c r="U60" s="34">
        <f>Change!U60-Base!U60</f>
        <v>0</v>
      </c>
      <c r="V60" s="34">
        <f>Change!V60-Base!V60</f>
        <v>0</v>
      </c>
      <c r="W60" s="34">
        <f>Change!W60-Base!W60</f>
        <v>0</v>
      </c>
      <c r="X60" s="20"/>
    </row>
    <row r="61" spans="1:24" ht="15.75" x14ac:dyDescent="0.25">
      <c r="A61" s="20"/>
      <c r="B61" s="25" t="s">
        <v>85</v>
      </c>
      <c r="C61" s="20">
        <f t="shared" si="9"/>
        <v>1.309791952218377E-4</v>
      </c>
      <c r="D61" s="34">
        <f>Change!D61-Base!D61</f>
        <v>0</v>
      </c>
      <c r="E61" s="34">
        <f>Change!E61-Base!E61</f>
        <v>0</v>
      </c>
      <c r="F61" s="34">
        <f>Change!F61-Base!F61</f>
        <v>0</v>
      </c>
      <c r="G61" s="34">
        <f>Change!G61-Base!G61</f>
        <v>6.4814376149513464E-4</v>
      </c>
      <c r="H61" s="34">
        <f>Change!H61-Base!H61</f>
        <v>0</v>
      </c>
      <c r="I61" s="34">
        <f>Change!I61-Base!I61</f>
        <v>0</v>
      </c>
      <c r="J61" s="34">
        <f>Change!J61-Base!J61</f>
        <v>0</v>
      </c>
      <c r="K61" s="34">
        <f>Change!K61-Base!K61</f>
        <v>0</v>
      </c>
      <c r="L61" s="34">
        <f>Change!L61-Base!L61</f>
        <v>0</v>
      </c>
      <c r="M61" s="34">
        <f>Change!M61-Base!M61</f>
        <v>0</v>
      </c>
      <c r="N61" s="34">
        <f>Change!N61-Base!N61</f>
        <v>0</v>
      </c>
      <c r="O61" s="34">
        <f>Change!O61-Base!O61</f>
        <v>0</v>
      </c>
      <c r="P61" s="34">
        <f>Change!P61-Base!P61</f>
        <v>0</v>
      </c>
      <c r="Q61" s="34">
        <f>Change!Q61-Base!Q61</f>
        <v>0</v>
      </c>
      <c r="R61" s="34">
        <f>Change!R61-Base!R61</f>
        <v>-9.824361106041124E-4</v>
      </c>
      <c r="S61" s="34">
        <f>Change!S61-Base!S61</f>
        <v>0</v>
      </c>
      <c r="T61" s="34">
        <f>Change!T61-Base!T61</f>
        <v>0</v>
      </c>
      <c r="U61" s="34">
        <f>Change!U61-Base!U61</f>
        <v>0</v>
      </c>
      <c r="V61" s="34">
        <f>Change!V61-Base!V61</f>
        <v>0</v>
      </c>
      <c r="W61" s="34">
        <f>Change!W61-Base!W61</f>
        <v>0</v>
      </c>
      <c r="X61" s="20"/>
    </row>
    <row r="62" spans="1:24" ht="15.75" x14ac:dyDescent="0.25">
      <c r="A62" s="20"/>
      <c r="B62" s="25" t="s">
        <v>86</v>
      </c>
      <c r="C62" s="20">
        <f t="shared" si="9"/>
        <v>0</v>
      </c>
      <c r="D62" s="34">
        <f>Change!D62-Base!D62</f>
        <v>0</v>
      </c>
      <c r="E62" s="34">
        <f>Change!E62-Base!E62</f>
        <v>0</v>
      </c>
      <c r="F62" s="34">
        <f>Change!F62-Base!F62</f>
        <v>0</v>
      </c>
      <c r="G62" s="34">
        <f>Change!G62-Base!G62</f>
        <v>0</v>
      </c>
      <c r="H62" s="34">
        <f>Change!H62-Base!H62</f>
        <v>0</v>
      </c>
      <c r="I62" s="34">
        <f>Change!I62-Base!I62</f>
        <v>0</v>
      </c>
      <c r="J62" s="34">
        <f>Change!J62-Base!J62</f>
        <v>0</v>
      </c>
      <c r="K62" s="34">
        <f>Change!K62-Base!K62</f>
        <v>0</v>
      </c>
      <c r="L62" s="34">
        <f>Change!L62-Base!L62</f>
        <v>0</v>
      </c>
      <c r="M62" s="34">
        <f>Change!M62-Base!M62</f>
        <v>0</v>
      </c>
      <c r="N62" s="34">
        <f>Change!N62-Base!N62</f>
        <v>0</v>
      </c>
      <c r="O62" s="34">
        <f>Change!O62-Base!O62</f>
        <v>0</v>
      </c>
      <c r="P62" s="34">
        <f>Change!P62-Base!P62</f>
        <v>0</v>
      </c>
      <c r="Q62" s="34">
        <f>Change!Q62-Base!Q62</f>
        <v>0</v>
      </c>
      <c r="R62" s="34">
        <f>Change!R62-Base!R62</f>
        <v>0</v>
      </c>
      <c r="S62" s="34">
        <f>Change!S62-Base!S62</f>
        <v>0</v>
      </c>
      <c r="T62" s="34">
        <f>Change!T62-Base!T62</f>
        <v>0</v>
      </c>
      <c r="U62" s="34">
        <f>Change!U62-Base!U62</f>
        <v>0</v>
      </c>
      <c r="V62" s="34">
        <f>Change!V62-Base!V62</f>
        <v>0</v>
      </c>
      <c r="W62" s="34">
        <f>Change!W62-Base!W62</f>
        <v>0</v>
      </c>
      <c r="X62" s="20"/>
    </row>
    <row r="63" spans="1:24" ht="15.75" x14ac:dyDescent="0.25">
      <c r="A63" s="20"/>
      <c r="B63" s="27" t="s">
        <v>1</v>
      </c>
      <c r="C63" s="35">
        <f t="shared" si="9"/>
        <v>1.3097919523247692E-4</v>
      </c>
      <c r="D63" s="35">
        <f>Change!D63-Base!D63</f>
        <v>0</v>
      </c>
      <c r="E63" s="35">
        <f>Change!E63-Base!E63</f>
        <v>0</v>
      </c>
      <c r="F63" s="35">
        <f>Change!F63-Base!F63</f>
        <v>0</v>
      </c>
      <c r="G63" s="35">
        <f>Change!G63-Base!G63</f>
        <v>6.4814376149513464E-4</v>
      </c>
      <c r="H63" s="35">
        <f>Change!H63-Base!H63</f>
        <v>0</v>
      </c>
      <c r="I63" s="35">
        <f>Change!I63-Base!I63</f>
        <v>0</v>
      </c>
      <c r="J63" s="35">
        <f>Change!J63-Base!J63</f>
        <v>0</v>
      </c>
      <c r="K63" s="35">
        <f>Change!K63-Base!K63</f>
        <v>0</v>
      </c>
      <c r="L63" s="35">
        <f>Change!L63-Base!L63</f>
        <v>0</v>
      </c>
      <c r="M63" s="35">
        <f>Change!M63-Base!M63</f>
        <v>0</v>
      </c>
      <c r="N63" s="35">
        <f>Change!N63-Base!N63</f>
        <v>0</v>
      </c>
      <c r="O63" s="35">
        <f>Change!O63-Base!O63</f>
        <v>0</v>
      </c>
      <c r="P63" s="35">
        <f>Change!P63-Base!P63</f>
        <v>0</v>
      </c>
      <c r="Q63" s="35">
        <f>Change!Q63-Base!Q63</f>
        <v>0</v>
      </c>
      <c r="R63" s="35">
        <f>Change!R63-Base!R63</f>
        <v>-9.8243611057569069E-4</v>
      </c>
      <c r="S63" s="35">
        <f>Change!S63-Base!S63</f>
        <v>0</v>
      </c>
      <c r="T63" s="35">
        <f>Change!T63-Base!T63</f>
        <v>0</v>
      </c>
      <c r="U63" s="35">
        <f>Change!U63-Base!U63</f>
        <v>0</v>
      </c>
      <c r="V63" s="35">
        <f>Change!V63-Base!V63</f>
        <v>0</v>
      </c>
      <c r="W63" s="35">
        <f>Change!W63-Base!W63</f>
        <v>0</v>
      </c>
      <c r="X63" s="20"/>
    </row>
    <row r="64" spans="1:24" x14ac:dyDescent="0.25">
      <c r="A64" s="20"/>
      <c r="X64" s="20"/>
    </row>
    <row r="65" spans="1:24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x14ac:dyDescent="0.25">
      <c r="A66" s="20"/>
      <c r="B66" s="25" t="s">
        <v>29</v>
      </c>
      <c r="C66" s="20">
        <f t="shared" ref="C66:C68" si="10">NPV($C$2,D66:W66)</f>
        <v>91.559996863819634</v>
      </c>
      <c r="D66" s="34">
        <f>Change!D66-Base!D66</f>
        <v>0.27273754413374718</v>
      </c>
      <c r="E66" s="34">
        <f>Change!E66-Base!E66</f>
        <v>0</v>
      </c>
      <c r="F66" s="34">
        <f>Change!F66-Base!F66</f>
        <v>2.1308911098230965E-2</v>
      </c>
      <c r="G66" s="34">
        <f>Change!G66-Base!G66</f>
        <v>2.595835168318672E-2</v>
      </c>
      <c r="H66" s="34">
        <f>Change!H66-Base!H66</f>
        <v>0</v>
      </c>
      <c r="I66" s="34">
        <f>Change!I66-Base!I66</f>
        <v>0.10745199314982301</v>
      </c>
      <c r="J66" s="34">
        <f>Change!J66-Base!J66</f>
        <v>-6.0923187005698765E-2</v>
      </c>
      <c r="K66" s="34">
        <f>Change!K66-Base!K66</f>
        <v>10.989021176646716</v>
      </c>
      <c r="L66" s="34">
        <f>Change!L66-Base!L66</f>
        <v>11.580625956092689</v>
      </c>
      <c r="M66" s="34">
        <f>Change!M66-Base!M66</f>
        <v>22.533608705234286</v>
      </c>
      <c r="N66" s="34">
        <f>Change!N66-Base!N66</f>
        <v>17.834280534989063</v>
      </c>
      <c r="O66" s="34">
        <f>Change!O66-Base!O66</f>
        <v>18.404936055705036</v>
      </c>
      <c r="P66" s="34">
        <f>Change!P66-Base!P66</f>
        <v>18.698794969757472</v>
      </c>
      <c r="Q66" s="34">
        <f>Change!Q66-Base!Q66</f>
        <v>15.768416782354848</v>
      </c>
      <c r="R66" s="34">
        <f>Change!R66-Base!R66</f>
        <v>21.038257492338147</v>
      </c>
      <c r="S66" s="34">
        <f>Change!S66-Base!S66</f>
        <v>20.823314962208457</v>
      </c>
      <c r="T66" s="34">
        <f>Change!T66-Base!T66</f>
        <v>21.730082872861345</v>
      </c>
      <c r="U66" s="34">
        <f>Change!U66-Base!U66</f>
        <v>17.312630878403269</v>
      </c>
      <c r="V66" s="34">
        <f>Change!V66-Base!V66</f>
        <v>14.088474227468026</v>
      </c>
      <c r="W66" s="34">
        <f>Change!W66-Base!W66</f>
        <v>13.204430596070495</v>
      </c>
      <c r="X66" s="20"/>
    </row>
    <row r="67" spans="1:24" ht="15.75" x14ac:dyDescent="0.25">
      <c r="A67" s="20"/>
      <c r="B67" s="25" t="s">
        <v>30</v>
      </c>
      <c r="C67" s="20">
        <f t="shared" si="10"/>
        <v>174.45631214460391</v>
      </c>
      <c r="D67" s="34">
        <f>Change!D67-Base!D67</f>
        <v>0.44492634188060265</v>
      </c>
      <c r="E67" s="34">
        <f>Change!E67-Base!E67</f>
        <v>0</v>
      </c>
      <c r="F67" s="34">
        <f>Change!F67-Base!F67</f>
        <v>-3.5483480586265159E-2</v>
      </c>
      <c r="G67" s="34">
        <f>Change!G67-Base!G67</f>
        <v>0.25339482218666376</v>
      </c>
      <c r="H67" s="34">
        <f>Change!H67-Base!H67</f>
        <v>0</v>
      </c>
      <c r="I67" s="34">
        <f>Change!I67-Base!I67</f>
        <v>0.30692501582421983</v>
      </c>
      <c r="J67" s="34">
        <f>Change!J67-Base!J67</f>
        <v>0.19256647985258724</v>
      </c>
      <c r="K67" s="34">
        <f>Change!K67-Base!K67</f>
        <v>29.153446094078163</v>
      </c>
      <c r="L67" s="34">
        <f>Change!L67-Base!L67</f>
        <v>27.319849846912064</v>
      </c>
      <c r="M67" s="34">
        <f>Change!M67-Base!M67</f>
        <v>34.802689440607367</v>
      </c>
      <c r="N67" s="34">
        <f>Change!N67-Base!N67</f>
        <v>32.963074268869036</v>
      </c>
      <c r="O67" s="34">
        <f>Change!O67-Base!O67</f>
        <v>33.838161901189437</v>
      </c>
      <c r="P67" s="34">
        <f>Change!P67-Base!P67</f>
        <v>35.481627299268837</v>
      </c>
      <c r="Q67" s="34">
        <f>Change!Q67-Base!Q67</f>
        <v>33.641088497368628</v>
      </c>
      <c r="R67" s="34">
        <f>Change!R67-Base!R67</f>
        <v>37.02783508328605</v>
      </c>
      <c r="S67" s="34">
        <f>Change!S67-Base!S67</f>
        <v>36.771836901436302</v>
      </c>
      <c r="T67" s="34">
        <f>Change!T67-Base!T67</f>
        <v>37.470298930625233</v>
      </c>
      <c r="U67" s="34">
        <f>Change!U67-Base!U67</f>
        <v>28.029049107401818</v>
      </c>
      <c r="V67" s="34">
        <f>Change!V67-Base!V67</f>
        <v>27.703917195141571</v>
      </c>
      <c r="W67" s="34">
        <f>Change!W67-Base!W67</f>
        <v>27.271881382212655</v>
      </c>
      <c r="X67" s="20"/>
    </row>
    <row r="68" spans="1:24" ht="15.75" x14ac:dyDescent="0.25">
      <c r="A68" s="20"/>
      <c r="B68" s="27" t="s">
        <v>1</v>
      </c>
      <c r="C68" s="35">
        <f t="shared" si="10"/>
        <v>266.01630900842355</v>
      </c>
      <c r="D68" s="35">
        <f>Change!D68-Base!D68</f>
        <v>0.71766388601440667</v>
      </c>
      <c r="E68" s="35">
        <f>Change!E68-Base!E68</f>
        <v>0</v>
      </c>
      <c r="F68" s="35">
        <f>Change!F68-Base!F68</f>
        <v>-1.4174569488034194E-2</v>
      </c>
      <c r="G68" s="35">
        <f>Change!G68-Base!G68</f>
        <v>0.27935317386985048</v>
      </c>
      <c r="H68" s="35">
        <f>Change!H68-Base!H68</f>
        <v>0</v>
      </c>
      <c r="I68" s="35">
        <f>Change!I68-Base!I68</f>
        <v>0.41437700897404284</v>
      </c>
      <c r="J68" s="35">
        <f>Change!J68-Base!J68</f>
        <v>0.13164329284688847</v>
      </c>
      <c r="K68" s="35">
        <f>Change!K68-Base!K68</f>
        <v>40.142467270724893</v>
      </c>
      <c r="L68" s="35">
        <f>Change!L68-Base!L68</f>
        <v>38.900475803004724</v>
      </c>
      <c r="M68" s="35">
        <f>Change!M68-Base!M68</f>
        <v>57.336298145841653</v>
      </c>
      <c r="N68" s="35">
        <f>Change!N68-Base!N68</f>
        <v>50.797354803858099</v>
      </c>
      <c r="O68" s="35">
        <f>Change!O68-Base!O68</f>
        <v>52.243097956894474</v>
      </c>
      <c r="P68" s="35">
        <f>Change!P68-Base!P68</f>
        <v>54.180422269026309</v>
      </c>
      <c r="Q68" s="35">
        <f>Change!Q68-Base!Q68</f>
        <v>49.409505279723476</v>
      </c>
      <c r="R68" s="35">
        <f>Change!R68-Base!R68</f>
        <v>58.066092575624197</v>
      </c>
      <c r="S68" s="35">
        <f>Change!S68-Base!S68</f>
        <v>57.595151863644759</v>
      </c>
      <c r="T68" s="35">
        <f>Change!T68-Base!T68</f>
        <v>59.200381803486579</v>
      </c>
      <c r="U68" s="35">
        <f>Change!U68-Base!U68</f>
        <v>45.341679985805058</v>
      </c>
      <c r="V68" s="35">
        <f>Change!V68-Base!V68</f>
        <v>41.792391422609569</v>
      </c>
      <c r="W68" s="35">
        <f>Change!W68-Base!W68</f>
        <v>40.47631197828315</v>
      </c>
      <c r="X68" s="20"/>
    </row>
    <row r="69" spans="1:24" x14ac:dyDescent="0.25">
      <c r="A69" s="20"/>
      <c r="X69" s="20"/>
    </row>
    <row r="70" spans="1:24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x14ac:dyDescent="0.25">
      <c r="A71" s="20"/>
      <c r="B71" s="24" t="s">
        <v>32</v>
      </c>
      <c r="C71" s="31">
        <f t="shared" ref="C71:C72" si="11">NPV($C$2,D71:W71)</f>
        <v>-14.338881921403402</v>
      </c>
      <c r="D71" s="20">
        <f>Change!D71-Base!D71</f>
        <v>0</v>
      </c>
      <c r="E71" s="20">
        <f>Change!E71-Base!E71</f>
        <v>0</v>
      </c>
      <c r="F71" s="20">
        <f>Change!F71-Base!F71</f>
        <v>0</v>
      </c>
      <c r="G71" s="20">
        <f>Change!G71-Base!G71</f>
        <v>2.8282869379836484E-8</v>
      </c>
      <c r="H71" s="20">
        <f>Change!H71-Base!H71</f>
        <v>2.5841018214123324E-10</v>
      </c>
      <c r="I71" s="20">
        <f>Change!I71-Base!I71</f>
        <v>1.8600871953822207E-9</v>
      </c>
      <c r="J71" s="20">
        <f>Change!J71-Base!J71</f>
        <v>4.5503156798076816E-10</v>
      </c>
      <c r="K71" s="20">
        <f>Change!K71-Base!K71</f>
        <v>-3.797157922016936E-2</v>
      </c>
      <c r="L71" s="20">
        <f>Change!L71-Base!L71</f>
        <v>-0.43931909350780529</v>
      </c>
      <c r="M71" s="20">
        <f>Change!M71-Base!M71</f>
        <v>-0.2410743398880868</v>
      </c>
      <c r="N71" s="20">
        <f>Change!N71-Base!N71</f>
        <v>0.54651383016795307</v>
      </c>
      <c r="O71" s="20">
        <f>Change!O71-Base!O71</f>
        <v>0.55650850303402422</v>
      </c>
      <c r="P71" s="20">
        <f>Change!P71-Base!P71</f>
        <v>0.56673121495919077</v>
      </c>
      <c r="Q71" s="20">
        <f>Change!Q71-Base!Q71</f>
        <v>0.57709611145725148</v>
      </c>
      <c r="R71" s="20">
        <f>Change!R71-Base!R71</f>
        <v>0.29960319000599611</v>
      </c>
      <c r="S71" s="20">
        <f>Change!S71-Base!S71</f>
        <v>0.44482059370790239</v>
      </c>
      <c r="T71" s="20">
        <f>Change!T71-Base!T71</f>
        <v>0.48596792721536985</v>
      </c>
      <c r="U71" s="20">
        <f>Change!U71-Base!U71</f>
        <v>-15.774549993413302</v>
      </c>
      <c r="V71" s="20">
        <f>Change!V71-Base!V71</f>
        <v>-20.038649607890193</v>
      </c>
      <c r="W71" s="20">
        <f>Change!W71-Base!W71</f>
        <v>-17.583103379085401</v>
      </c>
      <c r="X71" s="20"/>
    </row>
    <row r="72" spans="1:24" ht="15.75" x14ac:dyDescent="0.25">
      <c r="A72" s="20"/>
      <c r="B72" s="27" t="s">
        <v>1</v>
      </c>
      <c r="C72" s="20">
        <f t="shared" si="11"/>
        <v>-14.338881921403402</v>
      </c>
      <c r="D72" s="35">
        <f>Change!D72-Base!D72</f>
        <v>0</v>
      </c>
      <c r="E72" s="35">
        <f>Change!E72-Base!E72</f>
        <v>0</v>
      </c>
      <c r="F72" s="35">
        <f>Change!F72-Base!F72</f>
        <v>0</v>
      </c>
      <c r="G72" s="35">
        <f>Change!G72-Base!G72</f>
        <v>2.8282869379836484E-8</v>
      </c>
      <c r="H72" s="35">
        <f>Change!H72-Base!H72</f>
        <v>2.5841018214123324E-10</v>
      </c>
      <c r="I72" s="35">
        <f>Change!I72-Base!I72</f>
        <v>1.8600871953822207E-9</v>
      </c>
      <c r="J72" s="35">
        <f>Change!J72-Base!J72</f>
        <v>4.5503156798076816E-10</v>
      </c>
      <c r="K72" s="35">
        <f>Change!K72-Base!K72</f>
        <v>-3.797157922016936E-2</v>
      </c>
      <c r="L72" s="35">
        <f>Change!L72-Base!L72</f>
        <v>-0.43931909350780529</v>
      </c>
      <c r="M72" s="35">
        <f>Change!M72-Base!M72</f>
        <v>-0.2410743398880868</v>
      </c>
      <c r="N72" s="35">
        <f>Change!N72-Base!N72</f>
        <v>0.54651383016795307</v>
      </c>
      <c r="O72" s="35">
        <f>Change!O72-Base!O72</f>
        <v>0.55650850303402422</v>
      </c>
      <c r="P72" s="35">
        <f>Change!P72-Base!P72</f>
        <v>0.56673121495919077</v>
      </c>
      <c r="Q72" s="35">
        <f>Change!Q72-Base!Q72</f>
        <v>0.57709611145725148</v>
      </c>
      <c r="R72" s="35">
        <f>Change!R72-Base!R72</f>
        <v>0.29960319000599611</v>
      </c>
      <c r="S72" s="35">
        <f>Change!S72-Base!S72</f>
        <v>0.44482059370790239</v>
      </c>
      <c r="T72" s="35">
        <f>Change!T72-Base!T72</f>
        <v>0.48596792721536985</v>
      </c>
      <c r="U72" s="35">
        <f>Change!U72-Base!U72</f>
        <v>-15.774549993413302</v>
      </c>
      <c r="V72" s="35">
        <f>Change!V72-Base!V72</f>
        <v>-20.038649607890193</v>
      </c>
      <c r="W72" s="35">
        <f>Change!W72-Base!W72</f>
        <v>-17.583103379085401</v>
      </c>
      <c r="X72" s="20"/>
    </row>
    <row r="73" spans="1:24" x14ac:dyDescent="0.25">
      <c r="A73" s="20"/>
      <c r="X73" s="20"/>
    </row>
    <row r="74" spans="1:24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6.5" thickBot="1" x14ac:dyDescent="0.3">
      <c r="A75" s="20">
        <v>10</v>
      </c>
      <c r="B75" s="38" t="s">
        <v>33</v>
      </c>
      <c r="C75" s="39">
        <f>NPV($C$2,D75:W75)</f>
        <v>650.51200196886862</v>
      </c>
      <c r="D75" s="39">
        <f>Change!D75-Base!D75</f>
        <v>6.0683452397825022E-3</v>
      </c>
      <c r="E75" s="39">
        <f>Change!E75-Base!E75</f>
        <v>0</v>
      </c>
      <c r="F75" s="39">
        <f>Change!F75-Base!F75</f>
        <v>-5.2121384351266897E-3</v>
      </c>
      <c r="G75" s="39">
        <f>Change!G75-Base!G75</f>
        <v>0.35142381876858053</v>
      </c>
      <c r="H75" s="39">
        <f>Change!H75-Base!H75</f>
        <v>2.5875124265439808E-10</v>
      </c>
      <c r="I75" s="39">
        <f>Change!I75-Base!I75</f>
        <v>-3.7927496255178994E-3</v>
      </c>
      <c r="J75" s="39">
        <f>Change!J75-Base!J75</f>
        <v>-0.5246947227083183</v>
      </c>
      <c r="K75" s="39">
        <f>Change!K75-Base!K75</f>
        <v>91.379264315713954</v>
      </c>
      <c r="L75" s="39">
        <f>Change!L75-Base!L75</f>
        <v>102.63295864148995</v>
      </c>
      <c r="M75" s="39">
        <f>Change!M75-Base!M75</f>
        <v>95.518107895976755</v>
      </c>
      <c r="N75" s="39">
        <f>Change!N75-Base!N75</f>
        <v>95.106671936952353</v>
      </c>
      <c r="O75" s="39">
        <f>Change!O75-Base!O75</f>
        <v>96.08961347856166</v>
      </c>
      <c r="P75" s="39">
        <f>Change!P75-Base!P75</f>
        <v>100.82603329461926</v>
      </c>
      <c r="Q75" s="39">
        <f>Change!Q75-Base!Q75</f>
        <v>96.218192493335664</v>
      </c>
      <c r="R75" s="39">
        <f>Change!R75-Base!R75</f>
        <v>126.37471203366704</v>
      </c>
      <c r="S75" s="39">
        <f>Change!S75-Base!S75</f>
        <v>138.45154979621748</v>
      </c>
      <c r="T75" s="39">
        <f>Change!T75-Base!T75</f>
        <v>162.39734963414185</v>
      </c>
      <c r="U75" s="39">
        <f>Change!U75-Base!U75</f>
        <v>177.54640231127087</v>
      </c>
      <c r="V75" s="39">
        <f>Change!V75-Base!V75</f>
        <v>196.13201766631573</v>
      </c>
      <c r="W75" s="39">
        <f>Change!W75-Base!W75</f>
        <v>215.48269358535708</v>
      </c>
      <c r="X75" s="20"/>
    </row>
    <row r="76" spans="1:24" ht="15.75" x14ac:dyDescent="0.25">
      <c r="A76" s="20"/>
      <c r="B76" s="24" t="s">
        <v>34</v>
      </c>
      <c r="C76" s="20">
        <f t="shared" ref="C76:C77" si="12">NPV($C$2,D76:W76)</f>
        <v>-1014.6825480656275</v>
      </c>
      <c r="D76" s="20">
        <f>Change!D76-Base!D76</f>
        <v>0</v>
      </c>
      <c r="E76" s="20">
        <f>Change!E76-Base!E76</f>
        <v>0</v>
      </c>
      <c r="F76" s="20">
        <f>Change!F76-Base!F76</f>
        <v>0</v>
      </c>
      <c r="G76" s="20">
        <f>Change!G76-Base!G76</f>
        <v>2.8282784114708193E-8</v>
      </c>
      <c r="H76" s="20">
        <f>Change!H76-Base!H76</f>
        <v>2.5829649530351162E-10</v>
      </c>
      <c r="I76" s="20">
        <f>Change!I76-Base!I76</f>
        <v>1.8599166651256382E-9</v>
      </c>
      <c r="J76" s="20">
        <f>Change!J76-Base!J76</f>
        <v>4.5520209823735058E-10</v>
      </c>
      <c r="K76" s="20">
        <f>Change!K76-Base!K76</f>
        <v>-211.0893230376314</v>
      </c>
      <c r="L76" s="20">
        <f>Change!L76-Base!L76</f>
        <v>-215.38948782978787</v>
      </c>
      <c r="M76" s="20">
        <f>Change!M76-Base!M76</f>
        <v>-219.11958099588719</v>
      </c>
      <c r="N76" s="20">
        <f>Change!N76-Base!N76</f>
        <v>-218.33199237514191</v>
      </c>
      <c r="O76" s="20">
        <f>Change!O76-Base!O76</f>
        <v>-222.25034643855543</v>
      </c>
      <c r="P76" s="20">
        <f>Change!P76-Base!P76</f>
        <v>-226.1389256810412</v>
      </c>
      <c r="Q76" s="20">
        <f>Change!Q76-Base!Q76</f>
        <v>-226.12856484075201</v>
      </c>
      <c r="R76" s="20">
        <f>Change!R76-Base!R76</f>
        <v>-194.4513307254856</v>
      </c>
      <c r="S76" s="20">
        <f>Change!S76-Base!S76</f>
        <v>-197.83935527038375</v>
      </c>
      <c r="T76" s="20">
        <f>Change!T76-Base!T76</f>
        <v>-201.35265356492619</v>
      </c>
      <c r="U76" s="20">
        <f>Change!U76-Base!U76</f>
        <v>-60.569586824940416</v>
      </c>
      <c r="V76" s="20">
        <f>Change!V76-Base!V76</f>
        <v>-64.442531776096075</v>
      </c>
      <c r="W76" s="20">
        <f>Change!W76-Base!W76</f>
        <v>-61.586907477939349</v>
      </c>
      <c r="X76" s="20"/>
    </row>
    <row r="77" spans="1:24" ht="15.75" x14ac:dyDescent="0.25">
      <c r="A77" s="20"/>
      <c r="B77" s="24" t="s">
        <v>35</v>
      </c>
      <c r="C77" s="20">
        <f t="shared" si="12"/>
        <v>1665.1945500344948</v>
      </c>
      <c r="D77" s="20">
        <f>Change!D77-Base!D77</f>
        <v>6.0683452395551285E-3</v>
      </c>
      <c r="E77" s="20">
        <f>Change!E77-Base!E77</f>
        <v>0</v>
      </c>
      <c r="F77" s="20">
        <f>Change!F77-Base!F77</f>
        <v>-5.2121384348993161E-3</v>
      </c>
      <c r="G77" s="20">
        <f>Change!G77-Base!G77</f>
        <v>0.3514237904851143</v>
      </c>
      <c r="H77" s="20">
        <f>Change!H77-Base!H77</f>
        <v>0</v>
      </c>
      <c r="I77" s="20">
        <f>Change!I77-Base!I77</f>
        <v>-3.7927514849798172E-3</v>
      </c>
      <c r="J77" s="20">
        <f>Change!J77-Base!J77</f>
        <v>-0.52469472316374777</v>
      </c>
      <c r="K77" s="20">
        <f>Change!K77-Base!K77</f>
        <v>302.4685873533457</v>
      </c>
      <c r="L77" s="20">
        <f>Change!L77-Base!L77</f>
        <v>318.02244647127736</v>
      </c>
      <c r="M77" s="20">
        <f>Change!M77-Base!M77</f>
        <v>314.637688891864</v>
      </c>
      <c r="N77" s="20">
        <f>Change!N77-Base!N77</f>
        <v>313.4386643120946</v>
      </c>
      <c r="O77" s="20">
        <f>Change!O77-Base!O77</f>
        <v>318.3399599171168</v>
      </c>
      <c r="P77" s="20">
        <f>Change!P77-Base!P77</f>
        <v>326.96495897566041</v>
      </c>
      <c r="Q77" s="20">
        <f>Change!Q77-Base!Q77</f>
        <v>322.34675733408756</v>
      </c>
      <c r="R77" s="20">
        <f>Change!R77-Base!R77</f>
        <v>320.82604275915219</v>
      </c>
      <c r="S77" s="20">
        <f>Change!S77-Base!S77</f>
        <v>336.29090506660111</v>
      </c>
      <c r="T77" s="20">
        <f>Change!T77-Base!T77</f>
        <v>363.75000319906837</v>
      </c>
      <c r="U77" s="20">
        <f>Change!U77-Base!U77</f>
        <v>238.11598913621052</v>
      </c>
      <c r="V77" s="20">
        <f>Change!V77-Base!V77</f>
        <v>260.57454944241181</v>
      </c>
      <c r="W77" s="20">
        <f>Change!W77-Base!W77</f>
        <v>277.06960106329507</v>
      </c>
      <c r="X77" s="20"/>
    </row>
    <row r="78" spans="1:24" x14ac:dyDescent="0.25">
      <c r="A78" s="20"/>
      <c r="C78" s="20">
        <f>C77-C26</f>
        <v>1449.7425344174217</v>
      </c>
      <c r="X78" s="20"/>
    </row>
    <row r="79" spans="1:24" ht="16.5" thickBot="1" x14ac:dyDescent="0.3">
      <c r="A79" s="20"/>
      <c r="B79" s="24"/>
      <c r="C79" s="40"/>
      <c r="G79" s="20"/>
      <c r="X79" s="20"/>
    </row>
    <row r="80" spans="1:24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ht="15.75" x14ac:dyDescent="0.25">
      <c r="A82" s="20"/>
      <c r="B82" s="24"/>
      <c r="C82" s="20"/>
      <c r="D82" s="9"/>
    </row>
    <row r="83" spans="1:23" ht="15.75" x14ac:dyDescent="0.25">
      <c r="A83" s="20">
        <v>12</v>
      </c>
      <c r="B83" s="24" t="s">
        <v>71</v>
      </c>
      <c r="C83" s="45">
        <f>C84/Base!C84</f>
        <v>1.4229151502581885E-2</v>
      </c>
    </row>
    <row r="84" spans="1:23" ht="15.75" x14ac:dyDescent="0.25">
      <c r="A84" s="20"/>
      <c r="B84" s="25" t="s">
        <v>74</v>
      </c>
      <c r="C84" s="46">
        <f t="shared" ref="C84:C93" si="13">NPV($C$2,D84:W84)</f>
        <v>3535.4807296968092</v>
      </c>
      <c r="D84" s="34">
        <f>Change!D84-Base!D84</f>
        <v>-7.0504952703086019</v>
      </c>
      <c r="E84" s="34">
        <f>Change!E84-Base!E84</f>
        <v>0</v>
      </c>
      <c r="F84" s="34">
        <f>Change!F84-Base!F84</f>
        <v>0.11565546623751288</v>
      </c>
      <c r="G84" s="34">
        <f>Change!G84-Base!G84</f>
        <v>15.704846715081658</v>
      </c>
      <c r="H84" s="34">
        <f>Change!H84-Base!H84</f>
        <v>0</v>
      </c>
      <c r="I84" s="34">
        <f>Change!I84-Base!I84</f>
        <v>1.3401428127581312</v>
      </c>
      <c r="J84" s="34">
        <f>Change!J84-Base!J84</f>
        <v>-4.1146089234607643</v>
      </c>
      <c r="K84" s="34">
        <f>Change!K84-Base!K84</f>
        <v>1204.4468873858605</v>
      </c>
      <c r="L84" s="34">
        <f>Change!L84-Base!L84</f>
        <v>1175.3929535727584</v>
      </c>
      <c r="M84" s="34">
        <f>Change!M84-Base!M84</f>
        <v>868.26681318897863</v>
      </c>
      <c r="N84" s="34">
        <f>Change!N84-Base!N84</f>
        <v>831.40330558574715</v>
      </c>
      <c r="O84" s="34">
        <f>Change!O84-Base!O84</f>
        <v>801.98303879542982</v>
      </c>
      <c r="P84" s="34">
        <f>Change!P84-Base!P84</f>
        <v>750.09540989107154</v>
      </c>
      <c r="Q84" s="34">
        <f>Change!Q84-Base!Q84</f>
        <v>726.07005359129198</v>
      </c>
      <c r="R84" s="34">
        <f>Change!R84-Base!R84</f>
        <v>350.35509431619994</v>
      </c>
      <c r="S84" s="34">
        <f>Change!S84-Base!S84</f>
        <v>260.65385650317876</v>
      </c>
      <c r="T84" s="34">
        <f>Change!T84-Base!T84</f>
        <v>187.56598456935171</v>
      </c>
      <c r="U84" s="34">
        <f>Change!U84-Base!U84</f>
        <v>40.615926131390097</v>
      </c>
      <c r="V84" s="34">
        <f>Change!V84-Base!V84</f>
        <v>71.911317239169762</v>
      </c>
      <c r="W84" s="34">
        <f>Change!W84-Base!W84</f>
        <v>67.197709527090012</v>
      </c>
    </row>
    <row r="85" spans="1:23" ht="15.75" x14ac:dyDescent="0.25">
      <c r="A85" s="20"/>
      <c r="B85" s="25" t="s">
        <v>87</v>
      </c>
      <c r="C85" s="46">
        <f t="shared" si="13"/>
        <v>5.3593422935520527</v>
      </c>
      <c r="D85" s="34">
        <f>Change!D85-Base!D85</f>
        <v>0.11140469128997665</v>
      </c>
      <c r="E85" s="34">
        <f>Change!E85-Base!E85</f>
        <v>0</v>
      </c>
      <c r="F85" s="34">
        <f>Change!F85-Base!F85</f>
        <v>0.51734495270000025</v>
      </c>
      <c r="G85" s="34">
        <f>Change!G85-Base!G85</f>
        <v>-0.25066245352968508</v>
      </c>
      <c r="H85" s="34">
        <f>Change!H85-Base!H85</f>
        <v>0</v>
      </c>
      <c r="I85" s="34">
        <f>Change!I85-Base!I85</f>
        <v>1.84290182147015</v>
      </c>
      <c r="J85" s="34">
        <f>Change!J85-Base!J85</f>
        <v>-0.11769356795991825</v>
      </c>
      <c r="K85" s="34">
        <f>Change!K85-Base!K85</f>
        <v>0.12075323970032059</v>
      </c>
      <c r="L85" s="34">
        <f>Change!L85-Base!L85</f>
        <v>3.1426792889988064E-2</v>
      </c>
      <c r="M85" s="34">
        <f>Change!M85-Base!M85</f>
        <v>-1.0995758697999918</v>
      </c>
      <c r="N85" s="34">
        <f>Change!N85-Base!N85</f>
        <v>-2.9512670667800194</v>
      </c>
      <c r="O85" s="34">
        <f>Change!O85-Base!O85</f>
        <v>-1.7275300434299652</v>
      </c>
      <c r="P85" s="34">
        <f>Change!P85-Base!P85</f>
        <v>3.091506123679892</v>
      </c>
      <c r="Q85" s="34">
        <f>Change!Q85-Base!Q85</f>
        <v>3.5487987283198663</v>
      </c>
      <c r="R85" s="34">
        <f>Change!R85-Base!R85</f>
        <v>4.7622239271898934</v>
      </c>
      <c r="S85" s="34">
        <f>Change!S85-Base!S85</f>
        <v>3.3693876544599561</v>
      </c>
      <c r="T85" s="34">
        <f>Change!T85-Base!T85</f>
        <v>-2.0070338976001949</v>
      </c>
      <c r="U85" s="34">
        <f>Change!U85-Base!U85</f>
        <v>0.90070927380020294</v>
      </c>
      <c r="V85" s="34">
        <f>Change!V85-Base!V85</f>
        <v>2.0265006534199301</v>
      </c>
      <c r="W85" s="34">
        <f>Change!W85-Base!W85</f>
        <v>2.4278629488098886</v>
      </c>
    </row>
    <row r="86" spans="1:23" ht="15.75" x14ac:dyDescent="0.25">
      <c r="A86" s="20"/>
      <c r="B86" s="25" t="s">
        <v>88</v>
      </c>
      <c r="C86" s="46">
        <f t="shared" si="13"/>
        <v>1.2187586431327227E-4</v>
      </c>
      <c r="D86" s="34">
        <f>Change!D86-Base!D86</f>
        <v>0</v>
      </c>
      <c r="E86" s="34">
        <f>Change!E86-Base!E86</f>
        <v>0</v>
      </c>
      <c r="F86" s="34">
        <f>Change!F86-Base!F86</f>
        <v>0</v>
      </c>
      <c r="G86" s="34">
        <f>Change!G86-Base!G86</f>
        <v>1.1034889998882136E-3</v>
      </c>
      <c r="H86" s="34">
        <f>Change!H86-Base!H86</f>
        <v>0</v>
      </c>
      <c r="I86" s="34">
        <f>Change!I86-Base!I86</f>
        <v>0</v>
      </c>
      <c r="J86" s="34">
        <f>Change!J86-Base!J86</f>
        <v>0</v>
      </c>
      <c r="K86" s="34">
        <f>Change!K86-Base!K86</f>
        <v>0</v>
      </c>
      <c r="L86" s="34">
        <f>Change!L86-Base!L86</f>
        <v>0</v>
      </c>
      <c r="M86" s="34">
        <f>Change!M86-Base!M86</f>
        <v>0</v>
      </c>
      <c r="N86" s="34">
        <f>Change!N86-Base!N86</f>
        <v>0</v>
      </c>
      <c r="O86" s="34">
        <f>Change!O86-Base!O86</f>
        <v>0</v>
      </c>
      <c r="P86" s="34">
        <f>Change!P86-Base!P86</f>
        <v>0</v>
      </c>
      <c r="Q86" s="34">
        <f>Change!Q86-Base!Q86</f>
        <v>0</v>
      </c>
      <c r="R86" s="34">
        <f>Change!R86-Base!R86</f>
        <v>-1.9427690021984745E-3</v>
      </c>
      <c r="S86" s="34">
        <f>Change!S86-Base!S86</f>
        <v>0</v>
      </c>
      <c r="T86" s="34">
        <f>Change!T86-Base!T86</f>
        <v>0</v>
      </c>
      <c r="U86" s="34">
        <f>Change!U86-Base!U86</f>
        <v>0</v>
      </c>
      <c r="V86" s="34">
        <f>Change!V86-Base!V86</f>
        <v>0</v>
      </c>
      <c r="W86" s="34">
        <f>Change!W86-Base!W86</f>
        <v>0</v>
      </c>
    </row>
    <row r="87" spans="1:23" ht="15.75" x14ac:dyDescent="0.25">
      <c r="A87" s="20"/>
      <c r="B87" s="25" t="s">
        <v>39</v>
      </c>
      <c r="C87" s="46">
        <f t="shared" si="13"/>
        <v>-6.9068301402008181E-3</v>
      </c>
      <c r="D87" s="34">
        <f>Change!D87-Base!D87</f>
        <v>-3.5599999999931242E-3</v>
      </c>
      <c r="E87" s="34">
        <f>Change!E87-Base!E87</f>
        <v>0</v>
      </c>
      <c r="F87" s="34">
        <f>Change!F87-Base!F87</f>
        <v>0</v>
      </c>
      <c r="G87" s="34">
        <f>Change!G87-Base!G87</f>
        <v>0</v>
      </c>
      <c r="H87" s="34">
        <f>Change!H87-Base!H87</f>
        <v>0</v>
      </c>
      <c r="I87" s="34">
        <f>Change!I87-Base!I87</f>
        <v>-2.0000000000095497E-3</v>
      </c>
      <c r="J87" s="34">
        <f>Change!J87-Base!J87</f>
        <v>0</v>
      </c>
      <c r="K87" s="34">
        <f>Change!K87-Base!K87</f>
        <v>-4.0000000000190994E-3</v>
      </c>
      <c r="L87" s="34">
        <f>Change!L87-Base!L87</f>
        <v>0</v>
      </c>
      <c r="M87" s="34">
        <f>Change!M87-Base!M87</f>
        <v>-9.9999999997635314E-4</v>
      </c>
      <c r="N87" s="34">
        <f>Change!N87-Base!N87</f>
        <v>0</v>
      </c>
      <c r="O87" s="34">
        <f>Change!O87-Base!O87</f>
        <v>-4.0000000000190994E-3</v>
      </c>
      <c r="P87" s="34">
        <f>Change!P87-Base!P87</f>
        <v>-1.1199858818145003E-9</v>
      </c>
      <c r="Q87" s="34">
        <f>Change!Q87-Base!Q87</f>
        <v>0</v>
      </c>
      <c r="R87" s="34">
        <f>Change!R87-Base!R87</f>
        <v>0</v>
      </c>
      <c r="S87" s="34">
        <f>Change!S87-Base!S87</f>
        <v>1.0000000000331966E-3</v>
      </c>
      <c r="T87" s="34">
        <f>Change!T87-Base!T87</f>
        <v>2.0000000000095497E-3</v>
      </c>
      <c r="U87" s="34">
        <f>Change!U87-Base!U87</f>
        <v>2.9999999999859028E-3</v>
      </c>
      <c r="V87" s="34">
        <f>Change!V87-Base!V87</f>
        <v>9.9999999997635314E-4</v>
      </c>
      <c r="W87" s="34">
        <f>Change!W87-Base!W87</f>
        <v>9.9999999997635314E-4</v>
      </c>
    </row>
    <row r="88" spans="1:23" ht="15.75" x14ac:dyDescent="0.25">
      <c r="A88" s="20"/>
      <c r="B88" s="25" t="s">
        <v>40</v>
      </c>
      <c r="C88" s="46">
        <f t="shared" si="13"/>
        <v>0</v>
      </c>
      <c r="D88" s="34">
        <f>Change!D88-Base!D88</f>
        <v>0</v>
      </c>
      <c r="E88" s="34">
        <f>Change!E88-Base!E88</f>
        <v>0</v>
      </c>
      <c r="F88" s="34">
        <f>Change!F88-Base!F88</f>
        <v>0</v>
      </c>
      <c r="G88" s="34">
        <f>Change!G88-Base!G88</f>
        <v>0</v>
      </c>
      <c r="H88" s="34">
        <f>Change!H88-Base!H88</f>
        <v>0</v>
      </c>
      <c r="I88" s="34">
        <f>Change!I88-Base!I88</f>
        <v>0</v>
      </c>
      <c r="J88" s="34">
        <f>Change!J88-Base!J88</f>
        <v>0</v>
      </c>
      <c r="K88" s="34">
        <f>Change!K88-Base!K88</f>
        <v>0</v>
      </c>
      <c r="L88" s="34">
        <f>Change!L88-Base!L88</f>
        <v>0</v>
      </c>
      <c r="M88" s="34">
        <f>Change!M88-Base!M88</f>
        <v>0</v>
      </c>
      <c r="N88" s="34">
        <f>Change!N88-Base!N88</f>
        <v>0</v>
      </c>
      <c r="O88" s="34">
        <f>Change!O88-Base!O88</f>
        <v>0</v>
      </c>
      <c r="P88" s="34">
        <f>Change!P88-Base!P88</f>
        <v>0</v>
      </c>
      <c r="Q88" s="34">
        <f>Change!Q88-Base!Q88</f>
        <v>0</v>
      </c>
      <c r="R88" s="34">
        <f>Change!R88-Base!R88</f>
        <v>0</v>
      </c>
      <c r="S88" s="34">
        <f>Change!S88-Base!S88</f>
        <v>0</v>
      </c>
      <c r="T88" s="34">
        <f>Change!T88-Base!T88</f>
        <v>0</v>
      </c>
      <c r="U88" s="34">
        <f>Change!U88-Base!U88</f>
        <v>0</v>
      </c>
      <c r="V88" s="34">
        <f>Change!V88-Base!V88</f>
        <v>0</v>
      </c>
      <c r="W88" s="34">
        <f>Change!W88-Base!W88</f>
        <v>0</v>
      </c>
    </row>
    <row r="89" spans="1:23" ht="15.75" x14ac:dyDescent="0.25">
      <c r="A89" s="20"/>
      <c r="B89" s="25" t="s">
        <v>41</v>
      </c>
      <c r="C89" s="46">
        <f t="shared" si="13"/>
        <v>6226.6076787620559</v>
      </c>
      <c r="D89" s="34">
        <f>Change!D89-Base!D89</f>
        <v>-7.3670251801304403</v>
      </c>
      <c r="E89" s="34">
        <f>Change!E89-Base!E89</f>
        <v>0</v>
      </c>
      <c r="F89" s="34">
        <f>Change!F89-Base!F89</f>
        <v>0.15157270203053486</v>
      </c>
      <c r="G89" s="34">
        <f>Change!G89-Base!G89</f>
        <v>-19.795273413008545</v>
      </c>
      <c r="H89" s="34">
        <f>Change!H89-Base!H89</f>
        <v>0</v>
      </c>
      <c r="I89" s="34">
        <f>Change!I89-Base!I89</f>
        <v>-17.63962099777018</v>
      </c>
      <c r="J89" s="34">
        <f>Change!J89-Base!J89</f>
        <v>1.1913587664203078</v>
      </c>
      <c r="K89" s="34">
        <f>Change!K89-Base!K89</f>
        <v>944.65905295550874</v>
      </c>
      <c r="L89" s="34">
        <f>Change!L89-Base!L89</f>
        <v>1045.647982195529</v>
      </c>
      <c r="M89" s="34">
        <f>Change!M89-Base!M89</f>
        <v>969.53974796533112</v>
      </c>
      <c r="N89" s="34">
        <f>Change!N89-Base!N89</f>
        <v>880.27982923772834</v>
      </c>
      <c r="O89" s="34">
        <f>Change!O89-Base!O89</f>
        <v>971.02432758809846</v>
      </c>
      <c r="P89" s="34">
        <f>Change!P89-Base!P89</f>
        <v>980.91751934897729</v>
      </c>
      <c r="Q89" s="34">
        <f>Change!Q89-Base!Q89</f>
        <v>1041.0314857619132</v>
      </c>
      <c r="R89" s="34">
        <f>Change!R89-Base!R89</f>
        <v>995.88367781612578</v>
      </c>
      <c r="S89" s="34">
        <f>Change!S89-Base!S89</f>
        <v>1152.4570983062513</v>
      </c>
      <c r="T89" s="34">
        <f>Change!T89-Base!T89</f>
        <v>1172.1071075034124</v>
      </c>
      <c r="U89" s="34">
        <f>Change!U89-Base!U89</f>
        <v>1760.3411223309668</v>
      </c>
      <c r="V89" s="34">
        <f>Change!V89-Base!V89</f>
        <v>2141.4805380172511</v>
      </c>
      <c r="W89" s="34">
        <f>Change!W89-Base!W89</f>
        <v>2193.0702036250495</v>
      </c>
    </row>
    <row r="90" spans="1:23" ht="15.75" x14ac:dyDescent="0.25">
      <c r="A90" s="20"/>
      <c r="B90" s="25" t="s">
        <v>42</v>
      </c>
      <c r="C90" s="46">
        <f t="shared" si="13"/>
        <v>229.08656182788536</v>
      </c>
      <c r="D90" s="34">
        <f>Change!D90-Base!D90</f>
        <v>0</v>
      </c>
      <c r="E90" s="34">
        <f>Change!E90-Base!E90</f>
        <v>0</v>
      </c>
      <c r="F90" s="34">
        <f>Change!F90-Base!F90</f>
        <v>2.8385610221448587E-5</v>
      </c>
      <c r="G90" s="34">
        <f>Change!G90-Base!G90</f>
        <v>-4.349302140326472E-3</v>
      </c>
      <c r="H90" s="34">
        <f>Change!H90-Base!H90</f>
        <v>0</v>
      </c>
      <c r="I90" s="34">
        <f>Change!I90-Base!I90</f>
        <v>9.682587101997342E-2</v>
      </c>
      <c r="J90" s="34">
        <f>Change!J90-Base!J90</f>
        <v>0</v>
      </c>
      <c r="K90" s="34">
        <f>Change!K90-Base!K90</f>
        <v>0.82919634454992774</v>
      </c>
      <c r="L90" s="34">
        <f>Change!L90-Base!L90</f>
        <v>0.3479980950596655</v>
      </c>
      <c r="M90" s="34">
        <f>Change!M90-Base!M90</f>
        <v>45.02405750077196</v>
      </c>
      <c r="N90" s="34">
        <f>Change!N90-Base!N90</f>
        <v>26.083582856852445</v>
      </c>
      <c r="O90" s="34">
        <f>Change!O90-Base!O90</f>
        <v>45.533390494343621</v>
      </c>
      <c r="P90" s="34">
        <f>Change!P90-Base!P90</f>
        <v>45.720349657500265</v>
      </c>
      <c r="Q90" s="34">
        <f>Change!Q90-Base!Q90</f>
        <v>54.787169566498051</v>
      </c>
      <c r="R90" s="34">
        <f>Change!R90-Base!R90</f>
        <v>79.817549877781858</v>
      </c>
      <c r="S90" s="34">
        <f>Change!S90-Base!S90</f>
        <v>123.48766456368139</v>
      </c>
      <c r="T90" s="34">
        <f>Change!T90-Base!T90</f>
        <v>96.420016742280495</v>
      </c>
      <c r="U90" s="34">
        <f>Change!U90-Base!U90</f>
        <v>61.365618995037948</v>
      </c>
      <c r="V90" s="34">
        <f>Change!V90-Base!V90</f>
        <v>7.5063980572904256</v>
      </c>
      <c r="W90" s="34">
        <f>Change!W90-Base!W90</f>
        <v>15.723488594219816</v>
      </c>
    </row>
    <row r="91" spans="1:23" ht="15.75" x14ac:dyDescent="0.25">
      <c r="A91" s="20"/>
      <c r="B91" s="25" t="s">
        <v>43</v>
      </c>
      <c r="C91" s="46">
        <f t="shared" si="13"/>
        <v>386.32671905961212</v>
      </c>
      <c r="D91" s="34">
        <f>Change!D91-Base!D91</f>
        <v>-5.9499111470358912E-2</v>
      </c>
      <c r="E91" s="34">
        <f>Change!E91-Base!E91</f>
        <v>0</v>
      </c>
      <c r="F91" s="34">
        <f>Change!F91-Base!F91</f>
        <v>-1.1934988899156451E-2</v>
      </c>
      <c r="G91" s="34">
        <f>Change!G91-Base!G91</f>
        <v>4.6937296199757839E-2</v>
      </c>
      <c r="H91" s="34">
        <f>Change!H91-Base!H91</f>
        <v>0</v>
      </c>
      <c r="I91" s="34">
        <f>Change!I91-Base!I91</f>
        <v>-0.1908424588800699</v>
      </c>
      <c r="J91" s="34">
        <f>Change!J91-Base!J91</f>
        <v>1.5430482601004769E-2</v>
      </c>
      <c r="K91" s="34">
        <f>Change!K91-Base!K91</f>
        <v>0.14217497066056239</v>
      </c>
      <c r="L91" s="34">
        <f>Change!L91-Base!L91</f>
        <v>-6.7171798308409052</v>
      </c>
      <c r="M91" s="34">
        <f>Change!M91-Base!M91</f>
        <v>13.152779086238297</v>
      </c>
      <c r="N91" s="34">
        <f>Change!N91-Base!N91</f>
        <v>195.0253613399982</v>
      </c>
      <c r="O91" s="34">
        <f>Change!O91-Base!O91</f>
        <v>146.99637638250715</v>
      </c>
      <c r="P91" s="34">
        <f>Change!P91-Base!P91</f>
        <v>74.198101240275719</v>
      </c>
      <c r="Q91" s="34">
        <f>Change!Q91-Base!Q91</f>
        <v>34.397154898113513</v>
      </c>
      <c r="R91" s="34">
        <f>Change!R91-Base!R91</f>
        <v>54.86965869575215</v>
      </c>
      <c r="S91" s="34">
        <f>Change!S91-Base!S91</f>
        <v>111.90880194080091</v>
      </c>
      <c r="T91" s="34">
        <f>Change!T91-Base!T91</f>
        <v>209.352104998703</v>
      </c>
      <c r="U91" s="34">
        <f>Change!U91-Base!U91</f>
        <v>103.3150964087763</v>
      </c>
      <c r="V91" s="34">
        <f>Change!V91-Base!V91</f>
        <v>23.382802408166754</v>
      </c>
      <c r="W91" s="34">
        <f>Change!W91-Base!W91</f>
        <v>33.33857852374058</v>
      </c>
    </row>
    <row r="92" spans="1:23" ht="15.75" x14ac:dyDescent="0.25">
      <c r="A92" s="20"/>
      <c r="B92" s="25" t="s">
        <v>44</v>
      </c>
      <c r="C92" s="46">
        <f t="shared" si="13"/>
        <v>-14873.3835244081</v>
      </c>
      <c r="D92" s="34">
        <f>Change!D92-Base!D92</f>
        <v>0.88945541516841331</v>
      </c>
      <c r="E92" s="34">
        <f>Change!E92-Base!E92</f>
        <v>0</v>
      </c>
      <c r="F92" s="34">
        <f>Change!F92-Base!F92</f>
        <v>-3.9151573620074487E-2</v>
      </c>
      <c r="G92" s="34">
        <f>Change!G92-Base!G92</f>
        <v>-0.20728824687193992</v>
      </c>
      <c r="H92" s="34">
        <f>Change!H92-Base!H92</f>
        <v>0</v>
      </c>
      <c r="I92" s="34">
        <f>Change!I92-Base!I92</f>
        <v>0.75935704071889631</v>
      </c>
      <c r="J92" s="34">
        <f>Change!J92-Base!J92</f>
        <v>0.39220820497121167</v>
      </c>
      <c r="K92" s="34">
        <f>Change!K92-Base!K92</f>
        <v>-2903.9100229147371</v>
      </c>
      <c r="L92" s="34">
        <f>Change!L92-Base!L92</f>
        <v>-2900.732803978337</v>
      </c>
      <c r="M92" s="34">
        <f>Change!M92-Base!M92</f>
        <v>-2916.3565567419673</v>
      </c>
      <c r="N92" s="34">
        <f>Change!N92-Base!N92</f>
        <v>-2860.2505261087781</v>
      </c>
      <c r="O92" s="34">
        <f>Change!O92-Base!O92</f>
        <v>-2894.850706154798</v>
      </c>
      <c r="P92" s="34">
        <f>Change!P92-Base!P92</f>
        <v>-2807.3246692652947</v>
      </c>
      <c r="Q92" s="34">
        <f>Change!Q92-Base!Q92</f>
        <v>-2767.8316785037159</v>
      </c>
      <c r="R92" s="34">
        <f>Change!R92-Base!R92</f>
        <v>-2463.6001313745883</v>
      </c>
      <c r="S92" s="34">
        <f>Change!S92-Base!S92</f>
        <v>-2539.0336568917346</v>
      </c>
      <c r="T92" s="34">
        <f>Change!T92-Base!T92</f>
        <v>-2593.1982022035854</v>
      </c>
      <c r="U92" s="34">
        <f>Change!U92-Base!U92</f>
        <v>-2604.8456045206485</v>
      </c>
      <c r="V92" s="34">
        <f>Change!V92-Base!V92</f>
        <v>-2797.6502338724067</v>
      </c>
      <c r="W92" s="34">
        <f>Change!W92-Base!W92</f>
        <v>-2766.5384926575762</v>
      </c>
    </row>
    <row r="93" spans="1:23" ht="15.75" x14ac:dyDescent="0.25">
      <c r="A93" s="20"/>
      <c r="B93" s="27" t="s">
        <v>1</v>
      </c>
      <c r="C93" s="35">
        <f t="shared" si="13"/>
        <v>-4490.5292777224568</v>
      </c>
      <c r="D93" s="46">
        <f>Change!D93-Base!D93</f>
        <v>-13.479719455448503</v>
      </c>
      <c r="E93" s="46">
        <f>Change!E93-Base!E93</f>
        <v>0</v>
      </c>
      <c r="F93" s="46">
        <f>Change!F93-Base!F93</f>
        <v>0.73351494406233542</v>
      </c>
      <c r="G93" s="46">
        <f>Change!G93-Base!G93</f>
        <v>-4.5046859152789693</v>
      </c>
      <c r="H93" s="46">
        <f>Change!H93-Base!H93</f>
        <v>0</v>
      </c>
      <c r="I93" s="46">
        <f>Change!I93-Base!I93</f>
        <v>-13.79323591067805</v>
      </c>
      <c r="J93" s="46">
        <f>Change!J93-Base!J93</f>
        <v>-2.6333050374232698</v>
      </c>
      <c r="K93" s="46">
        <f>Change!K93-Base!K93</f>
        <v>-753.71595801843796</v>
      </c>
      <c r="L93" s="46">
        <f>Change!L93-Base!L93</f>
        <v>-686.02962315293553</v>
      </c>
      <c r="M93" s="46">
        <f>Change!M93-Base!M93</f>
        <v>-1021.4737348704657</v>
      </c>
      <c r="N93" s="46">
        <f>Change!N93-Base!N93</f>
        <v>-930.40971415524837</v>
      </c>
      <c r="O93" s="46">
        <f>Change!O93-Base!O93</f>
        <v>-931.04510293784551</v>
      </c>
      <c r="P93" s="46">
        <f>Change!P93-Base!P93</f>
        <v>-953.30178300490661</v>
      </c>
      <c r="Q93" s="46">
        <f>Change!Q93-Base!Q93</f>
        <v>-907.99701595757506</v>
      </c>
      <c r="R93" s="46">
        <f>Change!R93-Base!R93</f>
        <v>-977.91386951052118</v>
      </c>
      <c r="S93" s="46">
        <f>Change!S93-Base!S93</f>
        <v>-887.15584792337904</v>
      </c>
      <c r="T93" s="46">
        <f>Change!T93-Base!T93</f>
        <v>-929.75802228745306</v>
      </c>
      <c r="U93" s="46">
        <f>Change!U93-Base!U93</f>
        <v>-638.30413138067524</v>
      </c>
      <c r="V93" s="46">
        <f>Change!V93-Base!V93</f>
        <v>-551.34167749711196</v>
      </c>
      <c r="W93" s="46">
        <f>Change!W93-Base!W93</f>
        <v>-454.77964943865663</v>
      </c>
    </row>
    <row r="94" spans="1:23" ht="15.75" x14ac:dyDescent="0.25">
      <c r="B94" s="24"/>
    </row>
    <row r="95" spans="1:23" ht="15.75" x14ac:dyDescent="0.25">
      <c r="B95" s="24" t="s">
        <v>69</v>
      </c>
      <c r="C95" s="20">
        <f t="shared" ref="C95" si="14">NPV($C$2,D95:W95)</f>
        <v>0</v>
      </c>
      <c r="D95" s="20">
        <f>Change!D95-Base!D95</f>
        <v>0</v>
      </c>
      <c r="E95" s="20">
        <f>Change!E95-Base!E95</f>
        <v>0</v>
      </c>
      <c r="F95" s="20">
        <f>Change!F95-Base!F95</f>
        <v>0</v>
      </c>
      <c r="G95" s="20">
        <f>Change!G95-Base!G95</f>
        <v>0</v>
      </c>
      <c r="H95" s="20">
        <f>Change!H95-Base!H95</f>
        <v>0</v>
      </c>
      <c r="I95" s="20">
        <f>Change!I95-Base!I95</f>
        <v>0</v>
      </c>
      <c r="J95" s="20">
        <f>Change!J95-Base!J95</f>
        <v>0</v>
      </c>
      <c r="K95" s="20">
        <f>Change!K95-Base!K95</f>
        <v>0</v>
      </c>
      <c r="L95" s="20">
        <f>Change!L95-Base!L95</f>
        <v>0</v>
      </c>
      <c r="M95" s="20">
        <f>Change!M95-Base!M95</f>
        <v>0</v>
      </c>
      <c r="N95" s="20">
        <f>Change!N95-Base!N95</f>
        <v>0</v>
      </c>
      <c r="O95" s="20">
        <f>Change!O95-Base!O95</f>
        <v>0</v>
      </c>
      <c r="P95" s="20">
        <f>Change!P95-Base!P95</f>
        <v>0</v>
      </c>
      <c r="Q95" s="20">
        <f>Change!Q95-Base!Q95</f>
        <v>0</v>
      </c>
      <c r="R95" s="20">
        <f>Change!R95-Base!R95</f>
        <v>0</v>
      </c>
      <c r="S95" s="20">
        <f>Change!S95-Base!S95</f>
        <v>0</v>
      </c>
      <c r="T95" s="20">
        <f>Change!T95-Base!T95</f>
        <v>0</v>
      </c>
      <c r="U95" s="20">
        <f>Change!U95-Base!U95</f>
        <v>0</v>
      </c>
      <c r="V95" s="20">
        <f>Change!V95-Base!V95</f>
        <v>0</v>
      </c>
      <c r="W95" s="20">
        <f>Change!W95-Base!W95</f>
        <v>0</v>
      </c>
    </row>
    <row r="98" spans="1:23" x14ac:dyDescent="0.25">
      <c r="G98" s="4">
        <f>209.8*0.902</f>
        <v>189.23960000000002</v>
      </c>
      <c r="S98" s="9"/>
    </row>
    <row r="100" spans="1:23" x14ac:dyDescent="0.25">
      <c r="A100" s="4">
        <v>13</v>
      </c>
      <c r="B100" s="7" t="s">
        <v>49</v>
      </c>
    </row>
    <row r="101" spans="1:23" x14ac:dyDescent="0.25">
      <c r="B101" s="4" t="s">
        <v>95</v>
      </c>
      <c r="C101" s="20">
        <f t="shared" ref="C101" si="15">NPV($C$2,D101:W101)</f>
        <v>9.6421783965985961E-4</v>
      </c>
      <c r="D101" s="20">
        <f>Change!D101-Base!D101</f>
        <v>0</v>
      </c>
      <c r="E101" s="20">
        <f>Change!E101-Base!E101</f>
        <v>0</v>
      </c>
      <c r="F101" s="20">
        <f>Change!F101-Base!F101</f>
        <v>0</v>
      </c>
      <c r="G101" s="20">
        <f>Change!G101-Base!G101</f>
        <v>0</v>
      </c>
      <c r="H101" s="20">
        <f>Change!H101-Base!H101</f>
        <v>0</v>
      </c>
      <c r="I101" s="20">
        <f>Change!I101-Base!I101</f>
        <v>-2.5987887180839095E-5</v>
      </c>
      <c r="J101" s="20">
        <f>Change!J101-Base!J101</f>
        <v>2.8165368861580303E-6</v>
      </c>
      <c r="K101" s="20">
        <f>Change!K101-Base!K101</f>
        <v>3.6118482174516027E-4</v>
      </c>
      <c r="L101" s="20">
        <f>Change!L101-Base!L101</f>
        <v>1.8231012017783967E-4</v>
      </c>
      <c r="M101" s="20">
        <f>Change!M101-Base!M101</f>
        <v>1.6201175157792153E-4</v>
      </c>
      <c r="N101" s="20">
        <f>Change!N101-Base!N101</f>
        <v>1.8902506596660002E-4</v>
      </c>
      <c r="O101" s="20">
        <f>Change!O101-Base!O101</f>
        <v>2.6153074242233991E-4</v>
      </c>
      <c r="P101" s="20">
        <f>Change!P101-Base!P101</f>
        <v>2.668793051437792E-4</v>
      </c>
      <c r="Q101" s="20">
        <f>Change!Q101-Base!Q101</f>
        <v>1.6068447359327985E-4</v>
      </c>
      <c r="R101" s="20">
        <f>Change!R101-Base!R101</f>
        <v>2.556009816525903E-4</v>
      </c>
      <c r="S101" s="20">
        <f>Change!S101-Base!S101</f>
        <v>2.7369234859691996E-4</v>
      </c>
      <c r="T101" s="20">
        <f>Change!T101-Base!T101</f>
        <v>0</v>
      </c>
      <c r="U101" s="20">
        <f>Change!U101-Base!U101</f>
        <v>0</v>
      </c>
      <c r="V101" s="20">
        <f>Change!V101-Base!V101</f>
        <v>0</v>
      </c>
      <c r="W101" s="20">
        <f>Change!W101-Base!W101</f>
        <v>0</v>
      </c>
    </row>
    <row r="103" spans="1:23" x14ac:dyDescent="0.25">
      <c r="B103" s="4" t="s">
        <v>96</v>
      </c>
      <c r="C103" s="20">
        <f t="shared" ref="C103:C107" si="16">NPV($C$2,D103:W103)</f>
        <v>10.007472696726845</v>
      </c>
      <c r="D103" s="20">
        <f>Change!D103-Base!D103</f>
        <v>0</v>
      </c>
      <c r="E103" s="20">
        <f>Change!E103-Base!E103</f>
        <v>0</v>
      </c>
      <c r="F103" s="20">
        <f>Change!F103-Base!F103</f>
        <v>0</v>
      </c>
      <c r="G103" s="20">
        <f>Change!G103-Base!G103</f>
        <v>0</v>
      </c>
      <c r="H103" s="20">
        <f>Change!H103-Base!H103</f>
        <v>0</v>
      </c>
      <c r="I103" s="20">
        <f>Change!I103-Base!I103</f>
        <v>0</v>
      </c>
      <c r="J103" s="20">
        <f>Change!J103-Base!J103</f>
        <v>0</v>
      </c>
      <c r="K103" s="20">
        <f>Change!K103-Base!K103</f>
        <v>0</v>
      </c>
      <c r="L103" s="20">
        <f>Change!L103-Base!L103</f>
        <v>0</v>
      </c>
      <c r="M103" s="20">
        <f>Change!M103-Base!M103</f>
        <v>4.7769720929409232E-2</v>
      </c>
      <c r="N103" s="20">
        <f>Change!N103-Base!N103</f>
        <v>6.7544913870887058</v>
      </c>
      <c r="O103" s="20">
        <f>Change!O103-Base!O103</f>
        <v>-0.35709808258718567</v>
      </c>
      <c r="P103" s="20">
        <f>Change!P103-Base!P103</f>
        <v>3.7059316946957779</v>
      </c>
      <c r="Q103" s="20">
        <f>Change!Q103-Base!Q103</f>
        <v>1.2386670101969912</v>
      </c>
      <c r="R103" s="20">
        <f>Change!R103-Base!R103</f>
        <v>0.66579714621332187</v>
      </c>
      <c r="S103" s="20">
        <f>Change!S103-Base!S103</f>
        <v>-1.6138069602554879</v>
      </c>
      <c r="T103" s="20">
        <f>Change!T103-Base!T103</f>
        <v>15.529862767273357</v>
      </c>
      <c r="U103" s="20">
        <f>Change!U103-Base!U103</f>
        <v>0</v>
      </c>
      <c r="V103" s="20">
        <f>Change!V103-Base!V103</f>
        <v>0</v>
      </c>
      <c r="W103" s="20">
        <f>Change!W103-Base!W103</f>
        <v>0</v>
      </c>
    </row>
    <row r="104" spans="1:23" x14ac:dyDescent="0.25">
      <c r="B104" s="4" t="s">
        <v>89</v>
      </c>
      <c r="C104" s="20">
        <f t="shared" si="16"/>
        <v>202.90629765273889</v>
      </c>
      <c r="D104" s="20">
        <f>Change!D104-Base!D104</f>
        <v>0</v>
      </c>
      <c r="E104" s="20">
        <f>Change!E104-Base!E104</f>
        <v>0</v>
      </c>
      <c r="F104" s="20">
        <f>Change!F104-Base!F104</f>
        <v>3.5975786650510599E-3</v>
      </c>
      <c r="G104" s="20">
        <f>Change!G104-Base!G104</f>
        <v>1.6087255007903423E-2</v>
      </c>
      <c r="H104" s="20">
        <f>Change!H104-Base!H104</f>
        <v>0</v>
      </c>
      <c r="I104" s="20">
        <f>Change!I104-Base!I104</f>
        <v>-0.15894244183050432</v>
      </c>
      <c r="J104" s="20">
        <f>Change!J104-Base!J104</f>
        <v>9.7467938408726695E-2</v>
      </c>
      <c r="K104" s="20">
        <f>Change!K104-Base!K104</f>
        <v>28.816403586721037</v>
      </c>
      <c r="L104" s="20">
        <f>Change!L104-Base!L104</f>
        <v>32.654342597389757</v>
      </c>
      <c r="M104" s="20">
        <f>Change!M104-Base!M104</f>
        <v>29.863935086455456</v>
      </c>
      <c r="N104" s="20">
        <f>Change!N104-Base!N104</f>
        <v>30.652434296412991</v>
      </c>
      <c r="O104" s="20">
        <f>Change!O104-Base!O104</f>
        <v>33.976293459480189</v>
      </c>
      <c r="P104" s="20">
        <f>Change!P104-Base!P104</f>
        <v>35.942417016128957</v>
      </c>
      <c r="Q104" s="20">
        <f>Change!Q104-Base!Q104</f>
        <v>39.288213015170243</v>
      </c>
      <c r="R104" s="20">
        <f>Change!R104-Base!R104</f>
        <v>30.673184884078239</v>
      </c>
      <c r="S104" s="20">
        <f>Change!S104-Base!S104</f>
        <v>35.007343171142395</v>
      </c>
      <c r="T104" s="20">
        <f>Change!T104-Base!T104</f>
        <v>39.757553032938802</v>
      </c>
      <c r="U104" s="20">
        <f>Change!U104-Base!U104</f>
        <v>47.445856319378152</v>
      </c>
      <c r="V104" s="20">
        <f>Change!V104-Base!V104</f>
        <v>66.808959603299229</v>
      </c>
      <c r="W104" s="20">
        <f>Change!W104-Base!W104</f>
        <v>74.777734321637752</v>
      </c>
    </row>
    <row r="105" spans="1:23" x14ac:dyDescent="0.25">
      <c r="B105" s="4" t="s">
        <v>90</v>
      </c>
      <c r="C105" s="20">
        <f t="shared" si="16"/>
        <v>2.5382452676073592</v>
      </c>
      <c r="D105" s="20">
        <f>Change!D105-Base!D105</f>
        <v>-5.160008317434972E-2</v>
      </c>
      <c r="E105" s="20">
        <f>Change!E105-Base!E105</f>
        <v>0</v>
      </c>
      <c r="F105" s="20">
        <f>Change!F105-Base!F105</f>
        <v>-4.5224537309787038E-3</v>
      </c>
      <c r="G105" s="20">
        <f>Change!G105-Base!G105</f>
        <v>1.2192656539902202E-3</v>
      </c>
      <c r="H105" s="20">
        <f>Change!H105-Base!H105</f>
        <v>0</v>
      </c>
      <c r="I105" s="20">
        <f>Change!I105-Base!I105</f>
        <v>7.2951807368591304E-2</v>
      </c>
      <c r="J105" s="20">
        <f>Change!J105-Base!J105</f>
        <v>-9.139302564596985E-2</v>
      </c>
      <c r="K105" s="20">
        <f>Change!K105-Base!K105</f>
        <v>0.38654228949564962</v>
      </c>
      <c r="L105" s="20">
        <f>Change!L105-Base!L105</f>
        <v>0.55301871939977021</v>
      </c>
      <c r="M105" s="20">
        <f>Change!M105-Base!M105</f>
        <v>0.74906641257545015</v>
      </c>
      <c r="N105" s="20">
        <f>Change!N105-Base!N105</f>
        <v>0.65661460005552996</v>
      </c>
      <c r="O105" s="20">
        <f>Change!O105-Base!O105</f>
        <v>0.59886275716635018</v>
      </c>
      <c r="P105" s="20">
        <f>Change!P105-Base!P105</f>
        <v>0.93260570660412001</v>
      </c>
      <c r="Q105" s="20">
        <f>Change!Q105-Base!Q105</f>
        <v>0.71186954332616015</v>
      </c>
      <c r="R105" s="20">
        <f>Change!R105-Base!R105</f>
        <v>0.44592560023061006</v>
      </c>
      <c r="S105" s="20">
        <f>Change!S105-Base!S105</f>
        <v>0.41576446762237002</v>
      </c>
      <c r="T105" s="20">
        <f>Change!T105-Base!T105</f>
        <v>0.26123014459718985</v>
      </c>
      <c r="U105" s="20">
        <f>Change!U105-Base!U105</f>
        <v>0</v>
      </c>
      <c r="V105" s="20">
        <f>Change!V105-Base!V105</f>
        <v>0</v>
      </c>
      <c r="W105" s="20">
        <f>Change!W105-Base!W105</f>
        <v>0</v>
      </c>
    </row>
    <row r="106" spans="1:23" x14ac:dyDescent="0.25">
      <c r="B106" s="4" t="s">
        <v>97</v>
      </c>
      <c r="C106" s="20">
        <f t="shared" si="16"/>
        <v>0</v>
      </c>
      <c r="D106" s="20">
        <f>Change!D106-Base!D106</f>
        <v>0</v>
      </c>
      <c r="E106" s="20">
        <f>Change!E106-Base!E106</f>
        <v>0</v>
      </c>
      <c r="F106" s="20">
        <f>Change!F106-Base!F106</f>
        <v>0</v>
      </c>
      <c r="G106" s="20">
        <f>Change!G106-Base!G106</f>
        <v>0</v>
      </c>
      <c r="H106" s="20">
        <f>Change!H106-Base!H106</f>
        <v>0</v>
      </c>
      <c r="I106" s="20">
        <f>Change!I106-Base!I106</f>
        <v>0</v>
      </c>
      <c r="J106" s="20">
        <f>Change!J106-Base!J106</f>
        <v>0</v>
      </c>
      <c r="K106" s="20">
        <f>Change!K106-Base!K106</f>
        <v>0</v>
      </c>
      <c r="L106" s="20">
        <f>Change!L106-Base!L106</f>
        <v>0</v>
      </c>
      <c r="M106" s="20">
        <f>Change!M106-Base!M106</f>
        <v>0</v>
      </c>
      <c r="N106" s="20">
        <f>Change!N106-Base!N106</f>
        <v>0</v>
      </c>
      <c r="O106" s="20">
        <f>Change!O106-Base!O106</f>
        <v>0</v>
      </c>
      <c r="P106" s="20">
        <f>Change!P106-Base!P106</f>
        <v>0</v>
      </c>
      <c r="Q106" s="20">
        <f>Change!Q106-Base!Q106</f>
        <v>0</v>
      </c>
      <c r="R106" s="20">
        <f>Change!R106-Base!R106</f>
        <v>0</v>
      </c>
      <c r="S106" s="20">
        <f>Change!S106-Base!S106</f>
        <v>0</v>
      </c>
      <c r="T106" s="20">
        <f>Change!T106-Base!T106</f>
        <v>0</v>
      </c>
      <c r="U106" s="20">
        <f>Change!U106-Base!U106</f>
        <v>0</v>
      </c>
      <c r="V106" s="20">
        <f>Change!V106-Base!V106</f>
        <v>0</v>
      </c>
      <c r="W106" s="20">
        <f>Change!W106-Base!W106</f>
        <v>0</v>
      </c>
    </row>
    <row r="107" spans="1:23" x14ac:dyDescent="0.25">
      <c r="B107" s="4" t="s">
        <v>1</v>
      </c>
      <c r="C107" s="35">
        <f t="shared" si="16"/>
        <v>215.4520156170731</v>
      </c>
      <c r="D107" s="20">
        <f>Change!D107-Base!D107</f>
        <v>-5.160008317434972E-2</v>
      </c>
      <c r="E107" s="20">
        <f>Change!E107-Base!E107</f>
        <v>0</v>
      </c>
      <c r="F107" s="20">
        <f>Change!F107-Base!F107</f>
        <v>-9.2487506589122859E-4</v>
      </c>
      <c r="G107" s="20">
        <f>Change!G107-Base!G107</f>
        <v>1.7306520661918512E-2</v>
      </c>
      <c r="H107" s="20">
        <f>Change!H107-Base!H107</f>
        <v>0</v>
      </c>
      <c r="I107" s="20">
        <f>Change!I107-Base!I107</f>
        <v>-8.59906344619219E-2</v>
      </c>
      <c r="J107" s="20">
        <f>Change!J107-Base!J107</f>
        <v>6.0749127627559574E-3</v>
      </c>
      <c r="K107" s="20">
        <f>Change!K107-Base!K107</f>
        <v>29.202945876216688</v>
      </c>
      <c r="L107" s="20">
        <f>Change!L107-Base!L107</f>
        <v>33.20736131678953</v>
      </c>
      <c r="M107" s="20">
        <f>Change!M107-Base!M107</f>
        <v>30.660771219960282</v>
      </c>
      <c r="N107" s="20">
        <f>Change!N107-Base!N107</f>
        <v>38.063540283557245</v>
      </c>
      <c r="O107" s="20">
        <f>Change!O107-Base!O107</f>
        <v>34.218058134059333</v>
      </c>
      <c r="P107" s="20">
        <f>Change!P107-Base!P107</f>
        <v>40.58095441742887</v>
      </c>
      <c r="Q107" s="20">
        <f>Change!Q107-Base!Q107</f>
        <v>41.238749568693379</v>
      </c>
      <c r="R107" s="20">
        <f>Change!R107-Base!R107</f>
        <v>31.784907630522241</v>
      </c>
      <c r="S107" s="20">
        <f>Change!S107-Base!S107</f>
        <v>33.80930067850926</v>
      </c>
      <c r="T107" s="20">
        <f>Change!T107-Base!T107</f>
        <v>55.54864594480938</v>
      </c>
      <c r="U107" s="20">
        <f>Change!U107-Base!U107</f>
        <v>47.445856319378152</v>
      </c>
      <c r="V107" s="20">
        <f>Change!V107-Base!V107</f>
        <v>66.808959603299229</v>
      </c>
      <c r="W107" s="20">
        <f>Change!W107-Base!W107</f>
        <v>74.777734321637752</v>
      </c>
    </row>
  </sheetData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5FB4-42F6-4F9A-AA80-9721931CCBCA}">
  <sheetPr codeName="Sheet3"/>
  <dimension ref="A1:AH107"/>
  <sheetViews>
    <sheetView showGridLines="0" zoomScale="80" zoomScaleNormal="80" workbookViewId="0">
      <pane xSplit="3" ySplit="5" topLeftCell="D6" activePane="bottomRight" state="frozen"/>
      <selection activeCell="H33" sqref="H33"/>
      <selection pane="topRight" activeCell="H33" sqref="H33"/>
      <selection pane="bottomLeft" activeCell="H33" sqref="H33"/>
      <selection pane="bottomRight" activeCell="D6" sqref="D6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33" ht="21" thickBot="1" x14ac:dyDescent="0.35">
      <c r="C1" s="5" t="s">
        <v>0</v>
      </c>
      <c r="D1" s="32"/>
      <c r="F1" s="33" t="s">
        <v>139</v>
      </c>
    </row>
    <row r="2" spans="1:33" ht="15.75" thickBot="1" x14ac:dyDescent="0.3">
      <c r="C2" s="6">
        <v>6.6900000000000001E-2</v>
      </c>
    </row>
    <row r="4" spans="1:33" x14ac:dyDescent="0.25">
      <c r="Y4" s="4" t="s">
        <v>1</v>
      </c>
      <c r="Z4" s="4" t="s">
        <v>103</v>
      </c>
      <c r="AB4" s="4" t="s">
        <v>104</v>
      </c>
      <c r="AC4" s="4" t="s">
        <v>105</v>
      </c>
    </row>
    <row r="5" spans="1:33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  <c r="AB5" s="4" t="s">
        <v>106</v>
      </c>
      <c r="AC5" s="4">
        <v>0</v>
      </c>
      <c r="AE5" s="4" t="s">
        <v>107</v>
      </c>
      <c r="AF5" s="4" t="s">
        <v>107</v>
      </c>
      <c r="AG5" s="4" t="s">
        <v>108</v>
      </c>
    </row>
    <row r="6" spans="1:33" x14ac:dyDescent="0.25">
      <c r="A6" s="20"/>
      <c r="AB6" s="4" t="s">
        <v>109</v>
      </c>
      <c r="AC6" s="4">
        <v>14675.135787259047</v>
      </c>
    </row>
    <row r="7" spans="1:33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3" ht="15.75" x14ac:dyDescent="0.25">
      <c r="A8" s="20"/>
      <c r="B8" s="24" t="s">
        <v>74</v>
      </c>
      <c r="C8" s="20">
        <v>952.22503413966206</v>
      </c>
      <c r="D8" s="34">
        <v>35.153072873012725</v>
      </c>
      <c r="E8" s="34">
        <v>36.764544498523492</v>
      </c>
      <c r="F8" s="34">
        <v>28.203132936726991</v>
      </c>
      <c r="G8" s="34">
        <v>26.829799334167671</v>
      </c>
      <c r="H8" s="34">
        <v>28.808779468411618</v>
      </c>
      <c r="I8" s="34">
        <v>144.33446085406749</v>
      </c>
      <c r="J8" s="34">
        <v>141.72042227156521</v>
      </c>
      <c r="K8" s="34">
        <v>146.59771892474498</v>
      </c>
      <c r="L8" s="34">
        <v>144.03377591380661</v>
      </c>
      <c r="M8" s="34">
        <v>144.41969383530079</v>
      </c>
      <c r="N8" s="34">
        <v>130.84522787248039</v>
      </c>
      <c r="O8" s="34">
        <v>145.74844420846972</v>
      </c>
      <c r="P8" s="34">
        <v>132.0565409247157</v>
      </c>
      <c r="Q8" s="34">
        <v>136.12132899302611</v>
      </c>
      <c r="R8" s="34">
        <v>127.61228548516411</v>
      </c>
      <c r="S8" s="34">
        <v>139.84009440031701</v>
      </c>
      <c r="T8" s="34">
        <v>147.0065211777291</v>
      </c>
      <c r="U8" s="34">
        <v>0.9703859715488502</v>
      </c>
      <c r="V8" s="34">
        <v>1.2846672438558702</v>
      </c>
      <c r="W8" s="34">
        <v>1.4097797936058709</v>
      </c>
      <c r="X8" s="20"/>
      <c r="Y8" s="4">
        <v>1839.7606769812405</v>
      </c>
      <c r="AE8" s="4" t="s">
        <v>74</v>
      </c>
      <c r="AG8" s="4" t="s">
        <v>110</v>
      </c>
    </row>
    <row r="9" spans="1:33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3" ht="15.75" x14ac:dyDescent="0.25">
      <c r="A10" s="20"/>
      <c r="B10" s="27" t="s">
        <v>1</v>
      </c>
      <c r="C10" s="35">
        <v>952.22503413966206</v>
      </c>
      <c r="D10" s="35">
        <v>35.153072873012725</v>
      </c>
      <c r="E10" s="35">
        <v>36.764544498523492</v>
      </c>
      <c r="F10" s="35">
        <v>28.203132936726991</v>
      </c>
      <c r="G10" s="35">
        <v>26.829799334167671</v>
      </c>
      <c r="H10" s="35">
        <v>28.808779468411618</v>
      </c>
      <c r="I10" s="35">
        <v>144.33446085406749</v>
      </c>
      <c r="J10" s="35">
        <v>141.72042227156521</v>
      </c>
      <c r="K10" s="35">
        <v>146.59771892474498</v>
      </c>
      <c r="L10" s="35">
        <v>144.03377591380661</v>
      </c>
      <c r="M10" s="35">
        <v>144.41969383530079</v>
      </c>
      <c r="N10" s="35">
        <v>130.84522787248039</v>
      </c>
      <c r="O10" s="35">
        <v>145.74844420846972</v>
      </c>
      <c r="P10" s="35">
        <v>132.0565409247157</v>
      </c>
      <c r="Q10" s="35">
        <v>136.12132899302611</v>
      </c>
      <c r="R10" s="35">
        <v>127.61228548516411</v>
      </c>
      <c r="S10" s="35">
        <v>139.84009440031701</v>
      </c>
      <c r="T10" s="35">
        <v>147.0065211777291</v>
      </c>
      <c r="U10" s="35">
        <v>0.9703859715488502</v>
      </c>
      <c r="V10" s="35">
        <v>1.2846672438558702</v>
      </c>
      <c r="W10" s="35">
        <v>1.4097797936058709</v>
      </c>
      <c r="X10" s="20"/>
      <c r="Y10" s="4">
        <v>1839.7606769812405</v>
      </c>
    </row>
    <row r="11" spans="1:33" x14ac:dyDescent="0.25">
      <c r="A11" s="20"/>
      <c r="X11" s="20"/>
    </row>
    <row r="12" spans="1:33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3" ht="15.75" x14ac:dyDescent="0.25">
      <c r="A13" s="20"/>
      <c r="B13" s="25" t="s">
        <v>75</v>
      </c>
      <c r="C13" s="20">
        <v>3910.9172234528151</v>
      </c>
      <c r="D13" s="34">
        <v>282.53800191348307</v>
      </c>
      <c r="E13" s="34">
        <v>327.45417536661319</v>
      </c>
      <c r="F13" s="34">
        <v>310.94875931031629</v>
      </c>
      <c r="G13" s="34">
        <v>376.60745199448701</v>
      </c>
      <c r="H13" s="34">
        <v>369.6337245065846</v>
      </c>
      <c r="I13" s="34">
        <v>699.40865820994293</v>
      </c>
      <c r="J13" s="34">
        <v>676.36313379259707</v>
      </c>
      <c r="K13" s="34">
        <v>504.22450097319512</v>
      </c>
      <c r="L13" s="34">
        <v>482.08207564316581</v>
      </c>
      <c r="M13" s="34">
        <v>472.3618315997511</v>
      </c>
      <c r="N13" s="34">
        <v>354.25922474740759</v>
      </c>
      <c r="O13" s="34">
        <v>381.29596816712188</v>
      </c>
      <c r="P13" s="34">
        <v>327.33707887613002</v>
      </c>
      <c r="Q13" s="34">
        <v>334.98705676567243</v>
      </c>
      <c r="R13" s="34">
        <v>228.00218757955838</v>
      </c>
      <c r="S13" s="34">
        <v>216.64782590208341</v>
      </c>
      <c r="T13" s="34">
        <v>158.04049594890267</v>
      </c>
      <c r="U13" s="34">
        <v>-15.9296942983013</v>
      </c>
      <c r="V13" s="34">
        <v>-23.00834035447749</v>
      </c>
      <c r="W13" s="34">
        <v>-21.714033382861864</v>
      </c>
      <c r="X13" s="20"/>
      <c r="Y13" s="4">
        <v>6441.5400832613723</v>
      </c>
      <c r="Z13" s="4" t="b">
        <v>1</v>
      </c>
      <c r="AE13" s="4" t="s">
        <v>74</v>
      </c>
      <c r="AG13" s="4" t="s">
        <v>111</v>
      </c>
    </row>
    <row r="14" spans="1:33" ht="15.75" x14ac:dyDescent="0.25">
      <c r="A14" s="20"/>
      <c r="B14" s="25" t="s">
        <v>7</v>
      </c>
      <c r="C14" s="20">
        <v>93.549863863454405</v>
      </c>
      <c r="D14" s="20">
        <v>16.200961580000332</v>
      </c>
      <c r="E14" s="20">
        <v>20.255211818794468</v>
      </c>
      <c r="F14" s="20">
        <v>20.199869709999952</v>
      </c>
      <c r="G14" s="20">
        <v>20.199869709999952</v>
      </c>
      <c r="H14" s="20">
        <v>20.199869709999952</v>
      </c>
      <c r="I14" s="20">
        <v>20.255211818794468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4">
        <v>117.31099434758912</v>
      </c>
      <c r="AE14" s="4" t="s">
        <v>112</v>
      </c>
      <c r="AG14" s="4" t="s">
        <v>111</v>
      </c>
    </row>
    <row r="15" spans="1:33" ht="15.75" x14ac:dyDescent="0.25">
      <c r="A15" s="20"/>
      <c r="B15" s="36" t="s">
        <v>8</v>
      </c>
      <c r="C15" s="20">
        <v>267.93712436174923</v>
      </c>
      <c r="D15" s="34">
        <v>0</v>
      </c>
      <c r="E15" s="34">
        <v>0</v>
      </c>
      <c r="F15" s="34">
        <v>0</v>
      </c>
      <c r="G15" s="34">
        <v>1.2470000000000001</v>
      </c>
      <c r="H15" s="34">
        <v>0</v>
      </c>
      <c r="I15" s="34">
        <v>50.503046840000003</v>
      </c>
      <c r="J15" s="34">
        <v>52.514182470000002</v>
      </c>
      <c r="K15" s="34">
        <v>13.911</v>
      </c>
      <c r="L15" s="34">
        <v>0</v>
      </c>
      <c r="M15" s="34">
        <v>0</v>
      </c>
      <c r="N15" s="34">
        <v>14.149743279599999</v>
      </c>
      <c r="O15" s="34">
        <v>0</v>
      </c>
      <c r="P15" s="34">
        <v>0</v>
      </c>
      <c r="Q15" s="34">
        <v>0</v>
      </c>
      <c r="R15" s="34">
        <v>318.29915706899993</v>
      </c>
      <c r="S15" s="34">
        <v>70.279500729999995</v>
      </c>
      <c r="T15" s="34">
        <v>0</v>
      </c>
      <c r="U15" s="34">
        <v>124.13162613980001</v>
      </c>
      <c r="V15" s="34">
        <v>0</v>
      </c>
      <c r="W15" s="34">
        <v>0</v>
      </c>
      <c r="X15" s="20"/>
      <c r="Y15" s="4">
        <v>645.03525652839994</v>
      </c>
    </row>
    <row r="16" spans="1:33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33" ht="15.75" x14ac:dyDescent="0.25">
      <c r="A17" s="20"/>
      <c r="B17" s="27" t="s">
        <v>1</v>
      </c>
      <c r="C17" s="35">
        <v>4272.4042116780183</v>
      </c>
      <c r="D17" s="35">
        <v>298.73896349348342</v>
      </c>
      <c r="E17" s="35">
        <v>347.70938718540765</v>
      </c>
      <c r="F17" s="35">
        <v>331.14862902031626</v>
      </c>
      <c r="G17" s="35">
        <v>398.05432170448699</v>
      </c>
      <c r="H17" s="35">
        <v>389.83359421658457</v>
      </c>
      <c r="I17" s="35">
        <v>770.16691686873742</v>
      </c>
      <c r="J17" s="35">
        <v>728.87731626259711</v>
      </c>
      <c r="K17" s="35">
        <v>518.13550097319512</v>
      </c>
      <c r="L17" s="35">
        <v>482.08207564316581</v>
      </c>
      <c r="M17" s="35">
        <v>472.3618315997511</v>
      </c>
      <c r="N17" s="35">
        <v>368.40896802700757</v>
      </c>
      <c r="O17" s="35">
        <v>381.29596816712188</v>
      </c>
      <c r="P17" s="35">
        <v>327.33707887613002</v>
      </c>
      <c r="Q17" s="35">
        <v>334.98705676567243</v>
      </c>
      <c r="R17" s="35">
        <v>546.30134464855837</v>
      </c>
      <c r="S17" s="35">
        <v>286.92732663208341</v>
      </c>
      <c r="T17" s="35">
        <v>158.04049594890267</v>
      </c>
      <c r="U17" s="35">
        <v>108.20193184149871</v>
      </c>
      <c r="V17" s="35">
        <v>-23.00834035447749</v>
      </c>
      <c r="W17" s="35">
        <v>-21.714033382861864</v>
      </c>
      <c r="X17" s="20"/>
      <c r="Y17" s="4">
        <v>7203.8863341373599</v>
      </c>
    </row>
    <row r="18" spans="1:33" x14ac:dyDescent="0.25">
      <c r="A18" s="20"/>
      <c r="X18" s="20"/>
    </row>
    <row r="19" spans="1:33" ht="15.75" x14ac:dyDescent="0.25">
      <c r="A19" s="20">
        <v>3</v>
      </c>
      <c r="B19" s="2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33" ht="15.75" x14ac:dyDescent="0.25">
      <c r="A20" s="20"/>
      <c r="B20" s="25" t="s">
        <v>45</v>
      </c>
      <c r="C20" s="20">
        <v>5786.8731408335325</v>
      </c>
      <c r="D20" s="34">
        <v>701.63042241273001</v>
      </c>
      <c r="E20" s="34">
        <v>790.49168374541318</v>
      </c>
      <c r="F20" s="34">
        <v>557.93056102107107</v>
      </c>
      <c r="G20" s="34">
        <v>539.34322999012977</v>
      </c>
      <c r="H20" s="34">
        <v>577.17720142975668</v>
      </c>
      <c r="I20" s="34">
        <v>719.37447612389906</v>
      </c>
      <c r="J20" s="34">
        <v>731.07351584762239</v>
      </c>
      <c r="K20" s="34">
        <v>699.99104585144937</v>
      </c>
      <c r="L20" s="34">
        <v>726.08919014771425</v>
      </c>
      <c r="M20" s="34">
        <v>557.66547727343618</v>
      </c>
      <c r="N20" s="34">
        <v>426.91182460385789</v>
      </c>
      <c r="O20" s="34">
        <v>449.75232615006757</v>
      </c>
      <c r="P20" s="34">
        <v>413.77027533811241</v>
      </c>
      <c r="Q20" s="34">
        <v>398.06752732241534</v>
      </c>
      <c r="R20" s="34">
        <v>282.68074909545896</v>
      </c>
      <c r="S20" s="34">
        <v>273.04225851400736</v>
      </c>
      <c r="T20" s="34">
        <v>287.60002963225406</v>
      </c>
      <c r="U20" s="34">
        <v>18.478828099121781</v>
      </c>
      <c r="V20" s="34">
        <v>24.456202724447159</v>
      </c>
      <c r="W20" s="34">
        <v>26.565028945013079</v>
      </c>
      <c r="X20" s="20"/>
      <c r="Y20" s="4">
        <v>9202.0918542679792</v>
      </c>
      <c r="AE20" s="4" t="s">
        <v>74</v>
      </c>
      <c r="AG20" s="4" t="s">
        <v>113</v>
      </c>
    </row>
    <row r="21" spans="1:33" ht="15.75" x14ac:dyDescent="0.25">
      <c r="A21" s="20"/>
      <c r="B21" s="25" t="s">
        <v>76</v>
      </c>
      <c r="C21" s="20">
        <v>5.2408502559885406</v>
      </c>
      <c r="D21" s="34">
        <v>0.73191386383999979</v>
      </c>
      <c r="E21" s="34">
        <v>0.60504448854999981</v>
      </c>
      <c r="F21" s="34">
        <v>0.80238764396000006</v>
      </c>
      <c r="G21" s="34">
        <v>0.59046817152000053</v>
      </c>
      <c r="H21" s="34">
        <v>0.71797776276999958</v>
      </c>
      <c r="I21" s="34">
        <v>0.64984241177999991</v>
      </c>
      <c r="J21" s="34">
        <v>0.40239585555999996</v>
      </c>
      <c r="K21" s="34">
        <v>0.32016778980999999</v>
      </c>
      <c r="L21" s="34">
        <v>0.26747221061999987</v>
      </c>
      <c r="M21" s="34">
        <v>0.31109902357999997</v>
      </c>
      <c r="N21" s="34">
        <v>0.63485278095000008</v>
      </c>
      <c r="O21" s="34">
        <v>0.59883730651000011</v>
      </c>
      <c r="P21" s="34">
        <v>0.76522674378999989</v>
      </c>
      <c r="Q21" s="34">
        <v>0.67293743714000021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20"/>
      <c r="Y21" s="4">
        <v>8.0706234903799992</v>
      </c>
      <c r="AE21" s="4" t="s">
        <v>74</v>
      </c>
      <c r="AG21" s="4" t="s">
        <v>114</v>
      </c>
    </row>
    <row r="22" spans="1:33" ht="15.75" x14ac:dyDescent="0.25">
      <c r="A22" s="20"/>
      <c r="B22" s="27" t="s">
        <v>1</v>
      </c>
      <c r="C22" s="35">
        <v>5792.1139910895217</v>
      </c>
      <c r="D22" s="35">
        <v>702.36233627656998</v>
      </c>
      <c r="E22" s="35">
        <v>791.09672823396318</v>
      </c>
      <c r="F22" s="35">
        <v>558.73294866503102</v>
      </c>
      <c r="G22" s="35">
        <v>539.93369816164977</v>
      </c>
      <c r="H22" s="35">
        <v>577.89517919252671</v>
      </c>
      <c r="I22" s="35">
        <v>720.02431853567907</v>
      </c>
      <c r="J22" s="35">
        <v>731.47591170318242</v>
      </c>
      <c r="K22" s="35">
        <v>700.31121364125931</v>
      </c>
      <c r="L22" s="35">
        <v>726.35666235833423</v>
      </c>
      <c r="M22" s="35">
        <v>557.97657629701621</v>
      </c>
      <c r="N22" s="35">
        <v>427.54667738480788</v>
      </c>
      <c r="O22" s="35">
        <v>450.35116345657758</v>
      </c>
      <c r="P22" s="35">
        <v>414.53550208190239</v>
      </c>
      <c r="Q22" s="35">
        <v>398.74046475955532</v>
      </c>
      <c r="R22" s="35">
        <v>282.68074909545896</v>
      </c>
      <c r="S22" s="35">
        <v>273.04225851400736</v>
      </c>
      <c r="T22" s="35">
        <v>287.60002963225406</v>
      </c>
      <c r="U22" s="35">
        <v>18.478828099121781</v>
      </c>
      <c r="V22" s="35">
        <v>24.456202724447159</v>
      </c>
      <c r="W22" s="35">
        <v>26.565028945013079</v>
      </c>
      <c r="X22" s="20"/>
      <c r="Y22" s="4">
        <v>9210.1624777583584</v>
      </c>
    </row>
    <row r="23" spans="1:33" x14ac:dyDescent="0.25">
      <c r="A23" s="20"/>
      <c r="X23" s="20"/>
    </row>
    <row r="24" spans="1:33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33" ht="15.75" x14ac:dyDescent="0.25">
      <c r="A25" s="20"/>
      <c r="B25" s="25" t="s">
        <v>78</v>
      </c>
      <c r="C25" s="20">
        <v>2.8617474231977417E-2</v>
      </c>
      <c r="D25" s="20">
        <v>0</v>
      </c>
      <c r="E25" s="20">
        <v>0</v>
      </c>
      <c r="F25" s="20">
        <v>0</v>
      </c>
      <c r="G25" s="20">
        <v>0</v>
      </c>
      <c r="H25" s="20">
        <v>9.7415882896147703E-3</v>
      </c>
      <c r="I25" s="20">
        <v>9.3132959167015403E-3</v>
      </c>
      <c r="J25" s="20">
        <v>9.2084923900764785E-3</v>
      </c>
      <c r="K25" s="20">
        <v>4.6618051713744014E-3</v>
      </c>
      <c r="L25" s="20">
        <v>4.9582213546857622E-3</v>
      </c>
      <c r="M25" s="20">
        <v>2.5202608993452605E-3</v>
      </c>
      <c r="N25" s="20">
        <v>1.0696152623086801E-3</v>
      </c>
      <c r="O25" s="20">
        <v>1.1059683250986599E-3</v>
      </c>
      <c r="P25" s="20">
        <v>1.0951866343628693E-3</v>
      </c>
      <c r="Q25" s="20">
        <v>8.8728015903072018E-4</v>
      </c>
      <c r="R25" s="20">
        <v>1.0679251089229802E-3</v>
      </c>
      <c r="S25" s="20">
        <v>7.6513300992612002E-4</v>
      </c>
      <c r="T25" s="20">
        <v>0</v>
      </c>
      <c r="U25" s="20">
        <v>0</v>
      </c>
      <c r="V25" s="20">
        <v>0</v>
      </c>
      <c r="W25" s="20">
        <v>0</v>
      </c>
      <c r="X25" s="20"/>
      <c r="Y25" s="4">
        <v>4.6394772521448233E-2</v>
      </c>
    </row>
    <row r="26" spans="1:33" ht="15.75" x14ac:dyDescent="0.25">
      <c r="A26" s="20"/>
      <c r="B26" s="25" t="s">
        <v>92</v>
      </c>
      <c r="C26" s="20">
        <v>-191.98339125150159</v>
      </c>
      <c r="D26" s="20">
        <v>69.641340351337604</v>
      </c>
      <c r="E26" s="20">
        <v>82.895894317090466</v>
      </c>
      <c r="F26" s="20">
        <v>348.03505856810835</v>
      </c>
      <c r="G26" s="20">
        <v>339.81999975901743</v>
      </c>
      <c r="H26" s="20">
        <v>376.44717793702944</v>
      </c>
      <c r="I26" s="20">
        <v>-224.64014259624665</v>
      </c>
      <c r="J26" s="20">
        <v>-176.61684072824903</v>
      </c>
      <c r="K26" s="20">
        <v>-220.38974068207656</v>
      </c>
      <c r="L26" s="20">
        <v>-149.92898553681766</v>
      </c>
      <c r="M26" s="20">
        <v>-282.46683266806411</v>
      </c>
      <c r="N26" s="20">
        <v>-299.43792782584359</v>
      </c>
      <c r="O26" s="20">
        <v>-339.57086911734194</v>
      </c>
      <c r="P26" s="20">
        <v>-257.90025551174779</v>
      </c>
      <c r="Q26" s="20">
        <v>-288.16514936318629</v>
      </c>
      <c r="R26" s="20">
        <v>-317.03366020476449</v>
      </c>
      <c r="S26" s="20">
        <v>-340.57630261231816</v>
      </c>
      <c r="T26" s="20">
        <v>-334.87605199143957</v>
      </c>
      <c r="U26" s="20">
        <v>335.89385158443451</v>
      </c>
      <c r="V26" s="20">
        <v>431.00983782354422</v>
      </c>
      <c r="W26" s="20">
        <v>468.18397825873018</v>
      </c>
      <c r="X26" s="20"/>
      <c r="AG26" s="4" t="s">
        <v>115</v>
      </c>
    </row>
    <row r="27" spans="1:33" ht="15.75" x14ac:dyDescent="0.25">
      <c r="A27" s="20"/>
      <c r="B27" s="27" t="s">
        <v>1</v>
      </c>
      <c r="C27" s="35">
        <v>-191.95477377726957</v>
      </c>
      <c r="D27" s="35">
        <v>69.641340351337604</v>
      </c>
      <c r="E27" s="35">
        <v>82.895894317090466</v>
      </c>
      <c r="F27" s="35">
        <v>348.03505856810835</v>
      </c>
      <c r="G27" s="35">
        <v>339.81999975901743</v>
      </c>
      <c r="H27" s="35">
        <v>376.45691952531905</v>
      </c>
      <c r="I27" s="35">
        <v>-224.63082930032994</v>
      </c>
      <c r="J27" s="35">
        <v>-176.60763223585894</v>
      </c>
      <c r="K27" s="35">
        <v>-220.3850788769052</v>
      </c>
      <c r="L27" s="35">
        <v>-149.92402731546298</v>
      </c>
      <c r="M27" s="35">
        <v>-282.46431240716475</v>
      </c>
      <c r="N27" s="35">
        <v>-299.43685821058131</v>
      </c>
      <c r="O27" s="35">
        <v>-339.56976314901686</v>
      </c>
      <c r="P27" s="35">
        <v>-257.89916032511343</v>
      </c>
      <c r="Q27" s="35">
        <v>-288.16426208302727</v>
      </c>
      <c r="R27" s="35">
        <v>-317.03259227965555</v>
      </c>
      <c r="S27" s="35">
        <v>-340.57553747930825</v>
      </c>
      <c r="T27" s="35">
        <v>-334.87605199143957</v>
      </c>
      <c r="U27" s="35">
        <v>335.89385158443451</v>
      </c>
      <c r="V27" s="35">
        <v>431.00983782354422</v>
      </c>
      <c r="W27" s="35">
        <v>468.18397825873018</v>
      </c>
      <c r="X27" s="20"/>
      <c r="Y27" s="4">
        <v>-779.62922546628238</v>
      </c>
    </row>
    <row r="28" spans="1:33" x14ac:dyDescent="0.25">
      <c r="A28" s="20"/>
      <c r="X28" s="20"/>
    </row>
    <row r="29" spans="1:33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3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3" ht="15.75" x14ac:dyDescent="0.25">
      <c r="A31" s="20"/>
      <c r="B31" s="25" t="s">
        <v>10</v>
      </c>
      <c r="C31" s="20">
        <v>-1574.7261086952565</v>
      </c>
      <c r="D31" s="34">
        <v>25.281834349036089</v>
      </c>
      <c r="E31" s="34">
        <v>39.081955606658838</v>
      </c>
      <c r="F31" s="34">
        <v>11.19947833357484</v>
      </c>
      <c r="G31" s="34">
        <v>-70.749603798337731</v>
      </c>
      <c r="H31" s="34">
        <v>-147.26956250503281</v>
      </c>
      <c r="I31" s="34">
        <v>-157.89107761553876</v>
      </c>
      <c r="J31" s="34">
        <v>-164.39532652409048</v>
      </c>
      <c r="K31" s="34">
        <v>-206.26977641715663</v>
      </c>
      <c r="L31" s="34">
        <v>-214.750688220028</v>
      </c>
      <c r="M31" s="34">
        <v>-214.81594918450529</v>
      </c>
      <c r="N31" s="34">
        <v>-273.35011010388797</v>
      </c>
      <c r="O31" s="34">
        <v>-298.72657669270416</v>
      </c>
      <c r="P31" s="34">
        <v>-211.35717158015996</v>
      </c>
      <c r="Q31" s="34">
        <v>-167.49795008806802</v>
      </c>
      <c r="R31" s="34">
        <v>-261.14682406183715</v>
      </c>
      <c r="S31" s="34">
        <v>-262.46556203986069</v>
      </c>
      <c r="T31" s="34">
        <v>-271.51381257700575</v>
      </c>
      <c r="U31" s="34">
        <v>-228.31043030905795</v>
      </c>
      <c r="V31" s="34">
        <v>-227.76393605996029</v>
      </c>
      <c r="W31" s="34">
        <v>-233.55875293926471</v>
      </c>
      <c r="X31" s="20"/>
      <c r="Y31" s="4">
        <v>-3536.2698424272266</v>
      </c>
      <c r="AE31" s="4" t="s">
        <v>42</v>
      </c>
      <c r="AG31" s="4" t="s">
        <v>110</v>
      </c>
    </row>
    <row r="32" spans="1:33" ht="15.75" x14ac:dyDescent="0.25">
      <c r="A32" s="20"/>
      <c r="B32" s="25" t="s">
        <v>11</v>
      </c>
      <c r="C32" s="20">
        <v>-7413.8990299458883</v>
      </c>
      <c r="D32" s="34">
        <v>-316.53335607681203</v>
      </c>
      <c r="E32" s="34">
        <v>-317.20588885714039</v>
      </c>
      <c r="F32" s="34">
        <v>-439.52756222151027</v>
      </c>
      <c r="G32" s="34">
        <v>-447.20066468560469</v>
      </c>
      <c r="H32" s="34">
        <v>-478.38969262153108</v>
      </c>
      <c r="I32" s="34">
        <v>-478.00097940396194</v>
      </c>
      <c r="J32" s="34">
        <v>-497.74971174390538</v>
      </c>
      <c r="K32" s="34">
        <v>-570.3994651669833</v>
      </c>
      <c r="L32" s="34">
        <v>-201.88001484025452</v>
      </c>
      <c r="M32" s="34">
        <v>-747.06266445231461</v>
      </c>
      <c r="N32" s="34">
        <v>-1106.5448451372324</v>
      </c>
      <c r="O32" s="34">
        <v>-1141.1137235287956</v>
      </c>
      <c r="P32" s="34">
        <v>-1026.5550508327183</v>
      </c>
      <c r="Q32" s="34">
        <v>-1081.143428509017</v>
      </c>
      <c r="R32" s="34">
        <v>-1288.5792346781184</v>
      </c>
      <c r="S32" s="34">
        <v>-1290.0075037624179</v>
      </c>
      <c r="T32" s="34">
        <v>-1327.7885154672788</v>
      </c>
      <c r="U32" s="34">
        <v>-1298.1179738538285</v>
      </c>
      <c r="V32" s="34">
        <v>-1328.024981148975</v>
      </c>
      <c r="W32" s="34">
        <v>-640.09351181403781</v>
      </c>
      <c r="X32" s="20"/>
      <c r="Y32" s="4">
        <v>-16021.918768802436</v>
      </c>
      <c r="AE32" s="4" t="s">
        <v>43</v>
      </c>
      <c r="AG32" s="4" t="s">
        <v>110</v>
      </c>
    </row>
    <row r="33" spans="1:33" ht="15.75" x14ac:dyDescent="0.25">
      <c r="A33" s="20"/>
      <c r="B33" s="25" t="s">
        <v>12</v>
      </c>
      <c r="C33" s="20">
        <v>111.43109691219213</v>
      </c>
      <c r="D33" s="34">
        <v>6.5966169703958846</v>
      </c>
      <c r="E33" s="34">
        <v>7.2336428758193145</v>
      </c>
      <c r="F33" s="34">
        <v>6.0156548369959761</v>
      </c>
      <c r="G33" s="34">
        <v>6.1426962435067756</v>
      </c>
      <c r="H33" s="34">
        <v>6.7296979804638051</v>
      </c>
      <c r="I33" s="34">
        <v>7.5510272412191997</v>
      </c>
      <c r="J33" s="34">
        <v>12.676164055390629</v>
      </c>
      <c r="K33" s="34">
        <v>12.643286443062566</v>
      </c>
      <c r="L33" s="34">
        <v>13.696043553566771</v>
      </c>
      <c r="M33" s="34">
        <v>9.9715203009520135</v>
      </c>
      <c r="N33" s="34">
        <v>7.430876174855487</v>
      </c>
      <c r="O33" s="34">
        <v>7.8486767828472601</v>
      </c>
      <c r="P33" s="34">
        <v>8.0119377155183198</v>
      </c>
      <c r="Q33" s="34">
        <v>7.578326892658235</v>
      </c>
      <c r="R33" s="34">
        <v>6.8070971933845268</v>
      </c>
      <c r="S33" s="34">
        <v>10.617038540656376</v>
      </c>
      <c r="T33" s="34">
        <v>11.096611877570544</v>
      </c>
      <c r="U33" s="34">
        <v>25.868858222236572</v>
      </c>
      <c r="V33" s="34">
        <v>33.838951224350602</v>
      </c>
      <c r="W33" s="34">
        <v>32.885057368396915</v>
      </c>
      <c r="X33" s="20"/>
      <c r="Y33" s="4">
        <v>241.23978249384777</v>
      </c>
      <c r="AE33" s="4" t="s">
        <v>116</v>
      </c>
      <c r="AG33" s="4" t="s">
        <v>110</v>
      </c>
    </row>
    <row r="34" spans="1:33" ht="15.75" x14ac:dyDescent="0.25">
      <c r="A34" s="20"/>
      <c r="B34" s="25" t="s">
        <v>13</v>
      </c>
      <c r="C34" s="20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20"/>
      <c r="Y34" s="4">
        <v>0</v>
      </c>
      <c r="AE34" s="4" t="s">
        <v>117</v>
      </c>
      <c r="AG34" s="4" t="s">
        <v>118</v>
      </c>
    </row>
    <row r="35" spans="1:33" ht="15.75" x14ac:dyDescent="0.25">
      <c r="A35" s="20"/>
      <c r="B35" s="25" t="s">
        <v>14</v>
      </c>
      <c r="C35" s="20">
        <v>36.991927885730647</v>
      </c>
      <c r="D35" s="34">
        <v>24.445993142005811</v>
      </c>
      <c r="E35" s="34">
        <v>16.025579196000059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20"/>
      <c r="Y35" s="4">
        <v>40.471572338005871</v>
      </c>
      <c r="AE35" s="4" t="s">
        <v>119</v>
      </c>
      <c r="AG35" s="4" t="s">
        <v>110</v>
      </c>
    </row>
    <row r="36" spans="1:33" ht="15.75" x14ac:dyDescent="0.25">
      <c r="A36" s="20"/>
      <c r="B36" s="25" t="s">
        <v>15</v>
      </c>
      <c r="C36" s="20">
        <v>2293.116527903645</v>
      </c>
      <c r="D36" s="34">
        <v>245.58042652799961</v>
      </c>
      <c r="E36" s="34">
        <v>227.21142283161748</v>
      </c>
      <c r="F36" s="34">
        <v>231.81731968023823</v>
      </c>
      <c r="G36" s="34">
        <v>229.43962133491439</v>
      </c>
      <c r="H36" s="34">
        <v>222.64986580825772</v>
      </c>
      <c r="I36" s="34">
        <v>221.25369180593799</v>
      </c>
      <c r="J36" s="34">
        <v>216.08718510679111</v>
      </c>
      <c r="K36" s="34">
        <v>215.21553621320211</v>
      </c>
      <c r="L36" s="34">
        <v>213.69650465906702</v>
      </c>
      <c r="M36" s="34">
        <v>210.06515395265382</v>
      </c>
      <c r="N36" s="34">
        <v>204.87870154703256</v>
      </c>
      <c r="O36" s="34">
        <v>203.41359908024771</v>
      </c>
      <c r="P36" s="34">
        <v>201.95641923869792</v>
      </c>
      <c r="Q36" s="34">
        <v>193.21579203307348</v>
      </c>
      <c r="R36" s="34">
        <v>174.96690169630534</v>
      </c>
      <c r="S36" s="34">
        <v>171.89935225193523</v>
      </c>
      <c r="T36" s="34">
        <v>169.24577366636944</v>
      </c>
      <c r="U36" s="34">
        <v>168.04722417876391</v>
      </c>
      <c r="V36" s="34">
        <v>167.62494532233958</v>
      </c>
      <c r="W36" s="34">
        <v>166.30592222631327</v>
      </c>
      <c r="X36" s="20"/>
      <c r="Y36" s="4">
        <v>4054.5713591617578</v>
      </c>
      <c r="AE36" s="4" t="s">
        <v>120</v>
      </c>
      <c r="AG36" s="4" t="s">
        <v>110</v>
      </c>
    </row>
    <row r="37" spans="1:33" ht="15.75" x14ac:dyDescent="0.25">
      <c r="A37" s="20"/>
      <c r="B37" s="25" t="s">
        <v>93</v>
      </c>
      <c r="C37" s="20">
        <v>103.45255543045913</v>
      </c>
      <c r="D37" s="34">
        <v>8.7502774270321044</v>
      </c>
      <c r="E37" s="34">
        <v>8.7633311875200537</v>
      </c>
      <c r="F37" s="34">
        <v>8.7744283754400563</v>
      </c>
      <c r="G37" s="34">
        <v>8.7861783391200632</v>
      </c>
      <c r="H37" s="34">
        <v>8.7473389468500553</v>
      </c>
      <c r="I37" s="34">
        <v>8.8082154915300581</v>
      </c>
      <c r="J37" s="34">
        <v>8.8214282301600591</v>
      </c>
      <c r="K37" s="34">
        <v>11.302615101199258</v>
      </c>
      <c r="L37" s="34">
        <v>11.761506369728291</v>
      </c>
      <c r="M37" s="34">
        <v>10.630776608560522</v>
      </c>
      <c r="N37" s="34">
        <v>9.9272188041892022</v>
      </c>
      <c r="O37" s="34">
        <v>9.937219164448658</v>
      </c>
      <c r="P37" s="34">
        <v>10.110291641452761</v>
      </c>
      <c r="Q37" s="34">
        <v>10.078209998511088</v>
      </c>
      <c r="R37" s="34">
        <v>11.011996385546892</v>
      </c>
      <c r="S37" s="34">
        <v>10.056141160067355</v>
      </c>
      <c r="T37" s="34">
        <v>10.202885706204567</v>
      </c>
      <c r="U37" s="34">
        <v>10.531651562526303</v>
      </c>
      <c r="V37" s="34">
        <v>7.9479557713989255</v>
      </c>
      <c r="W37" s="34">
        <v>7.9460559360000556</v>
      </c>
      <c r="X37" s="20"/>
      <c r="Y37" s="4">
        <v>192.89572220748633</v>
      </c>
      <c r="AE37" s="4" t="s">
        <v>121</v>
      </c>
      <c r="AG37" s="4" t="s">
        <v>110</v>
      </c>
    </row>
    <row r="38" spans="1:33" ht="15.75" x14ac:dyDescent="0.25">
      <c r="A38" s="20"/>
      <c r="B38" s="25" t="s">
        <v>16</v>
      </c>
      <c r="C38" s="20">
        <v>5778.0938358755157</v>
      </c>
      <c r="D38" s="34">
        <v>551.37385030324515</v>
      </c>
      <c r="E38" s="34">
        <v>567.07766389653273</v>
      </c>
      <c r="F38" s="34">
        <v>371.80309560486529</v>
      </c>
      <c r="G38" s="34">
        <v>391.16820698650201</v>
      </c>
      <c r="H38" s="34">
        <v>459.23351199229052</v>
      </c>
      <c r="I38" s="34">
        <v>486.75076331339341</v>
      </c>
      <c r="J38" s="34">
        <v>588.06428999852403</v>
      </c>
      <c r="K38" s="34">
        <v>642.37815928806037</v>
      </c>
      <c r="L38" s="34">
        <v>674.177743844877</v>
      </c>
      <c r="M38" s="34">
        <v>554.37201557514391</v>
      </c>
      <c r="N38" s="34">
        <v>430.10152336260535</v>
      </c>
      <c r="O38" s="34">
        <v>458.26075943927435</v>
      </c>
      <c r="P38" s="34">
        <v>467.09339971474725</v>
      </c>
      <c r="Q38" s="34">
        <v>436.32341921200322</v>
      </c>
      <c r="R38" s="34">
        <v>394.33294297143834</v>
      </c>
      <c r="S38" s="34">
        <v>466.64079361546635</v>
      </c>
      <c r="T38" s="34">
        <v>504.35989272921381</v>
      </c>
      <c r="U38" s="34">
        <v>827.97176987877663</v>
      </c>
      <c r="V38" s="34">
        <v>924.28352763454916</v>
      </c>
      <c r="W38" s="34">
        <v>949.3335747563608</v>
      </c>
      <c r="X38" s="20"/>
      <c r="Y38" s="4">
        <v>11145.100904117871</v>
      </c>
      <c r="AE38" s="4" t="s">
        <v>116</v>
      </c>
      <c r="AF38" s="4" t="s">
        <v>121</v>
      </c>
      <c r="AG38" s="4" t="s">
        <v>113</v>
      </c>
    </row>
    <row r="39" spans="1:33" ht="15.75" x14ac:dyDescent="0.25">
      <c r="A39" s="20"/>
      <c r="B39" s="25" t="s">
        <v>17</v>
      </c>
      <c r="C39" s="20">
        <v>73.9198044724683</v>
      </c>
      <c r="D39" s="34">
        <v>5.249835105899999</v>
      </c>
      <c r="E39" s="34">
        <v>2.50329582011</v>
      </c>
      <c r="F39" s="34">
        <v>3.002818802000002</v>
      </c>
      <c r="G39" s="34">
        <v>3.4935711044900022</v>
      </c>
      <c r="H39" s="34">
        <v>5.9608174219300016</v>
      </c>
      <c r="I39" s="34">
        <v>4.3608604649600018</v>
      </c>
      <c r="J39" s="34">
        <v>3.8376663522699985</v>
      </c>
      <c r="K39" s="34">
        <v>5.4444866504500027</v>
      </c>
      <c r="L39" s="34">
        <v>3.73993448501</v>
      </c>
      <c r="M39" s="34">
        <v>8.7367761857000072</v>
      </c>
      <c r="N39" s="34">
        <v>10.095857301179988</v>
      </c>
      <c r="O39" s="34">
        <v>10.632046923129991</v>
      </c>
      <c r="P39" s="34">
        <v>11.716005028730011</v>
      </c>
      <c r="Q39" s="34">
        <v>12.233930175289998</v>
      </c>
      <c r="R39" s="34">
        <v>9.097178306720016</v>
      </c>
      <c r="S39" s="34">
        <v>10.281923630300005</v>
      </c>
      <c r="T39" s="34">
        <v>10.545436460180019</v>
      </c>
      <c r="U39" s="34">
        <v>12.281751902789997</v>
      </c>
      <c r="V39" s="34">
        <v>13.31770751869997</v>
      </c>
      <c r="W39" s="34">
        <v>14.134274189370018</v>
      </c>
      <c r="X39" s="20"/>
      <c r="Y39" s="4">
        <v>160.66617382921001</v>
      </c>
      <c r="AE39" s="4" t="s">
        <v>116</v>
      </c>
      <c r="AF39" s="4" t="s">
        <v>121</v>
      </c>
      <c r="AG39" s="4" t="s">
        <v>114</v>
      </c>
    </row>
    <row r="40" spans="1:33" ht="15.75" x14ac:dyDescent="0.25">
      <c r="A40" s="20"/>
      <c r="B40" s="25" t="s">
        <v>18</v>
      </c>
      <c r="C40" s="20">
        <v>122.64553308251037</v>
      </c>
      <c r="D40" s="20">
        <v>25.395204181297711</v>
      </c>
      <c r="E40" s="20">
        <v>107.1511651676078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1.870706966519E-2</v>
      </c>
      <c r="L40" s="20">
        <v>7.7705953537226193</v>
      </c>
      <c r="M40" s="20">
        <v>0</v>
      </c>
      <c r="N40" s="20">
        <v>0</v>
      </c>
      <c r="O40" s="20">
        <v>0</v>
      </c>
      <c r="P40" s="20">
        <v>0.15392048658099999</v>
      </c>
      <c r="Q40" s="20">
        <v>0</v>
      </c>
      <c r="R40" s="20">
        <v>0.24753452491396002</v>
      </c>
      <c r="S40" s="20">
        <v>0.55915304122758003</v>
      </c>
      <c r="T40" s="20">
        <v>0</v>
      </c>
      <c r="U40" s="20">
        <v>0</v>
      </c>
      <c r="V40" s="20">
        <v>0</v>
      </c>
      <c r="W40" s="20">
        <v>0</v>
      </c>
      <c r="X40" s="20"/>
      <c r="Y40" s="4">
        <v>141.29627982501586</v>
      </c>
    </row>
    <row r="41" spans="1:33" ht="15.75" x14ac:dyDescent="0.25">
      <c r="A41" s="20"/>
      <c r="B41" s="25" t="s">
        <v>19</v>
      </c>
      <c r="C41" s="20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20"/>
      <c r="Y41" s="4">
        <v>0</v>
      </c>
    </row>
    <row r="42" spans="1:33" ht="15.75" x14ac:dyDescent="0.25">
      <c r="A42" s="20"/>
      <c r="B42" s="25" t="s">
        <v>20</v>
      </c>
      <c r="C42" s="20">
        <v>9.0180474046511439</v>
      </c>
      <c r="D42" s="34">
        <v>0</v>
      </c>
      <c r="E42" s="34">
        <v>0.53178464208244014</v>
      </c>
      <c r="F42" s="34">
        <v>1.224691401176E-2</v>
      </c>
      <c r="G42" s="34">
        <v>0</v>
      </c>
      <c r="H42" s="34">
        <v>0</v>
      </c>
      <c r="I42" s="34">
        <v>1.8468865773151399</v>
      </c>
      <c r="J42" s="34">
        <v>0.87213649992016007</v>
      </c>
      <c r="K42" s="34">
        <v>0.24626418008379999</v>
      </c>
      <c r="L42" s="34">
        <v>1.2977451909900799</v>
      </c>
      <c r="M42" s="34">
        <v>1.68878919903462</v>
      </c>
      <c r="N42" s="34">
        <v>3.0352630533581899</v>
      </c>
      <c r="O42" s="34">
        <v>3.04030155107671</v>
      </c>
      <c r="P42" s="34">
        <v>2.6176135446298789</v>
      </c>
      <c r="Q42" s="34">
        <v>1.34214328840778</v>
      </c>
      <c r="R42" s="34">
        <v>0.83185855343701998</v>
      </c>
      <c r="S42" s="34">
        <v>2.3567211842030002E-2</v>
      </c>
      <c r="T42" s="34">
        <v>0.29866860261866995</v>
      </c>
      <c r="U42" s="34">
        <v>0</v>
      </c>
      <c r="V42" s="34">
        <v>0</v>
      </c>
      <c r="W42" s="34">
        <v>0</v>
      </c>
      <c r="X42" s="20"/>
      <c r="Y42" s="4">
        <v>17.685269008808277</v>
      </c>
    </row>
    <row r="43" spans="1:33" x14ac:dyDescent="0.25">
      <c r="A43" s="20"/>
      <c r="X43" s="20"/>
    </row>
    <row r="44" spans="1:33" ht="15.75" x14ac:dyDescent="0.25">
      <c r="A44" s="20"/>
      <c r="B44" s="27" t="s">
        <v>1</v>
      </c>
      <c r="C44" s="35">
        <v>-459.95580967397478</v>
      </c>
      <c r="D44" s="35">
        <v>576.14068193010041</v>
      </c>
      <c r="E44" s="35">
        <v>658.37395236680834</v>
      </c>
      <c r="F44" s="35">
        <v>193.09748032561592</v>
      </c>
      <c r="G44" s="35">
        <v>121.08000552459077</v>
      </c>
      <c r="H44" s="35">
        <v>77.661977023228118</v>
      </c>
      <c r="I44" s="35">
        <v>94.679387874855109</v>
      </c>
      <c r="J44" s="35">
        <v>168.21383197506006</v>
      </c>
      <c r="K44" s="35">
        <v>110.57981336158339</v>
      </c>
      <c r="L44" s="35">
        <v>509.50937039667929</v>
      </c>
      <c r="M44" s="35">
        <v>-166.41358181477511</v>
      </c>
      <c r="N44" s="35">
        <v>-714.42551499789977</v>
      </c>
      <c r="O44" s="35">
        <v>-746.70769728047526</v>
      </c>
      <c r="P44" s="35">
        <v>-536.25263504252121</v>
      </c>
      <c r="Q44" s="35">
        <v>-587.8695569971411</v>
      </c>
      <c r="R44" s="35">
        <v>-952.43054910820956</v>
      </c>
      <c r="S44" s="35">
        <v>-882.39509635078377</v>
      </c>
      <c r="T44" s="35">
        <v>-893.5530590021275</v>
      </c>
      <c r="U44" s="35">
        <v>-481.72714841779293</v>
      </c>
      <c r="V44" s="35">
        <v>-408.77582973759706</v>
      </c>
      <c r="W44" s="35">
        <v>296.95261972313858</v>
      </c>
      <c r="X44" s="20"/>
    </row>
    <row r="45" spans="1:33" x14ac:dyDescent="0.25">
      <c r="A45" s="20"/>
      <c r="X45" s="20"/>
    </row>
    <row r="46" spans="1:33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3" ht="15.75" x14ac:dyDescent="0.25">
      <c r="A47" s="20"/>
      <c r="B47" s="25" t="s">
        <v>21</v>
      </c>
      <c r="C47" s="20">
        <v>6781.1544813258024</v>
      </c>
      <c r="D47" s="20">
        <v>0</v>
      </c>
      <c r="E47" s="20">
        <v>0</v>
      </c>
      <c r="F47" s="20">
        <v>0</v>
      </c>
      <c r="G47" s="20">
        <v>0</v>
      </c>
      <c r="H47" s="20">
        <v>109.31405206226228</v>
      </c>
      <c r="I47" s="20">
        <v>159.49692538278427</v>
      </c>
      <c r="J47" s="20">
        <v>197.96063922882792</v>
      </c>
      <c r="K47" s="20">
        <v>338.45681176379662</v>
      </c>
      <c r="L47" s="20">
        <v>339.9211299249601</v>
      </c>
      <c r="M47" s="20">
        <v>828.17392780487182</v>
      </c>
      <c r="N47" s="20">
        <v>1173.6710553317191</v>
      </c>
      <c r="O47" s="20">
        <v>1183.85168270896</v>
      </c>
      <c r="P47" s="20">
        <v>1183.85168270896</v>
      </c>
      <c r="Q47" s="20">
        <v>1215.1638707983147</v>
      </c>
      <c r="R47" s="20">
        <v>1528.6350077789366</v>
      </c>
      <c r="S47" s="20">
        <v>1628.5235475098868</v>
      </c>
      <c r="T47" s="20">
        <v>1628.5235475098868</v>
      </c>
      <c r="U47" s="20">
        <v>2012.7340855501095</v>
      </c>
      <c r="V47" s="20">
        <v>2112.9312032145158</v>
      </c>
      <c r="W47" s="20">
        <v>2116.0713915086735</v>
      </c>
      <c r="X47" s="20"/>
      <c r="Y47" s="4">
        <v>17757.280560787465</v>
      </c>
      <c r="AE47" s="4" t="s">
        <v>122</v>
      </c>
      <c r="AG47" s="4" t="s">
        <v>123</v>
      </c>
    </row>
    <row r="48" spans="1:33" ht="15.75" x14ac:dyDescent="0.25">
      <c r="A48" s="20"/>
      <c r="B48" s="25" t="s">
        <v>22</v>
      </c>
      <c r="C48" s="20">
        <v>1460.741064970556</v>
      </c>
      <c r="D48" s="20">
        <v>0</v>
      </c>
      <c r="E48" s="20">
        <v>0</v>
      </c>
      <c r="F48" s="20">
        <v>0</v>
      </c>
      <c r="G48" s="20">
        <v>0</v>
      </c>
      <c r="H48" s="20">
        <v>64.383644843865554</v>
      </c>
      <c r="I48" s="20">
        <v>95.547763457688873</v>
      </c>
      <c r="J48" s="20">
        <v>111.36526511424388</v>
      </c>
      <c r="K48" s="20">
        <v>111.36526511424388</v>
      </c>
      <c r="L48" s="20">
        <v>167.00343781304539</v>
      </c>
      <c r="M48" s="20">
        <v>169.15776088401901</v>
      </c>
      <c r="N48" s="20">
        <v>169.15776088402683</v>
      </c>
      <c r="O48" s="20">
        <v>169.42634693724943</v>
      </c>
      <c r="P48" s="20">
        <v>169.42634693724943</v>
      </c>
      <c r="Q48" s="20">
        <v>185.85172337290865</v>
      </c>
      <c r="R48" s="20">
        <v>369.45371533180696</v>
      </c>
      <c r="S48" s="20">
        <v>369.45371533180696</v>
      </c>
      <c r="T48" s="20">
        <v>369.45371533180696</v>
      </c>
      <c r="U48" s="20">
        <v>372.38551694831244</v>
      </c>
      <c r="V48" s="20">
        <v>373.9193921511395</v>
      </c>
      <c r="W48" s="20">
        <v>373.9193921511395</v>
      </c>
      <c r="X48" s="20"/>
      <c r="Y48" s="4">
        <v>3641.270762604554</v>
      </c>
      <c r="AE48" s="4" t="s">
        <v>124</v>
      </c>
      <c r="AG48" s="4" t="s">
        <v>125</v>
      </c>
    </row>
    <row r="49" spans="1:34" ht="15.75" x14ac:dyDescent="0.25">
      <c r="A49" s="20"/>
      <c r="B49" s="25" t="s">
        <v>23</v>
      </c>
      <c r="C49" s="20">
        <v>1075.5910070255256</v>
      </c>
      <c r="D49" s="34">
        <v>0</v>
      </c>
      <c r="E49" s="34">
        <v>0</v>
      </c>
      <c r="F49" s="34">
        <v>0</v>
      </c>
      <c r="G49" s="34">
        <v>49.851305863013522</v>
      </c>
      <c r="H49" s="34">
        <v>107.2461570095776</v>
      </c>
      <c r="I49" s="34">
        <v>118.45627122124729</v>
      </c>
      <c r="J49" s="34">
        <v>119.5802740766556</v>
      </c>
      <c r="K49" s="34">
        <v>131.58533817382758</v>
      </c>
      <c r="L49" s="34">
        <v>134.63288380845179</v>
      </c>
      <c r="M49" s="34">
        <v>136.25284627299459</v>
      </c>
      <c r="N49" s="34">
        <v>150.30835141014001</v>
      </c>
      <c r="O49" s="34">
        <v>156.2588011446494</v>
      </c>
      <c r="P49" s="34">
        <v>159.62617965496418</v>
      </c>
      <c r="Q49" s="34">
        <v>117.635430929507</v>
      </c>
      <c r="R49" s="34">
        <v>154.42018234003831</v>
      </c>
      <c r="S49" s="34">
        <v>157.93137131247829</v>
      </c>
      <c r="T49" s="34">
        <v>161.5222828115435</v>
      </c>
      <c r="U49" s="34">
        <v>165.1949672977197</v>
      </c>
      <c r="V49" s="34">
        <v>168.9511002220498</v>
      </c>
      <c r="W49" s="34">
        <v>173.17406639522005</v>
      </c>
      <c r="X49" s="20"/>
      <c r="Y49" s="4">
        <v>2362.6278099440779</v>
      </c>
      <c r="Z49" s="4" t="b">
        <v>1</v>
      </c>
      <c r="AE49" s="4" t="s">
        <v>42</v>
      </c>
      <c r="AG49" s="4" t="s">
        <v>111</v>
      </c>
    </row>
    <row r="50" spans="1:34" ht="15.75" x14ac:dyDescent="0.25">
      <c r="A50" s="20"/>
      <c r="B50" s="25" t="s">
        <v>24</v>
      </c>
      <c r="C50" s="20">
        <v>6948.4400876467453</v>
      </c>
      <c r="D50" s="34">
        <v>226.60834712027111</v>
      </c>
      <c r="E50" s="34">
        <v>247.26702035707012</v>
      </c>
      <c r="F50" s="34">
        <v>465.7494870090585</v>
      </c>
      <c r="G50" s="34">
        <v>499.64378734133356</v>
      </c>
      <c r="H50" s="34">
        <v>513.89252487950478</v>
      </c>
      <c r="I50" s="34">
        <v>522.39375423910417</v>
      </c>
      <c r="J50" s="34">
        <v>531.62503650937765</v>
      </c>
      <c r="K50" s="34">
        <v>537.7371934055742</v>
      </c>
      <c r="L50" s="34">
        <v>517.90869974373061</v>
      </c>
      <c r="M50" s="34">
        <v>749.38666783268218</v>
      </c>
      <c r="N50" s="34">
        <v>901.76697932455784</v>
      </c>
      <c r="O50" s="34">
        <v>922.52797627065797</v>
      </c>
      <c r="P50" s="34">
        <v>867.340149272085</v>
      </c>
      <c r="Q50" s="34">
        <v>900.81468592286183</v>
      </c>
      <c r="R50" s="34">
        <v>1000.1240832541739</v>
      </c>
      <c r="S50" s="34">
        <v>1027.1371617326022</v>
      </c>
      <c r="T50" s="34">
        <v>1056.2492513160141</v>
      </c>
      <c r="U50" s="34">
        <v>1088.0276839680118</v>
      </c>
      <c r="V50" s="34">
        <v>1123.2332374747798</v>
      </c>
      <c r="W50" s="34">
        <v>1162.8911348966597</v>
      </c>
      <c r="X50" s="20"/>
      <c r="Y50" s="4">
        <v>14862.324861870111</v>
      </c>
      <c r="Z50" s="4" t="b">
        <v>1</v>
      </c>
      <c r="AE50" s="4" t="s">
        <v>43</v>
      </c>
      <c r="AG50" s="4" t="s">
        <v>111</v>
      </c>
    </row>
    <row r="51" spans="1:34" ht="15.75" x14ac:dyDescent="0.25">
      <c r="A51" s="20"/>
      <c r="B51" s="25" t="s">
        <v>25</v>
      </c>
      <c r="C51" s="20">
        <v>1476.0774777170739</v>
      </c>
      <c r="D51" s="34">
        <v>80.641684909589713</v>
      </c>
      <c r="E51" s="34">
        <v>75.773518991781614</v>
      </c>
      <c r="F51" s="34">
        <v>106.247013921313</v>
      </c>
      <c r="G51" s="34">
        <v>113.7385373891894</v>
      </c>
      <c r="H51" s="34">
        <v>117.43651211795449</v>
      </c>
      <c r="I51" s="34">
        <v>130.5161989124704</v>
      </c>
      <c r="J51" s="34">
        <v>146.02225754737685</v>
      </c>
      <c r="K51" s="34">
        <v>141.62570133755693</v>
      </c>
      <c r="L51" s="34">
        <v>152.74573617991348</v>
      </c>
      <c r="M51" s="34">
        <v>144.30988407873821</v>
      </c>
      <c r="N51" s="34">
        <v>155.77479863520497</v>
      </c>
      <c r="O51" s="34">
        <v>137.76310776325539</v>
      </c>
      <c r="P51" s="34">
        <v>134.41496185636436</v>
      </c>
      <c r="Q51" s="34">
        <v>152.54724217828732</v>
      </c>
      <c r="R51" s="34">
        <v>140.26129195770727</v>
      </c>
      <c r="S51" s="34">
        <v>146.74746089681869</v>
      </c>
      <c r="T51" s="34">
        <v>153.14786298136397</v>
      </c>
      <c r="U51" s="34">
        <v>225.41075684093138</v>
      </c>
      <c r="V51" s="34">
        <v>278.56078508014548</v>
      </c>
      <c r="W51" s="34">
        <v>292.8561844406633</v>
      </c>
      <c r="X51" s="20"/>
      <c r="Y51" s="4">
        <v>3026.5414980166261</v>
      </c>
      <c r="Z51" s="4" t="b">
        <v>1</v>
      </c>
      <c r="AE51" s="4" t="s">
        <v>116</v>
      </c>
      <c r="AG51" s="4" t="s">
        <v>111</v>
      </c>
    </row>
    <row r="52" spans="1:34" ht="15.75" x14ac:dyDescent="0.25">
      <c r="A52" s="20"/>
      <c r="B52" s="25" t="s">
        <v>26</v>
      </c>
      <c r="C52" s="20">
        <v>832.5133075571739</v>
      </c>
      <c r="D52" s="34">
        <v>9.3161661356400329E-3</v>
      </c>
      <c r="E52" s="34">
        <v>9.5287022448800069E-3</v>
      </c>
      <c r="F52" s="34">
        <v>9.7460252052799339E-3</v>
      </c>
      <c r="G52" s="34">
        <v>4.0641533757721655</v>
      </c>
      <c r="H52" s="34">
        <v>33.455126994387243</v>
      </c>
      <c r="I52" s="34">
        <v>48.36839581802225</v>
      </c>
      <c r="J52" s="34">
        <v>60.242452562830721</v>
      </c>
      <c r="K52" s="34">
        <v>61.53892449880442</v>
      </c>
      <c r="L52" s="34">
        <v>88.61388861664598</v>
      </c>
      <c r="M52" s="34">
        <v>91.653890470280473</v>
      </c>
      <c r="N52" s="34">
        <v>93.7159385088476</v>
      </c>
      <c r="O52" s="34">
        <v>95.944653414558886</v>
      </c>
      <c r="P52" s="34">
        <v>98.104142362473254</v>
      </c>
      <c r="Q52" s="34">
        <v>108.73829749932969</v>
      </c>
      <c r="R52" s="34">
        <v>206.24444914349218</v>
      </c>
      <c r="S52" s="34">
        <v>210.91925982387974</v>
      </c>
      <c r="T52" s="34">
        <v>215.70023220215657</v>
      </c>
      <c r="U52" s="34">
        <v>221.64051902654492</v>
      </c>
      <c r="V52" s="34">
        <v>227.1356664497975</v>
      </c>
      <c r="W52" s="34">
        <v>232.19913611141868</v>
      </c>
      <c r="X52" s="20"/>
      <c r="Y52" s="4">
        <v>2098.3077177728278</v>
      </c>
      <c r="Z52" s="4" t="b">
        <v>1</v>
      </c>
      <c r="AE52" s="4" t="s">
        <v>117</v>
      </c>
      <c r="AG52" s="4" t="s">
        <v>126</v>
      </c>
    </row>
    <row r="53" spans="1:34" ht="15.75" x14ac:dyDescent="0.25">
      <c r="A53" s="20"/>
      <c r="B53" s="25" t="s">
        <v>81</v>
      </c>
      <c r="C53" s="20">
        <v>183.185876687269</v>
      </c>
      <c r="D53" s="34">
        <v>0</v>
      </c>
      <c r="E53" s="34">
        <v>0</v>
      </c>
      <c r="F53" s="34">
        <v>0</v>
      </c>
      <c r="G53" s="34">
        <v>4.270014703871257</v>
      </c>
      <c r="H53" s="34">
        <v>4.4525783563024506</v>
      </c>
      <c r="I53" s="34">
        <v>4.6429476675581869</v>
      </c>
      <c r="J53" s="34">
        <v>4.8414563905562007</v>
      </c>
      <c r="K53" s="34">
        <v>20.151449160478901</v>
      </c>
      <c r="L53" s="34">
        <v>20.711795827995896</v>
      </c>
      <c r="M53" s="34">
        <v>21.289227810421412</v>
      </c>
      <c r="N53" s="34">
        <v>21.884320434157864</v>
      </c>
      <c r="O53" s="34">
        <v>22.497666501990771</v>
      </c>
      <c r="P53" s="34">
        <v>23.129887158319828</v>
      </c>
      <c r="Q53" s="34">
        <v>23.78161625335483</v>
      </c>
      <c r="R53" s="34">
        <v>45.142128601602529</v>
      </c>
      <c r="S53" s="34">
        <v>46.315164724890728</v>
      </c>
      <c r="T53" s="34">
        <v>47.512337742010907</v>
      </c>
      <c r="U53" s="34">
        <v>51.061918375526162</v>
      </c>
      <c r="V53" s="34">
        <v>52.173545623435373</v>
      </c>
      <c r="W53" s="34">
        <v>53.310532408686328</v>
      </c>
      <c r="X53" s="20"/>
      <c r="Y53" s="4">
        <v>467.16858774115963</v>
      </c>
      <c r="Z53" s="4" t="b">
        <v>1</v>
      </c>
      <c r="AE53" s="4" t="s">
        <v>121</v>
      </c>
      <c r="AG53" s="4" t="s">
        <v>111</v>
      </c>
      <c r="AH53" s="4" t="s">
        <v>126</v>
      </c>
    </row>
    <row r="54" spans="1:34" ht="15.75" x14ac:dyDescent="0.25">
      <c r="A54" s="20"/>
      <c r="B54" s="25" t="s">
        <v>70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/>
    </row>
    <row r="55" spans="1:34" ht="15.75" x14ac:dyDescent="0.25">
      <c r="A55" s="20"/>
      <c r="B55" s="25" t="s">
        <v>27</v>
      </c>
      <c r="C55" s="20">
        <v>-0.14089725978560097</v>
      </c>
      <c r="D55" s="34">
        <v>0</v>
      </c>
      <c r="E55" s="34">
        <v>-2.3056925180000001E-4</v>
      </c>
      <c r="F55" s="34">
        <v>-9.5319520104999935E-4</v>
      </c>
      <c r="G55" s="34">
        <v>-3.7469230537899999E-3</v>
      </c>
      <c r="H55" s="34">
        <v>-8.8792918906499957E-3</v>
      </c>
      <c r="I55" s="34">
        <v>-3.1000066913230012E-2</v>
      </c>
      <c r="J55" s="34">
        <v>-4.2912239071500038E-3</v>
      </c>
      <c r="K55" s="34">
        <v>-6.6426013776600028E-3</v>
      </c>
      <c r="L55" s="34">
        <v>-1.2005840830650011E-2</v>
      </c>
      <c r="M55" s="34">
        <v>-1.2483473581549999E-2</v>
      </c>
      <c r="N55" s="34">
        <v>-5.1843505178550034E-2</v>
      </c>
      <c r="O55" s="34">
        <v>-7.1098707002600044E-3</v>
      </c>
      <c r="P55" s="34">
        <v>-7.1892484414600019E-3</v>
      </c>
      <c r="Q55" s="34">
        <v>-7.3027411365200025E-3</v>
      </c>
      <c r="R55" s="34">
        <v>-1.5435575366000012E-2</v>
      </c>
      <c r="S55" s="34">
        <v>-3.6860586350620013E-2</v>
      </c>
      <c r="T55" s="34">
        <v>-8.0486554575150054E-2</v>
      </c>
      <c r="U55" s="34">
        <v>-1.0288605780239999E-2</v>
      </c>
      <c r="V55" s="34">
        <v>-1.0496503821759999E-2</v>
      </c>
      <c r="W55" s="34">
        <v>-1.0752885360030009E-2</v>
      </c>
      <c r="X55" s="20"/>
      <c r="Y55" s="4">
        <v>-0.31799926271812012</v>
      </c>
      <c r="AG55" s="4" t="s">
        <v>127</v>
      </c>
    </row>
    <row r="56" spans="1:34" ht="15.75" x14ac:dyDescent="0.25">
      <c r="A56" s="20"/>
      <c r="B56" s="27" t="s">
        <v>1</v>
      </c>
      <c r="C56" s="35">
        <v>18757.56240567036</v>
      </c>
      <c r="D56" s="35">
        <v>307.25934819599644</v>
      </c>
      <c r="E56" s="35">
        <v>323.0498374818448</v>
      </c>
      <c r="F56" s="35">
        <v>572.00529376037559</v>
      </c>
      <c r="G56" s="35">
        <v>671.56405175012628</v>
      </c>
      <c r="H56" s="35">
        <v>950.17171697196375</v>
      </c>
      <c r="I56" s="35">
        <v>1079.3912566319623</v>
      </c>
      <c r="J56" s="35">
        <v>1171.6330902059619</v>
      </c>
      <c r="K56" s="35">
        <v>1342.4540408529047</v>
      </c>
      <c r="L56" s="35">
        <v>1421.5255660739126</v>
      </c>
      <c r="M56" s="35">
        <v>2140.2117216804259</v>
      </c>
      <c r="N56" s="35">
        <v>2666.2273610234756</v>
      </c>
      <c r="O56" s="35">
        <v>2688.2631248706221</v>
      </c>
      <c r="P56" s="35">
        <v>2635.8861607019744</v>
      </c>
      <c r="Q56" s="35">
        <v>2704.525564213428</v>
      </c>
      <c r="R56" s="35">
        <v>3444.2654228323913</v>
      </c>
      <c r="S56" s="35">
        <v>3586.9908207460126</v>
      </c>
      <c r="T56" s="35">
        <v>3632.0287433402082</v>
      </c>
      <c r="U56" s="35">
        <v>4136.4451594013763</v>
      </c>
      <c r="V56" s="35">
        <v>4336.8944337120411</v>
      </c>
      <c r="W56" s="35">
        <v>4404.4110850271018</v>
      </c>
      <c r="X56" s="20"/>
    </row>
    <row r="57" spans="1:34" x14ac:dyDescent="0.25">
      <c r="A57" s="20"/>
      <c r="X57" s="20"/>
    </row>
    <row r="58" spans="1:3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34" ht="15.75" x14ac:dyDescent="0.25">
      <c r="A59" s="20"/>
      <c r="B59" s="25" t="s">
        <v>83</v>
      </c>
      <c r="C59" s="20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20"/>
      <c r="Y59" s="4">
        <v>0</v>
      </c>
      <c r="AE59" s="4" t="s">
        <v>87</v>
      </c>
      <c r="AG59" s="4" t="s">
        <v>110</v>
      </c>
    </row>
    <row r="60" spans="1:34" ht="15.75" x14ac:dyDescent="0.25">
      <c r="A60" s="20"/>
      <c r="B60" s="25" t="s">
        <v>84</v>
      </c>
      <c r="C60" s="20">
        <v>248.41080717244344</v>
      </c>
      <c r="D60" s="34">
        <v>0</v>
      </c>
      <c r="E60" s="34">
        <v>1.208448950446924</v>
      </c>
      <c r="F60" s="34">
        <v>4.8785339497330726</v>
      </c>
      <c r="G60" s="34">
        <v>8.0239817915930374</v>
      </c>
      <c r="H60" s="34">
        <v>8.6822682094038761</v>
      </c>
      <c r="I60" s="34">
        <v>14.67897408180475</v>
      </c>
      <c r="J60" s="34">
        <v>19.222193629791867</v>
      </c>
      <c r="K60" s="34">
        <v>19.432033420130228</v>
      </c>
      <c r="L60" s="34">
        <v>21.41207634394555</v>
      </c>
      <c r="M60" s="34">
        <v>26.257124557977058</v>
      </c>
      <c r="N60" s="34">
        <v>26.659257533464942</v>
      </c>
      <c r="O60" s="34">
        <v>28.629623872617081</v>
      </c>
      <c r="P60" s="34">
        <v>29.25992425058978</v>
      </c>
      <c r="Q60" s="34">
        <v>29.72647368910491</v>
      </c>
      <c r="R60" s="34">
        <v>31.547084148419849</v>
      </c>
      <c r="S60" s="34">
        <v>49.616659605265468</v>
      </c>
      <c r="T60" s="34">
        <v>49.618396126397279</v>
      </c>
      <c r="U60" s="34">
        <v>64.448140703484626</v>
      </c>
      <c r="V60" s="34">
        <v>95.877346029395909</v>
      </c>
      <c r="W60" s="34">
        <v>96.439879418508184</v>
      </c>
      <c r="X60" s="20"/>
      <c r="Y60" s="4">
        <v>625.61842031207436</v>
      </c>
      <c r="Z60" s="4" t="b">
        <v>1</v>
      </c>
      <c r="AE60" s="4" t="s">
        <v>87</v>
      </c>
      <c r="AG60" s="4" t="s">
        <v>111</v>
      </c>
    </row>
    <row r="61" spans="1:34" ht="15.75" x14ac:dyDescent="0.25">
      <c r="A61" s="20"/>
      <c r="B61" s="25" t="s">
        <v>85</v>
      </c>
      <c r="C61" s="20">
        <v>1209.8443689549952</v>
      </c>
      <c r="D61" s="34">
        <v>9.4720593313632762</v>
      </c>
      <c r="E61" s="34">
        <v>18.556657916483658</v>
      </c>
      <c r="F61" s="34">
        <v>28.189782851463111</v>
      </c>
      <c r="G61" s="34">
        <v>25.831894986853097</v>
      </c>
      <c r="H61" s="34">
        <v>30.286948431334807</v>
      </c>
      <c r="I61" s="34">
        <v>42.027003991847465</v>
      </c>
      <c r="J61" s="34">
        <v>57.379723542132297</v>
      </c>
      <c r="K61" s="34">
        <v>76.437838561709768</v>
      </c>
      <c r="L61" s="34">
        <v>97.17965761399816</v>
      </c>
      <c r="M61" s="34">
        <v>119.10509745631916</v>
      </c>
      <c r="N61" s="34">
        <v>143.20790844575129</v>
      </c>
      <c r="O61" s="34">
        <v>167.10371743566421</v>
      </c>
      <c r="P61" s="34">
        <v>190.72055542103439</v>
      </c>
      <c r="Q61" s="34">
        <v>210.68287445944461</v>
      </c>
      <c r="R61" s="34">
        <v>240.23964279496391</v>
      </c>
      <c r="S61" s="34">
        <v>264.52874158661416</v>
      </c>
      <c r="T61" s="34">
        <v>287.61119640094364</v>
      </c>
      <c r="U61" s="34">
        <v>316.09625154050019</v>
      </c>
      <c r="V61" s="34">
        <v>337.35093878939227</v>
      </c>
      <c r="W61" s="34">
        <v>367.38049092765351</v>
      </c>
      <c r="X61" s="20"/>
      <c r="Y61" s="4">
        <v>3029.3889824854673</v>
      </c>
      <c r="AE61" s="4" t="s">
        <v>88</v>
      </c>
      <c r="AG61" s="4" t="s">
        <v>110</v>
      </c>
    </row>
    <row r="62" spans="1:34" ht="15.75" x14ac:dyDescent="0.25">
      <c r="A62" s="20"/>
      <c r="B62" s="25" t="s">
        <v>86</v>
      </c>
      <c r="C62" s="20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20"/>
      <c r="Y62" s="4">
        <v>0</v>
      </c>
      <c r="Z62" s="4" t="b">
        <v>1</v>
      </c>
      <c r="AE62" s="4" t="s">
        <v>88</v>
      </c>
      <c r="AG62" s="4" t="s">
        <v>111</v>
      </c>
    </row>
    <row r="63" spans="1:34" ht="15.75" x14ac:dyDescent="0.25">
      <c r="A63" s="20"/>
      <c r="B63" s="27" t="s">
        <v>1</v>
      </c>
      <c r="C63" s="35">
        <v>1458.2551761274385</v>
      </c>
      <c r="D63" s="35">
        <v>9.4720593313632762</v>
      </c>
      <c r="E63" s="35">
        <v>19.765106866930584</v>
      </c>
      <c r="F63" s="35">
        <v>33.068316801196183</v>
      </c>
      <c r="G63" s="35">
        <v>33.855876778446131</v>
      </c>
      <c r="H63" s="35">
        <v>38.969216640738679</v>
      </c>
      <c r="I63" s="35">
        <v>56.705978073652219</v>
      </c>
      <c r="J63" s="35">
        <v>76.601917171924157</v>
      </c>
      <c r="K63" s="35">
        <v>95.869871981839992</v>
      </c>
      <c r="L63" s="35">
        <v>118.59173395794372</v>
      </c>
      <c r="M63" s="35">
        <v>145.36222201429621</v>
      </c>
      <c r="N63" s="35">
        <v>169.86716597921622</v>
      </c>
      <c r="O63" s="35">
        <v>195.7333413082813</v>
      </c>
      <c r="P63" s="35">
        <v>219.98047967162418</v>
      </c>
      <c r="Q63" s="35">
        <v>240.40934814854953</v>
      </c>
      <c r="R63" s="35">
        <v>271.78672694338377</v>
      </c>
      <c r="S63" s="35">
        <v>314.14540119187961</v>
      </c>
      <c r="T63" s="35">
        <v>337.22959252734091</v>
      </c>
      <c r="U63" s="35">
        <v>380.54439224398482</v>
      </c>
      <c r="V63" s="35">
        <v>433.22828481878821</v>
      </c>
      <c r="W63" s="35">
        <v>463.82037034616167</v>
      </c>
      <c r="X63" s="20"/>
    </row>
    <row r="64" spans="1:34" x14ac:dyDescent="0.25">
      <c r="A64" s="20"/>
      <c r="X64" s="20"/>
    </row>
    <row r="65" spans="1:33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33" ht="15.75" x14ac:dyDescent="0.25">
      <c r="A66" s="20"/>
      <c r="B66" s="25" t="s">
        <v>29</v>
      </c>
      <c r="C66" s="20">
        <v>-3129.7642747923537</v>
      </c>
      <c r="D66" s="34">
        <v>-705.13288288301362</v>
      </c>
      <c r="E66" s="34">
        <v>-845.24546679220111</v>
      </c>
      <c r="F66" s="34">
        <v>-226.92120499382293</v>
      </c>
      <c r="G66" s="34">
        <v>-193.72431796276845</v>
      </c>
      <c r="H66" s="34">
        <v>-291.0659908297261</v>
      </c>
      <c r="I66" s="34">
        <v>-184.94614437796989</v>
      </c>
      <c r="J66" s="34">
        <v>-139.18351753225031</v>
      </c>
      <c r="K66" s="34">
        <v>-110.57690970403321</v>
      </c>
      <c r="L66" s="34">
        <v>-108.92541235176638</v>
      </c>
      <c r="M66" s="34">
        <v>-193.09311418984262</v>
      </c>
      <c r="N66" s="34">
        <v>-171.95652454012088</v>
      </c>
      <c r="O66" s="34">
        <v>-176.74631610475822</v>
      </c>
      <c r="P66" s="34">
        <v>-166.89196413108024</v>
      </c>
      <c r="Q66" s="34">
        <v>-137.57457624685287</v>
      </c>
      <c r="R66" s="34">
        <v>-198.44115636882415</v>
      </c>
      <c r="S66" s="34">
        <v>-207.70708742649688</v>
      </c>
      <c r="T66" s="34">
        <v>-210.49109208963972</v>
      </c>
      <c r="U66" s="34">
        <v>-248.59286246912976</v>
      </c>
      <c r="V66" s="34">
        <v>-248.20241682845833</v>
      </c>
      <c r="W66" s="34">
        <v>-276.91420094955271</v>
      </c>
      <c r="X66" s="20"/>
      <c r="Y66" s="4">
        <v>-5042.3331587723078</v>
      </c>
      <c r="AE66" s="4" t="s">
        <v>128</v>
      </c>
    </row>
    <row r="67" spans="1:33" ht="15.75" x14ac:dyDescent="0.25">
      <c r="A67" s="20"/>
      <c r="B67" s="25" t="s">
        <v>30</v>
      </c>
      <c r="C67" s="20">
        <v>3537.068140855974</v>
      </c>
      <c r="D67" s="34">
        <v>207.56245840286326</v>
      </c>
      <c r="E67" s="34">
        <v>297.93897796177282</v>
      </c>
      <c r="F67" s="34">
        <v>268.17054924700187</v>
      </c>
      <c r="G67" s="34">
        <v>248.49426833136781</v>
      </c>
      <c r="H67" s="34">
        <v>228.17787848598113</v>
      </c>
      <c r="I67" s="34">
        <v>272.24312742400889</v>
      </c>
      <c r="J67" s="34">
        <v>321.88986250707728</v>
      </c>
      <c r="K67" s="34">
        <v>342.15114120027658</v>
      </c>
      <c r="L67" s="34">
        <v>401.86806688078923</v>
      </c>
      <c r="M67" s="34">
        <v>305.62891524729343</v>
      </c>
      <c r="N67" s="34">
        <v>306.42267701665884</v>
      </c>
      <c r="O67" s="34">
        <v>322.62228204641644</v>
      </c>
      <c r="P67" s="34">
        <v>355.11455901876167</v>
      </c>
      <c r="Q67" s="34">
        <v>392.31655599896669</v>
      </c>
      <c r="R67" s="34">
        <v>370.15962828766203</v>
      </c>
      <c r="S67" s="34">
        <v>400.69506506326155</v>
      </c>
      <c r="T67" s="34">
        <v>444.03996015713557</v>
      </c>
      <c r="U67" s="34">
        <v>504.76185518764333</v>
      </c>
      <c r="V67" s="34">
        <v>566.66052885767863</v>
      </c>
      <c r="W67" s="34">
        <v>594.50386958407921</v>
      </c>
      <c r="X67" s="20"/>
      <c r="Y67" s="4">
        <v>7151.422226906695</v>
      </c>
      <c r="AE67" s="4" t="s">
        <v>129</v>
      </c>
    </row>
    <row r="68" spans="1:33" ht="15.75" x14ac:dyDescent="0.25">
      <c r="A68" s="20"/>
      <c r="B68" s="27" t="s">
        <v>1</v>
      </c>
      <c r="C68" s="35">
        <v>407.30386606361986</v>
      </c>
      <c r="D68" s="35">
        <v>-497.57042448015034</v>
      </c>
      <c r="E68" s="35">
        <v>-547.30648883042829</v>
      </c>
      <c r="F68" s="35">
        <v>41.249344253178947</v>
      </c>
      <c r="G68" s="35">
        <v>54.769950368599353</v>
      </c>
      <c r="H68" s="35">
        <v>-62.888112343744979</v>
      </c>
      <c r="I68" s="35">
        <v>87.296983046039003</v>
      </c>
      <c r="J68" s="35">
        <v>182.70634497482698</v>
      </c>
      <c r="K68" s="35">
        <v>231.57423149624339</v>
      </c>
      <c r="L68" s="35">
        <v>292.94265452902283</v>
      </c>
      <c r="M68" s="35">
        <v>112.53580105745081</v>
      </c>
      <c r="N68" s="35">
        <v>134.46615247653796</v>
      </c>
      <c r="O68" s="35">
        <v>145.87596594165822</v>
      </c>
      <c r="P68" s="35">
        <v>188.22259488768142</v>
      </c>
      <c r="Q68" s="35">
        <v>254.74197975211382</v>
      </c>
      <c r="R68" s="35">
        <v>171.71847191883788</v>
      </c>
      <c r="S68" s="35">
        <v>192.98797763676467</v>
      </c>
      <c r="T68" s="35">
        <v>233.54886806749585</v>
      </c>
      <c r="U68" s="35">
        <v>256.16899271851355</v>
      </c>
      <c r="V68" s="35">
        <v>318.45811202922027</v>
      </c>
      <c r="W68" s="35">
        <v>317.5896686345265</v>
      </c>
      <c r="X68" s="20"/>
    </row>
    <row r="69" spans="1:33" x14ac:dyDescent="0.25">
      <c r="A69" s="20"/>
      <c r="X69" s="20"/>
    </row>
    <row r="70" spans="1:33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33" ht="15.75" x14ac:dyDescent="0.25">
      <c r="A71" s="20"/>
      <c r="B71" s="24" t="s">
        <v>32</v>
      </c>
      <c r="C71" s="31">
        <v>2476.3073101130763</v>
      </c>
      <c r="D71" s="20">
        <v>0</v>
      </c>
      <c r="E71" s="20">
        <v>23.449676310438647</v>
      </c>
      <c r="F71" s="20">
        <v>143.82201725198132</v>
      </c>
      <c r="G71" s="20">
        <v>166.47871264641788</v>
      </c>
      <c r="H71" s="20">
        <v>212.22083559194093</v>
      </c>
      <c r="I71" s="20">
        <v>217.24151870639437</v>
      </c>
      <c r="J71" s="20">
        <v>222.6996862141873</v>
      </c>
      <c r="K71" s="20">
        <v>233.65307376317463</v>
      </c>
      <c r="L71" s="20">
        <v>240.91254944816831</v>
      </c>
      <c r="M71" s="20">
        <v>261.08313089599949</v>
      </c>
      <c r="N71" s="20">
        <v>310.89968353677983</v>
      </c>
      <c r="O71" s="20">
        <v>317.04719439929215</v>
      </c>
      <c r="P71" s="20">
        <v>323.33496724185824</v>
      </c>
      <c r="Q71" s="20">
        <v>329.77915989072716</v>
      </c>
      <c r="R71" s="20">
        <v>370.29056959298725</v>
      </c>
      <c r="S71" s="20">
        <v>377.76837134798683</v>
      </c>
      <c r="T71" s="20">
        <v>385.30936991185848</v>
      </c>
      <c r="U71" s="20">
        <v>424.77316154877587</v>
      </c>
      <c r="V71" s="20">
        <v>435.87351862735881</v>
      </c>
      <c r="W71" s="20">
        <v>449.87127011878368</v>
      </c>
      <c r="X71" s="20"/>
      <c r="Y71" s="4">
        <v>5446.5084670451097</v>
      </c>
      <c r="AF71" s="4" t="s">
        <v>130</v>
      </c>
      <c r="AG71" s="4" t="s">
        <v>131</v>
      </c>
    </row>
    <row r="72" spans="1:33" ht="15.75" x14ac:dyDescent="0.25">
      <c r="A72" s="20"/>
      <c r="B72" s="27" t="s">
        <v>1</v>
      </c>
      <c r="C72" s="20">
        <v>2476.3073101130763</v>
      </c>
      <c r="D72" s="35">
        <v>0</v>
      </c>
      <c r="E72" s="35">
        <v>23.449676310438647</v>
      </c>
      <c r="F72" s="35">
        <v>143.82201725198132</v>
      </c>
      <c r="G72" s="35">
        <v>166.47871264641788</v>
      </c>
      <c r="H72" s="35">
        <v>212.22083559194093</v>
      </c>
      <c r="I72" s="35">
        <v>217.24151870639437</v>
      </c>
      <c r="J72" s="35">
        <v>222.6996862141873</v>
      </c>
      <c r="K72" s="35">
        <v>233.65307376317463</v>
      </c>
      <c r="L72" s="35">
        <v>240.91254944816831</v>
      </c>
      <c r="M72" s="35">
        <v>261.08313089599949</v>
      </c>
      <c r="N72" s="35">
        <v>310.89968353677983</v>
      </c>
      <c r="O72" s="35">
        <v>317.04719439929215</v>
      </c>
      <c r="P72" s="35">
        <v>323.33496724185824</v>
      </c>
      <c r="Q72" s="35">
        <v>329.77915989072716</v>
      </c>
      <c r="R72" s="35">
        <v>370.29056959298725</v>
      </c>
      <c r="S72" s="35">
        <v>377.76837134798683</v>
      </c>
      <c r="T72" s="35">
        <v>385.30936991185848</v>
      </c>
      <c r="U72" s="35">
        <v>424.77316154877587</v>
      </c>
      <c r="V72" s="35">
        <v>435.87351862735881</v>
      </c>
      <c r="W72" s="35">
        <v>449.87127011878368</v>
      </c>
      <c r="X72" s="20"/>
    </row>
    <row r="73" spans="1:33" x14ac:dyDescent="0.25">
      <c r="A73" s="20"/>
      <c r="X73" s="20"/>
    </row>
    <row r="74" spans="1:33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33" ht="16.5" thickBot="1" x14ac:dyDescent="0.3">
      <c r="A75" s="20">
        <v>10</v>
      </c>
      <c r="B75" s="38" t="s">
        <v>33</v>
      </c>
      <c r="C75" s="39">
        <v>33464.261411430452</v>
      </c>
      <c r="D75" s="39">
        <v>1501.1973779717136</v>
      </c>
      <c r="E75" s="39">
        <v>1735.7986384305789</v>
      </c>
      <c r="F75" s="39">
        <v>2249.3622215825303</v>
      </c>
      <c r="G75" s="39">
        <v>2352.3864160275029</v>
      </c>
      <c r="H75" s="39">
        <v>2589.1301062869684</v>
      </c>
      <c r="I75" s="39">
        <v>2945.2099912910567</v>
      </c>
      <c r="J75" s="39">
        <v>3247.320888543446</v>
      </c>
      <c r="K75" s="39">
        <v>3158.7903861180403</v>
      </c>
      <c r="L75" s="39">
        <v>3786.0303610055703</v>
      </c>
      <c r="M75" s="39">
        <v>3385.0730831583005</v>
      </c>
      <c r="N75" s="39">
        <v>3194.3988630918243</v>
      </c>
      <c r="O75" s="39">
        <v>3238.037741922531</v>
      </c>
      <c r="P75" s="39">
        <v>3447.2015290182517</v>
      </c>
      <c r="Q75" s="39">
        <v>3523.271083442904</v>
      </c>
      <c r="R75" s="39">
        <v>3945.1924291289165</v>
      </c>
      <c r="S75" s="39">
        <v>3948.7316166389592</v>
      </c>
      <c r="T75" s="39">
        <v>3952.3345096122221</v>
      </c>
      <c r="U75" s="39">
        <v>5179.7495549914611</v>
      </c>
      <c r="V75" s="39">
        <v>5549.420886887181</v>
      </c>
      <c r="W75" s="39">
        <v>6407.0897674641992</v>
      </c>
      <c r="X75" s="20"/>
      <c r="Y75" s="4">
        <v>69335.727452614155</v>
      </c>
    </row>
    <row r="76" spans="1:33" ht="15.75" x14ac:dyDescent="0.25">
      <c r="A76" s="20"/>
      <c r="B76" s="24" t="s">
        <v>34</v>
      </c>
      <c r="C76" s="20">
        <v>25754.825631893687</v>
      </c>
      <c r="D76" s="20">
        <v>605.99831168947981</v>
      </c>
      <c r="E76" s="20">
        <v>695.41758049738985</v>
      </c>
      <c r="F76" s="20">
        <v>1051.8554271776075</v>
      </c>
      <c r="G76" s="20">
        <v>1244.1248148156778</v>
      </c>
      <c r="H76" s="20">
        <v>1560.9172942817836</v>
      </c>
      <c r="I76" s="20">
        <v>2081.509666355812</v>
      </c>
      <c r="J76" s="20">
        <v>2142.4365775364454</v>
      </c>
      <c r="K76" s="20">
        <v>2113.6812916107824</v>
      </c>
      <c r="L76" s="20">
        <v>2165.9442733500227</v>
      </c>
      <c r="M76" s="20">
        <v>2899.9262922077351</v>
      </c>
      <c r="N76" s="20">
        <v>3372.2471136259064</v>
      </c>
      <c r="O76" s="20">
        <v>3415.2430211803535</v>
      </c>
      <c r="P76" s="20">
        <v>3315.8253203189938</v>
      </c>
      <c r="Q76" s="20">
        <v>3399.0255573000686</v>
      </c>
      <c r="R76" s="20">
        <v>4392.4198567977228</v>
      </c>
      <c r="S76" s="20">
        <v>4301.3400389176986</v>
      </c>
      <c r="T76" s="20">
        <v>4225.0774918819416</v>
      </c>
      <c r="U76" s="20">
        <v>4733.8786821009153</v>
      </c>
      <c r="V76" s="20">
        <v>4845.64745451814</v>
      </c>
      <c r="W76" s="20">
        <v>4929.0189540668907</v>
      </c>
      <c r="X76" s="20"/>
      <c r="Y76" s="4">
        <v>57491.535020231371</v>
      </c>
    </row>
    <row r="77" spans="1:33" ht="15.75" x14ac:dyDescent="0.25">
      <c r="A77" s="20"/>
      <c r="B77" s="24" t="s">
        <v>35</v>
      </c>
      <c r="C77" s="20">
        <v>7709.4357795367687</v>
      </c>
      <c r="D77" s="20">
        <v>895.19906628223384</v>
      </c>
      <c r="E77" s="20">
        <v>1040.3810579331891</v>
      </c>
      <c r="F77" s="20">
        <v>1197.5067944049235</v>
      </c>
      <c r="G77" s="20">
        <v>1108.2616012118242</v>
      </c>
      <c r="H77" s="20">
        <v>1028.2128120051846</v>
      </c>
      <c r="I77" s="20">
        <v>863.70032493524513</v>
      </c>
      <c r="J77" s="20">
        <v>1104.8843110070009</v>
      </c>
      <c r="K77" s="20">
        <v>1045.1090945072579</v>
      </c>
      <c r="L77" s="20">
        <v>1620.0860876555475</v>
      </c>
      <c r="M77" s="20">
        <v>485.14679095056562</v>
      </c>
      <c r="N77" s="20">
        <v>-177.8482505340821</v>
      </c>
      <c r="O77" s="20">
        <v>-177.20527925782267</v>
      </c>
      <c r="P77" s="20">
        <v>131.37620869925777</v>
      </c>
      <c r="Q77" s="20">
        <v>124.24552614283498</v>
      </c>
      <c r="R77" s="20">
        <v>-447.22742766880629</v>
      </c>
      <c r="S77" s="20">
        <v>-352.60842227873945</v>
      </c>
      <c r="T77" s="20">
        <v>-272.7429822697195</v>
      </c>
      <c r="U77" s="20">
        <v>445.87087289054568</v>
      </c>
      <c r="V77" s="20">
        <v>703.77343236904107</v>
      </c>
      <c r="W77" s="20">
        <v>1478.0708133973076</v>
      </c>
      <c r="X77" s="20"/>
      <c r="Y77" s="4">
        <v>11844.19243238279</v>
      </c>
    </row>
    <row r="78" spans="1:33" x14ac:dyDescent="0.25">
      <c r="A78" s="20"/>
      <c r="X78" s="20"/>
    </row>
    <row r="79" spans="1:33" ht="16.5" thickBot="1" x14ac:dyDescent="0.3">
      <c r="A79" s="20"/>
      <c r="B79" s="24"/>
      <c r="C79" s="40"/>
      <c r="G79" s="20"/>
      <c r="X79" s="20"/>
    </row>
    <row r="80" spans="1:33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3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33" ht="15.75" x14ac:dyDescent="0.25">
      <c r="A82" s="20"/>
      <c r="B82" s="24"/>
      <c r="C82" s="20"/>
      <c r="D82" s="9"/>
    </row>
    <row r="83" spans="1:33" ht="15.75" x14ac:dyDescent="0.25">
      <c r="A83" s="20">
        <v>12</v>
      </c>
      <c r="B83" s="24" t="s">
        <v>71</v>
      </c>
      <c r="AE83" s="4" t="s">
        <v>107</v>
      </c>
      <c r="AF83" s="4" t="s">
        <v>107</v>
      </c>
      <c r="AG83" s="4" t="s">
        <v>108</v>
      </c>
    </row>
    <row r="84" spans="1:33" ht="15.75" x14ac:dyDescent="0.25">
      <c r="A84" s="20"/>
      <c r="B84" s="25" t="s">
        <v>74</v>
      </c>
      <c r="C84" s="46">
        <v>255809.38563186576</v>
      </c>
      <c r="D84" s="34">
        <v>25336.35826213843</v>
      </c>
      <c r="E84" s="34">
        <v>27129.38536604507</v>
      </c>
      <c r="F84" s="34">
        <v>20338.588693580179</v>
      </c>
      <c r="G84" s="34">
        <v>19084.711310233481</v>
      </c>
      <c r="H84" s="34">
        <v>20004.821243985669</v>
      </c>
      <c r="I84" s="34">
        <v>21140.00614590817</v>
      </c>
      <c r="J84" s="34">
        <v>19864.220302892449</v>
      </c>
      <c r="K84" s="34">
        <v>17727.32547298829</v>
      </c>
      <c r="L84" s="34">
        <v>17928.039090198639</v>
      </c>
      <c r="M84" s="34">
        <v>12763.392883120639</v>
      </c>
      <c r="N84" s="34">
        <v>9532.0996997598559</v>
      </c>
      <c r="O84" s="34">
        <v>9674.1988988903358</v>
      </c>
      <c r="P84" s="34">
        <v>8819.8844222216976</v>
      </c>
      <c r="Q84" s="34">
        <v>8048.9218174833377</v>
      </c>
      <c r="R84" s="34">
        <v>5897.759638449098</v>
      </c>
      <c r="S84" s="34">
        <v>5569.6940267742557</v>
      </c>
      <c r="T84" s="34">
        <v>5680.0947838158982</v>
      </c>
      <c r="U84" s="34">
        <v>344.86220767825012</v>
      </c>
      <c r="V84" s="34">
        <v>447.05696884905979</v>
      </c>
      <c r="W84" s="34">
        <v>477.96439685290022</v>
      </c>
      <c r="AE84" s="4" t="s">
        <v>74</v>
      </c>
      <c r="AG84" s="4" t="s">
        <v>132</v>
      </c>
    </row>
    <row r="85" spans="1:33" ht="15.75" x14ac:dyDescent="0.25">
      <c r="A85" s="20"/>
      <c r="B85" s="25" t="s">
        <v>87</v>
      </c>
      <c r="C85" s="46">
        <v>11439.529095765722</v>
      </c>
      <c r="D85" s="34">
        <v>565.16198146481827</v>
      </c>
      <c r="E85" s="34">
        <v>556.75944031159872</v>
      </c>
      <c r="F85" s="34">
        <v>528.11789433565934</v>
      </c>
      <c r="G85" s="34">
        <v>542.72473598903935</v>
      </c>
      <c r="H85" s="34">
        <v>610.77270739052824</v>
      </c>
      <c r="I85" s="34">
        <v>693.35305103552832</v>
      </c>
      <c r="J85" s="34">
        <v>570.45852828118814</v>
      </c>
      <c r="K85" s="34">
        <v>571.97494797500826</v>
      </c>
      <c r="L85" s="34">
        <v>574.48502039931816</v>
      </c>
      <c r="M85" s="34">
        <v>557.30785765590883</v>
      </c>
      <c r="N85" s="34">
        <v>622.50920881554907</v>
      </c>
      <c r="O85" s="34">
        <v>515.4100878267792</v>
      </c>
      <c r="P85" s="34">
        <v>531.4340909622988</v>
      </c>
      <c r="Q85" s="34">
        <v>538.10896484377872</v>
      </c>
      <c r="R85" s="34">
        <v>558.57458634772865</v>
      </c>
      <c r="S85" s="34">
        <v>590.22442376958861</v>
      </c>
      <c r="T85" s="34">
        <v>651.27600013686856</v>
      </c>
      <c r="U85" s="34">
        <v>563.74219175026838</v>
      </c>
      <c r="V85" s="34">
        <v>546.98797947958849</v>
      </c>
      <c r="W85" s="34">
        <v>550.14539699467832</v>
      </c>
      <c r="AE85" s="4" t="s">
        <v>87</v>
      </c>
      <c r="AG85" s="4" t="s">
        <v>132</v>
      </c>
    </row>
    <row r="86" spans="1:33" ht="15.75" x14ac:dyDescent="0.25">
      <c r="A86" s="20"/>
      <c r="B86" s="25" t="s">
        <v>88</v>
      </c>
      <c r="C86" s="46">
        <v>143687.96347393451</v>
      </c>
      <c r="D86" s="34">
        <v>557.18773725517985</v>
      </c>
      <c r="E86" s="34">
        <v>1091.59349065627</v>
      </c>
      <c r="F86" s="34">
        <v>1658.2934505615101</v>
      </c>
      <c r="G86" s="34">
        <v>2270.0520827705604</v>
      </c>
      <c r="H86" s="34">
        <v>2945.3763777821891</v>
      </c>
      <c r="I86" s="34">
        <v>3668.2512593217621</v>
      </c>
      <c r="J86" s="34">
        <v>4444.6665963839505</v>
      </c>
      <c r="K86" s="34">
        <v>5227.4882563119318</v>
      </c>
      <c r="L86" s="34">
        <v>6044.3095318132055</v>
      </c>
      <c r="M86" s="34">
        <v>6829.7248681707224</v>
      </c>
      <c r="N86" s="34">
        <v>7627.538707497346</v>
      </c>
      <c r="O86" s="34">
        <v>8406.1275805574423</v>
      </c>
      <c r="P86" s="34">
        <v>9168.1588564091217</v>
      </c>
      <c r="Q86" s="34">
        <v>9911.6151171608089</v>
      </c>
      <c r="R86" s="34">
        <v>10672.086913733798</v>
      </c>
      <c r="S86" s="34">
        <v>11346.196768673113</v>
      </c>
      <c r="T86" s="34">
        <v>11975.837673603761</v>
      </c>
      <c r="U86" s="34">
        <v>12651.18526058375</v>
      </c>
      <c r="V86" s="34">
        <v>13292.356454663839</v>
      </c>
      <c r="W86" s="34">
        <v>13899.916490024239</v>
      </c>
      <c r="AE86" s="4" t="s">
        <v>88</v>
      </c>
      <c r="AG86" s="4" t="s">
        <v>132</v>
      </c>
    </row>
    <row r="87" spans="1:33" ht="15.75" x14ac:dyDescent="0.25">
      <c r="A87" s="20"/>
      <c r="B87" s="25" t="s">
        <v>39</v>
      </c>
      <c r="C87" s="46">
        <v>-6415.994430845064</v>
      </c>
      <c r="D87" s="34">
        <v>79.390177128785126</v>
      </c>
      <c r="E87" s="34">
        <v>230.18376800000408</v>
      </c>
      <c r="F87" s="34">
        <v>-373.63963199999796</v>
      </c>
      <c r="G87" s="34">
        <v>-373.642631999998</v>
      </c>
      <c r="H87" s="34">
        <v>-373.64063199999799</v>
      </c>
      <c r="I87" s="34">
        <v>-373.642631999998</v>
      </c>
      <c r="J87" s="34">
        <v>-373.64463199999801</v>
      </c>
      <c r="K87" s="34">
        <v>-373.64463199999801</v>
      </c>
      <c r="L87" s="34">
        <v>-373.642631999998</v>
      </c>
      <c r="M87" s="34">
        <v>-373.64563199999799</v>
      </c>
      <c r="N87" s="34">
        <v>-373.642631999998</v>
      </c>
      <c r="O87" s="34">
        <v>-373.64463199999801</v>
      </c>
      <c r="P87" s="34">
        <v>-373.64563197388799</v>
      </c>
      <c r="Q87" s="34">
        <v>-373.64563199999799</v>
      </c>
      <c r="R87" s="34">
        <v>-373.63963199999796</v>
      </c>
      <c r="S87" s="34">
        <v>-373.63963199999796</v>
      </c>
      <c r="T87" s="34">
        <v>-373.63963199999796</v>
      </c>
      <c r="U87" s="34">
        <v>-373.642631999998</v>
      </c>
      <c r="V87" s="34">
        <v>-373.64463199999801</v>
      </c>
      <c r="W87" s="34">
        <v>-373.64063199999799</v>
      </c>
      <c r="AE87" s="4" t="s">
        <v>119</v>
      </c>
      <c r="AG87" s="4" t="s">
        <v>132</v>
      </c>
    </row>
    <row r="88" spans="1:33" ht="15.75" x14ac:dyDescent="0.25">
      <c r="A88" s="20"/>
      <c r="B88" s="25" t="s">
        <v>40</v>
      </c>
      <c r="C88" s="46">
        <v>93816.284276775783</v>
      </c>
      <c r="D88" s="34">
        <v>5404.1526608070808</v>
      </c>
      <c r="E88" s="34">
        <v>5112.0180344456203</v>
      </c>
      <c r="F88" s="34">
        <v>5224.2236052404705</v>
      </c>
      <c r="G88" s="34">
        <v>5194.6911745822208</v>
      </c>
      <c r="H88" s="34">
        <v>5129.7270821340499</v>
      </c>
      <c r="I88" s="34">
        <v>5103.6922131540778</v>
      </c>
      <c r="J88" s="34">
        <v>5017.9968540384489</v>
      </c>
      <c r="K88" s="34">
        <v>4993.6101201025494</v>
      </c>
      <c r="L88" s="34">
        <v>4973.5710552441797</v>
      </c>
      <c r="M88" s="34">
        <v>4912.1919558358095</v>
      </c>
      <c r="N88" s="34">
        <v>4793.7904153046493</v>
      </c>
      <c r="O88" s="34">
        <v>4724.0005073158591</v>
      </c>
      <c r="P88" s="34">
        <v>4701.6813520137575</v>
      </c>
      <c r="Q88" s="34">
        <v>4531.0046375273378</v>
      </c>
      <c r="R88" s="34">
        <v>4096.6977526565188</v>
      </c>
      <c r="S88" s="34">
        <v>4070.2568795737889</v>
      </c>
      <c r="T88" s="34">
        <v>4005.0901818533307</v>
      </c>
      <c r="U88" s="34">
        <v>3959.4110350364599</v>
      </c>
      <c r="V88" s="34">
        <v>3945.0095304458091</v>
      </c>
      <c r="W88" s="34">
        <v>3923.4672294637576</v>
      </c>
      <c r="AE88" s="4" t="s">
        <v>120</v>
      </c>
      <c r="AG88" s="4" t="s">
        <v>132</v>
      </c>
    </row>
    <row r="89" spans="1:33" ht="15.75" x14ac:dyDescent="0.25">
      <c r="A89" s="20"/>
      <c r="B89" s="25" t="s">
        <v>41</v>
      </c>
      <c r="C89" s="46">
        <v>248058.16824044444</v>
      </c>
      <c r="D89" s="34">
        <v>15532.960960007449</v>
      </c>
      <c r="E89" s="34">
        <v>16718.581052709011</v>
      </c>
      <c r="F89" s="34">
        <v>12502.12148010652</v>
      </c>
      <c r="G89" s="34">
        <v>12443.390500870981</v>
      </c>
      <c r="H89" s="34">
        <v>13177.964731455269</v>
      </c>
      <c r="I89" s="34">
        <v>13909.82951818999</v>
      </c>
      <c r="J89" s="34">
        <v>15310.65460558696</v>
      </c>
      <c r="K89" s="34">
        <v>15363.799253940799</v>
      </c>
      <c r="L89" s="34">
        <v>15660.17082193868</v>
      </c>
      <c r="M89" s="34">
        <v>12644.488860409261</v>
      </c>
      <c r="N89" s="34">
        <v>9484.9008138914451</v>
      </c>
      <c r="O89" s="34">
        <v>9803.3411527417538</v>
      </c>
      <c r="P89" s="34">
        <v>9811.1845244129618</v>
      </c>
      <c r="Q89" s="34">
        <v>9002.0755612071571</v>
      </c>
      <c r="R89" s="34">
        <v>7299.737464935487</v>
      </c>
      <c r="S89" s="34">
        <v>8415.3945219192374</v>
      </c>
      <c r="T89" s="34">
        <v>8620.3466339684783</v>
      </c>
      <c r="U89" s="34">
        <v>13049.672254842357</v>
      </c>
      <c r="V89" s="34">
        <v>14788.417297367228</v>
      </c>
      <c r="W89" s="34">
        <v>14519.136229943429</v>
      </c>
      <c r="AE89" s="4" t="s">
        <v>41</v>
      </c>
      <c r="AG89" s="4" t="s">
        <v>132</v>
      </c>
    </row>
    <row r="90" spans="1:33" ht="15.75" x14ac:dyDescent="0.25">
      <c r="A90" s="20"/>
      <c r="B90" s="25" t="s">
        <v>42</v>
      </c>
      <c r="C90" s="46">
        <v>177594.38280917195</v>
      </c>
      <c r="D90" s="34">
        <v>2456.8337592961502</v>
      </c>
      <c r="E90" s="34">
        <v>3002.3708682850802</v>
      </c>
      <c r="F90" s="34">
        <v>3670.9234418787601</v>
      </c>
      <c r="G90" s="34">
        <v>5688.6994493925895</v>
      </c>
      <c r="H90" s="34">
        <v>7759.8491221228423</v>
      </c>
      <c r="I90" s="34">
        <v>7872.4736984266692</v>
      </c>
      <c r="J90" s="34">
        <v>7841.9497263064632</v>
      </c>
      <c r="K90" s="34">
        <v>8840.5258880189922</v>
      </c>
      <c r="L90" s="34">
        <v>8805.2033940761903</v>
      </c>
      <c r="M90" s="34">
        <v>8631.9820789310124</v>
      </c>
      <c r="N90" s="34">
        <v>9732.1068177312336</v>
      </c>
      <c r="O90" s="34">
        <v>10053.850366832514</v>
      </c>
      <c r="P90" s="34">
        <v>9478.6355751059527</v>
      </c>
      <c r="Q90" s="34">
        <v>9449.5546343966907</v>
      </c>
      <c r="R90" s="34">
        <v>12447.217531226222</v>
      </c>
      <c r="S90" s="34">
        <v>12371.066177461014</v>
      </c>
      <c r="T90" s="34">
        <v>12313.186609570992</v>
      </c>
      <c r="U90" s="34">
        <v>12417.138921431469</v>
      </c>
      <c r="V90" s="34">
        <v>12370.39400250926</v>
      </c>
      <c r="W90" s="34">
        <v>12390.420746171831</v>
      </c>
      <c r="AE90" s="4" t="s">
        <v>42</v>
      </c>
      <c r="AG90" s="4" t="s">
        <v>132</v>
      </c>
    </row>
    <row r="91" spans="1:33" ht="15.75" x14ac:dyDescent="0.25">
      <c r="A91" s="20"/>
      <c r="B91" s="25" t="s">
        <v>43</v>
      </c>
      <c r="C91" s="46">
        <v>551532.22861895361</v>
      </c>
      <c r="D91" s="34">
        <v>10258.61660164692</v>
      </c>
      <c r="E91" s="34">
        <v>10786.68530773444</v>
      </c>
      <c r="F91" s="34">
        <v>15810.2580137573</v>
      </c>
      <c r="G91" s="34">
        <v>15581.79790655085</v>
      </c>
      <c r="H91" s="34">
        <v>16067.69193359515</v>
      </c>
      <c r="I91" s="34">
        <v>16102.06346716581</v>
      </c>
      <c r="J91" s="34">
        <v>16036.32799464649</v>
      </c>
      <c r="K91" s="34">
        <v>17000.756851391929</v>
      </c>
      <c r="L91" s="34">
        <v>16574.32683429409</v>
      </c>
      <c r="M91" s="34">
        <v>29183.939848399568</v>
      </c>
      <c r="N91" s="34">
        <v>35810.741747442808</v>
      </c>
      <c r="O91" s="34">
        <v>35345.225085189682</v>
      </c>
      <c r="P91" s="34">
        <v>36147.695363880477</v>
      </c>
      <c r="Q91" s="34">
        <v>37029.964090926253</v>
      </c>
      <c r="R91" s="34">
        <v>41054.295391639062</v>
      </c>
      <c r="S91" s="34">
        <v>40821.947231517843</v>
      </c>
      <c r="T91" s="34">
        <v>40538.053149011721</v>
      </c>
      <c r="U91" s="34">
        <v>41176.405824226415</v>
      </c>
      <c r="V91" s="34">
        <v>40113.295986713667</v>
      </c>
      <c r="W91" s="34">
        <v>40092.13998922312</v>
      </c>
      <c r="AE91" s="4" t="s">
        <v>43</v>
      </c>
      <c r="AG91" s="4" t="s">
        <v>132</v>
      </c>
    </row>
    <row r="92" spans="1:33" ht="15.75" x14ac:dyDescent="0.25">
      <c r="A92" s="20"/>
      <c r="B92" s="25" t="s">
        <v>44</v>
      </c>
      <c r="C92" s="46">
        <v>98346.705127175199</v>
      </c>
      <c r="D92" s="34">
        <v>4620.890359839409</v>
      </c>
      <c r="E92" s="34">
        <v>4595.8692990793797</v>
      </c>
      <c r="F92" s="34">
        <v>4702.4936031365714</v>
      </c>
      <c r="G92" s="34">
        <v>4713.7158933435694</v>
      </c>
      <c r="H92" s="34">
        <v>4637.2670982715799</v>
      </c>
      <c r="I92" s="34">
        <v>4502.5891840214899</v>
      </c>
      <c r="J92" s="34">
        <v>4618.9608015659605</v>
      </c>
      <c r="K92" s="34">
        <v>5457.2150240647607</v>
      </c>
      <c r="L92" s="34">
        <v>5663.8366629964003</v>
      </c>
      <c r="M92" s="34">
        <v>5278.0464006402208</v>
      </c>
      <c r="N92" s="34">
        <v>4856.5636761561591</v>
      </c>
      <c r="O92" s="34">
        <v>4673.1423008621396</v>
      </c>
      <c r="P92" s="34">
        <v>4962.5792737208112</v>
      </c>
      <c r="Q92" s="34">
        <v>4995.1058824708698</v>
      </c>
      <c r="R92" s="34">
        <v>5330.5661095709193</v>
      </c>
      <c r="S92" s="34">
        <v>4918.6285515801637</v>
      </c>
      <c r="T92" s="34">
        <v>4827.6852791036836</v>
      </c>
      <c r="U92" s="34">
        <v>4786.7501009108519</v>
      </c>
      <c r="V92" s="34">
        <v>4442.8040963000431</v>
      </c>
      <c r="W92" s="34">
        <v>5761.9955295402187</v>
      </c>
      <c r="AE92" s="4" t="s">
        <v>121</v>
      </c>
      <c r="AG92" s="4" t="s">
        <v>132</v>
      </c>
    </row>
    <row r="93" spans="1:33" ht="15.75" x14ac:dyDescent="0.25">
      <c r="A93" s="20"/>
      <c r="B93" s="27" t="s">
        <v>1</v>
      </c>
      <c r="C93" s="35">
        <v>1573868.6528432418</v>
      </c>
      <c r="D93" s="46">
        <v>64811.552499584221</v>
      </c>
      <c r="E93" s="46">
        <v>69223.446627266472</v>
      </c>
      <c r="F93" s="46">
        <v>64061.380550596972</v>
      </c>
      <c r="G93" s="46">
        <v>65146.140421733289</v>
      </c>
      <c r="H93" s="46">
        <v>69959.829664737277</v>
      </c>
      <c r="I93" s="46">
        <v>72618.615905223502</v>
      </c>
      <c r="J93" s="46">
        <v>73331.590777701917</v>
      </c>
      <c r="K93" s="46">
        <v>74809.051182794268</v>
      </c>
      <c r="L93" s="46">
        <v>75850.299778960703</v>
      </c>
      <c r="M93" s="46">
        <v>80427.429121163135</v>
      </c>
      <c r="N93" s="46">
        <v>82086.608454599045</v>
      </c>
      <c r="O93" s="46">
        <v>82821.651348216503</v>
      </c>
      <c r="P93" s="46">
        <v>83247.607826753185</v>
      </c>
      <c r="Q93" s="46">
        <v>83132.705074016238</v>
      </c>
      <c r="R93" s="46">
        <v>86983.295756558844</v>
      </c>
      <c r="S93" s="46">
        <v>87729.768949268997</v>
      </c>
      <c r="T93" s="46">
        <v>88237.930679064724</v>
      </c>
      <c r="U93" s="46">
        <v>88575.525164459817</v>
      </c>
      <c r="V93" s="46">
        <v>89572.67768432849</v>
      </c>
      <c r="W93" s="46">
        <v>91241.545376214184</v>
      </c>
    </row>
    <row r="94" spans="1:33" ht="15.75" x14ac:dyDescent="0.25">
      <c r="B94" s="24"/>
    </row>
    <row r="95" spans="1:33" ht="15.75" x14ac:dyDescent="0.25">
      <c r="B95" s="24" t="s">
        <v>69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8" spans="1:27" x14ac:dyDescent="0.25">
      <c r="S98" s="9"/>
    </row>
    <row r="100" spans="1:27" x14ac:dyDescent="0.25">
      <c r="A100" s="4">
        <v>13</v>
      </c>
      <c r="B100" s="7" t="s">
        <v>49</v>
      </c>
    </row>
    <row r="101" spans="1:27" x14ac:dyDescent="0.25">
      <c r="B101" s="4" t="s">
        <v>95</v>
      </c>
      <c r="C101" s="20">
        <v>2.8617474231977417E-2</v>
      </c>
      <c r="D101" s="20">
        <v>0</v>
      </c>
      <c r="E101" s="20">
        <v>0</v>
      </c>
      <c r="F101" s="20">
        <v>0</v>
      </c>
      <c r="G101" s="20">
        <v>0</v>
      </c>
      <c r="H101" s="20">
        <v>9.7415882896147703E-3</v>
      </c>
      <c r="I101" s="20">
        <v>9.3132959167015403E-3</v>
      </c>
      <c r="J101" s="20">
        <v>9.2084923900764785E-3</v>
      </c>
      <c r="K101" s="20">
        <v>4.6618051713744014E-3</v>
      </c>
      <c r="L101" s="20">
        <v>4.9582213546857622E-3</v>
      </c>
      <c r="M101" s="20">
        <v>2.5202608993452605E-3</v>
      </c>
      <c r="N101" s="20">
        <v>1.0696152623086801E-3</v>
      </c>
      <c r="O101" s="20">
        <v>1.1059683250986599E-3</v>
      </c>
      <c r="P101" s="20">
        <v>1.0951866343628693E-3</v>
      </c>
      <c r="Q101" s="20">
        <v>8.8728015903072018E-4</v>
      </c>
      <c r="R101" s="20">
        <v>1.0679251089229802E-3</v>
      </c>
      <c r="S101" s="20">
        <v>7.6513300992612002E-4</v>
      </c>
      <c r="T101" s="20">
        <v>0</v>
      </c>
      <c r="U101" s="20">
        <v>0</v>
      </c>
      <c r="V101" s="20">
        <v>0</v>
      </c>
      <c r="W101" s="20">
        <v>0</v>
      </c>
    </row>
    <row r="103" spans="1:27" x14ac:dyDescent="0.25">
      <c r="B103" s="4" t="s">
        <v>96</v>
      </c>
      <c r="C103" s="20">
        <v>-3476.5532310669819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-585.35796601623758</v>
      </c>
      <c r="J103" s="42">
        <v>-565.09101382486926</v>
      </c>
      <c r="K103" s="42">
        <v>-603.84857164657979</v>
      </c>
      <c r="L103" s="42">
        <v>-582.95375647718959</v>
      </c>
      <c r="M103" s="42">
        <v>-620.87285183016843</v>
      </c>
      <c r="N103" s="42">
        <v>-571.54889260059122</v>
      </c>
      <c r="O103" s="42">
        <v>-639.22601612912717</v>
      </c>
      <c r="P103" s="42">
        <v>-573.87544511918543</v>
      </c>
      <c r="Q103" s="42">
        <v>-595.47619787395604</v>
      </c>
      <c r="R103" s="42">
        <v>-563.86849138750244</v>
      </c>
      <c r="S103" s="42">
        <v>-619.04842913411153</v>
      </c>
      <c r="T103" s="42">
        <v>-647.33582341601573</v>
      </c>
      <c r="U103" s="42">
        <v>0</v>
      </c>
      <c r="V103" s="42">
        <v>0</v>
      </c>
      <c r="W103" s="42">
        <v>0</v>
      </c>
      <c r="Z103" s="4" t="s">
        <v>133</v>
      </c>
      <c r="AA103" s="4" t="s">
        <v>134</v>
      </c>
    </row>
    <row r="104" spans="1:27" x14ac:dyDescent="0.25">
      <c r="B104" s="4" t="s">
        <v>89</v>
      </c>
      <c r="C104" s="20">
        <v>3126.3102470163944</v>
      </c>
      <c r="D104" s="42">
        <v>0</v>
      </c>
      <c r="E104" s="42">
        <v>0</v>
      </c>
      <c r="F104" s="42">
        <v>342.24312900375276</v>
      </c>
      <c r="G104" s="42">
        <v>336.54159274886439</v>
      </c>
      <c r="H104" s="42">
        <v>373.85244706229952</v>
      </c>
      <c r="I104" s="42">
        <v>356.15145010962419</v>
      </c>
      <c r="J104" s="42">
        <v>386.08760261195283</v>
      </c>
      <c r="K104" s="42">
        <v>381.36486083023374</v>
      </c>
      <c r="L104" s="42">
        <v>431.11968079220634</v>
      </c>
      <c r="M104" s="42">
        <v>336.66189627847569</v>
      </c>
      <c r="N104" s="42">
        <v>271.020064914952</v>
      </c>
      <c r="O104" s="42">
        <v>298.3998559465233</v>
      </c>
      <c r="P104" s="42">
        <v>314.09286322864551</v>
      </c>
      <c r="Q104" s="42">
        <v>306.11043741468075</v>
      </c>
      <c r="R104" s="42">
        <v>245.89972920845273</v>
      </c>
      <c r="S104" s="42">
        <v>277.79539580450239</v>
      </c>
      <c r="T104" s="42">
        <v>312.02780919570779</v>
      </c>
      <c r="U104" s="42">
        <v>335.89385158443451</v>
      </c>
      <c r="V104" s="42">
        <v>431.00983782354422</v>
      </c>
      <c r="W104" s="42">
        <v>468.18397825873018</v>
      </c>
      <c r="Z104" s="4" t="s">
        <v>135</v>
      </c>
      <c r="AA104" s="4">
        <v>0</v>
      </c>
    </row>
    <row r="105" spans="1:27" x14ac:dyDescent="0.25">
      <c r="B105" s="4" t="s">
        <v>90</v>
      </c>
      <c r="C105" s="20">
        <v>158.25959279908514</v>
      </c>
      <c r="D105" s="42">
        <v>69.641340351337604</v>
      </c>
      <c r="E105" s="42">
        <v>82.895894317090466</v>
      </c>
      <c r="F105" s="42">
        <v>5.7919295643555904</v>
      </c>
      <c r="G105" s="42">
        <v>3.2784070101530292</v>
      </c>
      <c r="H105" s="42">
        <v>2.5947308747298914</v>
      </c>
      <c r="I105" s="42">
        <v>4.5663733103667505</v>
      </c>
      <c r="J105" s="42">
        <v>2.386570484667391</v>
      </c>
      <c r="K105" s="42">
        <v>2.0939701342694796</v>
      </c>
      <c r="L105" s="42">
        <v>1.9050901481655902</v>
      </c>
      <c r="M105" s="42">
        <v>1.74412288362864</v>
      </c>
      <c r="N105" s="42">
        <v>1.0908998597955999</v>
      </c>
      <c r="O105" s="42">
        <v>1.25529106526193</v>
      </c>
      <c r="P105" s="42">
        <v>1.8823263787921301</v>
      </c>
      <c r="Q105" s="42">
        <v>1.2006110960890302</v>
      </c>
      <c r="R105" s="42">
        <v>0.93510197428520003</v>
      </c>
      <c r="S105" s="42">
        <v>0.67673071729098999</v>
      </c>
      <c r="T105" s="42">
        <v>0.43196222886835989</v>
      </c>
      <c r="U105" s="42">
        <v>0</v>
      </c>
      <c r="V105" s="42">
        <v>0</v>
      </c>
      <c r="W105" s="42">
        <v>0</v>
      </c>
      <c r="Z105" s="4" t="s">
        <v>136</v>
      </c>
      <c r="AA105" s="4">
        <v>0</v>
      </c>
    </row>
    <row r="106" spans="1:27" x14ac:dyDescent="0.25">
      <c r="B106" s="4" t="s">
        <v>97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Z106" s="4" t="s">
        <v>137</v>
      </c>
    </row>
    <row r="107" spans="1:27" x14ac:dyDescent="0.25">
      <c r="B107" s="4" t="s">
        <v>1</v>
      </c>
      <c r="C107" s="35">
        <v>-191.9833912515023</v>
      </c>
      <c r="D107" s="35">
        <v>69.641340351337604</v>
      </c>
      <c r="E107" s="35">
        <v>82.895894317090466</v>
      </c>
      <c r="F107" s="35">
        <v>348.03505856810835</v>
      </c>
      <c r="G107" s="35">
        <v>339.81999975901743</v>
      </c>
      <c r="H107" s="35">
        <v>376.44717793702944</v>
      </c>
      <c r="I107" s="35">
        <v>-224.64014259624665</v>
      </c>
      <c r="J107" s="35">
        <v>-176.61684072824903</v>
      </c>
      <c r="K107" s="35">
        <v>-220.38974068207656</v>
      </c>
      <c r="L107" s="35">
        <v>-149.92898553681766</v>
      </c>
      <c r="M107" s="35">
        <v>-282.46683266806411</v>
      </c>
      <c r="N107" s="35">
        <v>-299.43792782584359</v>
      </c>
      <c r="O107" s="35">
        <v>-339.57086911734194</v>
      </c>
      <c r="P107" s="35">
        <v>-257.90025551174779</v>
      </c>
      <c r="Q107" s="35">
        <v>-288.16514936318629</v>
      </c>
      <c r="R107" s="35">
        <v>-317.03366020476449</v>
      </c>
      <c r="S107" s="35">
        <v>-340.57630261231816</v>
      </c>
      <c r="T107" s="35">
        <v>-334.87605199143957</v>
      </c>
      <c r="U107" s="35">
        <v>335.89385158443451</v>
      </c>
      <c r="V107" s="35">
        <v>431.00983782354422</v>
      </c>
      <c r="W107" s="35">
        <v>468.18397825873018</v>
      </c>
    </row>
  </sheetData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B897-6EBB-4AAC-A7C7-3D473B5B5891}">
  <sheetPr codeName="Sheet4"/>
  <dimension ref="A1:AH107"/>
  <sheetViews>
    <sheetView showGridLines="0" tabSelected="1" zoomScale="80" zoomScaleNormal="80" workbookViewId="0">
      <pane xSplit="3" ySplit="5" topLeftCell="D6" activePane="bottomRight" state="frozen"/>
      <selection activeCell="C19" sqref="C19"/>
      <selection pane="topRight" activeCell="C19" sqref="C19"/>
      <selection pane="bottomLeft" activeCell="C19" sqref="C19"/>
      <selection pane="bottomRight"/>
    </sheetView>
  </sheetViews>
  <sheetFormatPr defaultRowHeight="15" x14ac:dyDescent="0.25"/>
  <cols>
    <col min="1" max="1" width="9.140625" style="4"/>
    <col min="2" max="2" width="28.42578125" style="4" customWidth="1"/>
    <col min="3" max="3" width="19.42578125" style="4" customWidth="1"/>
    <col min="4" max="23" width="11.42578125" style="4" customWidth="1"/>
    <col min="24" max="24" width="5" style="4" customWidth="1"/>
    <col min="25" max="25" width="8.7109375" style="4" bestFit="1" customWidth="1"/>
    <col min="26" max="26" width="7.7109375" style="4" bestFit="1" customWidth="1"/>
    <col min="27" max="27" width="4.28515625" style="4" customWidth="1"/>
    <col min="28" max="28" width="18" style="4" customWidth="1"/>
    <col min="29" max="29" width="15.28515625" style="4" customWidth="1"/>
    <col min="30" max="30" width="12.28515625" style="4" bestFit="1" customWidth="1"/>
    <col min="31" max="16384" width="9.140625" style="4"/>
  </cols>
  <sheetData>
    <row r="1" spans="1:33" ht="21" thickBot="1" x14ac:dyDescent="0.35">
      <c r="C1" s="5" t="s">
        <v>0</v>
      </c>
      <c r="D1" s="32"/>
      <c r="F1" s="33" t="s">
        <v>138</v>
      </c>
    </row>
    <row r="2" spans="1:33" ht="15.75" thickBot="1" x14ac:dyDescent="0.3">
      <c r="C2" s="6">
        <v>6.6900000000000001E-2</v>
      </c>
    </row>
    <row r="4" spans="1:33" x14ac:dyDescent="0.25">
      <c r="Y4" s="4" t="s">
        <v>1</v>
      </c>
      <c r="Z4" s="4" t="s">
        <v>103</v>
      </c>
      <c r="AB4" s="4" t="s">
        <v>104</v>
      </c>
      <c r="AC4" s="4" t="s">
        <v>105</v>
      </c>
    </row>
    <row r="5" spans="1:33" x14ac:dyDescent="0.25">
      <c r="B5" s="28" t="s">
        <v>2</v>
      </c>
      <c r="C5" s="29" t="s">
        <v>3</v>
      </c>
      <c r="D5" s="30">
        <v>2023</v>
      </c>
      <c r="E5" s="30">
        <v>2024</v>
      </c>
      <c r="F5" s="30">
        <v>2025</v>
      </c>
      <c r="G5" s="30">
        <v>2026</v>
      </c>
      <c r="H5" s="30">
        <v>2027</v>
      </c>
      <c r="I5" s="30">
        <v>2028</v>
      </c>
      <c r="J5" s="30">
        <v>2029</v>
      </c>
      <c r="K5" s="30">
        <v>2030</v>
      </c>
      <c r="L5" s="30">
        <v>2031</v>
      </c>
      <c r="M5" s="30">
        <v>2032</v>
      </c>
      <c r="N5" s="30">
        <v>2033</v>
      </c>
      <c r="O5" s="30">
        <v>2034</v>
      </c>
      <c r="P5" s="30">
        <v>2035</v>
      </c>
      <c r="Q5" s="30">
        <v>2036</v>
      </c>
      <c r="R5" s="30">
        <v>2037</v>
      </c>
      <c r="S5" s="30">
        <v>2038</v>
      </c>
      <c r="T5" s="30">
        <v>2039</v>
      </c>
      <c r="U5" s="30">
        <v>2040</v>
      </c>
      <c r="V5" s="30">
        <v>2041</v>
      </c>
      <c r="W5" s="30">
        <v>2042</v>
      </c>
      <c r="AB5" s="4" t="s">
        <v>106</v>
      </c>
      <c r="AC5" s="4">
        <v>0</v>
      </c>
      <c r="AE5" s="4" t="s">
        <v>107</v>
      </c>
      <c r="AF5" s="4" t="s">
        <v>107</v>
      </c>
      <c r="AG5" s="4" t="s">
        <v>108</v>
      </c>
    </row>
    <row r="6" spans="1:33" x14ac:dyDescent="0.25">
      <c r="A6" s="20"/>
      <c r="AB6" s="4" t="s">
        <v>109</v>
      </c>
      <c r="AC6" s="4">
        <v>15723.254201975331</v>
      </c>
    </row>
    <row r="7" spans="1:33" ht="15.75" x14ac:dyDescent="0.25">
      <c r="A7" s="20">
        <v>1</v>
      </c>
      <c r="B7" s="24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3" ht="15.75" x14ac:dyDescent="0.25">
      <c r="A8" s="20"/>
      <c r="B8" s="24" t="s">
        <v>74</v>
      </c>
      <c r="C8" s="20">
        <v>949.27153328010434</v>
      </c>
      <c r="D8" s="34">
        <v>35.159997667892583</v>
      </c>
      <c r="E8" s="34">
        <v>36.764544498523492</v>
      </c>
      <c r="F8" s="34">
        <v>28.202412139913832</v>
      </c>
      <c r="G8" s="34">
        <v>26.828016888089842</v>
      </c>
      <c r="H8" s="34">
        <v>28.808779468411618</v>
      </c>
      <c r="I8" s="34">
        <v>144.3265502366429</v>
      </c>
      <c r="J8" s="34">
        <v>141.7160760581331</v>
      </c>
      <c r="K8" s="34">
        <v>145.24699476919591</v>
      </c>
      <c r="L8" s="34">
        <v>142.69253547483291</v>
      </c>
      <c r="M8" s="34">
        <v>143.2871390454626</v>
      </c>
      <c r="N8" s="34">
        <v>131.07338566211772</v>
      </c>
      <c r="O8" s="34">
        <v>144.4917163604899</v>
      </c>
      <c r="P8" s="34">
        <v>131.7721760587562</v>
      </c>
      <c r="Q8" s="34">
        <v>135.28757205090571</v>
      </c>
      <c r="R8" s="34">
        <v>126.9995518221794</v>
      </c>
      <c r="S8" s="34">
        <v>138.79414263328169</v>
      </c>
      <c r="T8" s="34">
        <v>149.63653326426009</v>
      </c>
      <c r="U8" s="34">
        <v>0.85606963124982027</v>
      </c>
      <c r="V8" s="34">
        <v>1.07838502472582</v>
      </c>
      <c r="W8" s="34">
        <v>1.2114585782478799</v>
      </c>
      <c r="X8" s="20"/>
      <c r="Y8" s="4">
        <v>1834.2340373333129</v>
      </c>
      <c r="AE8" s="4" t="s">
        <v>74</v>
      </c>
      <c r="AG8" s="4" t="s">
        <v>110</v>
      </c>
    </row>
    <row r="9" spans="1:33" ht="15.75" x14ac:dyDescent="0.25">
      <c r="A9" s="20"/>
      <c r="B9" s="2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33" ht="15.75" x14ac:dyDescent="0.25">
      <c r="A10" s="20"/>
      <c r="B10" s="27" t="s">
        <v>1</v>
      </c>
      <c r="C10" s="35">
        <v>949.27153328010434</v>
      </c>
      <c r="D10" s="35">
        <v>35.159997667892583</v>
      </c>
      <c r="E10" s="35">
        <v>36.764544498523492</v>
      </c>
      <c r="F10" s="35">
        <v>28.202412139913832</v>
      </c>
      <c r="G10" s="35">
        <v>26.828016888089842</v>
      </c>
      <c r="H10" s="35">
        <v>28.808779468411618</v>
      </c>
      <c r="I10" s="35">
        <v>144.3265502366429</v>
      </c>
      <c r="J10" s="35">
        <v>141.7160760581331</v>
      </c>
      <c r="K10" s="35">
        <v>145.24699476919591</v>
      </c>
      <c r="L10" s="35">
        <v>142.69253547483291</v>
      </c>
      <c r="M10" s="35">
        <v>143.2871390454626</v>
      </c>
      <c r="N10" s="35">
        <v>131.07338566211772</v>
      </c>
      <c r="O10" s="35">
        <v>144.4917163604899</v>
      </c>
      <c r="P10" s="35">
        <v>131.7721760587562</v>
      </c>
      <c r="Q10" s="35">
        <v>135.28757205090571</v>
      </c>
      <c r="R10" s="35">
        <v>126.9995518221794</v>
      </c>
      <c r="S10" s="35">
        <v>138.79414263328169</v>
      </c>
      <c r="T10" s="35">
        <v>149.63653326426009</v>
      </c>
      <c r="U10" s="35">
        <v>0.85606963124982027</v>
      </c>
      <c r="V10" s="35">
        <v>1.07838502472582</v>
      </c>
      <c r="W10" s="35">
        <v>1.2114585782478799</v>
      </c>
      <c r="X10" s="20"/>
      <c r="Y10" s="4">
        <v>1834.2340373333129</v>
      </c>
    </row>
    <row r="11" spans="1:33" x14ac:dyDescent="0.25">
      <c r="A11" s="20"/>
      <c r="X11" s="20"/>
    </row>
    <row r="12" spans="1:33" ht="15.75" x14ac:dyDescent="0.25">
      <c r="A12" s="20">
        <v>2</v>
      </c>
      <c r="B12" s="24" t="s">
        <v>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33" ht="15.75" x14ac:dyDescent="0.25">
      <c r="A13" s="20"/>
      <c r="B13" s="25" t="s">
        <v>75</v>
      </c>
      <c r="C13" s="20">
        <v>4991.8783369566527</v>
      </c>
      <c r="D13" s="34">
        <v>282.53800191348307</v>
      </c>
      <c r="E13" s="34">
        <v>327.45417536661319</v>
      </c>
      <c r="F13" s="34">
        <v>310.94875931031629</v>
      </c>
      <c r="G13" s="34">
        <v>376.60745199448701</v>
      </c>
      <c r="H13" s="34">
        <v>369.6337245065846</v>
      </c>
      <c r="I13" s="34">
        <v>699.40865820994293</v>
      </c>
      <c r="J13" s="34">
        <v>676.36313379259707</v>
      </c>
      <c r="K13" s="34">
        <v>715.27585243160661</v>
      </c>
      <c r="L13" s="34">
        <v>697.0322443794455</v>
      </c>
      <c r="M13" s="34">
        <v>691.24033825574998</v>
      </c>
      <c r="N13" s="34">
        <v>573.13773095271756</v>
      </c>
      <c r="O13" s="34">
        <v>604.10282310871128</v>
      </c>
      <c r="P13" s="34">
        <v>554.04273577212996</v>
      </c>
      <c r="Q13" s="34">
        <v>561.69271771788192</v>
      </c>
      <c r="R13" s="34">
        <v>458.63618600079678</v>
      </c>
      <c r="S13" s="34">
        <v>451.18063033394623</v>
      </c>
      <c r="T13" s="34">
        <v>396.50164911704485</v>
      </c>
      <c r="U13" s="34">
        <v>65.870305701698697</v>
      </c>
      <c r="V13" s="34">
        <v>58.791659645522508</v>
      </c>
      <c r="W13" s="34">
        <v>60.085966617138133</v>
      </c>
      <c r="X13" s="20"/>
      <c r="Y13" s="4">
        <v>8930.5447451284163</v>
      </c>
      <c r="Z13" s="4" t="b">
        <v>1</v>
      </c>
      <c r="AE13" s="4" t="s">
        <v>74</v>
      </c>
      <c r="AG13" s="4" t="s">
        <v>111</v>
      </c>
    </row>
    <row r="14" spans="1:33" ht="15.75" x14ac:dyDescent="0.25">
      <c r="A14" s="20"/>
      <c r="B14" s="25" t="s">
        <v>7</v>
      </c>
      <c r="C14" s="20">
        <v>93.549863863454405</v>
      </c>
      <c r="D14" s="20">
        <v>16.200961580000332</v>
      </c>
      <c r="E14" s="20">
        <v>20.255211818794468</v>
      </c>
      <c r="F14" s="20">
        <v>20.199869709999952</v>
      </c>
      <c r="G14" s="20">
        <v>20.199869709999952</v>
      </c>
      <c r="H14" s="20">
        <v>20.199869709999952</v>
      </c>
      <c r="I14" s="20">
        <v>20.255211818794468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/>
      <c r="Y14" s="4">
        <v>117.31099434758912</v>
      </c>
      <c r="AE14" s="4" t="s">
        <v>112</v>
      </c>
      <c r="AG14" s="4" t="s">
        <v>111</v>
      </c>
    </row>
    <row r="15" spans="1:33" ht="15.75" x14ac:dyDescent="0.25">
      <c r="A15" s="20"/>
      <c r="B15" s="36" t="s">
        <v>8</v>
      </c>
      <c r="C15" s="20">
        <v>267.93712436174923</v>
      </c>
      <c r="D15" s="34">
        <v>0</v>
      </c>
      <c r="E15" s="34">
        <v>0</v>
      </c>
      <c r="F15" s="34">
        <v>0</v>
      </c>
      <c r="G15" s="34">
        <v>1.2470000000000001</v>
      </c>
      <c r="H15" s="34">
        <v>0</v>
      </c>
      <c r="I15" s="34">
        <v>50.503046840000003</v>
      </c>
      <c r="J15" s="34">
        <v>52.514182470000002</v>
      </c>
      <c r="K15" s="34">
        <v>13.911</v>
      </c>
      <c r="L15" s="34">
        <v>0</v>
      </c>
      <c r="M15" s="34">
        <v>0</v>
      </c>
      <c r="N15" s="34">
        <v>14.149743279599999</v>
      </c>
      <c r="O15" s="34">
        <v>0</v>
      </c>
      <c r="P15" s="34">
        <v>0</v>
      </c>
      <c r="Q15" s="34">
        <v>0</v>
      </c>
      <c r="R15" s="34">
        <v>318.29915706899993</v>
      </c>
      <c r="S15" s="34">
        <v>70.279500729999995</v>
      </c>
      <c r="T15" s="34">
        <v>0</v>
      </c>
      <c r="U15" s="34">
        <v>124.13162613980001</v>
      </c>
      <c r="V15" s="34">
        <v>0</v>
      </c>
      <c r="W15" s="34">
        <v>0</v>
      </c>
      <c r="X15" s="20"/>
      <c r="Y15" s="4">
        <v>645.03525652839994</v>
      </c>
    </row>
    <row r="16" spans="1:33" ht="15.75" x14ac:dyDescent="0.25">
      <c r="A16" s="20"/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33" ht="15.75" x14ac:dyDescent="0.25">
      <c r="A17" s="20"/>
      <c r="B17" s="27" t="s">
        <v>1</v>
      </c>
      <c r="C17" s="35">
        <v>5353.365325181856</v>
      </c>
      <c r="D17" s="35">
        <v>298.73896349348342</v>
      </c>
      <c r="E17" s="35">
        <v>347.70938718540765</v>
      </c>
      <c r="F17" s="35">
        <v>331.14862902031626</v>
      </c>
      <c r="G17" s="35">
        <v>398.05432170448699</v>
      </c>
      <c r="H17" s="35">
        <v>389.83359421658457</v>
      </c>
      <c r="I17" s="35">
        <v>770.16691686873742</v>
      </c>
      <c r="J17" s="35">
        <v>728.87731626259711</v>
      </c>
      <c r="K17" s="35">
        <v>729.18685243160655</v>
      </c>
      <c r="L17" s="35">
        <v>697.0322443794455</v>
      </c>
      <c r="M17" s="35">
        <v>691.24033825574998</v>
      </c>
      <c r="N17" s="35">
        <v>587.28747423231755</v>
      </c>
      <c r="O17" s="35">
        <v>604.10282310871128</v>
      </c>
      <c r="P17" s="35">
        <v>554.04273577212996</v>
      </c>
      <c r="Q17" s="35">
        <v>561.69271771788192</v>
      </c>
      <c r="R17" s="35">
        <v>776.93534306979677</v>
      </c>
      <c r="S17" s="35">
        <v>521.46013106394616</v>
      </c>
      <c r="T17" s="35">
        <v>396.50164911704485</v>
      </c>
      <c r="U17" s="35">
        <v>190.0019318414987</v>
      </c>
      <c r="V17" s="35">
        <v>58.791659645522508</v>
      </c>
      <c r="W17" s="35">
        <v>60.085966617138133</v>
      </c>
      <c r="X17" s="20"/>
      <c r="Y17" s="4">
        <v>9692.8909960044039</v>
      </c>
    </row>
    <row r="18" spans="1:33" x14ac:dyDescent="0.25">
      <c r="A18" s="20"/>
      <c r="X18" s="20"/>
    </row>
    <row r="19" spans="1:33" ht="15.75" x14ac:dyDescent="0.25">
      <c r="A19" s="20">
        <v>3</v>
      </c>
      <c r="B19" s="24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33" ht="15.75" x14ac:dyDescent="0.25">
      <c r="A20" s="20"/>
      <c r="B20" s="25" t="s">
        <v>45</v>
      </c>
      <c r="C20" s="20">
        <v>5618.600672637951</v>
      </c>
      <c r="D20" s="34">
        <v>701.8735673210017</v>
      </c>
      <c r="E20" s="34">
        <v>790.49168374541318</v>
      </c>
      <c r="F20" s="34">
        <v>557.92479175182041</v>
      </c>
      <c r="G20" s="34">
        <v>538.73969377292349</v>
      </c>
      <c r="H20" s="34">
        <v>577.17720142975668</v>
      </c>
      <c r="I20" s="34">
        <v>719.3297333857912</v>
      </c>
      <c r="J20" s="34">
        <v>731.33662552287603</v>
      </c>
      <c r="K20" s="34">
        <v>644.21102288442319</v>
      </c>
      <c r="L20" s="34">
        <v>668.59258372199031</v>
      </c>
      <c r="M20" s="34">
        <v>515.8076137654557</v>
      </c>
      <c r="N20" s="34">
        <v>386.39525532844635</v>
      </c>
      <c r="O20" s="34">
        <v>409.53063738456791</v>
      </c>
      <c r="P20" s="34">
        <v>375.76160166729676</v>
      </c>
      <c r="Q20" s="34">
        <v>361.55316081642536</v>
      </c>
      <c r="R20" s="34">
        <v>269.41821352466883</v>
      </c>
      <c r="S20" s="34">
        <v>265.05385282308623</v>
      </c>
      <c r="T20" s="34">
        <v>285.38429568504932</v>
      </c>
      <c r="U20" s="34">
        <v>16.298957469034789</v>
      </c>
      <c r="V20" s="34">
        <v>20.525825971993182</v>
      </c>
      <c r="W20" s="34">
        <v>22.834442449709339</v>
      </c>
      <c r="X20" s="20"/>
      <c r="Y20" s="4">
        <v>8858.2407604217296</v>
      </c>
      <c r="AE20" s="4" t="s">
        <v>74</v>
      </c>
      <c r="AG20" s="4" t="s">
        <v>113</v>
      </c>
    </row>
    <row r="21" spans="1:33" ht="15.75" x14ac:dyDescent="0.25">
      <c r="A21" s="20"/>
      <c r="B21" s="25" t="s">
        <v>76</v>
      </c>
      <c r="C21" s="20">
        <v>5.0413345159481953</v>
      </c>
      <c r="D21" s="34">
        <v>0.7328672386399997</v>
      </c>
      <c r="E21" s="34">
        <v>0.60504448854999981</v>
      </c>
      <c r="F21" s="34">
        <v>0.80239544611000013</v>
      </c>
      <c r="G21" s="34">
        <v>0.59974400569000041</v>
      </c>
      <c r="H21" s="34">
        <v>0.71797776276999958</v>
      </c>
      <c r="I21" s="34">
        <v>0.65346837899999988</v>
      </c>
      <c r="J21" s="34">
        <v>0.4123608292</v>
      </c>
      <c r="K21" s="34">
        <v>0.22681112594000002</v>
      </c>
      <c r="L21" s="34">
        <v>0.25377049735000012</v>
      </c>
      <c r="M21" s="34">
        <v>0.34493264054</v>
      </c>
      <c r="N21" s="34">
        <v>0.59560785648000014</v>
      </c>
      <c r="O21" s="34">
        <v>0.66217238180000026</v>
      </c>
      <c r="P21" s="34">
        <v>0.56737546247000004</v>
      </c>
      <c r="Q21" s="34">
        <v>0.43668062150999998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20"/>
      <c r="Y21" s="4">
        <v>7.6112087360499991</v>
      </c>
      <c r="AE21" s="4" t="s">
        <v>74</v>
      </c>
      <c r="AG21" s="4" t="s">
        <v>114</v>
      </c>
    </row>
    <row r="22" spans="1:33" ht="15.75" x14ac:dyDescent="0.25">
      <c r="A22" s="20"/>
      <c r="B22" s="27" t="s">
        <v>1</v>
      </c>
      <c r="C22" s="35">
        <v>5623.6420071538996</v>
      </c>
      <c r="D22" s="35">
        <v>702.60643455964168</v>
      </c>
      <c r="E22" s="35">
        <v>791.09672823396318</v>
      </c>
      <c r="F22" s="35">
        <v>558.72718719793045</v>
      </c>
      <c r="G22" s="35">
        <v>539.3394377786135</v>
      </c>
      <c r="H22" s="35">
        <v>577.89517919252671</v>
      </c>
      <c r="I22" s="35">
        <v>719.98320176479115</v>
      </c>
      <c r="J22" s="35">
        <v>731.74898635207603</v>
      </c>
      <c r="K22" s="35">
        <v>644.43783401036319</v>
      </c>
      <c r="L22" s="35">
        <v>668.84635421934036</v>
      </c>
      <c r="M22" s="35">
        <v>516.15254640599574</v>
      </c>
      <c r="N22" s="35">
        <v>386.99086318492635</v>
      </c>
      <c r="O22" s="35">
        <v>410.19280976636793</v>
      </c>
      <c r="P22" s="35">
        <v>376.32897712976677</v>
      </c>
      <c r="Q22" s="35">
        <v>361.98984143793535</v>
      </c>
      <c r="R22" s="35">
        <v>269.41821352466883</v>
      </c>
      <c r="S22" s="35">
        <v>265.05385282308623</v>
      </c>
      <c r="T22" s="35">
        <v>285.38429568504932</v>
      </c>
      <c r="U22" s="35">
        <v>16.298957469034789</v>
      </c>
      <c r="V22" s="35">
        <v>20.525825971993182</v>
      </c>
      <c r="W22" s="35">
        <v>22.834442449709339</v>
      </c>
      <c r="X22" s="20"/>
      <c r="Y22" s="4">
        <v>8865.8519691577803</v>
      </c>
    </row>
    <row r="23" spans="1:33" x14ac:dyDescent="0.25">
      <c r="A23" s="20"/>
      <c r="X23" s="20"/>
    </row>
    <row r="24" spans="1:33" ht="15.75" x14ac:dyDescent="0.25">
      <c r="A24" s="20">
        <v>4</v>
      </c>
      <c r="B24" s="24" t="s">
        <v>77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33" ht="15.75" x14ac:dyDescent="0.25">
      <c r="A25" s="20"/>
      <c r="B25" s="25" t="s">
        <v>78</v>
      </c>
      <c r="C25" s="20">
        <v>2.764485218643364E-2</v>
      </c>
      <c r="D25" s="20">
        <v>0</v>
      </c>
      <c r="E25" s="20">
        <v>0</v>
      </c>
      <c r="F25" s="20">
        <v>0</v>
      </c>
      <c r="G25" s="20">
        <v>0</v>
      </c>
      <c r="H25" s="20">
        <v>9.7415882896147703E-3</v>
      </c>
      <c r="I25" s="20">
        <v>9.3392838038823794E-3</v>
      </c>
      <c r="J25" s="20">
        <v>9.2056758531903204E-3</v>
      </c>
      <c r="K25" s="20">
        <v>4.3006203496292411E-3</v>
      </c>
      <c r="L25" s="20">
        <v>4.7759112345079225E-3</v>
      </c>
      <c r="M25" s="20">
        <v>2.3582491477673389E-3</v>
      </c>
      <c r="N25" s="20">
        <v>8.8059019634208007E-4</v>
      </c>
      <c r="O25" s="20">
        <v>8.4443758267632003E-4</v>
      </c>
      <c r="P25" s="20">
        <v>8.2830732921909006E-4</v>
      </c>
      <c r="Q25" s="20">
        <v>7.2659568543744033E-4</v>
      </c>
      <c r="R25" s="20">
        <v>8.1232412727038988E-4</v>
      </c>
      <c r="S25" s="20">
        <v>4.9144066132920006E-4</v>
      </c>
      <c r="T25" s="20">
        <v>0</v>
      </c>
      <c r="U25" s="20">
        <v>0</v>
      </c>
      <c r="V25" s="20">
        <v>0</v>
      </c>
      <c r="W25" s="20">
        <v>0</v>
      </c>
      <c r="X25" s="20"/>
      <c r="Y25" s="4">
        <v>4.43050242608665E-2</v>
      </c>
    </row>
    <row r="26" spans="1:33" ht="15.75" x14ac:dyDescent="0.25">
      <c r="A26" s="20"/>
      <c r="B26" s="25" t="s">
        <v>92</v>
      </c>
      <c r="C26" s="20">
        <v>-409.71164886461054</v>
      </c>
      <c r="D26" s="20">
        <v>69.692940434511954</v>
      </c>
      <c r="E26" s="20">
        <v>82.895894317090466</v>
      </c>
      <c r="F26" s="20">
        <v>348.03598344317425</v>
      </c>
      <c r="G26" s="20">
        <v>339.80269323835552</v>
      </c>
      <c r="H26" s="20">
        <v>376.44717793702944</v>
      </c>
      <c r="I26" s="20">
        <v>-224.55415196178473</v>
      </c>
      <c r="J26" s="20">
        <v>-176.62291564101179</v>
      </c>
      <c r="K26" s="20">
        <v>-249.59268655829325</v>
      </c>
      <c r="L26" s="20">
        <v>-183.13634685360719</v>
      </c>
      <c r="M26" s="20">
        <v>-313.1276038880244</v>
      </c>
      <c r="N26" s="20">
        <v>-337.50146810940083</v>
      </c>
      <c r="O26" s="20">
        <v>-373.78892725140128</v>
      </c>
      <c r="P26" s="20">
        <v>-298.48120992917666</v>
      </c>
      <c r="Q26" s="20">
        <v>-329.40389893187967</v>
      </c>
      <c r="R26" s="20">
        <v>-348.81856783528673</v>
      </c>
      <c r="S26" s="20">
        <v>-374.38560329082742</v>
      </c>
      <c r="T26" s="20">
        <v>-390.42469793624895</v>
      </c>
      <c r="U26" s="20">
        <v>288.44799526505636</v>
      </c>
      <c r="V26" s="20">
        <v>364.20087822024499</v>
      </c>
      <c r="W26" s="20">
        <v>393.40624393709243</v>
      </c>
      <c r="X26" s="20"/>
      <c r="AG26" s="4" t="s">
        <v>115</v>
      </c>
    </row>
    <row r="27" spans="1:33" ht="15.75" x14ac:dyDescent="0.25">
      <c r="A27" s="20"/>
      <c r="B27" s="27" t="s">
        <v>1</v>
      </c>
      <c r="C27" s="35">
        <v>-409.68400401242423</v>
      </c>
      <c r="D27" s="35">
        <v>69.692940434511954</v>
      </c>
      <c r="E27" s="35">
        <v>82.895894317090466</v>
      </c>
      <c r="F27" s="35">
        <v>348.03598344317425</v>
      </c>
      <c r="G27" s="35">
        <v>339.80269323835552</v>
      </c>
      <c r="H27" s="35">
        <v>376.45691952531905</v>
      </c>
      <c r="I27" s="35">
        <v>-224.54481267798084</v>
      </c>
      <c r="J27" s="35">
        <v>-176.61370996515859</v>
      </c>
      <c r="K27" s="35">
        <v>-249.58838593794363</v>
      </c>
      <c r="L27" s="35">
        <v>-183.13157094237269</v>
      </c>
      <c r="M27" s="35">
        <v>-313.12524563887661</v>
      </c>
      <c r="N27" s="35">
        <v>-337.50058751920449</v>
      </c>
      <c r="O27" s="35">
        <v>-373.78808281381862</v>
      </c>
      <c r="P27" s="35">
        <v>-298.48038162184741</v>
      </c>
      <c r="Q27" s="35">
        <v>-329.40317233619425</v>
      </c>
      <c r="R27" s="35">
        <v>-348.81775551115948</v>
      </c>
      <c r="S27" s="35">
        <v>-374.38511185016608</v>
      </c>
      <c r="T27" s="35">
        <v>-390.42469793624895</v>
      </c>
      <c r="U27" s="35">
        <v>288.44799526505636</v>
      </c>
      <c r="V27" s="35">
        <v>364.20087822024499</v>
      </c>
      <c r="W27" s="35">
        <v>393.40624393709243</v>
      </c>
      <c r="X27" s="20"/>
      <c r="Y27" s="4">
        <v>-1336.8639663701265</v>
      </c>
    </row>
    <row r="28" spans="1:33" x14ac:dyDescent="0.25">
      <c r="A28" s="20"/>
      <c r="X28" s="20"/>
    </row>
    <row r="29" spans="1:33" ht="15.75" x14ac:dyDescent="0.25">
      <c r="A29" s="20"/>
      <c r="B29" s="2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33" ht="15.75" x14ac:dyDescent="0.25">
      <c r="A30" s="20">
        <v>5</v>
      </c>
      <c r="B30" s="24" t="s">
        <v>79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33" ht="15.75" x14ac:dyDescent="0.25">
      <c r="A31" s="20"/>
      <c r="B31" s="25" t="s">
        <v>10</v>
      </c>
      <c r="C31" s="20">
        <v>-1573.7688578113368</v>
      </c>
      <c r="D31" s="34">
        <v>25.281834349036089</v>
      </c>
      <c r="E31" s="34">
        <v>39.081955606658838</v>
      </c>
      <c r="F31" s="34">
        <v>11.199478439174571</v>
      </c>
      <c r="G31" s="34">
        <v>-70.749547223469349</v>
      </c>
      <c r="H31" s="34">
        <v>-147.26956250503281</v>
      </c>
      <c r="I31" s="34">
        <v>-157.89107761553876</v>
      </c>
      <c r="J31" s="34">
        <v>-164.39532652409048</v>
      </c>
      <c r="K31" s="34">
        <v>-206.26657001652362</v>
      </c>
      <c r="L31" s="34">
        <v>-214.74939208741151</v>
      </c>
      <c r="M31" s="34">
        <v>-213.82432909216701</v>
      </c>
      <c r="N31" s="34">
        <v>-273.31611695535355</v>
      </c>
      <c r="O31" s="34">
        <v>-297.84635782074446</v>
      </c>
      <c r="P31" s="34">
        <v>-211.26457353948075</v>
      </c>
      <c r="Q31" s="34">
        <v>-167.4170509993375</v>
      </c>
      <c r="R31" s="34">
        <v>-261.07368765419039</v>
      </c>
      <c r="S31" s="34">
        <v>-262.50125848894731</v>
      </c>
      <c r="T31" s="34">
        <v>-271.57159609356171</v>
      </c>
      <c r="U31" s="34">
        <v>-228.34282661428682</v>
      </c>
      <c r="V31" s="34">
        <v>-227.83106458997841</v>
      </c>
      <c r="W31" s="34">
        <v>-233.6477467753086</v>
      </c>
      <c r="X31" s="20"/>
      <c r="Y31" s="4">
        <v>-3534.3948162005536</v>
      </c>
      <c r="AE31" s="4" t="s">
        <v>42</v>
      </c>
      <c r="AG31" s="4" t="s">
        <v>110</v>
      </c>
    </row>
    <row r="32" spans="1:33" ht="15.75" x14ac:dyDescent="0.25">
      <c r="A32" s="20"/>
      <c r="B32" s="25" t="s">
        <v>11</v>
      </c>
      <c r="C32" s="20">
        <v>-7414.7241929266929</v>
      </c>
      <c r="D32" s="34">
        <v>-316.53176960481875</v>
      </c>
      <c r="E32" s="34">
        <v>-317.20588885714039</v>
      </c>
      <c r="F32" s="34">
        <v>-439.5277716340222</v>
      </c>
      <c r="G32" s="34">
        <v>-447.19954580925361</v>
      </c>
      <c r="H32" s="34">
        <v>-478.38969262153108</v>
      </c>
      <c r="I32" s="34">
        <v>-478.00952799921743</v>
      </c>
      <c r="J32" s="34">
        <v>-497.74311141716674</v>
      </c>
      <c r="K32" s="34">
        <v>-570.39629248809877</v>
      </c>
      <c r="L32" s="34">
        <v>-202.04851494908695</v>
      </c>
      <c r="M32" s="34">
        <v>-746.85177325868585</v>
      </c>
      <c r="N32" s="34">
        <v>-1108.2386185677458</v>
      </c>
      <c r="O32" s="34">
        <v>-1139.8148026247734</v>
      </c>
      <c r="P32" s="34">
        <v>-1026.8648701287484</v>
      </c>
      <c r="Q32" s="34">
        <v>-1081.2076540885596</v>
      </c>
      <c r="R32" s="34">
        <v>-1288.6325068112171</v>
      </c>
      <c r="S32" s="34">
        <v>-1290.4098790126152</v>
      </c>
      <c r="T32" s="34">
        <v>-1328.5118876587919</v>
      </c>
      <c r="U32" s="34">
        <v>-1298.2044368869963</v>
      </c>
      <c r="V32" s="34">
        <v>-1328.0532521803802</v>
      </c>
      <c r="W32" s="34">
        <v>-640.13772248468069</v>
      </c>
      <c r="X32" s="20"/>
      <c r="Y32" s="4">
        <v>-16023.979519083528</v>
      </c>
      <c r="AE32" s="4" t="s">
        <v>43</v>
      </c>
      <c r="AG32" s="4" t="s">
        <v>110</v>
      </c>
    </row>
    <row r="33" spans="1:33" ht="15.75" x14ac:dyDescent="0.25">
      <c r="A33" s="20"/>
      <c r="B33" s="25" t="s">
        <v>12</v>
      </c>
      <c r="C33" s="20">
        <v>101.08262886844926</v>
      </c>
      <c r="D33" s="34">
        <v>6.6007850176569356</v>
      </c>
      <c r="E33" s="34">
        <v>7.2336428758193145</v>
      </c>
      <c r="F33" s="34">
        <v>6.0155603816431755</v>
      </c>
      <c r="G33" s="34">
        <v>6.1519719063233431</v>
      </c>
      <c r="H33" s="34">
        <v>6.7296979804638051</v>
      </c>
      <c r="I33" s="34">
        <v>7.5578407423275014</v>
      </c>
      <c r="J33" s="34">
        <v>12.669936967447093</v>
      </c>
      <c r="K33" s="34">
        <v>11.73165003080916</v>
      </c>
      <c r="L33" s="34">
        <v>12.720543418607663</v>
      </c>
      <c r="M33" s="34">
        <v>9.1581578098915806</v>
      </c>
      <c r="N33" s="34">
        <v>6.5687436123289293</v>
      </c>
      <c r="O33" s="34">
        <v>6.9635723494869204</v>
      </c>
      <c r="P33" s="34">
        <v>7.0606151793989458</v>
      </c>
      <c r="Q33" s="34">
        <v>6.589847543835508</v>
      </c>
      <c r="R33" s="34">
        <v>5.7785919235569079</v>
      </c>
      <c r="S33" s="34">
        <v>8.6372465470243505</v>
      </c>
      <c r="T33" s="34">
        <v>9.0062673307500045</v>
      </c>
      <c r="U33" s="34">
        <v>21.280718394996391</v>
      </c>
      <c r="V33" s="34">
        <v>26.868468808669366</v>
      </c>
      <c r="W33" s="34">
        <v>25.750415955717354</v>
      </c>
      <c r="X33" s="20"/>
      <c r="Y33" s="4">
        <v>211.07427477675427</v>
      </c>
      <c r="AE33" s="4" t="s">
        <v>116</v>
      </c>
      <c r="AG33" s="4" t="s">
        <v>110</v>
      </c>
    </row>
    <row r="34" spans="1:33" ht="15.75" x14ac:dyDescent="0.25">
      <c r="A34" s="20"/>
      <c r="B34" s="25" t="s">
        <v>13</v>
      </c>
      <c r="C34" s="20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20"/>
      <c r="Y34" s="4">
        <v>0</v>
      </c>
      <c r="AE34" s="4" t="s">
        <v>117</v>
      </c>
      <c r="AG34" s="4" t="s">
        <v>118</v>
      </c>
    </row>
    <row r="35" spans="1:33" ht="15.75" x14ac:dyDescent="0.25">
      <c r="A35" s="20"/>
      <c r="B35" s="25" t="s">
        <v>14</v>
      </c>
      <c r="C35" s="20">
        <v>36.991891247995149</v>
      </c>
      <c r="D35" s="34">
        <v>24.445954053205813</v>
      </c>
      <c r="E35" s="34">
        <v>16.025579196000059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20"/>
      <c r="Y35" s="4">
        <v>40.471533249205876</v>
      </c>
      <c r="AE35" s="4" t="s">
        <v>119</v>
      </c>
      <c r="AG35" s="4" t="s">
        <v>110</v>
      </c>
    </row>
    <row r="36" spans="1:33" ht="15.75" x14ac:dyDescent="0.25">
      <c r="A36" s="20"/>
      <c r="B36" s="25" t="s">
        <v>15</v>
      </c>
      <c r="C36" s="20">
        <v>2293.116527903645</v>
      </c>
      <c r="D36" s="34">
        <v>245.58042652799961</v>
      </c>
      <c r="E36" s="34">
        <v>227.21142283161748</v>
      </c>
      <c r="F36" s="34">
        <v>231.81731968023823</v>
      </c>
      <c r="G36" s="34">
        <v>229.43962133491439</v>
      </c>
      <c r="H36" s="34">
        <v>222.64986580825772</v>
      </c>
      <c r="I36" s="34">
        <v>221.25369180593799</v>
      </c>
      <c r="J36" s="34">
        <v>216.08718510679111</v>
      </c>
      <c r="K36" s="34">
        <v>215.21553621320211</v>
      </c>
      <c r="L36" s="34">
        <v>213.69650465906702</v>
      </c>
      <c r="M36" s="34">
        <v>210.06515395265382</v>
      </c>
      <c r="N36" s="34">
        <v>204.87870154703256</v>
      </c>
      <c r="O36" s="34">
        <v>203.41359908024771</v>
      </c>
      <c r="P36" s="34">
        <v>201.95641923869792</v>
      </c>
      <c r="Q36" s="34">
        <v>193.21579203307348</v>
      </c>
      <c r="R36" s="34">
        <v>174.96690169630534</v>
      </c>
      <c r="S36" s="34">
        <v>171.89935225193523</v>
      </c>
      <c r="T36" s="34">
        <v>169.24577366636944</v>
      </c>
      <c r="U36" s="34">
        <v>168.04722417876391</v>
      </c>
      <c r="V36" s="34">
        <v>167.62494532233958</v>
      </c>
      <c r="W36" s="34">
        <v>166.30592222631327</v>
      </c>
      <c r="X36" s="20"/>
      <c r="Y36" s="4">
        <v>4054.5713591617578</v>
      </c>
      <c r="AE36" s="4" t="s">
        <v>120</v>
      </c>
      <c r="AG36" s="4" t="s">
        <v>110</v>
      </c>
    </row>
    <row r="37" spans="1:33" ht="15.75" x14ac:dyDescent="0.25">
      <c r="A37" s="20"/>
      <c r="B37" s="25" t="s">
        <v>93</v>
      </c>
      <c r="C37" s="20">
        <v>-526.42200898259546</v>
      </c>
      <c r="D37" s="34">
        <v>8.7502774270321044</v>
      </c>
      <c r="E37" s="34">
        <v>8.7633311875200537</v>
      </c>
      <c r="F37" s="34">
        <v>8.7744283754400563</v>
      </c>
      <c r="G37" s="34">
        <v>8.7861783391200632</v>
      </c>
      <c r="H37" s="34">
        <v>8.7473389468500553</v>
      </c>
      <c r="I37" s="34">
        <v>8.8080692140350578</v>
      </c>
      <c r="J37" s="34">
        <v>8.8214282301600591</v>
      </c>
      <c r="K37" s="34">
        <v>-118.10542427666884</v>
      </c>
      <c r="L37" s="34">
        <v>-121.55397375912766</v>
      </c>
      <c r="M37" s="34">
        <v>-126.05409743138067</v>
      </c>
      <c r="N37" s="34">
        <v>-125.9763658399232</v>
      </c>
      <c r="O37" s="34">
        <v>-131.16073956506494</v>
      </c>
      <c r="P37" s="34">
        <v>-130.84757383726287</v>
      </c>
      <c r="Q37" s="34">
        <v>-129.15765815515041</v>
      </c>
      <c r="R37" s="34">
        <v>-130.93962155416372</v>
      </c>
      <c r="S37" s="34">
        <v>-138.36326773391511</v>
      </c>
      <c r="T37" s="34">
        <v>-144.67453191934837</v>
      </c>
      <c r="U37" s="34">
        <v>9.2230080978850459</v>
      </c>
      <c r="V37" s="34">
        <v>7.9464932483348045</v>
      </c>
      <c r="W37" s="34">
        <v>7.9460559360000556</v>
      </c>
      <c r="X37" s="20"/>
      <c r="Y37" s="4">
        <v>-1210.2666450696286</v>
      </c>
      <c r="AE37" s="4" t="s">
        <v>121</v>
      </c>
      <c r="AG37" s="4" t="s">
        <v>110</v>
      </c>
    </row>
    <row r="38" spans="1:33" ht="15.75" x14ac:dyDescent="0.25">
      <c r="A38" s="20"/>
      <c r="B38" s="25" t="s">
        <v>16</v>
      </c>
      <c r="C38" s="20">
        <v>5403.4272316509105</v>
      </c>
      <c r="D38" s="34">
        <v>551.78647334916013</v>
      </c>
      <c r="E38" s="34">
        <v>567.07766389653273</v>
      </c>
      <c r="F38" s="34">
        <v>371.79693276490815</v>
      </c>
      <c r="G38" s="34">
        <v>391.69988550490297</v>
      </c>
      <c r="H38" s="34">
        <v>459.23351199229052</v>
      </c>
      <c r="I38" s="34">
        <v>487.18782736120977</v>
      </c>
      <c r="J38" s="34">
        <v>587.72359042045332</v>
      </c>
      <c r="K38" s="34">
        <v>596.85310981499401</v>
      </c>
      <c r="L38" s="34">
        <v>622.23698500258467</v>
      </c>
      <c r="M38" s="34">
        <v>508.56666702092258</v>
      </c>
      <c r="N38" s="34">
        <v>387.56118705381175</v>
      </c>
      <c r="O38" s="34">
        <v>411.05848792390123</v>
      </c>
      <c r="P38" s="34">
        <v>418.3769720477913</v>
      </c>
      <c r="Q38" s="34">
        <v>384.22269082692628</v>
      </c>
      <c r="R38" s="34">
        <v>321.90730880097453</v>
      </c>
      <c r="S38" s="34">
        <v>383.57886496738814</v>
      </c>
      <c r="T38" s="34">
        <v>414.30219694171251</v>
      </c>
      <c r="U38" s="34">
        <v>692.7961820497236</v>
      </c>
      <c r="V38" s="34">
        <v>784.46223119684907</v>
      </c>
      <c r="W38" s="34">
        <v>799.56976082300957</v>
      </c>
      <c r="X38" s="20"/>
      <c r="Y38" s="4">
        <v>10141.998529760045</v>
      </c>
      <c r="AE38" s="4" t="s">
        <v>116</v>
      </c>
      <c r="AF38" s="4" t="s">
        <v>121</v>
      </c>
      <c r="AG38" s="4" t="s">
        <v>113</v>
      </c>
    </row>
    <row r="39" spans="1:33" ht="15.75" x14ac:dyDescent="0.25">
      <c r="A39" s="20"/>
      <c r="B39" s="25" t="s">
        <v>17</v>
      </c>
      <c r="C39" s="20">
        <v>70.634468462459054</v>
      </c>
      <c r="D39" s="34">
        <v>5.2404690091799973</v>
      </c>
      <c r="E39" s="34">
        <v>2.50329582011</v>
      </c>
      <c r="F39" s="34">
        <v>3.005878757160001</v>
      </c>
      <c r="G39" s="34">
        <v>3.493372823360001</v>
      </c>
      <c r="H39" s="34">
        <v>5.9608174219300016</v>
      </c>
      <c r="I39" s="34">
        <v>4.304564270460002</v>
      </c>
      <c r="J39" s="34">
        <v>3.7471093599799978</v>
      </c>
      <c r="K39" s="34">
        <v>5.6236579956400021</v>
      </c>
      <c r="L39" s="34">
        <v>4.4395854391699983</v>
      </c>
      <c r="M39" s="34">
        <v>8.8395892580400055</v>
      </c>
      <c r="N39" s="34">
        <v>9.37256746846999</v>
      </c>
      <c r="O39" s="34">
        <v>9.7742108465499911</v>
      </c>
      <c r="P39" s="34">
        <v>11.169017836700011</v>
      </c>
      <c r="Q39" s="34">
        <v>11.346460189889999</v>
      </c>
      <c r="R39" s="34">
        <v>8.082929059890013</v>
      </c>
      <c r="S39" s="34">
        <v>8.9110318960800079</v>
      </c>
      <c r="T39" s="34">
        <v>9.2373616548100141</v>
      </c>
      <c r="U39" s="34">
        <v>10.438716501480004</v>
      </c>
      <c r="V39" s="34">
        <v>12.369821691419983</v>
      </c>
      <c r="W39" s="34">
        <v>13.27928377769001</v>
      </c>
      <c r="X39" s="20"/>
      <c r="Y39" s="4">
        <v>151.13974107801002</v>
      </c>
      <c r="AE39" s="4" t="s">
        <v>116</v>
      </c>
      <c r="AF39" s="4" t="s">
        <v>121</v>
      </c>
      <c r="AG39" s="4" t="s">
        <v>114</v>
      </c>
    </row>
    <row r="40" spans="1:33" ht="15.75" x14ac:dyDescent="0.25">
      <c r="A40" s="20"/>
      <c r="B40" s="25" t="s">
        <v>18</v>
      </c>
      <c r="C40" s="20">
        <v>122.25278149829406</v>
      </c>
      <c r="D40" s="20">
        <v>25.395204181297711</v>
      </c>
      <c r="E40" s="20">
        <v>107.1511651676078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2.4379520213069997E-2</v>
      </c>
      <c r="L40" s="20">
        <v>7.7030884275089102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/>
      <c r="Y40" s="4">
        <v>140.27383729662748</v>
      </c>
    </row>
    <row r="41" spans="1:33" ht="15.75" x14ac:dyDescent="0.25">
      <c r="A41" s="20"/>
      <c r="B41" s="25" t="s">
        <v>19</v>
      </c>
      <c r="C41" s="20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20"/>
      <c r="Y41" s="4">
        <v>0</v>
      </c>
    </row>
    <row r="42" spans="1:33" ht="15.75" x14ac:dyDescent="0.25">
      <c r="A42" s="20"/>
      <c r="B42" s="25" t="s">
        <v>20</v>
      </c>
      <c r="C42" s="20">
        <v>3.7555169181508408</v>
      </c>
      <c r="D42" s="34">
        <v>0</v>
      </c>
      <c r="E42" s="34">
        <v>0.53178464208244014</v>
      </c>
      <c r="F42" s="34">
        <v>1.224691401176E-2</v>
      </c>
      <c r="G42" s="34">
        <v>0</v>
      </c>
      <c r="H42" s="34">
        <v>0</v>
      </c>
      <c r="I42" s="34">
        <v>1.8468865773151399</v>
      </c>
      <c r="J42" s="34">
        <v>1.6994331550535902</v>
      </c>
      <c r="K42" s="34">
        <v>0</v>
      </c>
      <c r="L42" s="34">
        <v>0</v>
      </c>
      <c r="M42" s="34">
        <v>3.1593178278E-3</v>
      </c>
      <c r="N42" s="34">
        <v>0.47590792131990001</v>
      </c>
      <c r="O42" s="34">
        <v>0.44087177269080002</v>
      </c>
      <c r="P42" s="34">
        <v>0.44902331816777002</v>
      </c>
      <c r="Q42" s="34">
        <v>0.42408663079627001</v>
      </c>
      <c r="R42" s="34">
        <v>0.37877229024247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20"/>
      <c r="Y42" s="4">
        <v>6.2621725395079393</v>
      </c>
    </row>
    <row r="43" spans="1:33" x14ac:dyDescent="0.25">
      <c r="A43" s="20"/>
      <c r="X43" s="20"/>
    </row>
    <row r="44" spans="1:33" ht="15.75" x14ac:dyDescent="0.25">
      <c r="A44" s="20"/>
      <c r="B44" s="27" t="s">
        <v>1</v>
      </c>
      <c r="C44" s="35">
        <v>-1483.6540131707231</v>
      </c>
      <c r="D44" s="35">
        <v>576.5496543097496</v>
      </c>
      <c r="E44" s="35">
        <v>658.37395236680834</v>
      </c>
      <c r="F44" s="35">
        <v>193.09407367855377</v>
      </c>
      <c r="G44" s="35">
        <v>121.6219368758978</v>
      </c>
      <c r="H44" s="35">
        <v>77.661977023228118</v>
      </c>
      <c r="I44" s="35">
        <v>95.058274356529296</v>
      </c>
      <c r="J44" s="35">
        <v>168.61024529862794</v>
      </c>
      <c r="K44" s="35">
        <v>-65.319953206432814</v>
      </c>
      <c r="L44" s="35">
        <v>322.44482615131216</v>
      </c>
      <c r="M44" s="35">
        <v>-350.09747242289768</v>
      </c>
      <c r="N44" s="35">
        <v>-898.67399376005926</v>
      </c>
      <c r="O44" s="35">
        <v>-937.17115803770628</v>
      </c>
      <c r="P44" s="35">
        <v>-729.96496988473632</v>
      </c>
      <c r="Q44" s="35">
        <v>-781.98348601852592</v>
      </c>
      <c r="R44" s="35">
        <v>-1169.531312248602</v>
      </c>
      <c r="S44" s="35">
        <v>-1118.2479095730498</v>
      </c>
      <c r="T44" s="35">
        <v>-1142.9664160780601</v>
      </c>
      <c r="U44" s="35">
        <v>-624.76141427843424</v>
      </c>
      <c r="V44" s="35">
        <v>-556.61235650274614</v>
      </c>
      <c r="W44" s="35">
        <v>139.06596945874094</v>
      </c>
      <c r="X44" s="20"/>
    </row>
    <row r="45" spans="1:33" x14ac:dyDescent="0.25">
      <c r="A45" s="20"/>
      <c r="X45" s="20"/>
    </row>
    <row r="46" spans="1:33" ht="15.75" x14ac:dyDescent="0.25">
      <c r="A46" s="20">
        <v>6</v>
      </c>
      <c r="B46" s="24" t="s">
        <v>80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33" ht="15.75" x14ac:dyDescent="0.25">
      <c r="A47" s="20"/>
      <c r="B47" s="25" t="s">
        <v>21</v>
      </c>
      <c r="C47" s="20">
        <v>6742.5583598079756</v>
      </c>
      <c r="D47" s="20">
        <v>0</v>
      </c>
      <c r="E47" s="20">
        <v>0</v>
      </c>
      <c r="F47" s="20">
        <v>0</v>
      </c>
      <c r="G47" s="20">
        <v>0</v>
      </c>
      <c r="H47" s="20">
        <v>109.31405206226228</v>
      </c>
      <c r="I47" s="20">
        <v>159.49692538278427</v>
      </c>
      <c r="J47" s="20">
        <v>197.96063922882792</v>
      </c>
      <c r="K47" s="20">
        <v>338.45681176379662</v>
      </c>
      <c r="L47" s="20">
        <v>339.9211299249601</v>
      </c>
      <c r="M47" s="20">
        <v>828.17392780487182</v>
      </c>
      <c r="N47" s="20">
        <v>1173.6710553317191</v>
      </c>
      <c r="O47" s="20">
        <v>1183.85168270896</v>
      </c>
      <c r="P47" s="20">
        <v>1183.85168270896</v>
      </c>
      <c r="Q47" s="20">
        <v>1215.1638707983147</v>
      </c>
      <c r="R47" s="20">
        <v>1508.7784063864822</v>
      </c>
      <c r="S47" s="20">
        <v>1608.666946117432</v>
      </c>
      <c r="T47" s="20">
        <v>1608.666946117432</v>
      </c>
      <c r="U47" s="20">
        <v>1992.8774841576553</v>
      </c>
      <c r="V47" s="20">
        <v>2093.0746018220607</v>
      </c>
      <c r="W47" s="20">
        <v>2096.214790116218</v>
      </c>
      <c r="X47" s="20"/>
      <c r="Y47" s="4">
        <v>17638.140952432736</v>
      </c>
      <c r="AE47" s="4" t="s">
        <v>122</v>
      </c>
      <c r="AG47" s="4" t="s">
        <v>123</v>
      </c>
    </row>
    <row r="48" spans="1:33" ht="15.75" x14ac:dyDescent="0.25">
      <c r="A48" s="20"/>
      <c r="B48" s="25" t="s">
        <v>22</v>
      </c>
      <c r="C48" s="20">
        <v>1460.741064970556</v>
      </c>
      <c r="D48" s="20">
        <v>0</v>
      </c>
      <c r="E48" s="20">
        <v>0</v>
      </c>
      <c r="F48" s="20">
        <v>0</v>
      </c>
      <c r="G48" s="20">
        <v>0</v>
      </c>
      <c r="H48" s="20">
        <v>64.383644843865554</v>
      </c>
      <c r="I48" s="20">
        <v>95.547763457688873</v>
      </c>
      <c r="J48" s="20">
        <v>111.36526511424388</v>
      </c>
      <c r="K48" s="20">
        <v>111.36526511424388</v>
      </c>
      <c r="L48" s="20">
        <v>167.00343781304539</v>
      </c>
      <c r="M48" s="20">
        <v>169.15776088401901</v>
      </c>
      <c r="N48" s="20">
        <v>169.15776088402683</v>
      </c>
      <c r="O48" s="20">
        <v>169.42634693724943</v>
      </c>
      <c r="P48" s="20">
        <v>169.42634693724943</v>
      </c>
      <c r="Q48" s="20">
        <v>185.85172337290865</v>
      </c>
      <c r="R48" s="20">
        <v>369.45371533180696</v>
      </c>
      <c r="S48" s="20">
        <v>369.45371533180696</v>
      </c>
      <c r="T48" s="20">
        <v>369.45371533180696</v>
      </c>
      <c r="U48" s="20">
        <v>372.38551694831244</v>
      </c>
      <c r="V48" s="20">
        <v>373.9193921511395</v>
      </c>
      <c r="W48" s="20">
        <v>373.9193921511395</v>
      </c>
      <c r="X48" s="20"/>
      <c r="Y48" s="4">
        <v>3641.270762604554</v>
      </c>
      <c r="AE48" s="4" t="s">
        <v>124</v>
      </c>
      <c r="AG48" s="4" t="s">
        <v>125</v>
      </c>
    </row>
    <row r="49" spans="1:34" ht="15.75" x14ac:dyDescent="0.25">
      <c r="A49" s="20"/>
      <c r="B49" s="25" t="s">
        <v>23</v>
      </c>
      <c r="C49" s="20">
        <v>1075.5910070255256</v>
      </c>
      <c r="D49" s="34">
        <v>0</v>
      </c>
      <c r="E49" s="34">
        <v>0</v>
      </c>
      <c r="F49" s="34">
        <v>0</v>
      </c>
      <c r="G49" s="34">
        <v>49.851305863013522</v>
      </c>
      <c r="H49" s="34">
        <v>107.2461570095776</v>
      </c>
      <c r="I49" s="34">
        <v>118.45627122124729</v>
      </c>
      <c r="J49" s="34">
        <v>119.5802740766556</v>
      </c>
      <c r="K49" s="34">
        <v>131.58533817382758</v>
      </c>
      <c r="L49" s="34">
        <v>134.63288380845179</v>
      </c>
      <c r="M49" s="34">
        <v>136.25284627299459</v>
      </c>
      <c r="N49" s="34">
        <v>150.30835141014001</v>
      </c>
      <c r="O49" s="34">
        <v>156.2588011446494</v>
      </c>
      <c r="P49" s="34">
        <v>159.62617965496418</v>
      </c>
      <c r="Q49" s="34">
        <v>117.635430929507</v>
      </c>
      <c r="R49" s="34">
        <v>154.42018234003831</v>
      </c>
      <c r="S49" s="34">
        <v>157.93137131247829</v>
      </c>
      <c r="T49" s="34">
        <v>161.5222828115435</v>
      </c>
      <c r="U49" s="34">
        <v>165.1949672977197</v>
      </c>
      <c r="V49" s="34">
        <v>168.9511002220498</v>
      </c>
      <c r="W49" s="34">
        <v>173.17406639522005</v>
      </c>
      <c r="X49" s="20"/>
      <c r="Y49" s="4">
        <v>2362.6278099440779</v>
      </c>
      <c r="Z49" s="4" t="b">
        <v>1</v>
      </c>
      <c r="AE49" s="4" t="s">
        <v>42</v>
      </c>
      <c r="AG49" s="4" t="s">
        <v>111</v>
      </c>
    </row>
    <row r="50" spans="1:34" ht="15.75" x14ac:dyDescent="0.25">
      <c r="A50" s="20"/>
      <c r="B50" s="25" t="s">
        <v>24</v>
      </c>
      <c r="C50" s="20">
        <v>6948.4400876467453</v>
      </c>
      <c r="D50" s="34">
        <v>226.60834712027111</v>
      </c>
      <c r="E50" s="34">
        <v>247.26702035707012</v>
      </c>
      <c r="F50" s="34">
        <v>465.7494870090585</v>
      </c>
      <c r="G50" s="34">
        <v>499.64378734133356</v>
      </c>
      <c r="H50" s="34">
        <v>513.89252487950478</v>
      </c>
      <c r="I50" s="34">
        <v>522.39375423910417</v>
      </c>
      <c r="J50" s="34">
        <v>531.62503650937765</v>
      </c>
      <c r="K50" s="34">
        <v>537.7371934055742</v>
      </c>
      <c r="L50" s="34">
        <v>517.90869974373061</v>
      </c>
      <c r="M50" s="34">
        <v>749.38666783268218</v>
      </c>
      <c r="N50" s="34">
        <v>901.76697932455784</v>
      </c>
      <c r="O50" s="34">
        <v>922.52797627065797</v>
      </c>
      <c r="P50" s="34">
        <v>867.340149272085</v>
      </c>
      <c r="Q50" s="34">
        <v>900.81468592286183</v>
      </c>
      <c r="R50" s="34">
        <v>1000.1240832541739</v>
      </c>
      <c r="S50" s="34">
        <v>1027.1371617326022</v>
      </c>
      <c r="T50" s="34">
        <v>1056.2492513160141</v>
      </c>
      <c r="U50" s="34">
        <v>1088.0276839680118</v>
      </c>
      <c r="V50" s="34">
        <v>1123.2332374747798</v>
      </c>
      <c r="W50" s="34">
        <v>1162.8911348966597</v>
      </c>
      <c r="X50" s="20"/>
      <c r="Y50" s="4">
        <v>14862.324861870111</v>
      </c>
      <c r="Z50" s="4" t="b">
        <v>1</v>
      </c>
      <c r="AE50" s="4" t="s">
        <v>43</v>
      </c>
      <c r="AG50" s="4" t="s">
        <v>111</v>
      </c>
    </row>
    <row r="51" spans="1:34" ht="15.75" x14ac:dyDescent="0.25">
      <c r="A51" s="20"/>
      <c r="B51" s="25" t="s">
        <v>25</v>
      </c>
      <c r="C51" s="20">
        <v>1476.0774777170739</v>
      </c>
      <c r="D51" s="34">
        <v>80.641684909589713</v>
      </c>
      <c r="E51" s="34">
        <v>75.773518991781614</v>
      </c>
      <c r="F51" s="34">
        <v>106.247013921313</v>
      </c>
      <c r="G51" s="34">
        <v>113.7385373891894</v>
      </c>
      <c r="H51" s="34">
        <v>117.43651211795449</v>
      </c>
      <c r="I51" s="34">
        <v>130.5161989124704</v>
      </c>
      <c r="J51" s="34">
        <v>146.02225754737685</v>
      </c>
      <c r="K51" s="34">
        <v>141.62570133755693</v>
      </c>
      <c r="L51" s="34">
        <v>152.74573617991348</v>
      </c>
      <c r="M51" s="34">
        <v>144.30988407873821</v>
      </c>
      <c r="N51" s="34">
        <v>155.77479863520497</v>
      </c>
      <c r="O51" s="34">
        <v>137.76310776325539</v>
      </c>
      <c r="P51" s="34">
        <v>134.41496185636436</v>
      </c>
      <c r="Q51" s="34">
        <v>152.54724217828732</v>
      </c>
      <c r="R51" s="34">
        <v>140.26129195770727</v>
      </c>
      <c r="S51" s="34">
        <v>146.74746089681869</v>
      </c>
      <c r="T51" s="34">
        <v>153.14786298136397</v>
      </c>
      <c r="U51" s="34">
        <v>225.41075684093138</v>
      </c>
      <c r="V51" s="34">
        <v>278.56078508014548</v>
      </c>
      <c r="W51" s="34">
        <v>292.8561844406633</v>
      </c>
      <c r="X51" s="20"/>
      <c r="Y51" s="4">
        <v>3026.5414980166261</v>
      </c>
      <c r="Z51" s="4" t="b">
        <v>1</v>
      </c>
      <c r="AE51" s="4" t="s">
        <v>116</v>
      </c>
      <c r="AG51" s="4" t="s">
        <v>111</v>
      </c>
    </row>
    <row r="52" spans="1:34" ht="15.75" x14ac:dyDescent="0.25">
      <c r="A52" s="20"/>
      <c r="B52" s="25" t="s">
        <v>26</v>
      </c>
      <c r="C52" s="20">
        <v>832.5133075571739</v>
      </c>
      <c r="D52" s="34">
        <v>9.3161661356400329E-3</v>
      </c>
      <c r="E52" s="34">
        <v>9.5287022448800069E-3</v>
      </c>
      <c r="F52" s="34">
        <v>9.7460252052799339E-3</v>
      </c>
      <c r="G52" s="34">
        <v>4.0641533757721655</v>
      </c>
      <c r="H52" s="34">
        <v>33.455126994387243</v>
      </c>
      <c r="I52" s="34">
        <v>48.36839581802225</v>
      </c>
      <c r="J52" s="34">
        <v>60.242452562830721</v>
      </c>
      <c r="K52" s="34">
        <v>61.53892449880442</v>
      </c>
      <c r="L52" s="34">
        <v>88.61388861664598</v>
      </c>
      <c r="M52" s="34">
        <v>91.653890470280473</v>
      </c>
      <c r="N52" s="34">
        <v>93.7159385088476</v>
      </c>
      <c r="O52" s="34">
        <v>95.944653414558886</v>
      </c>
      <c r="P52" s="34">
        <v>98.104142362473254</v>
      </c>
      <c r="Q52" s="34">
        <v>108.73829749932969</v>
      </c>
      <c r="R52" s="34">
        <v>206.24444914349218</v>
      </c>
      <c r="S52" s="34">
        <v>210.91925982387974</v>
      </c>
      <c r="T52" s="34">
        <v>215.70023220215657</v>
      </c>
      <c r="U52" s="34">
        <v>221.64051902654492</v>
      </c>
      <c r="V52" s="34">
        <v>227.1356664497975</v>
      </c>
      <c r="W52" s="34">
        <v>232.19913611141868</v>
      </c>
      <c r="X52" s="20"/>
      <c r="Y52" s="4">
        <v>2098.3077177728278</v>
      </c>
      <c r="Z52" s="4" t="b">
        <v>1</v>
      </c>
      <c r="AE52" s="4" t="s">
        <v>117</v>
      </c>
      <c r="AG52" s="4" t="s">
        <v>126</v>
      </c>
    </row>
    <row r="53" spans="1:34" ht="15.75" x14ac:dyDescent="0.25">
      <c r="A53" s="20"/>
      <c r="B53" s="25" t="s">
        <v>81</v>
      </c>
      <c r="C53" s="20">
        <v>150.34317789971632</v>
      </c>
      <c r="D53" s="34">
        <v>0</v>
      </c>
      <c r="E53" s="34">
        <v>0</v>
      </c>
      <c r="F53" s="34">
        <v>0</v>
      </c>
      <c r="G53" s="34">
        <v>4.270014703871257</v>
      </c>
      <c r="H53" s="34">
        <v>4.4525783563024506</v>
      </c>
      <c r="I53" s="34">
        <v>4.6429476675581869</v>
      </c>
      <c r="J53" s="34">
        <v>4.8414563905562007</v>
      </c>
      <c r="K53" s="34">
        <v>20.151449160478901</v>
      </c>
      <c r="L53" s="34">
        <v>20.711795827995896</v>
      </c>
      <c r="M53" s="34">
        <v>21.289227810421412</v>
      </c>
      <c r="N53" s="34">
        <v>21.884320434157864</v>
      </c>
      <c r="O53" s="34">
        <v>22.497666501990771</v>
      </c>
      <c r="P53" s="34">
        <v>23.129887158319828</v>
      </c>
      <c r="Q53" s="34">
        <v>23.78161625335483</v>
      </c>
      <c r="R53" s="34">
        <v>29.115665488309425</v>
      </c>
      <c r="S53" s="34">
        <v>29.923137549574435</v>
      </c>
      <c r="T53" s="34">
        <v>30.746407458464841</v>
      </c>
      <c r="U53" s="34">
        <v>33.913556599507949</v>
      </c>
      <c r="V53" s="34">
        <v>34.634029184095972</v>
      </c>
      <c r="W53" s="34">
        <v>35.370937899995766</v>
      </c>
      <c r="X53" s="20"/>
      <c r="Y53" s="4">
        <v>365.35669444495602</v>
      </c>
      <c r="Z53" s="4" t="b">
        <v>1</v>
      </c>
      <c r="AE53" s="4" t="s">
        <v>121</v>
      </c>
      <c r="AG53" s="4" t="s">
        <v>111</v>
      </c>
      <c r="AH53" s="4" t="s">
        <v>126</v>
      </c>
    </row>
    <row r="54" spans="1:34" ht="15.75" x14ac:dyDescent="0.25">
      <c r="A54" s="20"/>
      <c r="B54" s="25" t="s">
        <v>70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/>
    </row>
    <row r="55" spans="1:34" ht="15.75" x14ac:dyDescent="0.25">
      <c r="A55" s="20"/>
      <c r="B55" s="25" t="s">
        <v>27</v>
      </c>
      <c r="C55" s="20">
        <v>-0.14045030535592562</v>
      </c>
      <c r="D55" s="34">
        <v>0</v>
      </c>
      <c r="E55" s="34">
        <v>-2.3056925180000001E-4</v>
      </c>
      <c r="F55" s="34">
        <v>-9.5159034403999939E-4</v>
      </c>
      <c r="G55" s="34">
        <v>-3.7513974385999988E-3</v>
      </c>
      <c r="H55" s="34">
        <v>-8.8792918906499957E-3</v>
      </c>
      <c r="I55" s="34">
        <v>-2.8706022164790009E-2</v>
      </c>
      <c r="J55" s="34">
        <v>-7.0172376264000065E-3</v>
      </c>
      <c r="K55" s="34">
        <v>-5.5852684987100073E-3</v>
      </c>
      <c r="L55" s="34">
        <v>-1.0340058859000001E-2</v>
      </c>
      <c r="M55" s="34">
        <v>-1.246569891074E-2</v>
      </c>
      <c r="N55" s="34">
        <v>-5.3288532388079991E-2</v>
      </c>
      <c r="O55" s="34">
        <v>-7.1098707002600044E-3</v>
      </c>
      <c r="P55" s="34">
        <v>-7.2799980313900106E-3</v>
      </c>
      <c r="Q55" s="34">
        <v>-7.3352572083500061E-3</v>
      </c>
      <c r="R55" s="34">
        <v>-1.517258933334E-2</v>
      </c>
      <c r="S55" s="34">
        <v>-3.5868738226709981E-2</v>
      </c>
      <c r="T55" s="34">
        <v>-8.2383068741000001E-2</v>
      </c>
      <c r="U55" s="34">
        <v>-1.0288605780239999E-2</v>
      </c>
      <c r="V55" s="34">
        <v>-1.0509183591589989E-2</v>
      </c>
      <c r="W55" s="34">
        <v>-1.0749673675030011E-2</v>
      </c>
      <c r="X55" s="20"/>
      <c r="Y55" s="4">
        <v>-0.31791265266072</v>
      </c>
      <c r="AG55" s="4" t="s">
        <v>127</v>
      </c>
    </row>
    <row r="56" spans="1:34" ht="15.75" x14ac:dyDescent="0.25">
      <c r="A56" s="20"/>
      <c r="B56" s="27" t="s">
        <v>1</v>
      </c>
      <c r="C56" s="35">
        <v>18686.124032319411</v>
      </c>
      <c r="D56" s="35">
        <v>307.25934819599644</v>
      </c>
      <c r="E56" s="35">
        <v>323.0498374818448</v>
      </c>
      <c r="F56" s="35">
        <v>572.00529536523266</v>
      </c>
      <c r="G56" s="35">
        <v>671.56404727574147</v>
      </c>
      <c r="H56" s="35">
        <v>950.17171697196375</v>
      </c>
      <c r="I56" s="35">
        <v>1079.3935506767107</v>
      </c>
      <c r="J56" s="35">
        <v>1171.6303641922427</v>
      </c>
      <c r="K56" s="35">
        <v>1342.4550981857838</v>
      </c>
      <c r="L56" s="35">
        <v>1421.5272318558843</v>
      </c>
      <c r="M56" s="35">
        <v>2140.2117394550969</v>
      </c>
      <c r="N56" s="35">
        <v>2666.2259159962659</v>
      </c>
      <c r="O56" s="35">
        <v>2688.2631248706221</v>
      </c>
      <c r="P56" s="35">
        <v>2635.8860699523848</v>
      </c>
      <c r="Q56" s="35">
        <v>2704.5255316973557</v>
      </c>
      <c r="R56" s="35">
        <v>3408.3826213126767</v>
      </c>
      <c r="S56" s="35">
        <v>3550.7431840263653</v>
      </c>
      <c r="T56" s="35">
        <v>3595.4043151500414</v>
      </c>
      <c r="U56" s="35">
        <v>4099.440196232903</v>
      </c>
      <c r="V56" s="35">
        <v>4299.4983032004775</v>
      </c>
      <c r="W56" s="35">
        <v>4366.6148923376404</v>
      </c>
      <c r="X56" s="20"/>
    </row>
    <row r="57" spans="1:34" x14ac:dyDescent="0.25">
      <c r="A57" s="20"/>
      <c r="X57" s="20"/>
    </row>
    <row r="58" spans="1:34" ht="15.75" x14ac:dyDescent="0.25">
      <c r="A58" s="20">
        <v>7</v>
      </c>
      <c r="B58" s="24" t="s">
        <v>82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34" ht="15.75" x14ac:dyDescent="0.25">
      <c r="A59" s="20"/>
      <c r="B59" s="25" t="s">
        <v>83</v>
      </c>
      <c r="C59" s="20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20"/>
      <c r="Y59" s="4">
        <v>0</v>
      </c>
      <c r="AE59" s="4" t="s">
        <v>87</v>
      </c>
      <c r="AG59" s="4" t="s">
        <v>110</v>
      </c>
    </row>
    <row r="60" spans="1:34" ht="15.75" x14ac:dyDescent="0.25">
      <c r="A60" s="20"/>
      <c r="B60" s="25" t="s">
        <v>84</v>
      </c>
      <c r="C60" s="20">
        <v>248.41080717244344</v>
      </c>
      <c r="D60" s="34">
        <v>0</v>
      </c>
      <c r="E60" s="34">
        <v>1.208448950446924</v>
      </c>
      <c r="F60" s="34">
        <v>4.8785339497330726</v>
      </c>
      <c r="G60" s="34">
        <v>8.0239817915930374</v>
      </c>
      <c r="H60" s="34">
        <v>8.6822682094038761</v>
      </c>
      <c r="I60" s="34">
        <v>14.67897408180475</v>
      </c>
      <c r="J60" s="34">
        <v>19.222193629791867</v>
      </c>
      <c r="K60" s="34">
        <v>19.432033420130228</v>
      </c>
      <c r="L60" s="34">
        <v>21.41207634394555</v>
      </c>
      <c r="M60" s="34">
        <v>26.257124557977058</v>
      </c>
      <c r="N60" s="34">
        <v>26.659257533464942</v>
      </c>
      <c r="O60" s="34">
        <v>28.629623872617081</v>
      </c>
      <c r="P60" s="34">
        <v>29.25992425058978</v>
      </c>
      <c r="Q60" s="34">
        <v>29.72647368910491</v>
      </c>
      <c r="R60" s="34">
        <v>31.547084148419849</v>
      </c>
      <c r="S60" s="34">
        <v>49.616659605265468</v>
      </c>
      <c r="T60" s="34">
        <v>49.618396126397279</v>
      </c>
      <c r="U60" s="34">
        <v>64.448140703484626</v>
      </c>
      <c r="V60" s="34">
        <v>95.877346029395909</v>
      </c>
      <c r="W60" s="34">
        <v>96.439879418508184</v>
      </c>
      <c r="X60" s="20"/>
      <c r="Y60" s="4">
        <v>625.61842031207436</v>
      </c>
      <c r="Z60" s="4" t="b">
        <v>1</v>
      </c>
      <c r="AE60" s="4" t="s">
        <v>87</v>
      </c>
      <c r="AG60" s="4" t="s">
        <v>111</v>
      </c>
    </row>
    <row r="61" spans="1:34" ht="15.75" x14ac:dyDescent="0.25">
      <c r="A61" s="20"/>
      <c r="B61" s="25" t="s">
        <v>85</v>
      </c>
      <c r="C61" s="20">
        <v>1209.8442406364118</v>
      </c>
      <c r="D61" s="34">
        <v>9.4720593313632762</v>
      </c>
      <c r="E61" s="34">
        <v>18.556657916483658</v>
      </c>
      <c r="F61" s="34">
        <v>28.189782851463111</v>
      </c>
      <c r="G61" s="34">
        <v>25.831246843091602</v>
      </c>
      <c r="H61" s="34">
        <v>30.286948431334807</v>
      </c>
      <c r="I61" s="34">
        <v>42.027003991847465</v>
      </c>
      <c r="J61" s="34">
        <v>57.379723542132297</v>
      </c>
      <c r="K61" s="34">
        <v>76.437838561709768</v>
      </c>
      <c r="L61" s="34">
        <v>97.17965761399816</v>
      </c>
      <c r="M61" s="34">
        <v>119.10509745631916</v>
      </c>
      <c r="N61" s="34">
        <v>143.20790844575129</v>
      </c>
      <c r="O61" s="34">
        <v>167.10371743566421</v>
      </c>
      <c r="P61" s="34">
        <v>190.72055542103439</v>
      </c>
      <c r="Q61" s="34">
        <v>210.68287445944461</v>
      </c>
      <c r="R61" s="34">
        <v>240.24062523107452</v>
      </c>
      <c r="S61" s="34">
        <v>264.52874158661416</v>
      </c>
      <c r="T61" s="34">
        <v>287.61119640094364</v>
      </c>
      <c r="U61" s="34">
        <v>316.09625154050019</v>
      </c>
      <c r="V61" s="34">
        <v>337.35093878939227</v>
      </c>
      <c r="W61" s="34">
        <v>367.38049092765351</v>
      </c>
      <c r="X61" s="20"/>
      <c r="Y61" s="4">
        <v>3029.3893167778165</v>
      </c>
      <c r="AE61" s="4" t="s">
        <v>88</v>
      </c>
      <c r="AG61" s="4" t="s">
        <v>110</v>
      </c>
    </row>
    <row r="62" spans="1:34" ht="15.75" x14ac:dyDescent="0.25">
      <c r="A62" s="20"/>
      <c r="B62" s="25" t="s">
        <v>86</v>
      </c>
      <c r="C62" s="20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20"/>
      <c r="Y62" s="4">
        <v>0</v>
      </c>
      <c r="Z62" s="4" t="b">
        <v>1</v>
      </c>
      <c r="AE62" s="4" t="s">
        <v>88</v>
      </c>
      <c r="AG62" s="4" t="s">
        <v>111</v>
      </c>
    </row>
    <row r="63" spans="1:34" ht="15.75" x14ac:dyDescent="0.25">
      <c r="A63" s="20"/>
      <c r="B63" s="27" t="s">
        <v>1</v>
      </c>
      <c r="C63" s="35">
        <v>1458.2550478088551</v>
      </c>
      <c r="D63" s="35">
        <v>9.4720593313632762</v>
      </c>
      <c r="E63" s="35">
        <v>19.765106866930584</v>
      </c>
      <c r="F63" s="35">
        <v>33.068316801196183</v>
      </c>
      <c r="G63" s="35">
        <v>33.855228634684636</v>
      </c>
      <c r="H63" s="35">
        <v>38.969216640738679</v>
      </c>
      <c r="I63" s="35">
        <v>56.705978073652219</v>
      </c>
      <c r="J63" s="35">
        <v>76.601917171924157</v>
      </c>
      <c r="K63" s="35">
        <v>95.869871981839992</v>
      </c>
      <c r="L63" s="35">
        <v>118.59173395794372</v>
      </c>
      <c r="M63" s="35">
        <v>145.36222201429621</v>
      </c>
      <c r="N63" s="35">
        <v>169.86716597921622</v>
      </c>
      <c r="O63" s="35">
        <v>195.7333413082813</v>
      </c>
      <c r="P63" s="35">
        <v>219.98047967162418</v>
      </c>
      <c r="Q63" s="35">
        <v>240.40934814854953</v>
      </c>
      <c r="R63" s="35">
        <v>271.78770937949434</v>
      </c>
      <c r="S63" s="35">
        <v>314.14540119187961</v>
      </c>
      <c r="T63" s="35">
        <v>337.22959252734091</v>
      </c>
      <c r="U63" s="35">
        <v>380.54439224398482</v>
      </c>
      <c r="V63" s="35">
        <v>433.22828481878821</v>
      </c>
      <c r="W63" s="35">
        <v>463.82037034616167</v>
      </c>
      <c r="X63" s="20"/>
    </row>
    <row r="64" spans="1:34" x14ac:dyDescent="0.25">
      <c r="A64" s="20"/>
      <c r="X64" s="20"/>
    </row>
    <row r="65" spans="1:33" ht="15.75" x14ac:dyDescent="0.25">
      <c r="A65" s="20">
        <v>8</v>
      </c>
      <c r="B65" s="24" t="s">
        <v>28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33" ht="15.75" x14ac:dyDescent="0.25">
      <c r="A66" s="20"/>
      <c r="B66" s="25" t="s">
        <v>29</v>
      </c>
      <c r="C66" s="20">
        <v>-3222.2405358797928</v>
      </c>
      <c r="D66" s="34">
        <v>-705.40562042714737</v>
      </c>
      <c r="E66" s="34">
        <v>-845.24546679220111</v>
      </c>
      <c r="F66" s="34">
        <v>-226.94251390492116</v>
      </c>
      <c r="G66" s="34">
        <v>-193.75027631445164</v>
      </c>
      <c r="H66" s="34">
        <v>-291.0659908297261</v>
      </c>
      <c r="I66" s="34">
        <v>-185.05359637111971</v>
      </c>
      <c r="J66" s="34">
        <v>-139.12259434524461</v>
      </c>
      <c r="K66" s="34">
        <v>-121.56593088067993</v>
      </c>
      <c r="L66" s="34">
        <v>-120.50603830785907</v>
      </c>
      <c r="M66" s="34">
        <v>-215.62672289507691</v>
      </c>
      <c r="N66" s="34">
        <v>-189.79080507510994</v>
      </c>
      <c r="O66" s="34">
        <v>-195.15125216046326</v>
      </c>
      <c r="P66" s="34">
        <v>-185.59075910083772</v>
      </c>
      <c r="Q66" s="34">
        <v>-153.34299302920772</v>
      </c>
      <c r="R66" s="34">
        <v>-219.4794138611623</v>
      </c>
      <c r="S66" s="34">
        <v>-228.53040238870534</v>
      </c>
      <c r="T66" s="34">
        <v>-232.22117496250107</v>
      </c>
      <c r="U66" s="34">
        <v>-265.90549334753302</v>
      </c>
      <c r="V66" s="34">
        <v>-262.29089105592635</v>
      </c>
      <c r="W66" s="34">
        <v>-290.1186315456232</v>
      </c>
      <c r="X66" s="20"/>
      <c r="Y66" s="4">
        <v>-5266.7065675954973</v>
      </c>
      <c r="AE66" s="4" t="s">
        <v>128</v>
      </c>
    </row>
    <row r="67" spans="1:33" ht="15.75" x14ac:dyDescent="0.25">
      <c r="A67" s="20"/>
      <c r="B67" s="25" t="s">
        <v>30</v>
      </c>
      <c r="C67" s="20">
        <v>3360.8921431460412</v>
      </c>
      <c r="D67" s="34">
        <v>207.11753206098265</v>
      </c>
      <c r="E67" s="34">
        <v>297.93897796177282</v>
      </c>
      <c r="F67" s="34">
        <v>268.20603272758814</v>
      </c>
      <c r="G67" s="34">
        <v>248.24087350918114</v>
      </c>
      <c r="H67" s="34">
        <v>228.17787848598113</v>
      </c>
      <c r="I67" s="34">
        <v>271.93620240818467</v>
      </c>
      <c r="J67" s="34">
        <v>321.6972960272247</v>
      </c>
      <c r="K67" s="34">
        <v>312.99769510619842</v>
      </c>
      <c r="L67" s="34">
        <v>374.54821703387717</v>
      </c>
      <c r="M67" s="34">
        <v>270.82622580668607</v>
      </c>
      <c r="N67" s="34">
        <v>273.4596027477898</v>
      </c>
      <c r="O67" s="34">
        <v>288.78412014522701</v>
      </c>
      <c r="P67" s="34">
        <v>319.63293171949283</v>
      </c>
      <c r="Q67" s="34">
        <v>358.67546750159806</v>
      </c>
      <c r="R67" s="34">
        <v>333.13179320437598</v>
      </c>
      <c r="S67" s="34">
        <v>363.92322816182525</v>
      </c>
      <c r="T67" s="34">
        <v>406.56966122651033</v>
      </c>
      <c r="U67" s="34">
        <v>476.73280608024152</v>
      </c>
      <c r="V67" s="34">
        <v>538.95661166253706</v>
      </c>
      <c r="W67" s="34">
        <v>567.23198820186656</v>
      </c>
      <c r="X67" s="20"/>
      <c r="Y67" s="4">
        <v>6728.7851417791417</v>
      </c>
      <c r="AE67" s="4" t="s">
        <v>129</v>
      </c>
    </row>
    <row r="68" spans="1:33" ht="15.75" x14ac:dyDescent="0.25">
      <c r="A68" s="20"/>
      <c r="B68" s="27" t="s">
        <v>1</v>
      </c>
      <c r="C68" s="35">
        <v>138.65160726624833</v>
      </c>
      <c r="D68" s="35">
        <v>-498.28808836616474</v>
      </c>
      <c r="E68" s="35">
        <v>-547.30648883042829</v>
      </c>
      <c r="F68" s="35">
        <v>41.263518822666981</v>
      </c>
      <c r="G68" s="35">
        <v>54.490597194729503</v>
      </c>
      <c r="H68" s="35">
        <v>-62.888112343744979</v>
      </c>
      <c r="I68" s="35">
        <v>86.88260603706496</v>
      </c>
      <c r="J68" s="35">
        <v>182.57470168198009</v>
      </c>
      <c r="K68" s="35">
        <v>191.43176422551849</v>
      </c>
      <c r="L68" s="35">
        <v>254.04217872601811</v>
      </c>
      <c r="M68" s="35">
        <v>55.199502911609159</v>
      </c>
      <c r="N68" s="35">
        <v>83.668797672679858</v>
      </c>
      <c r="O68" s="35">
        <v>93.632867984763749</v>
      </c>
      <c r="P68" s="35">
        <v>134.04217261865512</v>
      </c>
      <c r="Q68" s="35">
        <v>205.33247447239034</v>
      </c>
      <c r="R68" s="35">
        <v>113.65237934321368</v>
      </c>
      <c r="S68" s="35">
        <v>135.39282577311991</v>
      </c>
      <c r="T68" s="35">
        <v>174.34848626400927</v>
      </c>
      <c r="U68" s="35">
        <v>210.82731273270849</v>
      </c>
      <c r="V68" s="35">
        <v>276.66572060661071</v>
      </c>
      <c r="W68" s="35">
        <v>277.11335665624335</v>
      </c>
      <c r="X68" s="20"/>
    </row>
    <row r="69" spans="1:33" x14ac:dyDescent="0.25">
      <c r="A69" s="20"/>
      <c r="X69" s="20"/>
    </row>
    <row r="70" spans="1:33" ht="15.75" x14ac:dyDescent="0.25">
      <c r="A70" s="20">
        <v>9</v>
      </c>
      <c r="B70" s="24" t="s">
        <v>31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33" ht="15.75" x14ac:dyDescent="0.25">
      <c r="A71" s="20"/>
      <c r="B71" s="24" t="s">
        <v>32</v>
      </c>
      <c r="C71" s="31">
        <v>2490.8547675851223</v>
      </c>
      <c r="D71" s="20">
        <v>0</v>
      </c>
      <c r="E71" s="20">
        <v>23.449676310438647</v>
      </c>
      <c r="F71" s="20">
        <v>143.82201725198132</v>
      </c>
      <c r="G71" s="20">
        <v>166.47871261813501</v>
      </c>
      <c r="H71" s="20">
        <v>212.22083559168252</v>
      </c>
      <c r="I71" s="20">
        <v>217.24151870453429</v>
      </c>
      <c r="J71" s="20">
        <v>222.69968621373226</v>
      </c>
      <c r="K71" s="20">
        <v>233.6910453423948</v>
      </c>
      <c r="L71" s="20">
        <v>241.35186854167611</v>
      </c>
      <c r="M71" s="20">
        <v>261.32420523588758</v>
      </c>
      <c r="N71" s="20">
        <v>310.35316970661188</v>
      </c>
      <c r="O71" s="20">
        <v>316.49068589625813</v>
      </c>
      <c r="P71" s="20">
        <v>322.76823602689905</v>
      </c>
      <c r="Q71" s="20">
        <v>329.20206377926991</v>
      </c>
      <c r="R71" s="20">
        <v>369.99096640298126</v>
      </c>
      <c r="S71" s="20">
        <v>377.32355075427893</v>
      </c>
      <c r="T71" s="20">
        <v>384.82340198464311</v>
      </c>
      <c r="U71" s="20">
        <v>440.54771154218918</v>
      </c>
      <c r="V71" s="20">
        <v>455.912168235249</v>
      </c>
      <c r="W71" s="20">
        <v>467.45437349786908</v>
      </c>
      <c r="X71" s="20"/>
      <c r="Y71" s="4">
        <v>5497.1458936367117</v>
      </c>
      <c r="AF71" s="4" t="s">
        <v>130</v>
      </c>
      <c r="AG71" s="4" t="s">
        <v>131</v>
      </c>
    </row>
    <row r="72" spans="1:33" ht="15.75" x14ac:dyDescent="0.25">
      <c r="A72" s="20"/>
      <c r="B72" s="27" t="s">
        <v>1</v>
      </c>
      <c r="C72" s="20">
        <v>2490.8547675851223</v>
      </c>
      <c r="D72" s="35">
        <v>0</v>
      </c>
      <c r="E72" s="35">
        <v>23.449676310438647</v>
      </c>
      <c r="F72" s="35">
        <v>143.82201725198132</v>
      </c>
      <c r="G72" s="35">
        <v>166.47871261813501</v>
      </c>
      <c r="H72" s="35">
        <v>212.22083559168252</v>
      </c>
      <c r="I72" s="35">
        <v>217.24151870453429</v>
      </c>
      <c r="J72" s="35">
        <v>222.69968621373226</v>
      </c>
      <c r="K72" s="35">
        <v>233.6910453423948</v>
      </c>
      <c r="L72" s="35">
        <v>241.35186854167611</v>
      </c>
      <c r="M72" s="35">
        <v>261.32420523588758</v>
      </c>
      <c r="N72" s="35">
        <v>310.35316970661188</v>
      </c>
      <c r="O72" s="35">
        <v>316.49068589625813</v>
      </c>
      <c r="P72" s="35">
        <v>322.76823602689905</v>
      </c>
      <c r="Q72" s="35">
        <v>329.20206377926991</v>
      </c>
      <c r="R72" s="35">
        <v>369.99096640298126</v>
      </c>
      <c r="S72" s="35">
        <v>377.32355075427893</v>
      </c>
      <c r="T72" s="35">
        <v>384.82340198464311</v>
      </c>
      <c r="U72" s="35">
        <v>440.54771154218918</v>
      </c>
      <c r="V72" s="35">
        <v>455.912168235249</v>
      </c>
      <c r="W72" s="35">
        <v>467.45437349786908</v>
      </c>
      <c r="X72" s="20"/>
    </row>
    <row r="73" spans="1:33" x14ac:dyDescent="0.25">
      <c r="A73" s="20"/>
      <c r="X73" s="20"/>
    </row>
    <row r="74" spans="1:33" ht="16.5" thickBot="1" x14ac:dyDescent="0.3">
      <c r="A74" s="20"/>
      <c r="B74" s="24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33" ht="16.5" thickBot="1" x14ac:dyDescent="0.3">
      <c r="A75" s="20">
        <v>10</v>
      </c>
      <c r="B75" s="38" t="s">
        <v>33</v>
      </c>
      <c r="C75" s="39">
        <v>32806.826303412352</v>
      </c>
      <c r="D75" s="39">
        <v>1501.1913096264739</v>
      </c>
      <c r="E75" s="39">
        <v>1735.7986384305789</v>
      </c>
      <c r="F75" s="39">
        <v>2249.3674337209654</v>
      </c>
      <c r="G75" s="39">
        <v>2352.0349922087344</v>
      </c>
      <c r="H75" s="39">
        <v>2589.1301062867096</v>
      </c>
      <c r="I75" s="39">
        <v>2945.2137840406822</v>
      </c>
      <c r="J75" s="39">
        <v>3247.8455832661543</v>
      </c>
      <c r="K75" s="39">
        <v>3067.4111218023263</v>
      </c>
      <c r="L75" s="39">
        <v>3683.3974023640803</v>
      </c>
      <c r="M75" s="39">
        <v>3289.5549752623238</v>
      </c>
      <c r="N75" s="39">
        <v>3099.2921911548719</v>
      </c>
      <c r="O75" s="39">
        <v>3141.9481284439694</v>
      </c>
      <c r="P75" s="39">
        <v>3346.3754957236324</v>
      </c>
      <c r="Q75" s="39">
        <v>3427.0528909495683</v>
      </c>
      <c r="R75" s="39">
        <v>3818.8177170952495</v>
      </c>
      <c r="S75" s="39">
        <v>3810.2800668427417</v>
      </c>
      <c r="T75" s="39">
        <v>3789.9371599780802</v>
      </c>
      <c r="U75" s="39">
        <v>5002.2031526801902</v>
      </c>
      <c r="V75" s="39">
        <v>5353.2888692208653</v>
      </c>
      <c r="W75" s="39">
        <v>6191.6070738788421</v>
      </c>
      <c r="X75" s="20"/>
      <c r="Y75" s="4">
        <v>67641.748092977039</v>
      </c>
    </row>
    <row r="76" spans="1:33" ht="15.75" x14ac:dyDescent="0.25">
      <c r="A76" s="20"/>
      <c r="B76" s="24" t="s">
        <v>34</v>
      </c>
      <c r="C76" s="20">
        <v>26778.895382564195</v>
      </c>
      <c r="D76" s="20">
        <v>605.99831168947981</v>
      </c>
      <c r="E76" s="20">
        <v>695.41758049738985</v>
      </c>
      <c r="F76" s="20">
        <v>1051.8554271776075</v>
      </c>
      <c r="G76" s="20">
        <v>1244.1248147873951</v>
      </c>
      <c r="H76" s="20">
        <v>1560.9172942815253</v>
      </c>
      <c r="I76" s="20">
        <v>2081.5096663539521</v>
      </c>
      <c r="J76" s="20">
        <v>2142.4365775359902</v>
      </c>
      <c r="K76" s="20">
        <v>2324.7706146484138</v>
      </c>
      <c r="L76" s="20">
        <v>2381.3337611798106</v>
      </c>
      <c r="M76" s="20">
        <v>3119.0458732036223</v>
      </c>
      <c r="N76" s="20">
        <v>3590.5791060010483</v>
      </c>
      <c r="O76" s="20">
        <v>3637.4933676189089</v>
      </c>
      <c r="P76" s="20">
        <v>3541.964246000035</v>
      </c>
      <c r="Q76" s="20">
        <v>3625.1541221408206</v>
      </c>
      <c r="R76" s="20">
        <v>4586.8711875232084</v>
      </c>
      <c r="S76" s="20">
        <v>4499.1793941880824</v>
      </c>
      <c r="T76" s="20">
        <v>4426.4301454468678</v>
      </c>
      <c r="U76" s="20">
        <v>4794.4482689258557</v>
      </c>
      <c r="V76" s="20">
        <v>4910.089986294236</v>
      </c>
      <c r="W76" s="20">
        <v>4990.6058615448301</v>
      </c>
      <c r="X76" s="20"/>
      <c r="Y76" s="4">
        <v>59810.225607039087</v>
      </c>
    </row>
    <row r="77" spans="1:33" ht="15.75" x14ac:dyDescent="0.25">
      <c r="A77" s="20"/>
      <c r="B77" s="24" t="s">
        <v>35</v>
      </c>
      <c r="C77" s="20">
        <v>6027.9309208481609</v>
      </c>
      <c r="D77" s="20">
        <v>895.19299793699429</v>
      </c>
      <c r="E77" s="20">
        <v>1040.3810579331891</v>
      </c>
      <c r="F77" s="20">
        <v>1197.5120065433584</v>
      </c>
      <c r="G77" s="20">
        <v>1107.9101774213391</v>
      </c>
      <c r="H77" s="20">
        <v>1028.2128120051846</v>
      </c>
      <c r="I77" s="20">
        <v>863.70411768673011</v>
      </c>
      <c r="J77" s="20">
        <v>1105.4090057301646</v>
      </c>
      <c r="K77" s="20">
        <v>742.64050715391215</v>
      </c>
      <c r="L77" s="20">
        <v>1302.0636411842702</v>
      </c>
      <c r="M77" s="20">
        <v>170.50910205870161</v>
      </c>
      <c r="N77" s="20">
        <v>-491.28691484617667</v>
      </c>
      <c r="O77" s="20">
        <v>-495.54523917493947</v>
      </c>
      <c r="P77" s="20">
        <v>-195.58875027640264</v>
      </c>
      <c r="Q77" s="20">
        <v>-198.10123119125259</v>
      </c>
      <c r="R77" s="20">
        <v>-768.05347042795847</v>
      </c>
      <c r="S77" s="20">
        <v>-688.89932734534057</v>
      </c>
      <c r="T77" s="20">
        <v>-636.49298546878788</v>
      </c>
      <c r="U77" s="20">
        <v>207.75488375433517</v>
      </c>
      <c r="V77" s="20">
        <v>443.19888292662927</v>
      </c>
      <c r="W77" s="20">
        <v>1201.0012123340125</v>
      </c>
      <c r="X77" s="20"/>
      <c r="Y77" s="4">
        <v>7831.5224859379668</v>
      </c>
    </row>
    <row r="78" spans="1:33" x14ac:dyDescent="0.25">
      <c r="A78" s="20"/>
      <c r="X78" s="20"/>
    </row>
    <row r="79" spans="1:33" ht="16.5" thickBot="1" x14ac:dyDescent="0.3">
      <c r="A79" s="20"/>
      <c r="B79" s="24"/>
      <c r="C79" s="40"/>
      <c r="G79" s="20"/>
      <c r="X79" s="20"/>
    </row>
    <row r="80" spans="1:33" ht="16.5" thickBot="1" x14ac:dyDescent="0.3">
      <c r="A80" s="20">
        <v>11</v>
      </c>
      <c r="B80" s="38" t="s">
        <v>36</v>
      </c>
      <c r="C80" s="41" t="s">
        <v>94</v>
      </c>
      <c r="D80" s="42"/>
      <c r="E80" s="42">
        <v>0</v>
      </c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33" ht="15.75" x14ac:dyDescent="0.25">
      <c r="A81" s="20"/>
      <c r="B81" s="2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33" ht="15.75" x14ac:dyDescent="0.25">
      <c r="A82" s="20"/>
      <c r="B82" s="24"/>
      <c r="C82" s="20"/>
      <c r="D82" s="9"/>
    </row>
    <row r="83" spans="1:33" ht="15.75" x14ac:dyDescent="0.25">
      <c r="A83" s="20">
        <v>12</v>
      </c>
      <c r="B83" s="24" t="s">
        <v>71</v>
      </c>
      <c r="AE83" s="4" t="s">
        <v>107</v>
      </c>
      <c r="AF83" s="4" t="s">
        <v>107</v>
      </c>
      <c r="AG83" s="4" t="s">
        <v>108</v>
      </c>
    </row>
    <row r="84" spans="1:33" ht="15.75" x14ac:dyDescent="0.25">
      <c r="A84" s="20"/>
      <c r="B84" s="25" t="s">
        <v>74</v>
      </c>
      <c r="C84" s="46">
        <v>248467.43174076788</v>
      </c>
      <c r="D84" s="34">
        <v>25343.408757408739</v>
      </c>
      <c r="E84" s="34">
        <v>27129.38536604507</v>
      </c>
      <c r="F84" s="34">
        <v>20338.473038113942</v>
      </c>
      <c r="G84" s="34">
        <v>19069.006463518399</v>
      </c>
      <c r="H84" s="34">
        <v>20004.821243985669</v>
      </c>
      <c r="I84" s="34">
        <v>21138.666003095412</v>
      </c>
      <c r="J84" s="34">
        <v>19868.334911815909</v>
      </c>
      <c r="K84" s="34">
        <v>16522.87858560243</v>
      </c>
      <c r="L84" s="34">
        <v>16752.646136625881</v>
      </c>
      <c r="M84" s="34">
        <v>11895.126069931661</v>
      </c>
      <c r="N84" s="34">
        <v>8700.6963941741087</v>
      </c>
      <c r="O84" s="34">
        <v>8872.215860094906</v>
      </c>
      <c r="P84" s="34">
        <v>8069.7890123306261</v>
      </c>
      <c r="Q84" s="34">
        <v>7322.8517638920457</v>
      </c>
      <c r="R84" s="34">
        <v>5547.4045441328981</v>
      </c>
      <c r="S84" s="34">
        <v>5309.0401702710769</v>
      </c>
      <c r="T84" s="34">
        <v>5492.5287992465464</v>
      </c>
      <c r="U84" s="34">
        <v>304.24628154686002</v>
      </c>
      <c r="V84" s="34">
        <v>375.14565160989002</v>
      </c>
      <c r="W84" s="34">
        <v>410.76668732581021</v>
      </c>
      <c r="AE84" s="4" t="s">
        <v>74</v>
      </c>
      <c r="AG84" s="4" t="s">
        <v>132</v>
      </c>
    </row>
    <row r="85" spans="1:33" ht="15.75" x14ac:dyDescent="0.25">
      <c r="A85" s="20"/>
      <c r="B85" s="25" t="s">
        <v>87</v>
      </c>
      <c r="C85" s="46">
        <v>11424.93203785709</v>
      </c>
      <c r="D85" s="34">
        <v>565.05057677352829</v>
      </c>
      <c r="E85" s="34">
        <v>556.75944031159872</v>
      </c>
      <c r="F85" s="34">
        <v>527.60054938295934</v>
      </c>
      <c r="G85" s="34">
        <v>542.97539844256903</v>
      </c>
      <c r="H85" s="34">
        <v>610.77270739052824</v>
      </c>
      <c r="I85" s="34">
        <v>691.51014921405817</v>
      </c>
      <c r="J85" s="34">
        <v>570.57622184914806</v>
      </c>
      <c r="K85" s="34">
        <v>571.85419473530794</v>
      </c>
      <c r="L85" s="34">
        <v>574.45359360642817</v>
      </c>
      <c r="M85" s="34">
        <v>558.40743352570883</v>
      </c>
      <c r="N85" s="34">
        <v>625.46047588232909</v>
      </c>
      <c r="O85" s="34">
        <v>517.13761787020917</v>
      </c>
      <c r="P85" s="34">
        <v>528.3425848386189</v>
      </c>
      <c r="Q85" s="34">
        <v>534.56016611545886</v>
      </c>
      <c r="R85" s="34">
        <v>553.81236242053876</v>
      </c>
      <c r="S85" s="34">
        <v>586.85503611512866</v>
      </c>
      <c r="T85" s="34">
        <v>653.28303403446876</v>
      </c>
      <c r="U85" s="34">
        <v>562.84148247646817</v>
      </c>
      <c r="V85" s="34">
        <v>544.96147882616856</v>
      </c>
      <c r="W85" s="34">
        <v>547.71753404586843</v>
      </c>
      <c r="AE85" s="4" t="s">
        <v>87</v>
      </c>
      <c r="AG85" s="4" t="s">
        <v>132</v>
      </c>
    </row>
    <row r="86" spans="1:33" ht="15.75" x14ac:dyDescent="0.25">
      <c r="A86" s="20"/>
      <c r="B86" s="25" t="s">
        <v>88</v>
      </c>
      <c r="C86" s="46">
        <v>143687.9643132145</v>
      </c>
      <c r="D86" s="34">
        <v>557.18773725517985</v>
      </c>
      <c r="E86" s="34">
        <v>1091.59349065627</v>
      </c>
      <c r="F86" s="34">
        <v>1658.2934505615101</v>
      </c>
      <c r="G86" s="34">
        <v>2270.0509792815606</v>
      </c>
      <c r="H86" s="34">
        <v>2945.3763777821891</v>
      </c>
      <c r="I86" s="34">
        <v>3668.2512593217621</v>
      </c>
      <c r="J86" s="34">
        <v>4444.6665963839505</v>
      </c>
      <c r="K86" s="34">
        <v>5227.4882563119318</v>
      </c>
      <c r="L86" s="34">
        <v>6044.3095318132055</v>
      </c>
      <c r="M86" s="34">
        <v>6829.7248681707224</v>
      </c>
      <c r="N86" s="34">
        <v>7627.538707497346</v>
      </c>
      <c r="O86" s="34">
        <v>8406.1275805574423</v>
      </c>
      <c r="P86" s="34">
        <v>9168.1588564091217</v>
      </c>
      <c r="Q86" s="34">
        <v>9911.6151171608089</v>
      </c>
      <c r="R86" s="34">
        <v>10672.0888565028</v>
      </c>
      <c r="S86" s="34">
        <v>11346.196768673113</v>
      </c>
      <c r="T86" s="34">
        <v>11975.837673603761</v>
      </c>
      <c r="U86" s="34">
        <v>12651.18526058375</v>
      </c>
      <c r="V86" s="34">
        <v>13292.356454663839</v>
      </c>
      <c r="W86" s="34">
        <v>13899.916490024239</v>
      </c>
      <c r="AE86" s="4" t="s">
        <v>88</v>
      </c>
      <c r="AG86" s="4" t="s">
        <v>132</v>
      </c>
    </row>
    <row r="87" spans="1:33" ht="15.75" x14ac:dyDescent="0.25">
      <c r="A87" s="20"/>
      <c r="B87" s="25" t="s">
        <v>39</v>
      </c>
      <c r="C87" s="46">
        <v>-6415.9878708439446</v>
      </c>
      <c r="D87" s="34">
        <v>79.393737128785119</v>
      </c>
      <c r="E87" s="34">
        <v>230.18376800000408</v>
      </c>
      <c r="F87" s="34">
        <v>-373.63963199999796</v>
      </c>
      <c r="G87" s="34">
        <v>-373.642631999998</v>
      </c>
      <c r="H87" s="34">
        <v>-373.64063199999799</v>
      </c>
      <c r="I87" s="34">
        <v>-373.64063199999799</v>
      </c>
      <c r="J87" s="34">
        <v>-373.64463199999801</v>
      </c>
      <c r="K87" s="34">
        <v>-373.64063199999799</v>
      </c>
      <c r="L87" s="34">
        <v>-373.642631999998</v>
      </c>
      <c r="M87" s="34">
        <v>-373.64463199999801</v>
      </c>
      <c r="N87" s="34">
        <v>-373.642631999998</v>
      </c>
      <c r="O87" s="34">
        <v>-373.64063199999799</v>
      </c>
      <c r="P87" s="34">
        <v>-373.645631972768</v>
      </c>
      <c r="Q87" s="34">
        <v>-373.64563199999799</v>
      </c>
      <c r="R87" s="34">
        <v>-373.63963199999796</v>
      </c>
      <c r="S87" s="34">
        <v>-373.64063199999799</v>
      </c>
      <c r="T87" s="34">
        <v>-373.64163199999797</v>
      </c>
      <c r="U87" s="34">
        <v>-373.64563199999799</v>
      </c>
      <c r="V87" s="34">
        <v>-373.64563199999799</v>
      </c>
      <c r="W87" s="34">
        <v>-373.64163199999797</v>
      </c>
      <c r="AE87" s="4" t="s">
        <v>119</v>
      </c>
      <c r="AG87" s="4" t="s">
        <v>132</v>
      </c>
    </row>
    <row r="88" spans="1:33" ht="15.75" x14ac:dyDescent="0.25">
      <c r="A88" s="20"/>
      <c r="B88" s="25" t="s">
        <v>40</v>
      </c>
      <c r="C88" s="46">
        <v>93816.284276775783</v>
      </c>
      <c r="D88" s="34">
        <v>5404.1526608070808</v>
      </c>
      <c r="E88" s="34">
        <v>5112.0180344456203</v>
      </c>
      <c r="F88" s="34">
        <v>5224.2236052404705</v>
      </c>
      <c r="G88" s="34">
        <v>5194.6911745822208</v>
      </c>
      <c r="H88" s="34">
        <v>5129.7270821340499</v>
      </c>
      <c r="I88" s="34">
        <v>5103.6922131540778</v>
      </c>
      <c r="J88" s="34">
        <v>5017.9968540384489</v>
      </c>
      <c r="K88" s="34">
        <v>4993.6101201025494</v>
      </c>
      <c r="L88" s="34">
        <v>4973.5710552441797</v>
      </c>
      <c r="M88" s="34">
        <v>4912.1919558358095</v>
      </c>
      <c r="N88" s="34">
        <v>4793.7904153046493</v>
      </c>
      <c r="O88" s="34">
        <v>4724.0005073158591</v>
      </c>
      <c r="P88" s="34">
        <v>4701.6813520137575</v>
      </c>
      <c r="Q88" s="34">
        <v>4531.0046375273378</v>
      </c>
      <c r="R88" s="34">
        <v>4096.6977526565188</v>
      </c>
      <c r="S88" s="34">
        <v>4070.2568795737889</v>
      </c>
      <c r="T88" s="34">
        <v>4005.0901818533307</v>
      </c>
      <c r="U88" s="34">
        <v>3959.4110350364599</v>
      </c>
      <c r="V88" s="34">
        <v>3945.0095304458091</v>
      </c>
      <c r="W88" s="34">
        <v>3923.4672294637576</v>
      </c>
      <c r="AE88" s="4" t="s">
        <v>120</v>
      </c>
      <c r="AG88" s="4" t="s">
        <v>132</v>
      </c>
    </row>
    <row r="89" spans="1:33" ht="15.75" x14ac:dyDescent="0.25">
      <c r="A89" s="20"/>
      <c r="B89" s="25" t="s">
        <v>41</v>
      </c>
      <c r="C89" s="46">
        <v>231853.18753591477</v>
      </c>
      <c r="D89" s="34">
        <v>15540.32798518758</v>
      </c>
      <c r="E89" s="34">
        <v>16718.581052709011</v>
      </c>
      <c r="F89" s="34">
        <v>12501.969907404489</v>
      </c>
      <c r="G89" s="34">
        <v>12463.185774283989</v>
      </c>
      <c r="H89" s="34">
        <v>13177.964731455269</v>
      </c>
      <c r="I89" s="34">
        <v>13927.46913918776</v>
      </c>
      <c r="J89" s="34">
        <v>15309.46324682054</v>
      </c>
      <c r="K89" s="34">
        <v>14419.14020098529</v>
      </c>
      <c r="L89" s="34">
        <v>14614.522839743151</v>
      </c>
      <c r="M89" s="34">
        <v>11674.94911244393</v>
      </c>
      <c r="N89" s="34">
        <v>8604.6209846537167</v>
      </c>
      <c r="O89" s="34">
        <v>8832.3168251536554</v>
      </c>
      <c r="P89" s="34">
        <v>8830.2670050639845</v>
      </c>
      <c r="Q89" s="34">
        <v>7961.0440754452438</v>
      </c>
      <c r="R89" s="34">
        <v>6303.8537871193612</v>
      </c>
      <c r="S89" s="34">
        <v>7262.9374236129861</v>
      </c>
      <c r="T89" s="34">
        <v>7448.2395264650659</v>
      </c>
      <c r="U89" s="34">
        <v>11289.33113251139</v>
      </c>
      <c r="V89" s="34">
        <v>12646.936759349977</v>
      </c>
      <c r="W89" s="34">
        <v>12326.06602631838</v>
      </c>
      <c r="AE89" s="4" t="s">
        <v>41</v>
      </c>
      <c r="AG89" s="4" t="s">
        <v>132</v>
      </c>
    </row>
    <row r="90" spans="1:33" ht="15.75" x14ac:dyDescent="0.25">
      <c r="A90" s="20"/>
      <c r="B90" s="25" t="s">
        <v>42</v>
      </c>
      <c r="C90" s="46">
        <v>176991.64382287159</v>
      </c>
      <c r="D90" s="34">
        <v>2456.8337592961502</v>
      </c>
      <c r="E90" s="34">
        <v>3002.3708682850802</v>
      </c>
      <c r="F90" s="34">
        <v>3670.9234134931498</v>
      </c>
      <c r="G90" s="34">
        <v>5688.7037986947298</v>
      </c>
      <c r="H90" s="34">
        <v>7759.8491221228423</v>
      </c>
      <c r="I90" s="34">
        <v>7872.3768725556492</v>
      </c>
      <c r="J90" s="34">
        <v>7841.9497263064632</v>
      </c>
      <c r="K90" s="34">
        <v>8839.6966916744423</v>
      </c>
      <c r="L90" s="34">
        <v>8804.8553959811306</v>
      </c>
      <c r="M90" s="34">
        <v>8586.9580214302405</v>
      </c>
      <c r="N90" s="34">
        <v>9706.0232348743812</v>
      </c>
      <c r="O90" s="34">
        <v>10008.31697633817</v>
      </c>
      <c r="P90" s="34">
        <v>9432.9152254484525</v>
      </c>
      <c r="Q90" s="34">
        <v>9394.7674648301927</v>
      </c>
      <c r="R90" s="34">
        <v>12367.399981348441</v>
      </c>
      <c r="S90" s="34">
        <v>12247.578512897333</v>
      </c>
      <c r="T90" s="34">
        <v>12216.766592828712</v>
      </c>
      <c r="U90" s="34">
        <v>12355.773302436432</v>
      </c>
      <c r="V90" s="34">
        <v>12362.887604451969</v>
      </c>
      <c r="W90" s="34">
        <v>12374.697257577611</v>
      </c>
      <c r="AE90" s="4" t="s">
        <v>42</v>
      </c>
      <c r="AG90" s="4" t="s">
        <v>132</v>
      </c>
    </row>
    <row r="91" spans="1:33" ht="15.75" x14ac:dyDescent="0.25">
      <c r="A91" s="20"/>
      <c r="B91" s="25" t="s">
        <v>43</v>
      </c>
      <c r="C91" s="46">
        <v>550539.06671667111</v>
      </c>
      <c r="D91" s="34">
        <v>10258.67610075839</v>
      </c>
      <c r="E91" s="34">
        <v>10786.68530773444</v>
      </c>
      <c r="F91" s="34">
        <v>15810.2699487462</v>
      </c>
      <c r="G91" s="34">
        <v>15581.75096925465</v>
      </c>
      <c r="H91" s="34">
        <v>16067.69193359515</v>
      </c>
      <c r="I91" s="34">
        <v>16102.25430962469</v>
      </c>
      <c r="J91" s="34">
        <v>16036.312564163889</v>
      </c>
      <c r="K91" s="34">
        <v>17000.614676421268</v>
      </c>
      <c r="L91" s="34">
        <v>16581.044014124931</v>
      </c>
      <c r="M91" s="34">
        <v>29170.78706931333</v>
      </c>
      <c r="N91" s="34">
        <v>35615.716386102809</v>
      </c>
      <c r="O91" s="34">
        <v>35198.228708807175</v>
      </c>
      <c r="P91" s="34">
        <v>36073.497262640201</v>
      </c>
      <c r="Q91" s="34">
        <v>36995.566936028139</v>
      </c>
      <c r="R91" s="34">
        <v>40999.425732943309</v>
      </c>
      <c r="S91" s="34">
        <v>40710.038429577042</v>
      </c>
      <c r="T91" s="34">
        <v>40328.701044013018</v>
      </c>
      <c r="U91" s="34">
        <v>41073.090727817638</v>
      </c>
      <c r="V91" s="34">
        <v>40089.9131843055</v>
      </c>
      <c r="W91" s="34">
        <v>40058.80141069938</v>
      </c>
      <c r="AE91" s="4" t="s">
        <v>43</v>
      </c>
      <c r="AG91" s="4" t="s">
        <v>132</v>
      </c>
    </row>
    <row r="92" spans="1:33" ht="15.75" x14ac:dyDescent="0.25">
      <c r="A92" s="20"/>
      <c r="B92" s="25" t="s">
        <v>44</v>
      </c>
      <c r="C92" s="46">
        <v>134161.033831523</v>
      </c>
      <c r="D92" s="34">
        <v>4620.0009044242406</v>
      </c>
      <c r="E92" s="34">
        <v>4595.8692990793797</v>
      </c>
      <c r="F92" s="34">
        <v>4702.5327547101915</v>
      </c>
      <c r="G92" s="34">
        <v>4713.9231815904413</v>
      </c>
      <c r="H92" s="34">
        <v>4637.2670982715799</v>
      </c>
      <c r="I92" s="34">
        <v>4501.829826980771</v>
      </c>
      <c r="J92" s="34">
        <v>4618.5685933609893</v>
      </c>
      <c r="K92" s="34">
        <v>8361.1250469794977</v>
      </c>
      <c r="L92" s="34">
        <v>8564.5694669747372</v>
      </c>
      <c r="M92" s="34">
        <v>8194.4029573821881</v>
      </c>
      <c r="N92" s="34">
        <v>7716.8142022649372</v>
      </c>
      <c r="O92" s="34">
        <v>7567.9930070169376</v>
      </c>
      <c r="P92" s="34">
        <v>7769.9039429861059</v>
      </c>
      <c r="Q92" s="34">
        <v>7762.9375609745857</v>
      </c>
      <c r="R92" s="34">
        <v>7794.1662409455075</v>
      </c>
      <c r="S92" s="34">
        <v>7457.6622084718983</v>
      </c>
      <c r="T92" s="34">
        <v>7420.883481307269</v>
      </c>
      <c r="U92" s="34">
        <v>7391.5957054315004</v>
      </c>
      <c r="V92" s="34">
        <v>7240.4543301724498</v>
      </c>
      <c r="W92" s="34">
        <v>8528.5340221977949</v>
      </c>
      <c r="AE92" s="4" t="s">
        <v>121</v>
      </c>
      <c r="AG92" s="4" t="s">
        <v>132</v>
      </c>
    </row>
    <row r="93" spans="1:33" ht="15.75" x14ac:dyDescent="0.25">
      <c r="A93" s="20"/>
      <c r="B93" s="27" t="s">
        <v>1</v>
      </c>
      <c r="C93" s="35">
        <v>1584525.556404752</v>
      </c>
      <c r="D93" s="46">
        <v>64825.032219039669</v>
      </c>
      <c r="E93" s="46">
        <v>69223.446627266472</v>
      </c>
      <c r="F93" s="46">
        <v>64060.64703565291</v>
      </c>
      <c r="G93" s="46">
        <v>65150.645107648568</v>
      </c>
      <c r="H93" s="46">
        <v>69959.829664737277</v>
      </c>
      <c r="I93" s="46">
        <v>72632.40914113418</v>
      </c>
      <c r="J93" s="46">
        <v>73334.22408273934</v>
      </c>
      <c r="K93" s="46">
        <v>75562.767140812706</v>
      </c>
      <c r="L93" s="46">
        <v>76536.329402113639</v>
      </c>
      <c r="M93" s="46">
        <v>81448.902856033601</v>
      </c>
      <c r="N93" s="46">
        <v>83017.018168754294</v>
      </c>
      <c r="O93" s="46">
        <v>83752.696451154348</v>
      </c>
      <c r="P93" s="46">
        <v>84200.909609758091</v>
      </c>
      <c r="Q93" s="46">
        <v>84040.702089973813</v>
      </c>
      <c r="R93" s="46">
        <v>87961.209626069365</v>
      </c>
      <c r="S93" s="46">
        <v>88616.924797192376</v>
      </c>
      <c r="T93" s="46">
        <v>89167.688701352177</v>
      </c>
      <c r="U93" s="46">
        <v>89213.829295840493</v>
      </c>
      <c r="V93" s="46">
        <v>90124.019361825602</v>
      </c>
      <c r="W93" s="46">
        <v>91696.325025652841</v>
      </c>
    </row>
    <row r="94" spans="1:33" ht="15.75" x14ac:dyDescent="0.25">
      <c r="B94" s="24"/>
    </row>
    <row r="95" spans="1:33" ht="15.75" x14ac:dyDescent="0.25">
      <c r="B95" s="24" t="s">
        <v>69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8" spans="1:27" x14ac:dyDescent="0.25">
      <c r="S98" s="9"/>
    </row>
    <row r="100" spans="1:27" x14ac:dyDescent="0.25">
      <c r="A100" s="4">
        <v>13</v>
      </c>
      <c r="B100" s="7" t="s">
        <v>49</v>
      </c>
    </row>
    <row r="101" spans="1:27" x14ac:dyDescent="0.25">
      <c r="B101" s="4" t="s">
        <v>95</v>
      </c>
      <c r="C101" s="20">
        <v>2.764485218643364E-2</v>
      </c>
      <c r="D101" s="20">
        <v>0</v>
      </c>
      <c r="E101" s="20">
        <v>0</v>
      </c>
      <c r="F101" s="20">
        <v>0</v>
      </c>
      <c r="G101" s="20">
        <v>0</v>
      </c>
      <c r="H101" s="20">
        <v>9.7415882896147703E-3</v>
      </c>
      <c r="I101" s="20">
        <v>9.3392838038823794E-3</v>
      </c>
      <c r="J101" s="20">
        <v>9.2056758531903204E-3</v>
      </c>
      <c r="K101" s="20">
        <v>4.3006203496292411E-3</v>
      </c>
      <c r="L101" s="20">
        <v>4.7759112345079225E-3</v>
      </c>
      <c r="M101" s="20">
        <v>2.3582491477673389E-3</v>
      </c>
      <c r="N101" s="20">
        <v>8.8059019634208007E-4</v>
      </c>
      <c r="O101" s="20">
        <v>8.4443758267632003E-4</v>
      </c>
      <c r="P101" s="20">
        <v>8.2830732921909006E-4</v>
      </c>
      <c r="Q101" s="20">
        <v>7.2659568543744033E-4</v>
      </c>
      <c r="R101" s="20">
        <v>8.1232412727038988E-4</v>
      </c>
      <c r="S101" s="20">
        <v>4.9144066132920006E-4</v>
      </c>
      <c r="T101" s="20">
        <v>0</v>
      </c>
      <c r="U101" s="20">
        <v>0</v>
      </c>
      <c r="V101" s="20">
        <v>0</v>
      </c>
      <c r="W101" s="20">
        <v>0</v>
      </c>
    </row>
    <row r="103" spans="1:27" x14ac:dyDescent="0.25">
      <c r="B103" s="4" t="s">
        <v>96</v>
      </c>
      <c r="C103" s="20">
        <v>-3486.6687204370296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-585.35796601623758</v>
      </c>
      <c r="J103" s="42">
        <v>-565.09101382486926</v>
      </c>
      <c r="K103" s="42">
        <v>-603.84857164657979</v>
      </c>
      <c r="L103" s="42">
        <v>-582.95375647718959</v>
      </c>
      <c r="M103" s="42">
        <v>-620.92062155109784</v>
      </c>
      <c r="N103" s="42">
        <v>-578.30338398767992</v>
      </c>
      <c r="O103" s="42">
        <v>-638.86891804653999</v>
      </c>
      <c r="P103" s="42">
        <v>-577.58137681388121</v>
      </c>
      <c r="Q103" s="42">
        <v>-596.71486488415303</v>
      </c>
      <c r="R103" s="42">
        <v>-564.53428853371577</v>
      </c>
      <c r="S103" s="42">
        <v>-617.43462217385604</v>
      </c>
      <c r="T103" s="42">
        <v>-662.86568618328909</v>
      </c>
      <c r="U103" s="42">
        <v>0</v>
      </c>
      <c r="V103" s="42">
        <v>0</v>
      </c>
      <c r="W103" s="42">
        <v>0</v>
      </c>
      <c r="Z103" s="4" t="s">
        <v>133</v>
      </c>
      <c r="AA103" s="4" t="s">
        <v>134</v>
      </c>
    </row>
    <row r="104" spans="1:27" x14ac:dyDescent="0.25">
      <c r="B104" s="4" t="s">
        <v>89</v>
      </c>
      <c r="C104" s="20">
        <v>2921.2587343552304</v>
      </c>
      <c r="D104" s="42">
        <v>0</v>
      </c>
      <c r="E104" s="42">
        <v>0</v>
      </c>
      <c r="F104" s="42">
        <v>342.2395314250877</v>
      </c>
      <c r="G104" s="42">
        <v>336.52550549385649</v>
      </c>
      <c r="H104" s="42">
        <v>373.85244706229952</v>
      </c>
      <c r="I104" s="42">
        <v>356.3103925514547</v>
      </c>
      <c r="J104" s="42">
        <v>385.99013467354411</v>
      </c>
      <c r="K104" s="42">
        <v>352.5484572435127</v>
      </c>
      <c r="L104" s="42">
        <v>398.46533819481658</v>
      </c>
      <c r="M104" s="42">
        <v>306.79796119202024</v>
      </c>
      <c r="N104" s="42">
        <v>240.36763061853901</v>
      </c>
      <c r="O104" s="42">
        <v>264.42356248704311</v>
      </c>
      <c r="P104" s="42">
        <v>278.15044621251656</v>
      </c>
      <c r="Q104" s="42">
        <v>266.8222243995105</v>
      </c>
      <c r="R104" s="42">
        <v>215.22654432437449</v>
      </c>
      <c r="S104" s="42">
        <v>242.78805263336</v>
      </c>
      <c r="T104" s="42">
        <v>272.27025616276899</v>
      </c>
      <c r="U104" s="42">
        <v>288.44799526505636</v>
      </c>
      <c r="V104" s="42">
        <v>364.20087822024499</v>
      </c>
      <c r="W104" s="42">
        <v>393.40624393709243</v>
      </c>
      <c r="Z104" s="4" t="s">
        <v>135</v>
      </c>
      <c r="AA104" s="4">
        <v>0</v>
      </c>
    </row>
    <row r="105" spans="1:27" x14ac:dyDescent="0.25">
      <c r="B105" s="4" t="s">
        <v>90</v>
      </c>
      <c r="C105" s="20">
        <v>155.69833721718962</v>
      </c>
      <c r="D105" s="42">
        <v>69.692940434511954</v>
      </c>
      <c r="E105" s="42">
        <v>82.895894317090466</v>
      </c>
      <c r="F105" s="42">
        <v>5.7964520180865691</v>
      </c>
      <c r="G105" s="42">
        <v>3.2771877444990389</v>
      </c>
      <c r="H105" s="42">
        <v>2.5947308747298914</v>
      </c>
      <c r="I105" s="42">
        <v>4.4934215029981592</v>
      </c>
      <c r="J105" s="42">
        <v>2.4779635103133608</v>
      </c>
      <c r="K105" s="42">
        <v>1.70742784477383</v>
      </c>
      <c r="L105" s="42">
        <v>1.35207142876582</v>
      </c>
      <c r="M105" s="42">
        <v>0.99505647105318984</v>
      </c>
      <c r="N105" s="42">
        <v>0.43428525974006998</v>
      </c>
      <c r="O105" s="42">
        <v>0.65642830809557984</v>
      </c>
      <c r="P105" s="42">
        <v>0.94972067218801004</v>
      </c>
      <c r="Q105" s="42">
        <v>0.48874155276287001</v>
      </c>
      <c r="R105" s="42">
        <v>0.48917637405458997</v>
      </c>
      <c r="S105" s="42">
        <v>0.26096624966861998</v>
      </c>
      <c r="T105" s="42">
        <v>0.17073208427117001</v>
      </c>
      <c r="U105" s="42">
        <v>0</v>
      </c>
      <c r="V105" s="42">
        <v>0</v>
      </c>
      <c r="W105" s="42">
        <v>0</v>
      </c>
      <c r="Z105" s="4" t="s">
        <v>136</v>
      </c>
      <c r="AA105" s="4">
        <v>0</v>
      </c>
    </row>
    <row r="106" spans="1:27" x14ac:dyDescent="0.25">
      <c r="B106" s="4" t="s">
        <v>97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Z106" s="4" t="s">
        <v>137</v>
      </c>
    </row>
    <row r="107" spans="1:27" x14ac:dyDescent="0.25">
      <c r="B107" s="4" t="s">
        <v>1</v>
      </c>
      <c r="C107" s="35">
        <v>-409.71164886460951</v>
      </c>
      <c r="D107" s="35">
        <v>69.692940434511954</v>
      </c>
      <c r="E107" s="35">
        <v>82.895894317090466</v>
      </c>
      <c r="F107" s="35">
        <v>348.03598344317425</v>
      </c>
      <c r="G107" s="35">
        <v>339.80269323835552</v>
      </c>
      <c r="H107" s="35">
        <v>376.44717793702944</v>
      </c>
      <c r="I107" s="35">
        <v>-224.55415196178473</v>
      </c>
      <c r="J107" s="35">
        <v>-176.62291564101179</v>
      </c>
      <c r="K107" s="35">
        <v>-249.59268655829325</v>
      </c>
      <c r="L107" s="35">
        <v>-183.13634685360719</v>
      </c>
      <c r="M107" s="35">
        <v>-313.1276038880244</v>
      </c>
      <c r="N107" s="35">
        <v>-337.50146810940083</v>
      </c>
      <c r="O107" s="35">
        <v>-373.78892725140128</v>
      </c>
      <c r="P107" s="35">
        <v>-298.48120992917666</v>
      </c>
      <c r="Q107" s="35">
        <v>-329.40389893187967</v>
      </c>
      <c r="R107" s="35">
        <v>-348.81856783528673</v>
      </c>
      <c r="S107" s="35">
        <v>-374.38560329082742</v>
      </c>
      <c r="T107" s="35">
        <v>-390.42469793624895</v>
      </c>
      <c r="U107" s="35">
        <v>288.44799526505636</v>
      </c>
      <c r="V107" s="35">
        <v>364.20087822024499</v>
      </c>
      <c r="W107" s="35">
        <v>393.40624393709243</v>
      </c>
    </row>
  </sheetData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3AD65D-8491-46EE-BDD1-D809A36BFA54}"/>
</file>

<file path=customXml/itemProps2.xml><?xml version="1.0" encoding="utf-8"?>
<ds:datastoreItem xmlns:ds="http://schemas.openxmlformats.org/officeDocument/2006/customXml" ds:itemID="{684BFDA8-F5C1-48B1-B30A-3A4FFD2B32CF}"/>
</file>

<file path=customXml/itemProps3.xml><?xml version="1.0" encoding="utf-8"?>
<ds:datastoreItem xmlns:ds="http://schemas.openxmlformats.org/officeDocument/2006/customXml" ds:itemID="{91143751-5390-426E-B822-4701B12A7DF6}"/>
</file>

<file path=customXml/itemProps4.xml><?xml version="1.0" encoding="utf-8"?>
<ds:datastoreItem xmlns:ds="http://schemas.openxmlformats.org/officeDocument/2006/customXml" ds:itemID="{CDE858D4-D5BC-4BA8-9F58-8F743FBB1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Fig 6.24</vt:lpstr>
      <vt:lpstr>Delta</vt:lpstr>
      <vt:lpstr>Change</vt:lpstr>
      <vt:lpstr>Base</vt:lpstr>
      <vt:lpstr>BaseStudyName</vt:lpstr>
      <vt:lpstr>ChangeStudyName</vt:lpstr>
      <vt:lpstr>Discount_Rate</vt:lpstr>
      <vt:lpstr>FinalPVRR</vt:lpstr>
      <vt:lpstr>ST_Risk_Adj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2021-08-28T20:45:58Z</dcterms:created>
  <dcterms:modified xsi:type="dcterms:W3CDTF">2024-04-05T04:03:12Z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