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externalLinks/externalLink1.xml" ContentType="application/vnd.openxmlformats-officedocument.spreadsheetml.externalLink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 defaultThemeVersion="166925"/>
  <xr:revisionPtr revIDLastSave="0" documentId="8_{EBAB2C2F-E59E-464D-8DF6-69A46808F6D3}" xr6:coauthVersionLast="47" xr6:coauthVersionMax="47" xr10:uidLastSave="{00000000-0000-0000-0000-000000000000}"/>
  <bookViews>
    <workbookView xWindow="-120" yWindow="480" windowWidth="51840" windowHeight="21240" activeTab="3" xr2:uid="{BFF905BA-FAB3-48A0-87BE-B12666C621D6}"/>
  </bookViews>
  <sheets>
    <sheet name="Fig 6.30" sheetId="6" r:id="rId1"/>
    <sheet name="Delta" sheetId="9" r:id="rId2"/>
    <sheet name="Change" sheetId="8" r:id="rId3"/>
    <sheet name="Base" sheetId="7" r:id="rId4"/>
  </sheets>
  <externalReferences>
    <externalReference r:id="rId5"/>
  </externalReferences>
  <definedNames>
    <definedName name="BaseStudyName">Base!$F$1</definedName>
    <definedName name="ChangeStudyName">Change!$F$1</definedName>
    <definedName name="Discount_Rate">Base!$C$2</definedName>
    <definedName name="FinalPVRR">Base!$C$75</definedName>
    <definedName name="Risk_Adjustment">'[1]Costs By Sample'!$H$8</definedName>
    <definedName name="ST_Risk_Adj">Base!$E$80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9" l="1"/>
  <c r="G98" i="9"/>
  <c r="C52" i="6"/>
  <c r="C26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W4" i="6"/>
  <c r="W56" i="6" s="1"/>
  <c r="V4" i="6"/>
  <c r="V56" i="6" s="1"/>
  <c r="U4" i="6"/>
  <c r="U56" i="6" s="1"/>
  <c r="T4" i="6"/>
  <c r="T56" i="6" s="1"/>
  <c r="S4" i="6"/>
  <c r="S56" i="6" s="1"/>
  <c r="R4" i="6"/>
  <c r="R56" i="6" s="1"/>
  <c r="Q4" i="6"/>
  <c r="Q56" i="6" s="1"/>
  <c r="P4" i="6"/>
  <c r="P56" i="6" s="1"/>
  <c r="O4" i="6"/>
  <c r="O56" i="6" s="1"/>
  <c r="N4" i="6"/>
  <c r="N56" i="6" s="1"/>
  <c r="M4" i="6"/>
  <c r="M56" i="6" s="1"/>
  <c r="L4" i="6"/>
  <c r="L56" i="6" s="1"/>
  <c r="K4" i="6"/>
  <c r="K56" i="6" s="1"/>
  <c r="J4" i="6"/>
  <c r="J56" i="6" s="1"/>
  <c r="I4" i="6"/>
  <c r="I56" i="6" s="1"/>
  <c r="H4" i="6"/>
  <c r="H56" i="6" s="1"/>
  <c r="G4" i="6"/>
  <c r="G56" i="6" s="1"/>
  <c r="F4" i="6"/>
  <c r="F56" i="6" s="1"/>
  <c r="E4" i="6"/>
  <c r="E56" i="6" s="1"/>
  <c r="D4" i="6"/>
  <c r="D56" i="6" s="1"/>
  <c r="D31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W107" i="9"/>
  <c r="V107" i="9"/>
  <c r="U107" i="9"/>
  <c r="T107" i="9"/>
  <c r="S107" i="9"/>
  <c r="R107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E107" i="9"/>
  <c r="D107" i="9"/>
  <c r="W106" i="9"/>
  <c r="V106" i="9"/>
  <c r="U106" i="9"/>
  <c r="T106" i="9"/>
  <c r="S106" i="9"/>
  <c r="R106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D106" i="9"/>
  <c r="W105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W104" i="9"/>
  <c r="V104" i="9"/>
  <c r="U104" i="9"/>
  <c r="T104" i="9"/>
  <c r="S104" i="9"/>
  <c r="R104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E104" i="9"/>
  <c r="D104" i="9"/>
  <c r="W103" i="9"/>
  <c r="V103" i="9"/>
  <c r="U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D103" i="9"/>
  <c r="W101" i="9"/>
  <c r="V101" i="9"/>
  <c r="U101" i="9"/>
  <c r="T101" i="9"/>
  <c r="S101" i="9"/>
  <c r="R101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E101" i="9"/>
  <c r="D101" i="9"/>
  <c r="W95" i="9"/>
  <c r="V95" i="9"/>
  <c r="U95" i="9"/>
  <c r="T95" i="9"/>
  <c r="S95" i="9"/>
  <c r="R95" i="9"/>
  <c r="Q95" i="9"/>
  <c r="P95" i="9"/>
  <c r="O95" i="9"/>
  <c r="N95" i="9"/>
  <c r="M95" i="9"/>
  <c r="L95" i="9"/>
  <c r="K95" i="9"/>
  <c r="J95" i="9"/>
  <c r="I95" i="9"/>
  <c r="H95" i="9"/>
  <c r="G95" i="9"/>
  <c r="F95" i="9"/>
  <c r="E95" i="9"/>
  <c r="D95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W91" i="9"/>
  <c r="V91" i="9"/>
  <c r="U91" i="9"/>
  <c r="T91" i="9"/>
  <c r="S91" i="9"/>
  <c r="R91" i="9"/>
  <c r="Q91" i="9"/>
  <c r="P91" i="9"/>
  <c r="O91" i="9"/>
  <c r="N91" i="9"/>
  <c r="M91" i="9"/>
  <c r="L91" i="9"/>
  <c r="K91" i="9"/>
  <c r="J91" i="9"/>
  <c r="I91" i="9"/>
  <c r="H91" i="9"/>
  <c r="G91" i="9"/>
  <c r="F91" i="9"/>
  <c r="E91" i="9"/>
  <c r="D91" i="9"/>
  <c r="W90" i="9"/>
  <c r="V90" i="9"/>
  <c r="U90" i="9"/>
  <c r="T90" i="9"/>
  <c r="S90" i="9"/>
  <c r="R90" i="9"/>
  <c r="Q90" i="9"/>
  <c r="P90" i="9"/>
  <c r="O90" i="9"/>
  <c r="N90" i="9"/>
  <c r="M90" i="9"/>
  <c r="L90" i="9"/>
  <c r="K90" i="9"/>
  <c r="J90" i="9"/>
  <c r="I90" i="9"/>
  <c r="H90" i="9"/>
  <c r="G90" i="9"/>
  <c r="F90" i="9"/>
  <c r="E90" i="9"/>
  <c r="D90" i="9"/>
  <c r="W89" i="9"/>
  <c r="V89" i="9"/>
  <c r="U89" i="9"/>
  <c r="T89" i="9"/>
  <c r="S89" i="9"/>
  <c r="R89" i="9"/>
  <c r="Q89" i="9"/>
  <c r="P89" i="9"/>
  <c r="O89" i="9"/>
  <c r="N89" i="9"/>
  <c r="M89" i="9"/>
  <c r="L89" i="9"/>
  <c r="K89" i="9"/>
  <c r="J89" i="9"/>
  <c r="I89" i="9"/>
  <c r="H89" i="9"/>
  <c r="G89" i="9"/>
  <c r="F89" i="9"/>
  <c r="E89" i="9"/>
  <c r="D89" i="9"/>
  <c r="W88" i="9"/>
  <c r="V88" i="9"/>
  <c r="U88" i="9"/>
  <c r="T88" i="9"/>
  <c r="S88" i="9"/>
  <c r="R88" i="9"/>
  <c r="Q88" i="9"/>
  <c r="P88" i="9"/>
  <c r="O88" i="9"/>
  <c r="N88" i="9"/>
  <c r="M88" i="9"/>
  <c r="L88" i="9"/>
  <c r="K88" i="9"/>
  <c r="J88" i="9"/>
  <c r="I88" i="9"/>
  <c r="H88" i="9"/>
  <c r="G88" i="9"/>
  <c r="F88" i="9"/>
  <c r="E88" i="9"/>
  <c r="D88" i="9"/>
  <c r="W87" i="9"/>
  <c r="V87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W86" i="9"/>
  <c r="V86" i="9"/>
  <c r="U86" i="9"/>
  <c r="T86" i="9"/>
  <c r="S86" i="9"/>
  <c r="R86" i="9"/>
  <c r="Q86" i="9"/>
  <c r="P86" i="9"/>
  <c r="O86" i="9"/>
  <c r="N86" i="9"/>
  <c r="M86" i="9"/>
  <c r="L86" i="9"/>
  <c r="K86" i="9"/>
  <c r="J86" i="9"/>
  <c r="I86" i="9"/>
  <c r="H86" i="9"/>
  <c r="G86" i="9"/>
  <c r="F86" i="9"/>
  <c r="E86" i="9"/>
  <c r="D86" i="9"/>
  <c r="W85" i="9"/>
  <c r="V85" i="9"/>
  <c r="U85" i="9"/>
  <c r="T85" i="9"/>
  <c r="S85" i="9"/>
  <c r="R85" i="9"/>
  <c r="Q85" i="9"/>
  <c r="P85" i="9"/>
  <c r="O85" i="9"/>
  <c r="N85" i="9"/>
  <c r="M85" i="9"/>
  <c r="L85" i="9"/>
  <c r="K85" i="9"/>
  <c r="J85" i="9"/>
  <c r="I85" i="9"/>
  <c r="H85" i="9"/>
  <c r="G85" i="9"/>
  <c r="F85" i="9"/>
  <c r="E85" i="9"/>
  <c r="D85" i="9"/>
  <c r="W84" i="9"/>
  <c r="V84" i="9"/>
  <c r="U84" i="9"/>
  <c r="T84" i="9"/>
  <c r="S84" i="9"/>
  <c r="R84" i="9"/>
  <c r="Q84" i="9"/>
  <c r="P84" i="9"/>
  <c r="O84" i="9"/>
  <c r="N84" i="9"/>
  <c r="M84" i="9"/>
  <c r="L84" i="9"/>
  <c r="K84" i="9"/>
  <c r="J84" i="9"/>
  <c r="I84" i="9"/>
  <c r="H84" i="9"/>
  <c r="G84" i="9"/>
  <c r="F84" i="9"/>
  <c r="E84" i="9"/>
  <c r="D84" i="9"/>
  <c r="W77" i="9"/>
  <c r="V77" i="9"/>
  <c r="U77" i="9"/>
  <c r="T77" i="9"/>
  <c r="S77" i="9"/>
  <c r="R77" i="9"/>
  <c r="Q77" i="9"/>
  <c r="P77" i="9"/>
  <c r="O77" i="9"/>
  <c r="N77" i="9"/>
  <c r="M77" i="9"/>
  <c r="L77" i="9"/>
  <c r="K77" i="9"/>
  <c r="J77" i="9"/>
  <c r="I77" i="9"/>
  <c r="H77" i="9"/>
  <c r="G77" i="9"/>
  <c r="F77" i="9"/>
  <c r="E77" i="9"/>
  <c r="D77" i="9"/>
  <c r="W76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W72" i="9"/>
  <c r="V72" i="9"/>
  <c r="U72" i="9"/>
  <c r="T72" i="9"/>
  <c r="S72" i="9"/>
  <c r="R72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W71" i="9"/>
  <c r="V71" i="9"/>
  <c r="U71" i="9"/>
  <c r="T71" i="9"/>
  <c r="S71" i="9"/>
  <c r="R71" i="9"/>
  <c r="Q71" i="9"/>
  <c r="P71" i="9"/>
  <c r="O71" i="9"/>
  <c r="N71" i="9"/>
  <c r="M71" i="9"/>
  <c r="L71" i="9"/>
  <c r="K71" i="9"/>
  <c r="J71" i="9"/>
  <c r="I71" i="9"/>
  <c r="H71" i="9"/>
  <c r="G71" i="9"/>
  <c r="F71" i="9"/>
  <c r="E71" i="9"/>
  <c r="D71" i="9"/>
  <c r="W68" i="9"/>
  <c r="V68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W67" i="9"/>
  <c r="V67" i="9"/>
  <c r="U67" i="9"/>
  <c r="T67" i="9"/>
  <c r="S67" i="9"/>
  <c r="R67" i="9"/>
  <c r="Q67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W55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B30" i="6"/>
  <c r="B4" i="6"/>
  <c r="R83" i="6" l="1"/>
  <c r="L83" i="6"/>
  <c r="F83" i="6"/>
  <c r="T98" i="6"/>
  <c r="N98" i="6"/>
  <c r="H98" i="6"/>
  <c r="W83" i="6"/>
  <c r="Q83" i="6"/>
  <c r="K83" i="6"/>
  <c r="E83" i="6"/>
  <c r="S98" i="6"/>
  <c r="M98" i="6"/>
  <c r="G98" i="6"/>
  <c r="V83" i="6"/>
  <c r="P83" i="6"/>
  <c r="J83" i="6"/>
  <c r="D98" i="6"/>
  <c r="R98" i="6"/>
  <c r="L98" i="6"/>
  <c r="F98" i="6"/>
  <c r="U83" i="6"/>
  <c r="O83" i="6"/>
  <c r="I83" i="6"/>
  <c r="W98" i="6"/>
  <c r="Q98" i="6"/>
  <c r="K98" i="6"/>
  <c r="E98" i="6"/>
  <c r="T83" i="6"/>
  <c r="N83" i="6"/>
  <c r="H83" i="6"/>
  <c r="V98" i="6"/>
  <c r="P98" i="6"/>
  <c r="J98" i="6"/>
  <c r="S83" i="6"/>
  <c r="M83" i="6"/>
  <c r="G83" i="6"/>
  <c r="U98" i="6"/>
  <c r="O98" i="6"/>
  <c r="I98" i="6"/>
  <c r="C13" i="9"/>
  <c r="C26" i="9"/>
  <c r="C31" i="9"/>
  <c r="C33" i="9"/>
  <c r="C39" i="9"/>
  <c r="C41" i="9"/>
  <c r="C44" i="9"/>
  <c r="C48" i="9"/>
  <c r="C50" i="9"/>
  <c r="C52" i="9"/>
  <c r="C54" i="9"/>
  <c r="C56" i="9"/>
  <c r="C60" i="9"/>
  <c r="C62" i="9"/>
  <c r="C66" i="9"/>
  <c r="C68" i="9"/>
  <c r="C72" i="9"/>
  <c r="C76" i="9"/>
  <c r="C84" i="9"/>
  <c r="C83" i="9" s="1"/>
  <c r="C86" i="9"/>
  <c r="C88" i="9"/>
  <c r="C90" i="9"/>
  <c r="C92" i="9"/>
  <c r="C95" i="9"/>
  <c r="C103" i="9"/>
  <c r="C105" i="9"/>
  <c r="C15" i="9"/>
  <c r="C20" i="9"/>
  <c r="C19" i="9" s="1"/>
  <c r="C8" i="9"/>
  <c r="C22" i="9"/>
  <c r="C14" i="9"/>
  <c r="C21" i="9"/>
  <c r="C25" i="9"/>
  <c r="C32" i="9"/>
  <c r="C34" i="9"/>
  <c r="C36" i="9"/>
  <c r="C38" i="9"/>
  <c r="C40" i="9"/>
  <c r="C42" i="9"/>
  <c r="C47" i="9"/>
  <c r="C49" i="9"/>
  <c r="C51" i="9"/>
  <c r="C53" i="9"/>
  <c r="C55" i="9"/>
  <c r="C59" i="9"/>
  <c r="C61" i="9"/>
  <c r="C63" i="9"/>
  <c r="C67" i="9"/>
  <c r="C71" i="9"/>
  <c r="C75" i="9"/>
  <c r="C77" i="9"/>
  <c r="C78" i="9" s="1"/>
  <c r="C85" i="9"/>
  <c r="C87" i="9"/>
  <c r="C89" i="9"/>
  <c r="C91" i="9"/>
  <c r="C93" i="9"/>
  <c r="C101" i="9"/>
  <c r="C104" i="9"/>
  <c r="C106" i="9"/>
  <c r="C27" i="9"/>
  <c r="C17" i="9"/>
  <c r="C10" i="9"/>
  <c r="C35" i="9"/>
  <c r="C37" i="9"/>
  <c r="C107" i="9"/>
  <c r="D83" i="6"/>
  <c r="C2" i="6"/>
  <c r="Q58" i="6" l="1"/>
  <c r="W58" i="6"/>
  <c r="E58" i="6"/>
  <c r="F58" i="6"/>
  <c r="D58" i="6"/>
  <c r="R58" i="6"/>
  <c r="L58" i="6"/>
  <c r="K58" i="6"/>
  <c r="V58" i="6"/>
  <c r="P58" i="6"/>
  <c r="J58" i="6"/>
  <c r="U58" i="6"/>
  <c r="O58" i="6"/>
  <c r="I58" i="6"/>
  <c r="T58" i="6"/>
  <c r="N58" i="6"/>
  <c r="H58" i="6"/>
  <c r="S58" i="6"/>
  <c r="M58" i="6"/>
  <c r="G58" i="6"/>
  <c r="C6" i="6"/>
  <c r="C32" i="6"/>
  <c r="C58" i="6" l="1"/>
  <c r="U136" i="6" l="1"/>
  <c r="V136" i="6"/>
  <c r="W136" i="6"/>
  <c r="U137" i="6"/>
  <c r="V137" i="6"/>
  <c r="W137" i="6"/>
  <c r="U138" i="6"/>
  <c r="V138" i="6"/>
  <c r="W138" i="6"/>
  <c r="U139" i="6"/>
  <c r="V139" i="6"/>
  <c r="W139" i="6"/>
  <c r="U140" i="6"/>
  <c r="V140" i="6"/>
  <c r="W140" i="6"/>
  <c r="U141" i="6"/>
  <c r="V141" i="6"/>
  <c r="W141" i="6"/>
  <c r="U142" i="6"/>
  <c r="V142" i="6"/>
  <c r="W142" i="6"/>
  <c r="U143" i="6"/>
  <c r="V143" i="6"/>
  <c r="W143" i="6"/>
  <c r="U144" i="6"/>
  <c r="V144" i="6"/>
  <c r="W144" i="6"/>
  <c r="U145" i="6"/>
  <c r="V145" i="6"/>
  <c r="W145" i="6"/>
  <c r="D136" i="6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S136" i="6"/>
  <c r="T136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S139" i="6"/>
  <c r="T139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D141" i="6"/>
  <c r="E141" i="6"/>
  <c r="F141" i="6"/>
  <c r="G141" i="6"/>
  <c r="H141" i="6"/>
  <c r="I141" i="6"/>
  <c r="J141" i="6"/>
  <c r="K141" i="6"/>
  <c r="L141" i="6"/>
  <c r="M141" i="6"/>
  <c r="N141" i="6"/>
  <c r="O141" i="6"/>
  <c r="P141" i="6"/>
  <c r="Q141" i="6"/>
  <c r="R141" i="6"/>
  <c r="S141" i="6"/>
  <c r="T141" i="6"/>
  <c r="D142" i="6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R142" i="6"/>
  <c r="S142" i="6"/>
  <c r="T142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R143" i="6"/>
  <c r="S143" i="6"/>
  <c r="T143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C141" i="6" l="1"/>
  <c r="C143" i="6"/>
  <c r="C139" i="6"/>
  <c r="C145" i="6"/>
  <c r="C137" i="6"/>
  <c r="C144" i="6"/>
  <c r="C140" i="6"/>
  <c r="C136" i="6"/>
  <c r="C142" i="6"/>
  <c r="C138" i="6"/>
  <c r="L41" i="6" l="1"/>
  <c r="T41" i="6"/>
  <c r="Q41" i="6"/>
  <c r="I41" i="6"/>
  <c r="P41" i="6"/>
  <c r="H41" i="6"/>
  <c r="U41" i="6"/>
  <c r="M41" i="6"/>
  <c r="E41" i="6"/>
  <c r="S41" i="6"/>
  <c r="K41" i="6"/>
  <c r="W41" i="6"/>
  <c r="O41" i="6"/>
  <c r="G41" i="6"/>
  <c r="R41" i="6"/>
  <c r="J41" i="6"/>
  <c r="V41" i="6"/>
  <c r="N41" i="6"/>
  <c r="F41" i="6"/>
  <c r="D49" i="6" l="1"/>
  <c r="D41" i="6"/>
  <c r="V23" i="6" l="1"/>
  <c r="H23" i="6" l="1"/>
  <c r="U23" i="6"/>
  <c r="O23" i="6"/>
  <c r="P23" i="6"/>
  <c r="J23" i="6"/>
  <c r="I23" i="6"/>
  <c r="R23" i="6"/>
  <c r="Q23" i="6"/>
  <c r="N23" i="6"/>
  <c r="S23" i="6"/>
  <c r="G23" i="6"/>
  <c r="L23" i="6"/>
  <c r="F23" i="6"/>
  <c r="W23" i="6"/>
  <c r="K23" i="6"/>
  <c r="E23" i="6"/>
  <c r="T23" i="6"/>
  <c r="M23" i="6"/>
  <c r="V59" i="6" l="1"/>
  <c r="P59" i="6"/>
  <c r="N59" i="6"/>
  <c r="H59" i="6"/>
  <c r="F59" i="6"/>
  <c r="W73" i="6"/>
  <c r="Q73" i="6"/>
  <c r="O73" i="6"/>
  <c r="I73" i="6"/>
  <c r="G73" i="6"/>
  <c r="W69" i="6"/>
  <c r="O69" i="6"/>
  <c r="G69" i="6"/>
  <c r="S64" i="6"/>
  <c r="K64" i="6"/>
  <c r="W63" i="6"/>
  <c r="V63" i="6"/>
  <c r="S63" i="6"/>
  <c r="R63" i="6"/>
  <c r="O63" i="6"/>
  <c r="N63" i="6"/>
  <c r="K63" i="6"/>
  <c r="J63" i="6"/>
  <c r="F63" i="6"/>
  <c r="S66" i="6"/>
  <c r="K66" i="6"/>
  <c r="W65" i="6"/>
  <c r="W88" i="6" s="1"/>
  <c r="O65" i="6"/>
  <c r="O88" i="6" s="1"/>
  <c r="G65" i="6"/>
  <c r="G88" i="6" s="1"/>
  <c r="S62" i="6"/>
  <c r="K62" i="6"/>
  <c r="W61" i="6"/>
  <c r="O61" i="6"/>
  <c r="G61" i="6"/>
  <c r="S60" i="6"/>
  <c r="K60" i="6"/>
  <c r="K89" i="6" l="1"/>
  <c r="S89" i="6"/>
  <c r="G57" i="6"/>
  <c r="O57" i="6"/>
  <c r="W57" i="6"/>
  <c r="O59" i="6"/>
  <c r="W59" i="6"/>
  <c r="D60" i="6"/>
  <c r="L60" i="6"/>
  <c r="T60" i="6"/>
  <c r="H61" i="6"/>
  <c r="P61" i="6"/>
  <c r="H65" i="6"/>
  <c r="H88" i="6" s="1"/>
  <c r="P65" i="6"/>
  <c r="P88" i="6" s="1"/>
  <c r="L66" i="6"/>
  <c r="T66" i="6"/>
  <c r="K73" i="6"/>
  <c r="K57" i="6"/>
  <c r="S57" i="6"/>
  <c r="D73" i="6"/>
  <c r="S73" i="6"/>
  <c r="J59" i="6"/>
  <c r="R59" i="6"/>
  <c r="K71" i="6"/>
  <c r="S71" i="6"/>
  <c r="M73" i="6"/>
  <c r="D59" i="6"/>
  <c r="L59" i="6"/>
  <c r="T59" i="6"/>
  <c r="H60" i="6"/>
  <c r="P60" i="6"/>
  <c r="D61" i="6"/>
  <c r="L61" i="6"/>
  <c r="T61" i="6"/>
  <c r="D65" i="6"/>
  <c r="D88" i="6" s="1"/>
  <c r="L65" i="6"/>
  <c r="L88" i="6" s="1"/>
  <c r="T65" i="6"/>
  <c r="T88" i="6" s="1"/>
  <c r="H66" i="6"/>
  <c r="P66" i="6"/>
  <c r="F73" i="6"/>
  <c r="N73" i="6"/>
  <c r="V73" i="6"/>
  <c r="E59" i="6"/>
  <c r="M59" i="6"/>
  <c r="U59" i="6"/>
  <c r="G71" i="6"/>
  <c r="O71" i="6"/>
  <c r="W71" i="6"/>
  <c r="J73" i="6"/>
  <c r="R73" i="6"/>
  <c r="I59" i="6"/>
  <c r="Q59" i="6"/>
  <c r="Q61" i="6"/>
  <c r="K59" i="6"/>
  <c r="S59" i="6"/>
  <c r="G60" i="6"/>
  <c r="O60" i="6"/>
  <c r="W60" i="6"/>
  <c r="K61" i="6"/>
  <c r="S61" i="6"/>
  <c r="G62" i="6"/>
  <c r="O62" i="6"/>
  <c r="W62" i="6"/>
  <c r="K65" i="6"/>
  <c r="K88" i="6" s="1"/>
  <c r="S65" i="6"/>
  <c r="S88" i="6" s="1"/>
  <c r="G66" i="6"/>
  <c r="O66" i="6"/>
  <c r="W66" i="6"/>
  <c r="G64" i="6"/>
  <c r="O64" i="6"/>
  <c r="O89" i="6" s="1"/>
  <c r="W64" i="6"/>
  <c r="W89" i="6" s="1"/>
  <c r="K69" i="6"/>
  <c r="S69" i="6"/>
  <c r="H70" i="6"/>
  <c r="I64" i="6"/>
  <c r="Q64" i="6"/>
  <c r="E69" i="6"/>
  <c r="M69" i="6"/>
  <c r="U69" i="6"/>
  <c r="M71" i="6"/>
  <c r="U71" i="6"/>
  <c r="I72" i="6"/>
  <c r="Q72" i="6"/>
  <c r="F60" i="6"/>
  <c r="J60" i="6"/>
  <c r="N60" i="6"/>
  <c r="R60" i="6"/>
  <c r="V60" i="6"/>
  <c r="F61" i="6"/>
  <c r="J61" i="6"/>
  <c r="N61" i="6"/>
  <c r="R61" i="6"/>
  <c r="V61" i="6"/>
  <c r="F65" i="6"/>
  <c r="F88" i="6" s="1"/>
  <c r="J65" i="6"/>
  <c r="J88" i="6" s="1"/>
  <c r="N65" i="6"/>
  <c r="N88" i="6" s="1"/>
  <c r="R65" i="6"/>
  <c r="R88" i="6" s="1"/>
  <c r="V65" i="6"/>
  <c r="V88" i="6" s="1"/>
  <c r="F66" i="6"/>
  <c r="J66" i="6"/>
  <c r="N66" i="6"/>
  <c r="R66" i="6"/>
  <c r="V66" i="6"/>
  <c r="J71" i="6"/>
  <c r="R71" i="6"/>
  <c r="F72" i="6"/>
  <c r="N72" i="6"/>
  <c r="V72" i="6"/>
  <c r="J69" i="6"/>
  <c r="R69" i="6"/>
  <c r="M70" i="6"/>
  <c r="I70" i="6"/>
  <c r="S70" i="6"/>
  <c r="O70" i="6"/>
  <c r="K70" i="6"/>
  <c r="M63" i="6"/>
  <c r="I63" i="6"/>
  <c r="U63" i="6"/>
  <c r="E73" i="6"/>
  <c r="J57" i="6"/>
  <c r="R57" i="6"/>
  <c r="Q63" i="6"/>
  <c r="U73" i="6"/>
  <c r="E15" i="6"/>
  <c r="C78" i="6"/>
  <c r="H57" i="6"/>
  <c r="H87" i="6" s="1"/>
  <c r="L57" i="6"/>
  <c r="T57" i="6"/>
  <c r="M57" i="6"/>
  <c r="Q57" i="6"/>
  <c r="U57" i="6"/>
  <c r="P57" i="6"/>
  <c r="I57" i="6"/>
  <c r="F64" i="6"/>
  <c r="F89" i="6" s="1"/>
  <c r="N64" i="6"/>
  <c r="N89" i="6" s="1"/>
  <c r="V64" i="6"/>
  <c r="V89" i="6" s="1"/>
  <c r="D63" i="6"/>
  <c r="F62" i="6"/>
  <c r="J62" i="6"/>
  <c r="N62" i="6"/>
  <c r="R62" i="6"/>
  <c r="V62" i="6"/>
  <c r="D62" i="6"/>
  <c r="H62" i="6"/>
  <c r="L62" i="6"/>
  <c r="P62" i="6"/>
  <c r="T62" i="6"/>
  <c r="G72" i="6"/>
  <c r="K72" i="6"/>
  <c r="O72" i="6"/>
  <c r="S72" i="6"/>
  <c r="W72" i="6"/>
  <c r="G59" i="6"/>
  <c r="R74" i="6"/>
  <c r="R85" i="6" s="1"/>
  <c r="W70" i="6"/>
  <c r="J49" i="6"/>
  <c r="V49" i="6"/>
  <c r="D70" i="6"/>
  <c r="G49" i="6"/>
  <c r="S49" i="6"/>
  <c r="D74" i="6"/>
  <c r="H74" i="6"/>
  <c r="H85" i="6" s="1"/>
  <c r="L49" i="6"/>
  <c r="P74" i="6"/>
  <c r="P85" i="6" s="1"/>
  <c r="T74" i="6"/>
  <c r="T85" i="6" s="1"/>
  <c r="E74" i="6"/>
  <c r="E85" i="6" s="1"/>
  <c r="I74" i="6"/>
  <c r="I85" i="6" s="1"/>
  <c r="M74" i="6"/>
  <c r="M85" i="6" s="1"/>
  <c r="Q74" i="6"/>
  <c r="Q85" i="6" s="1"/>
  <c r="U74" i="6"/>
  <c r="U85" i="6" s="1"/>
  <c r="D57" i="6"/>
  <c r="C38" i="6"/>
  <c r="K49" i="6"/>
  <c r="W49" i="6"/>
  <c r="L64" i="6"/>
  <c r="T64" i="6"/>
  <c r="L71" i="6"/>
  <c r="T71" i="6"/>
  <c r="L72" i="6"/>
  <c r="T72" i="6"/>
  <c r="L69" i="6"/>
  <c r="T69" i="6"/>
  <c r="C34" i="6"/>
  <c r="C39" i="6"/>
  <c r="F57" i="6"/>
  <c r="N57" i="6"/>
  <c r="V57" i="6"/>
  <c r="E60" i="6"/>
  <c r="I60" i="6"/>
  <c r="M60" i="6"/>
  <c r="Q60" i="6"/>
  <c r="U60" i="6"/>
  <c r="E61" i="6"/>
  <c r="I61" i="6"/>
  <c r="M61" i="6"/>
  <c r="U61" i="6"/>
  <c r="E62" i="6"/>
  <c r="I62" i="6"/>
  <c r="M62" i="6"/>
  <c r="Q62" i="6"/>
  <c r="U62" i="6"/>
  <c r="E65" i="6"/>
  <c r="E88" i="6" s="1"/>
  <c r="I65" i="6"/>
  <c r="I88" i="6" s="1"/>
  <c r="M65" i="6"/>
  <c r="M88" i="6" s="1"/>
  <c r="Q65" i="6"/>
  <c r="Q88" i="6" s="1"/>
  <c r="U65" i="6"/>
  <c r="U88" i="6" s="1"/>
  <c r="E66" i="6"/>
  <c r="I66" i="6"/>
  <c r="M66" i="6"/>
  <c r="Q66" i="6"/>
  <c r="U66" i="6"/>
  <c r="D64" i="6"/>
  <c r="H63" i="6"/>
  <c r="L63" i="6"/>
  <c r="P63" i="6"/>
  <c r="T63" i="6"/>
  <c r="E64" i="6"/>
  <c r="M64" i="6"/>
  <c r="U64" i="6"/>
  <c r="I71" i="6"/>
  <c r="Q71" i="6"/>
  <c r="E72" i="6"/>
  <c r="M72" i="6"/>
  <c r="U72" i="6"/>
  <c r="I69" i="6"/>
  <c r="Q69" i="6"/>
  <c r="U70" i="6"/>
  <c r="J64" i="6"/>
  <c r="J89" i="6" s="1"/>
  <c r="R64" i="6"/>
  <c r="R89" i="6" s="1"/>
  <c r="F49" i="6"/>
  <c r="N69" i="6"/>
  <c r="V69" i="6"/>
  <c r="R49" i="6"/>
  <c r="F71" i="6"/>
  <c r="N71" i="6"/>
  <c r="V71" i="6"/>
  <c r="J72" i="6"/>
  <c r="R72" i="6"/>
  <c r="H64" i="6"/>
  <c r="P64" i="6"/>
  <c r="H71" i="6"/>
  <c r="P71" i="6"/>
  <c r="H72" i="6"/>
  <c r="P72" i="6"/>
  <c r="D69" i="6"/>
  <c r="P69" i="6"/>
  <c r="L70" i="6"/>
  <c r="C35" i="6"/>
  <c r="C36" i="6"/>
  <c r="C37" i="6"/>
  <c r="C40" i="6"/>
  <c r="C45" i="6"/>
  <c r="C46" i="6"/>
  <c r="O49" i="6"/>
  <c r="F74" i="6"/>
  <c r="F85" i="6" s="1"/>
  <c r="V74" i="6"/>
  <c r="V85" i="6" s="1"/>
  <c r="F69" i="6"/>
  <c r="J74" i="6"/>
  <c r="J85" i="6" s="1"/>
  <c r="E57" i="6"/>
  <c r="I15" i="6"/>
  <c r="H73" i="6"/>
  <c r="L73" i="6"/>
  <c r="P73" i="6"/>
  <c r="T73" i="6"/>
  <c r="C47" i="6"/>
  <c r="E63" i="6"/>
  <c r="E71" i="6"/>
  <c r="C5" i="6"/>
  <c r="C11" i="6"/>
  <c r="G63" i="6"/>
  <c r="C19" i="6"/>
  <c r="D71" i="6"/>
  <c r="C20" i="6"/>
  <c r="D72" i="6"/>
  <c r="C17" i="6"/>
  <c r="H69" i="6"/>
  <c r="D23" i="6"/>
  <c r="C23" i="6" s="1"/>
  <c r="C22" i="6"/>
  <c r="N49" i="6"/>
  <c r="C14" i="6"/>
  <c r="D66" i="6"/>
  <c r="G74" i="6"/>
  <c r="G85" i="6" s="1"/>
  <c r="K74" i="6"/>
  <c r="K85" i="6" s="1"/>
  <c r="O74" i="6"/>
  <c r="O85" i="6" s="1"/>
  <c r="S74" i="6"/>
  <c r="S85" i="6" s="1"/>
  <c r="W74" i="6"/>
  <c r="W85" i="6" s="1"/>
  <c r="N74" i="6"/>
  <c r="N85" i="6" s="1"/>
  <c r="C33" i="6"/>
  <c r="H15" i="6"/>
  <c r="L15" i="6"/>
  <c r="P15" i="6"/>
  <c r="T15" i="6"/>
  <c r="M15" i="6"/>
  <c r="Q15" i="6"/>
  <c r="U15" i="6"/>
  <c r="E49" i="6"/>
  <c r="I49" i="6"/>
  <c r="M49" i="6"/>
  <c r="Q49" i="6"/>
  <c r="U49" i="6"/>
  <c r="H49" i="6"/>
  <c r="C21" i="6"/>
  <c r="C43" i="6"/>
  <c r="C31" i="6"/>
  <c r="G15" i="6"/>
  <c r="K15" i="6"/>
  <c r="O15" i="6"/>
  <c r="S15" i="6"/>
  <c r="W15" i="6"/>
  <c r="C12" i="6"/>
  <c r="F15" i="6"/>
  <c r="J15" i="6"/>
  <c r="N15" i="6"/>
  <c r="R15" i="6"/>
  <c r="V15" i="6"/>
  <c r="D15" i="6"/>
  <c r="C8" i="6"/>
  <c r="C10" i="6"/>
  <c r="C9" i="6"/>
  <c r="C13" i="6"/>
  <c r="C7" i="6"/>
  <c r="I84" i="6" l="1"/>
  <c r="V84" i="6"/>
  <c r="W87" i="6"/>
  <c r="D87" i="6"/>
  <c r="U87" i="6"/>
  <c r="F87" i="6"/>
  <c r="P87" i="6"/>
  <c r="M87" i="6"/>
  <c r="F84" i="6"/>
  <c r="N87" i="6"/>
  <c r="J87" i="6"/>
  <c r="K87" i="6"/>
  <c r="Q87" i="6"/>
  <c r="O87" i="6"/>
  <c r="G87" i="6"/>
  <c r="T87" i="6"/>
  <c r="E87" i="6"/>
  <c r="N84" i="6"/>
  <c r="V87" i="6"/>
  <c r="I87" i="6"/>
  <c r="L87" i="6"/>
  <c r="R87" i="6"/>
  <c r="S87" i="6"/>
  <c r="Q84" i="6"/>
  <c r="I89" i="6"/>
  <c r="G89" i="6"/>
  <c r="E89" i="6"/>
  <c r="E84" i="6"/>
  <c r="L89" i="6"/>
  <c r="H89" i="6"/>
  <c r="W86" i="6"/>
  <c r="T84" i="6"/>
  <c r="Q89" i="6"/>
  <c r="O86" i="6"/>
  <c r="I86" i="6"/>
  <c r="L84" i="6"/>
  <c r="U89" i="6"/>
  <c r="G84" i="6"/>
  <c r="R84" i="6"/>
  <c r="U84" i="6"/>
  <c r="P84" i="6"/>
  <c r="M89" i="6"/>
  <c r="J84" i="6"/>
  <c r="M84" i="6"/>
  <c r="H84" i="6"/>
  <c r="L86" i="6"/>
  <c r="U86" i="6"/>
  <c r="S86" i="6"/>
  <c r="S84" i="6"/>
  <c r="D84" i="6"/>
  <c r="T89" i="6"/>
  <c r="M86" i="6"/>
  <c r="K86" i="6"/>
  <c r="W84" i="6"/>
  <c r="K84" i="6"/>
  <c r="H86" i="6"/>
  <c r="D86" i="6"/>
  <c r="P89" i="6"/>
  <c r="D85" i="6"/>
  <c r="D89" i="6"/>
  <c r="O84" i="6"/>
  <c r="D51" i="6"/>
  <c r="O67" i="6"/>
  <c r="O95" i="6" s="1"/>
  <c r="O100" i="6" s="1"/>
  <c r="S67" i="6"/>
  <c r="S95" i="6" s="1"/>
  <c r="S100" i="6" s="1"/>
  <c r="K67" i="6"/>
  <c r="K95" i="6" s="1"/>
  <c r="K100" i="6" s="1"/>
  <c r="W67" i="6"/>
  <c r="W95" i="6" s="1"/>
  <c r="W100" i="6" s="1"/>
  <c r="S25" i="6"/>
  <c r="C59" i="6"/>
  <c r="Q51" i="6"/>
  <c r="R70" i="6"/>
  <c r="R86" i="6" s="1"/>
  <c r="G70" i="6"/>
  <c r="G86" i="6" s="1"/>
  <c r="Q70" i="6"/>
  <c r="Q86" i="6" s="1"/>
  <c r="W25" i="6"/>
  <c r="P70" i="6"/>
  <c r="P75" i="6" s="1"/>
  <c r="P94" i="6" s="1"/>
  <c r="P99" i="6" s="1"/>
  <c r="E25" i="6"/>
  <c r="N67" i="6"/>
  <c r="N95" i="6" s="1"/>
  <c r="N100" i="6" s="1"/>
  <c r="K25" i="6"/>
  <c r="N70" i="6"/>
  <c r="N86" i="6" s="1"/>
  <c r="P25" i="6"/>
  <c r="I25" i="6"/>
  <c r="F70" i="6"/>
  <c r="F75" i="6" s="1"/>
  <c r="F94" i="6" s="1"/>
  <c r="F99" i="6" s="1"/>
  <c r="H25" i="6"/>
  <c r="I51" i="6"/>
  <c r="M25" i="6"/>
  <c r="E70" i="6"/>
  <c r="E86" i="6" s="1"/>
  <c r="T25" i="6"/>
  <c r="T49" i="6"/>
  <c r="T51" i="6" s="1"/>
  <c r="C65" i="6"/>
  <c r="T70" i="6"/>
  <c r="T86" i="6" s="1"/>
  <c r="V25" i="6"/>
  <c r="R67" i="6"/>
  <c r="R95" i="6" s="1"/>
  <c r="R100" i="6" s="1"/>
  <c r="V70" i="6"/>
  <c r="V75" i="6" s="1"/>
  <c r="V94" i="6" s="1"/>
  <c r="V99" i="6" s="1"/>
  <c r="T67" i="6"/>
  <c r="T95" i="6" s="1"/>
  <c r="T100" i="6" s="1"/>
  <c r="C44" i="6"/>
  <c r="C72" i="6"/>
  <c r="J67" i="6"/>
  <c r="J95" i="6" s="1"/>
  <c r="J100" i="6" s="1"/>
  <c r="R25" i="6"/>
  <c r="L67" i="6"/>
  <c r="L95" i="6" s="1"/>
  <c r="L100" i="6" s="1"/>
  <c r="D25" i="6"/>
  <c r="J25" i="6"/>
  <c r="C18" i="6"/>
  <c r="U25" i="6"/>
  <c r="I75" i="6"/>
  <c r="I94" i="6" s="1"/>
  <c r="I99" i="6" s="1"/>
  <c r="J70" i="6"/>
  <c r="J86" i="6" s="1"/>
  <c r="S51" i="6"/>
  <c r="L51" i="6"/>
  <c r="P67" i="6"/>
  <c r="P95" i="6" s="1"/>
  <c r="P100" i="6" s="1"/>
  <c r="K51" i="6"/>
  <c r="N51" i="6"/>
  <c r="V51" i="6"/>
  <c r="V67" i="6"/>
  <c r="V95" i="6" s="1"/>
  <c r="V100" i="6" s="1"/>
  <c r="M51" i="6"/>
  <c r="J51" i="6"/>
  <c r="F51" i="6"/>
  <c r="O51" i="6"/>
  <c r="O75" i="6"/>
  <c r="O94" i="6" s="1"/>
  <c r="O99" i="6" s="1"/>
  <c r="C88" i="6"/>
  <c r="U51" i="6"/>
  <c r="E51" i="6"/>
  <c r="Q67" i="6"/>
  <c r="Q95" i="6" s="1"/>
  <c r="Q100" i="6" s="1"/>
  <c r="C60" i="6"/>
  <c r="D67" i="6"/>
  <c r="D95" i="6" s="1"/>
  <c r="D100" i="6" s="1"/>
  <c r="H67" i="6"/>
  <c r="H95" i="6" s="1"/>
  <c r="H100" i="6" s="1"/>
  <c r="C62" i="6"/>
  <c r="M67" i="6"/>
  <c r="M95" i="6" s="1"/>
  <c r="M100" i="6" s="1"/>
  <c r="G67" i="6"/>
  <c r="G95" i="6" s="1"/>
  <c r="G100" i="6" s="1"/>
  <c r="C64" i="6"/>
  <c r="C57" i="6"/>
  <c r="W51" i="6"/>
  <c r="N25" i="6"/>
  <c r="G25" i="6"/>
  <c r="L25" i="6"/>
  <c r="M75" i="6"/>
  <c r="M94" i="6" s="1"/>
  <c r="M99" i="6" s="1"/>
  <c r="C48" i="6"/>
  <c r="L74" i="6"/>
  <c r="C74" i="6" s="1"/>
  <c r="G51" i="6"/>
  <c r="R51" i="6"/>
  <c r="U75" i="6"/>
  <c r="U94" i="6" s="1"/>
  <c r="U99" i="6" s="1"/>
  <c r="P49" i="6"/>
  <c r="P51" i="6" s="1"/>
  <c r="U67" i="6"/>
  <c r="U95" i="6" s="1"/>
  <c r="U100" i="6" s="1"/>
  <c r="C63" i="6"/>
  <c r="I67" i="6"/>
  <c r="I95" i="6" s="1"/>
  <c r="I100" i="6" s="1"/>
  <c r="F25" i="6"/>
  <c r="H51" i="6"/>
  <c r="Q25" i="6"/>
  <c r="C66" i="6"/>
  <c r="C61" i="6"/>
  <c r="F67" i="6"/>
  <c r="F95" i="6" s="1"/>
  <c r="F100" i="6" s="1"/>
  <c r="C41" i="6"/>
  <c r="C73" i="6"/>
  <c r="C71" i="6"/>
  <c r="O25" i="6"/>
  <c r="C69" i="6"/>
  <c r="W75" i="6"/>
  <c r="W94" i="6" s="1"/>
  <c r="W99" i="6" s="1"/>
  <c r="S75" i="6"/>
  <c r="S94" i="6" s="1"/>
  <c r="S99" i="6" s="1"/>
  <c r="K75" i="6"/>
  <c r="K94" i="6" s="1"/>
  <c r="K99" i="6" s="1"/>
  <c r="D75" i="6"/>
  <c r="D94" i="6" s="1"/>
  <c r="D99" i="6" s="1"/>
  <c r="H75" i="6"/>
  <c r="H94" i="6" s="1"/>
  <c r="H99" i="6" s="1"/>
  <c r="E67" i="6"/>
  <c r="E95" i="6" s="1"/>
  <c r="E100" i="6" s="1"/>
  <c r="C15" i="6"/>
  <c r="C51" i="6" l="1"/>
  <c r="C25" i="6"/>
  <c r="C27" i="6" s="1"/>
  <c r="H96" i="6"/>
  <c r="H101" i="6" s="1"/>
  <c r="I96" i="6"/>
  <c r="I101" i="6" s="1"/>
  <c r="W96" i="6"/>
  <c r="W101" i="6" s="1"/>
  <c r="K96" i="6"/>
  <c r="K101" i="6" s="1"/>
  <c r="D96" i="6"/>
  <c r="D101" i="6" s="1"/>
  <c r="U96" i="6"/>
  <c r="U101" i="6" s="1"/>
  <c r="S96" i="6"/>
  <c r="S101" i="6" s="1"/>
  <c r="O96" i="6"/>
  <c r="O101" i="6" s="1"/>
  <c r="E90" i="6"/>
  <c r="Q90" i="6"/>
  <c r="I90" i="6"/>
  <c r="N90" i="6"/>
  <c r="K90" i="6"/>
  <c r="T90" i="6"/>
  <c r="H90" i="6"/>
  <c r="M90" i="6"/>
  <c r="F86" i="6"/>
  <c r="O90" i="6"/>
  <c r="P86" i="6"/>
  <c r="S90" i="6"/>
  <c r="R90" i="6"/>
  <c r="W90" i="6"/>
  <c r="D90" i="6"/>
  <c r="L75" i="6"/>
  <c r="L85" i="6"/>
  <c r="L90" i="6" s="1"/>
  <c r="J90" i="6"/>
  <c r="D77" i="6"/>
  <c r="U90" i="6"/>
  <c r="G90" i="6"/>
  <c r="V86" i="6"/>
  <c r="O77" i="6"/>
  <c r="S77" i="6"/>
  <c r="W77" i="6"/>
  <c r="Q75" i="6"/>
  <c r="R75" i="6"/>
  <c r="P77" i="6"/>
  <c r="V77" i="6"/>
  <c r="G75" i="6"/>
  <c r="N75" i="6"/>
  <c r="E75" i="6"/>
  <c r="T75" i="6"/>
  <c r="I77" i="6"/>
  <c r="C70" i="6"/>
  <c r="J75" i="6"/>
  <c r="C89" i="6"/>
  <c r="C49" i="6"/>
  <c r="M77" i="6"/>
  <c r="C67" i="6"/>
  <c r="C95" i="6" s="1"/>
  <c r="C100" i="6" s="1"/>
  <c r="C87" i="6"/>
  <c r="C84" i="6"/>
  <c r="U77" i="6"/>
  <c r="H77" i="6"/>
  <c r="F77" i="6"/>
  <c r="K77" i="6"/>
  <c r="C53" i="6" l="1"/>
  <c r="T77" i="6"/>
  <c r="T94" i="6"/>
  <c r="N77" i="6"/>
  <c r="N94" i="6"/>
  <c r="R77" i="6"/>
  <c r="R94" i="6"/>
  <c r="G77" i="6"/>
  <c r="G94" i="6"/>
  <c r="Q77" i="6"/>
  <c r="Q94" i="6"/>
  <c r="Q99" i="6" s="1"/>
  <c r="J77" i="6"/>
  <c r="J94" i="6"/>
  <c r="E77" i="6"/>
  <c r="E94" i="6"/>
  <c r="L77" i="6"/>
  <c r="L94" i="6"/>
  <c r="M96" i="6"/>
  <c r="M101" i="6" s="1"/>
  <c r="P90" i="6"/>
  <c r="F90" i="6"/>
  <c r="H92" i="6" s="1"/>
  <c r="F96" i="6"/>
  <c r="F101" i="6" s="1"/>
  <c r="V90" i="6"/>
  <c r="C85" i="6"/>
  <c r="C75" i="6"/>
  <c r="C94" i="6" s="1"/>
  <c r="C99" i="6" s="1"/>
  <c r="E92" i="6"/>
  <c r="D92" i="6"/>
  <c r="C86" i="6"/>
  <c r="M92" i="6" l="1"/>
  <c r="K92" i="6"/>
  <c r="C77" i="6"/>
  <c r="C79" i="6" s="1"/>
  <c r="G96" i="6"/>
  <c r="G101" i="6" s="1"/>
  <c r="G99" i="6"/>
  <c r="L96" i="6"/>
  <c r="L101" i="6" s="1"/>
  <c r="L99" i="6"/>
  <c r="E96" i="6"/>
  <c r="E101" i="6" s="1"/>
  <c r="E99" i="6"/>
  <c r="J96" i="6"/>
  <c r="J101" i="6" s="1"/>
  <c r="J99" i="6"/>
  <c r="R96" i="6"/>
  <c r="R101" i="6" s="1"/>
  <c r="R99" i="6"/>
  <c r="N96" i="6"/>
  <c r="N101" i="6" s="1"/>
  <c r="N99" i="6"/>
  <c r="Q96" i="6"/>
  <c r="Q101" i="6" s="1"/>
  <c r="T96" i="6"/>
  <c r="T101" i="6" s="1"/>
  <c r="T99" i="6"/>
  <c r="P92" i="6"/>
  <c r="L92" i="6"/>
  <c r="J92" i="6"/>
  <c r="Q92" i="6"/>
  <c r="I92" i="6"/>
  <c r="V96" i="6"/>
  <c r="V101" i="6" s="1"/>
  <c r="P96" i="6"/>
  <c r="P101" i="6" s="1"/>
  <c r="R92" i="6"/>
  <c r="C96" i="6"/>
  <c r="C101" i="6" s="1"/>
  <c r="S92" i="6"/>
  <c r="T92" i="6"/>
  <c r="G92" i="6"/>
  <c r="F92" i="6"/>
  <c r="U92" i="6"/>
  <c r="N92" i="6"/>
  <c r="W92" i="6"/>
  <c r="V92" i="6"/>
  <c r="O92" i="6"/>
  <c r="C90" i="6"/>
</calcChain>
</file>

<file path=xl/sharedStrings.xml><?xml version="1.0" encoding="utf-8"?>
<sst xmlns="http://schemas.openxmlformats.org/spreadsheetml/2006/main" count="533" uniqueCount="140">
  <si>
    <t>Discount Rate</t>
  </si>
  <si>
    <t>Total</t>
  </si>
  <si>
    <t>$ millions</t>
  </si>
  <si>
    <t>NPV</t>
  </si>
  <si>
    <t>Coal VOM Costs</t>
  </si>
  <si>
    <t>EOL Coal</t>
  </si>
  <si>
    <t>Coal Fixed Costs</t>
  </si>
  <si>
    <t>Reclamation Costs</t>
  </si>
  <si>
    <t>Retirement Costs</t>
  </si>
  <si>
    <t>Coal Fuel Costs</t>
  </si>
  <si>
    <t>Solar VOM</t>
  </si>
  <si>
    <t>Wind VOM</t>
  </si>
  <si>
    <t>Gas VOM</t>
  </si>
  <si>
    <t>Battery VOM</t>
  </si>
  <si>
    <t>LT Contract VOM</t>
  </si>
  <si>
    <t>QFs VOM</t>
  </si>
  <si>
    <t>Fuel</t>
  </si>
  <si>
    <t>Start Fuel</t>
  </si>
  <si>
    <t>Energy not Served</t>
  </si>
  <si>
    <t>Dumped Energy</t>
  </si>
  <si>
    <t>Deficiency Cost</t>
  </si>
  <si>
    <t>Generator Fixed / Build Costs</t>
  </si>
  <si>
    <t>Battery Fixed / Build Costs</t>
  </si>
  <si>
    <t>Solar FOM</t>
  </si>
  <si>
    <t>Wind FOM</t>
  </si>
  <si>
    <t>Gas FOM</t>
  </si>
  <si>
    <t>Battery FOM</t>
  </si>
  <si>
    <t>Use of Service</t>
  </si>
  <si>
    <t>Market Costs</t>
  </si>
  <si>
    <t>System Market Sales</t>
  </si>
  <si>
    <t>System Market Purchases</t>
  </si>
  <si>
    <t xml:space="preserve">Transmission Costs  </t>
  </si>
  <si>
    <t xml:space="preserve">  Transmission Build / Reinforcement Costs</t>
  </si>
  <si>
    <t>Total System Cost</t>
  </si>
  <si>
    <t>Fixed</t>
  </si>
  <si>
    <t>Variable</t>
  </si>
  <si>
    <t>Risk Adjusted PVRR</t>
  </si>
  <si>
    <t>Retired Coal</t>
  </si>
  <si>
    <t>DSM</t>
  </si>
  <si>
    <t>LT Contracts</t>
  </si>
  <si>
    <t>QFs</t>
  </si>
  <si>
    <t>Gas</t>
  </si>
  <si>
    <t>Solar</t>
  </si>
  <si>
    <t>Wind</t>
  </si>
  <si>
    <t>Other System</t>
  </si>
  <si>
    <t>Coal Fuel</t>
  </si>
  <si>
    <t>Gas Fuel</t>
  </si>
  <si>
    <t>Non-Gas VOM/PTC</t>
  </si>
  <si>
    <t>Energy Efficiency</t>
  </si>
  <si>
    <t>Emissions</t>
  </si>
  <si>
    <t>Deficiency</t>
  </si>
  <si>
    <t>Total Variable</t>
  </si>
  <si>
    <t>Market Purchases</t>
  </si>
  <si>
    <t>Market Sales</t>
  </si>
  <si>
    <t>Coal Fixed</t>
  </si>
  <si>
    <t>Gas Fixed</t>
  </si>
  <si>
    <t>Proxy Capital</t>
  </si>
  <si>
    <t>Proxy Fixed</t>
  </si>
  <si>
    <t>Demand Response</t>
  </si>
  <si>
    <t>Transmission</t>
  </si>
  <si>
    <t>Total Fixed</t>
  </si>
  <si>
    <t>Risk Premium</t>
  </si>
  <si>
    <t>Risk Adjusted</t>
  </si>
  <si>
    <t>Net Market Transactions</t>
  </si>
  <si>
    <t>Coal &amp; Gas Fixed</t>
  </si>
  <si>
    <t>Coal &amp; Gas Variable</t>
  </si>
  <si>
    <t>Cumulative PVRR(d)</t>
  </si>
  <si>
    <t>Net Cost/(Benefit)</t>
  </si>
  <si>
    <t>Proxy Resource Costs</t>
  </si>
  <si>
    <t>Projects Generation (GWh)</t>
  </si>
  <si>
    <t>OATT Adjustment</t>
  </si>
  <si>
    <t>Generation (GWh)</t>
  </si>
  <si>
    <t>$ Millions</t>
  </si>
  <si>
    <t>Adjust if Needed</t>
  </si>
  <si>
    <t>Coal</t>
  </si>
  <si>
    <t>Coal FOM</t>
  </si>
  <si>
    <t>Coal Start Fuel</t>
  </si>
  <si>
    <t>Emission Cost</t>
  </si>
  <si>
    <t>OTR NOx</t>
  </si>
  <si>
    <t>Other Generation Costs</t>
  </si>
  <si>
    <t>Other Generation Fixed Costs</t>
  </si>
  <si>
    <t>Other FOM</t>
  </si>
  <si>
    <t>Demand Side Management Costs</t>
  </si>
  <si>
    <t>Demand Response VOM</t>
  </si>
  <si>
    <t>Demand Response FOM</t>
  </si>
  <si>
    <t>Energy Effenciency VOM</t>
  </si>
  <si>
    <t>Energy Effenciency FOM</t>
  </si>
  <si>
    <t>DR</t>
  </si>
  <si>
    <t>EE</t>
  </si>
  <si>
    <t>CO2 Price Curve</t>
  </si>
  <si>
    <t>CO2 Chehalis</t>
  </si>
  <si>
    <t>Coal VOM</t>
  </si>
  <si>
    <t>GHG</t>
  </si>
  <si>
    <t>Other VOM</t>
  </si>
  <si>
    <t>n/a</t>
  </si>
  <si>
    <t>OTR NOx Cost ($ millions)</t>
  </si>
  <si>
    <t>CO2 CCUS</t>
  </si>
  <si>
    <t>All Other Emissions</t>
  </si>
  <si>
    <t>Row 1</t>
  </si>
  <si>
    <t>Row 2</t>
  </si>
  <si>
    <t>Count 1</t>
  </si>
  <si>
    <t>Count 2</t>
  </si>
  <si>
    <t>(Benefit)/Cost of Change Case</t>
  </si>
  <si>
    <t>Is FOM</t>
  </si>
  <si>
    <t>Sample:</t>
  </si>
  <si>
    <t>Mean</t>
  </si>
  <si>
    <t>Mean FOM</t>
  </si>
  <si>
    <t>Lookups</t>
  </si>
  <si>
    <t>sum range</t>
  </si>
  <si>
    <t>FOM Total</t>
  </si>
  <si>
    <t>Generator_by_Category[VO&amp;M Cost ($000)]</t>
  </si>
  <si>
    <t>Generator_by_Category[FO&amp;M Cost ($000)]</t>
  </si>
  <si>
    <t>Other Costs</t>
  </si>
  <si>
    <t>Generator_by_Category[Fuel Cost ($000)]</t>
  </si>
  <si>
    <t>Generator_by_Category[Start Fuel Cost ($000)]</t>
  </si>
  <si>
    <t>Emissions_Summary[Cost ($000)]</t>
  </si>
  <si>
    <t>GAS</t>
  </si>
  <si>
    <t>Battery</t>
  </si>
  <si>
    <t>Battery_by_Category[VO&amp;M Cost ($000)]</t>
  </si>
  <si>
    <t>Contract</t>
  </si>
  <si>
    <t>QF</t>
  </si>
  <si>
    <t>Other</t>
  </si>
  <si>
    <t>LT_Generator[Year]</t>
  </si>
  <si>
    <t>LT_Generator[Annualized Build Cost ($000)]</t>
  </si>
  <si>
    <t>LT_Battery[Year]</t>
  </si>
  <si>
    <t>LT_Battery[Annualized Build Cost ($000)]</t>
  </si>
  <si>
    <t>Battery_by_Category[FO&amp;M Cost ($000)]</t>
  </si>
  <si>
    <t>Generator_by_Category[UoS Cost ($000)]</t>
  </si>
  <si>
    <t>Revenue ($000)</t>
  </si>
  <si>
    <t>Cost ($000)</t>
  </si>
  <si>
    <t>Transmission[Year]</t>
  </si>
  <si>
    <t>Transmission[FO&amp;M Cost ($000)]</t>
  </si>
  <si>
    <t>Generator_by_Category[Generation (GWh)]</t>
  </si>
  <si>
    <t>Co2 45Q Price</t>
  </si>
  <si>
    <t>Co2 CCUS Revenue</t>
  </si>
  <si>
    <t>Co2</t>
  </si>
  <si>
    <t>CO2 WA Emission Market</t>
  </si>
  <si>
    <t>Remainder</t>
  </si>
  <si>
    <t>23U.LP.LST.20.BA12.EP.MM.Integrated Portfolio+WA Adds.56000 (LT. 56000 - 56174) v49.2</t>
  </si>
  <si>
    <t>23U.IR.LST.20.BA12.EP.MM.OR SSR EarlyRen.53854 (LT. 53854 - 54262) v44.0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</si>
</sst>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_);[Red]\(0\)"/>
    <numFmt numFmtId="165" formatCode="_(* #,##0_);_(* \(#,##0\);_(* &quot;-&quot;??_);_(@_)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trike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3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10" fontId="4" fillId="0" borderId="2" xfId="0" applyNumberFormat="1" applyFont="1" applyFill="1" applyBorder="1" applyAlignment="1">
      <alignment horizontal="center"/>
    </xf>
    <xf numFmtId="0" fontId="5" fillId="0" borderId="0" xfId="0" applyFont="1" applyFill="1"/>
    <xf numFmtId="6" fontId="4" fillId="0" borderId="0" xfId="0" applyNumberFormat="1" applyFont="1" applyFill="1" applyAlignment="1">
      <alignment horizontal="center"/>
    </xf>
    <xf numFmtId="0" fontId="4" fillId="0" borderId="0" xfId="0" quotePrefix="1" applyFont="1" applyFill="1"/>
    <xf numFmtId="0" fontId="4" fillId="0" borderId="7" xfId="0" applyFont="1" applyFill="1" applyBorder="1"/>
    <xf numFmtId="6" fontId="4" fillId="0" borderId="7" xfId="0" applyNumberFormat="1" applyFont="1" applyFill="1" applyBorder="1" applyAlignment="1">
      <alignment horizontal="center"/>
    </xf>
    <xf numFmtId="0" fontId="4" fillId="0" borderId="11" xfId="0" applyFont="1" applyFill="1" applyBorder="1"/>
    <xf numFmtId="6" fontId="4" fillId="0" borderId="11" xfId="0" applyNumberFormat="1" applyFont="1" applyFill="1" applyBorder="1" applyAlignment="1">
      <alignment horizontal="center"/>
    </xf>
    <xf numFmtId="6" fontId="4" fillId="0" borderId="0" xfId="0" applyNumberFormat="1" applyFont="1" applyFill="1"/>
    <xf numFmtId="6" fontId="5" fillId="0" borderId="6" xfId="0" applyNumberFormat="1" applyFont="1" applyFill="1" applyBorder="1" applyAlignment="1">
      <alignment horizontal="center"/>
    </xf>
    <xf numFmtId="6" fontId="4" fillId="0" borderId="6" xfId="0" applyNumberFormat="1" applyFont="1" applyFill="1" applyBorder="1" applyAlignment="1">
      <alignment horizontal="center"/>
    </xf>
    <xf numFmtId="6" fontId="4" fillId="0" borderId="4" xfId="0" applyNumberFormat="1" applyFont="1" applyFill="1" applyBorder="1"/>
    <xf numFmtId="7" fontId="4" fillId="0" borderId="0" xfId="0" applyNumberFormat="1" applyFont="1" applyFill="1"/>
    <xf numFmtId="0" fontId="4" fillId="0" borderId="0" xfId="0" applyFont="1" applyFill="1" applyAlignment="1">
      <alignment horizontal="left" indent="2"/>
    </xf>
    <xf numFmtId="37" fontId="4" fillId="0" borderId="0" xfId="0" applyNumberFormat="1" applyFont="1" applyFill="1"/>
    <xf numFmtId="9" fontId="4" fillId="0" borderId="0" xfId="3" applyFont="1" applyFill="1"/>
    <xf numFmtId="8" fontId="4" fillId="0" borderId="0" xfId="0" applyNumberFormat="1" applyFont="1" applyFill="1"/>
    <xf numFmtId="0" fontId="4" fillId="0" borderId="0" xfId="0" applyFont="1" applyFill="1" applyAlignment="1">
      <alignment horizontal="left"/>
    </xf>
    <xf numFmtId="0" fontId="2" fillId="0" borderId="0" xfId="2" applyFont="1" applyFill="1"/>
    <xf numFmtId="0" fontId="2" fillId="0" borderId="0" xfId="2" applyFont="1" applyFill="1" applyAlignment="1">
      <alignment horizontal="left" indent="1"/>
    </xf>
    <xf numFmtId="38" fontId="4" fillId="0" borderId="0" xfId="0" applyNumberFormat="1" applyFont="1" applyFill="1" applyAlignment="1">
      <alignment horizontal="center"/>
    </xf>
    <xf numFmtId="0" fontId="2" fillId="0" borderId="6" xfId="2" applyFont="1" applyFill="1" applyBorder="1"/>
    <xf numFmtId="0" fontId="3" fillId="0" borderId="0" xfId="0" applyFont="1" applyFill="1"/>
    <xf numFmtId="0" fontId="3" fillId="0" borderId="12" xfId="0" applyFont="1" applyFill="1" applyBorder="1"/>
    <xf numFmtId="164" fontId="3" fillId="0" borderId="12" xfId="0" applyNumberFormat="1" applyFont="1" applyFill="1" applyBorder="1"/>
    <xf numFmtId="37" fontId="4" fillId="0" borderId="7" xfId="0" applyNumberFormat="1" applyFont="1" applyFill="1" applyBorder="1"/>
    <xf numFmtId="10" fontId="4" fillId="0" borderId="0" xfId="0" applyNumberFormat="1" applyFont="1" applyFill="1"/>
    <xf numFmtId="0" fontId="6" fillId="0" borderId="0" xfId="0" applyFont="1" applyFill="1"/>
    <xf numFmtId="37" fontId="4" fillId="0" borderId="0" xfId="0" quotePrefix="1" applyNumberFormat="1" applyFont="1" applyFill="1"/>
    <xf numFmtId="37" fontId="4" fillId="0" borderId="6" xfId="0" applyNumberFormat="1" applyFont="1" applyFill="1" applyBorder="1"/>
    <xf numFmtId="0" fontId="2" fillId="0" borderId="0" xfId="2" applyFont="1" applyFill="1" applyAlignment="1">
      <alignment horizontal="left" wrapText="1" indent="1"/>
    </xf>
    <xf numFmtId="0" fontId="7" fillId="0" borderId="0" xfId="2" applyFont="1" applyFill="1" applyAlignment="1">
      <alignment horizontal="left" indent="1"/>
    </xf>
    <xf numFmtId="0" fontId="2" fillId="0" borderId="8" xfId="2" applyFont="1" applyFill="1" applyBorder="1"/>
    <xf numFmtId="37" fontId="4" fillId="0" borderId="9" xfId="0" applyNumberFormat="1" applyFont="1" applyFill="1" applyBorder="1"/>
    <xf numFmtId="165" fontId="4" fillId="0" borderId="0" xfId="0" applyNumberFormat="1" applyFont="1" applyFill="1"/>
    <xf numFmtId="165" fontId="4" fillId="0" borderId="10" xfId="1" applyNumberFormat="1" applyFont="1" applyFill="1" applyBorder="1" applyAlignment="1">
      <alignment horizontal="right"/>
    </xf>
    <xf numFmtId="1" fontId="4" fillId="0" borderId="0" xfId="0" applyNumberFormat="1" applyFont="1" applyFill="1"/>
    <xf numFmtId="166" fontId="4" fillId="0" borderId="0" xfId="0" applyNumberFormat="1" applyFont="1" applyFill="1"/>
    <xf numFmtId="1" fontId="4" fillId="0" borderId="0" xfId="0" quotePrefix="1" applyNumberFormat="1" applyFont="1" applyFill="1"/>
    <xf numFmtId="10" fontId="4" fillId="0" borderId="0" xfId="3" applyNumberFormat="1" applyFont="1" applyFill="1"/>
    <xf numFmtId="165" fontId="4" fillId="0" borderId="0" xfId="1" applyNumberFormat="1" applyFont="1" applyFill="1"/>
  </cellXfs>
  <cellStyles count="4">
    <cellStyle name="Comma" xfId="1" builtinId="3"/>
    <cellStyle name="Normal" xfId="0" builtinId="0"/>
    <cellStyle name="Normal 73" xfId="2" xr:uid="{D35B6796-FEAC-446B-B11F-7F4FE803C4B9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Annual Change in Cost by Line Item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 6.30'!$B$84</c:f>
              <c:strCache>
                <c:ptCount val="1"/>
                <c:pt idx="0">
                  <c:v>Coal &amp; Gas Fixed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 6.30'!$D$83:$W$83</c:f>
              <c:numCache>
                <c:formatCode>0_);[Red]\(0\)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'Fig 6.30'!$D$84:$W$84</c:f>
              <c:numCache>
                <c:formatCode>"$"#,##0_);[Red]\("$"#,##0\)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-4.4388141082485504</c:v>
                </c:pt>
                <c:pt idx="7">
                  <c:v>-4.5400634005781058</c:v>
                </c:pt>
                <c:pt idx="8">
                  <c:v>-4.6436226451560856</c:v>
                </c:pt>
                <c:pt idx="9">
                  <c:v>14.091579924700483</c:v>
                </c:pt>
                <c:pt idx="10">
                  <c:v>-7.9804032220353633</c:v>
                </c:pt>
                <c:pt idx="11">
                  <c:v>-29.495487915508136</c:v>
                </c:pt>
                <c:pt idx="12">
                  <c:v>-26.616744240883136</c:v>
                </c:pt>
                <c:pt idx="13">
                  <c:v>-25.580291117631987</c:v>
                </c:pt>
                <c:pt idx="14">
                  <c:v>-8.3460063874376544</c:v>
                </c:pt>
                <c:pt idx="15">
                  <c:v>-25.578522727211876</c:v>
                </c:pt>
                <c:pt idx="16">
                  <c:v>-26.161970341674277</c:v>
                </c:pt>
                <c:pt idx="17">
                  <c:v>-77.761342512013499</c:v>
                </c:pt>
                <c:pt idx="18">
                  <c:v>-14.439472714437386</c:v>
                </c:pt>
                <c:pt idx="19">
                  <c:v>-14.768838486067295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2-49DD-B716-23FD62C5AC3B}"/>
            </c:ext>
          </c:extLst>
        </c:ser>
        <c:ser>
          <c:idx val="2"/>
          <c:order val="1"/>
          <c:tx>
            <c:strRef>
              <c:f>'Fig 6.30'!$B$87</c:f>
              <c:strCache>
                <c:ptCount val="1"/>
                <c:pt idx="0">
                  <c:v>Coal &amp; Gas Variable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 6.30'!$D$83:$W$83</c:f>
              <c:numCache>
                <c:formatCode>0_);[Red]\(0\)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'Fig 6.30'!$D$87:$W$87</c:f>
              <c:numCache>
                <c:formatCode>"$"#,##0_);[Red]\("$"#,##0\)</c:formatCode>
                <c:ptCount val="20"/>
                <c:pt idx="0">
                  <c:v>-0.78953716632153093</c:v>
                </c:pt>
                <c:pt idx="1">
                  <c:v>-0.18348833604914905</c:v>
                </c:pt>
                <c:pt idx="2">
                  <c:v>0.12604341976606648</c:v>
                </c:pt>
                <c:pt idx="3">
                  <c:v>0.46591437941735148</c:v>
                </c:pt>
                <c:pt idx="4">
                  <c:v>-0.92614775236554969</c:v>
                </c:pt>
                <c:pt idx="5">
                  <c:v>-0.68564377446632818</c:v>
                </c:pt>
                <c:pt idx="6">
                  <c:v>-18.807974967752756</c:v>
                </c:pt>
                <c:pt idx="7">
                  <c:v>107.22950220967985</c:v>
                </c:pt>
                <c:pt idx="8">
                  <c:v>150.78822367623087</c:v>
                </c:pt>
                <c:pt idx="9">
                  <c:v>125.39665744480756</c:v>
                </c:pt>
                <c:pt idx="10">
                  <c:v>30.840830674844323</c:v>
                </c:pt>
                <c:pt idx="11">
                  <c:v>-35.372977124980743</c:v>
                </c:pt>
                <c:pt idx="12">
                  <c:v>37.460472335630243</c:v>
                </c:pt>
                <c:pt idx="13">
                  <c:v>138.68539005184408</c:v>
                </c:pt>
                <c:pt idx="14">
                  <c:v>282.95837957024759</c:v>
                </c:pt>
                <c:pt idx="15">
                  <c:v>295.71105327421407</c:v>
                </c:pt>
                <c:pt idx="16">
                  <c:v>247.09908638309875</c:v>
                </c:pt>
                <c:pt idx="17">
                  <c:v>600.14625933080004</c:v>
                </c:pt>
                <c:pt idx="18">
                  <c:v>762.07479715419936</c:v>
                </c:pt>
                <c:pt idx="19">
                  <c:v>809.21285146086052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92-49DD-B716-23FD62C5AC3B}"/>
            </c:ext>
          </c:extLst>
        </c:ser>
        <c:ser>
          <c:idx val="1"/>
          <c:order val="2"/>
          <c:tx>
            <c:strRef>
              <c:f>'Fig 6.30'!$B$86</c:f>
              <c:strCache>
                <c:ptCount val="1"/>
                <c:pt idx="0">
                  <c:v>Proxy Resource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 6.30'!$D$83:$W$83</c:f>
              <c:numCache>
                <c:formatCode>0_);[Red]\(0\)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'Fig 6.30'!$D$86:$W$86</c:f>
              <c:numCache>
                <c:formatCode>"$"#,##0_);[Red]\("$"#,##0\)</c:formatCode>
                <c:ptCount val="20"/>
                <c:pt idx="0">
                  <c:v>-4.523408753698277E-3</c:v>
                </c:pt>
                <c:pt idx="1">
                  <c:v>0.28949293973468615</c:v>
                </c:pt>
                <c:pt idx="2">
                  <c:v>-0.4172337397686946</c:v>
                </c:pt>
                <c:pt idx="3">
                  <c:v>0.37614873384006131</c:v>
                </c:pt>
                <c:pt idx="4">
                  <c:v>1.3193887536221833</c:v>
                </c:pt>
                <c:pt idx="5">
                  <c:v>2.3492590967115472</c:v>
                </c:pt>
                <c:pt idx="6">
                  <c:v>56.127495188976432</c:v>
                </c:pt>
                <c:pt idx="7">
                  <c:v>32.398153654893179</c:v>
                </c:pt>
                <c:pt idx="8">
                  <c:v>33.107570847646265</c:v>
                </c:pt>
                <c:pt idx="9">
                  <c:v>-26.000232856748497</c:v>
                </c:pt>
                <c:pt idx="10">
                  <c:v>39.970068566138167</c:v>
                </c:pt>
                <c:pt idx="11">
                  <c:v>224.94023115858425</c:v>
                </c:pt>
                <c:pt idx="12">
                  <c:v>190.15110977309604</c:v>
                </c:pt>
                <c:pt idx="13">
                  <c:v>149.98934695295461</c:v>
                </c:pt>
                <c:pt idx="14">
                  <c:v>93.692333559389724</c:v>
                </c:pt>
                <c:pt idx="15">
                  <c:v>5.0091956347401219</c:v>
                </c:pt>
                <c:pt idx="16">
                  <c:v>30.637701276483185</c:v>
                </c:pt>
                <c:pt idx="17">
                  <c:v>-260.41235308913031</c:v>
                </c:pt>
                <c:pt idx="18">
                  <c:v>-3.496256677734467</c:v>
                </c:pt>
                <c:pt idx="19">
                  <c:v>-310.95559176289026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2-49DD-B716-23FD62C5AC3B}"/>
            </c:ext>
          </c:extLst>
        </c:ser>
        <c:ser>
          <c:idx val="4"/>
          <c:order val="3"/>
          <c:tx>
            <c:strRef>
              <c:f>'Fig 6.30'!$B$88</c:f>
              <c:strCache>
                <c:ptCount val="1"/>
                <c:pt idx="0">
                  <c:v>Emissions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 6.30'!$D$83:$W$83</c:f>
              <c:numCache>
                <c:formatCode>0_);[Red]\(0\)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'Fig 6.30'!$D$88:$W$88</c:f>
              <c:numCache>
                <c:formatCode>"$"#,##0_);[Red]\("$"#,##0\)</c:formatCode>
                <c:ptCount val="20"/>
                <c:pt idx="0">
                  <c:v>2.0390402302737698E-2</c:v>
                </c:pt>
                <c:pt idx="1">
                  <c:v>-3.1511996769836514E-2</c:v>
                </c:pt>
                <c:pt idx="2">
                  <c:v>5.1157174912987102E-2</c:v>
                </c:pt>
                <c:pt idx="3">
                  <c:v>0.4341912108598649</c:v>
                </c:pt>
                <c:pt idx="4">
                  <c:v>-0.53622753183725536</c:v>
                </c:pt>
                <c:pt idx="5">
                  <c:v>-0.16170043224136066</c:v>
                </c:pt>
                <c:pt idx="6">
                  <c:v>-0.46610505068628072</c:v>
                </c:pt>
                <c:pt idx="7">
                  <c:v>93.616159164798347</c:v>
                </c:pt>
                <c:pt idx="8">
                  <c:v>124.96102216979432</c:v>
                </c:pt>
                <c:pt idx="9">
                  <c:v>84.292760859128236</c:v>
                </c:pt>
                <c:pt idx="10">
                  <c:v>9.7214175262610638</c:v>
                </c:pt>
                <c:pt idx="11">
                  <c:v>48.780708821046005</c:v>
                </c:pt>
                <c:pt idx="12">
                  <c:v>63.968244131687044</c:v>
                </c:pt>
                <c:pt idx="13">
                  <c:v>106.42869609300831</c:v>
                </c:pt>
                <c:pt idx="14">
                  <c:v>111.12284740009733</c:v>
                </c:pt>
                <c:pt idx="15">
                  <c:v>147.56275384804505</c:v>
                </c:pt>
                <c:pt idx="16">
                  <c:v>168.38840173650215</c:v>
                </c:pt>
                <c:pt idx="17">
                  <c:v>306.82613352104642</c:v>
                </c:pt>
                <c:pt idx="18">
                  <c:v>343.88823964496606</c:v>
                </c:pt>
                <c:pt idx="19">
                  <c:v>383.15114193601346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92-49DD-B716-23FD62C5AC3B}"/>
            </c:ext>
          </c:extLst>
        </c:ser>
        <c:ser>
          <c:idx val="5"/>
          <c:order val="4"/>
          <c:tx>
            <c:strRef>
              <c:f>'Fig 6.30'!$B$89</c:f>
              <c:strCache>
                <c:ptCount val="1"/>
                <c:pt idx="0">
                  <c:v>Net Market Transactions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'Fig 6.30'!$D$83:$W$83</c:f>
              <c:numCache>
                <c:formatCode>0_);[Red]\(0\)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'Fig 6.30'!$D$89:$W$89</c:f>
              <c:numCache>
                <c:formatCode>"$"#,##0_);[Red]\("$"#,##0\)</c:formatCode>
                <c:ptCount val="20"/>
                <c:pt idx="0">
                  <c:v>0.72010634589727829</c:v>
                </c:pt>
                <c:pt idx="1">
                  <c:v>0.16034162028012133</c:v>
                </c:pt>
                <c:pt idx="2">
                  <c:v>0.66989538517134406</c:v>
                </c:pt>
                <c:pt idx="3">
                  <c:v>1.8994025166520316</c:v>
                </c:pt>
                <c:pt idx="4">
                  <c:v>-0.42260635338089969</c:v>
                </c:pt>
                <c:pt idx="5">
                  <c:v>0.70717915569849765</c:v>
                </c:pt>
                <c:pt idx="6">
                  <c:v>10.247801335853495</c:v>
                </c:pt>
                <c:pt idx="7">
                  <c:v>32.247956923626305</c:v>
                </c:pt>
                <c:pt idx="8">
                  <c:v>-22.783056220641441</c:v>
                </c:pt>
                <c:pt idx="9">
                  <c:v>103.36445569737825</c:v>
                </c:pt>
                <c:pt idx="10">
                  <c:v>69.539961716519741</c:v>
                </c:pt>
                <c:pt idx="11">
                  <c:v>-154.72112119642424</c:v>
                </c:pt>
                <c:pt idx="12">
                  <c:v>-193.99996583090612</c:v>
                </c:pt>
                <c:pt idx="13">
                  <c:v>-232.42383450431944</c:v>
                </c:pt>
                <c:pt idx="14">
                  <c:v>-112.85129224796597</c:v>
                </c:pt>
                <c:pt idx="15">
                  <c:v>-110.56112165632928</c:v>
                </c:pt>
                <c:pt idx="16">
                  <c:v>-85.925303934612941</c:v>
                </c:pt>
                <c:pt idx="17">
                  <c:v>-383.17005855812187</c:v>
                </c:pt>
                <c:pt idx="18">
                  <c:v>-522.44567682397553</c:v>
                </c:pt>
                <c:pt idx="19">
                  <c:v>-550.6601625003708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92-49DD-B716-23FD62C5AC3B}"/>
            </c:ext>
          </c:extLst>
        </c:ser>
        <c:ser>
          <c:idx val="6"/>
          <c:order val="5"/>
          <c:tx>
            <c:strRef>
              <c:f>'Fig 6.30'!$B$85</c:f>
              <c:strCache>
                <c:ptCount val="1"/>
                <c:pt idx="0">
                  <c:v>Transmission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'Fig 6.30'!$D$83:$W$83</c:f>
              <c:numCache>
                <c:formatCode>0_);[Red]\(0\)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'Fig 6.30'!$D$85:$W$85</c:f>
              <c:numCache>
                <c:formatCode>"$"#,##0_);[Red]\("$"#,##0\)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0.18268998387651436</c:v>
                </c:pt>
                <c:pt idx="4">
                  <c:v>2.5841018214123324E-10</c:v>
                </c:pt>
                <c:pt idx="5">
                  <c:v>1.7765468761041348E-2</c:v>
                </c:pt>
                <c:pt idx="6">
                  <c:v>-0.27526319758024442</c:v>
                </c:pt>
                <c:pt idx="7">
                  <c:v>-6.1275086231814839</c:v>
                </c:pt>
                <c:pt idx="8">
                  <c:v>-7.2503174878642938</c:v>
                </c:pt>
                <c:pt idx="9">
                  <c:v>-6.5229657258328473</c:v>
                </c:pt>
                <c:pt idx="10">
                  <c:v>21.08604071438657</c:v>
                </c:pt>
                <c:pt idx="11">
                  <c:v>73.075465527074925</c:v>
                </c:pt>
                <c:pt idx="12">
                  <c:v>73.918892901774143</c:v>
                </c:pt>
                <c:pt idx="13">
                  <c:v>75.485373412707588</c:v>
                </c:pt>
                <c:pt idx="14">
                  <c:v>48.672761965507391</c:v>
                </c:pt>
                <c:pt idx="15">
                  <c:v>48.941021944858562</c:v>
                </c:pt>
                <c:pt idx="16">
                  <c:v>49.226721481639288</c:v>
                </c:pt>
                <c:pt idx="17">
                  <c:v>5.0593755540980965</c:v>
                </c:pt>
                <c:pt idx="18">
                  <c:v>-1.8435440837596957</c:v>
                </c:pt>
                <c:pt idx="19">
                  <c:v>5.3259351074347592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92-49DD-B716-23FD62C5A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858167503"/>
        <c:axId val="858167919"/>
      </c:barChart>
      <c:catAx>
        <c:axId val="858167503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919"/>
        <c:crosses val="autoZero"/>
        <c:auto val="1"/>
        <c:lblAlgn val="ctr"/>
        <c:lblOffset val="100"/>
        <c:noMultiLvlLbl val="0"/>
      </c:catAx>
      <c:valAx>
        <c:axId val="85816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Net Difference In Total System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38543822010683"/>
          <c:y val="0.1532785450998953"/>
          <c:w val="0.85372748660263376"/>
          <c:h val="0.53396813103280127"/>
        </c:manualLayout>
      </c:layout>
      <c:lineChart>
        <c:grouping val="standard"/>
        <c:varyColors val="0"/>
        <c:ser>
          <c:idx val="0"/>
          <c:order val="0"/>
          <c:tx>
            <c:strRef>
              <c:f>'Fig 6.30'!$B$90</c:f>
              <c:strCache>
                <c:ptCount val="1"/>
                <c:pt idx="0">
                  <c:v>Net Cost/(Benefit)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 6.30'!$D$83:$W$83</c:f>
              <c:numCache>
                <c:formatCode>0_);[Red]\(0\)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'Fig 6.30'!$D$90:$W$90</c:f>
              <c:numCache>
                <c:formatCode>"$"#,##0_);[Red]\("$"#,##0\)</c:formatCode>
                <c:ptCount val="20"/>
                <c:pt idx="0">
                  <c:v>-5.3563826875213216E-2</c:v>
                </c:pt>
                <c:pt idx="1">
                  <c:v>0.23483422719582192</c:v>
                </c:pt>
                <c:pt idx="2">
                  <c:v>0.42986224008170304</c:v>
                </c:pt>
                <c:pt idx="3">
                  <c:v>3.3583468246458237</c:v>
                </c:pt>
                <c:pt idx="4">
                  <c:v>-0.56559288370311123</c:v>
                </c:pt>
                <c:pt idx="5">
                  <c:v>2.2268595144633974</c:v>
                </c:pt>
                <c:pt idx="6">
                  <c:v>42.387139200562096</c:v>
                </c:pt>
                <c:pt idx="7">
                  <c:v>254.82419992923809</c:v>
                </c:pt>
                <c:pt idx="8">
                  <c:v>274.17982034000966</c:v>
                </c:pt>
                <c:pt idx="9">
                  <c:v>294.62225534343315</c:v>
                </c:pt>
                <c:pt idx="10">
                  <c:v>163.17791597611449</c:v>
                </c:pt>
                <c:pt idx="11">
                  <c:v>127.20681926979211</c:v>
                </c:pt>
                <c:pt idx="12">
                  <c:v>144.88200907039825</c:v>
                </c:pt>
                <c:pt idx="13">
                  <c:v>212.58468088856316</c:v>
                </c:pt>
                <c:pt idx="14">
                  <c:v>415.24902385983842</c:v>
                </c:pt>
                <c:pt idx="15">
                  <c:v>361.08438031831668</c:v>
                </c:pt>
                <c:pt idx="16">
                  <c:v>383.26463660143617</c:v>
                </c:pt>
                <c:pt idx="17">
                  <c:v>190.68801424667885</c:v>
                </c:pt>
                <c:pt idx="18">
                  <c:v>563.73808649925843</c:v>
                </c:pt>
                <c:pt idx="19">
                  <c:v>321.30533575498032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4-42FA-BA1C-82E28E471DDD}"/>
            </c:ext>
          </c:extLst>
        </c:ser>
        <c:ser>
          <c:idx val="1"/>
          <c:order val="1"/>
          <c:tx>
            <c:strRef>
              <c:f>'Fig 6.30'!$B$92</c:f>
              <c:strCache>
                <c:ptCount val="1"/>
                <c:pt idx="0">
                  <c:v>Cumulative PVRR(d)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2.1271817585301989E-2"/>
                  <c:y val="-0.167577413479052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E4-42FA-BA1C-82E28E471D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6.30'!$D$83:$W$83</c:f>
              <c:numCache>
                <c:formatCode>0_);[Red]\(0\)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'Fig 6.30'!$D$92:$W$92</c:f>
              <c:numCache>
                <c:formatCode>"$"#,##0_);[Red]\("$"#,##0\)</c:formatCode>
                <c:ptCount val="20"/>
                <c:pt idx="0">
                  <c:v>5.3563826875213216E-2</c:v>
                </c:pt>
                <c:pt idx="1">
                  <c:v>0.15610189548263884</c:v>
                </c:pt>
                <c:pt idx="2">
                  <c:v>0.51006512765112577</c:v>
                </c:pt>
                <c:pt idx="3">
                  <c:v>3.1020393868075793</c:v>
                </c:pt>
                <c:pt idx="4">
                  <c:v>2.69288674385413</c:v>
                </c:pt>
                <c:pt idx="5">
                  <c:v>4.2027948922962972</c:v>
                </c:pt>
                <c:pt idx="6">
                  <c:v>31.140965566666914</c:v>
                </c:pt>
                <c:pt idx="7">
                  <c:v>182.93368733778124</c:v>
                </c:pt>
                <c:pt idx="8">
                  <c:v>336.01495549596297</c:v>
                </c:pt>
                <c:pt idx="9">
                  <c:v>490.19508227304328</c:v>
                </c:pt>
                <c:pt idx="10">
                  <c:v>570.23387251890165</c:v>
                </c:pt>
                <c:pt idx="11">
                  <c:v>628.71635668836188</c:v>
                </c:pt>
                <c:pt idx="12">
                  <c:v>691.14820075676118</c:v>
                </c:pt>
                <c:pt idx="13">
                  <c:v>777.00999383055466</c:v>
                </c:pt>
                <c:pt idx="14">
                  <c:v>934.21012108989999</c:v>
                </c:pt>
                <c:pt idx="15">
                  <c:v>1062.3337586385273</c:v>
                </c:pt>
                <c:pt idx="16">
                  <c:v>1189.8001209909578</c:v>
                </c:pt>
                <c:pt idx="17">
                  <c:v>1249.2425467269397</c:v>
                </c:pt>
                <c:pt idx="18">
                  <c:v>1413.9551341952927</c:v>
                </c:pt>
                <c:pt idx="19">
                  <c:v>1501.9472245800923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4-42FA-BA1C-82E28E471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167503"/>
        <c:axId val="858167919"/>
      </c:lineChart>
      <c:catAx>
        <c:axId val="858167503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919"/>
        <c:crosses val="autoZero"/>
        <c:auto val="1"/>
        <c:lblAlgn val="ctr"/>
        <c:lblOffset val="100"/>
        <c:noMultiLvlLbl val="0"/>
      </c:catAx>
      <c:valAx>
        <c:axId val="85816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lang="en-US" sz="1200" b="0" i="0" u="none" strike="noStrike" kern="1200" baseline="0">
          <a:solidFill>
            <a:sysClr val="windowText" lastClr="000000"/>
          </a:solidFill>
          <a:latin typeface="Times New Roman" panose="02020603050405020304" pitchFamily="18" charset="0"/>
          <a:ea typeface="+mn-ea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110</xdr:row>
      <xdr:rowOff>85725</xdr:rowOff>
    </xdr:from>
    <xdr:to>
      <xdr:col>3</xdr:col>
      <xdr:colOff>673893</xdr:colOff>
      <xdr:row>129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7DE530-45C6-49AD-A9CF-5DFE0E248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683420</xdr:colOff>
      <xdr:row>110</xdr:row>
      <xdr:rowOff>85725</xdr:rowOff>
    </xdr:from>
    <xdr:to>
      <xdr:col>10</xdr:col>
      <xdr:colOff>311945</xdr:colOff>
      <xdr:row>129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00C198D-5241-478B-9202-4B365A000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2021%20IRP\4%20-%20Projects\CPCN%20GWS%20Sep%202021\Results\ST\Line%20Item%20Detail\ST%20Cost%20Summary%20-P02c-MMGR-GWS%20ST%20Split%20Run%20Cost%20Data%20LT%209077%20ST%20213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 Reports"/>
      <sheetName val="Cost Summary"/>
      <sheetName val="Costs By Sample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Data Checks"/>
      <sheetName val="Generator Costs"/>
      <sheetName val="Battery Costs"/>
      <sheetName val="Transmission Costs"/>
      <sheetName val="ENS, Dump Energy, Shortage"/>
      <sheetName val="Market Summary (GWh)"/>
      <sheetName val="Emissions Summary (Tons)"/>
      <sheetName val="LT Generator Costs"/>
      <sheetName val="LT Battery Costs"/>
      <sheetName val="LT Line Costs"/>
      <sheetName val="TBL_Resource Master"/>
      <sheetName val="ST Cost Summary -P02c-MMGR-GWS "/>
    </sheetNames>
    <sheetDataSet>
      <sheetData sheetId="0" refreshError="1"/>
      <sheetData sheetId="1" refreshError="1"/>
      <sheetData sheetId="2" refreshError="1">
        <row r="8">
          <cell r="H8">
            <v>366.34587158203129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137EF-9C35-44C0-8223-5FCF21526194}">
  <sheetPr codeName="Sheet1"/>
  <dimension ref="B1:AG146"/>
  <sheetViews>
    <sheetView zoomScale="80" zoomScaleNormal="80" workbookViewId="0"/>
  </sheetViews>
  <sheetFormatPr defaultRowHeight="15" x14ac:dyDescent="0.25"/>
  <cols>
    <col min="1" max="1" width="9.140625" style="4"/>
    <col min="2" max="2" width="57.7109375" style="4" bestFit="1" customWidth="1"/>
    <col min="3" max="3" width="15.28515625" style="4" bestFit="1" customWidth="1"/>
    <col min="4" max="4" width="12.5703125" style="4" customWidth="1"/>
    <col min="5" max="5" width="11.5703125" style="4" bestFit="1" customWidth="1"/>
    <col min="6" max="6" width="14.28515625" style="4" bestFit="1" customWidth="1"/>
    <col min="7" max="7" width="15.7109375" style="4" customWidth="1"/>
    <col min="8" max="11" width="11.28515625" style="4" bestFit="1" customWidth="1"/>
    <col min="12" max="23" width="12.7109375" style="4" bestFit="1" customWidth="1"/>
    <col min="24" max="24" width="9.140625" style="4"/>
    <col min="25" max="25" width="10.28515625" style="4" bestFit="1" customWidth="1"/>
    <col min="26" max="16384" width="9.140625" style="4"/>
  </cols>
  <sheetData>
    <row r="1" spans="2:28" ht="15.75" thickBot="1" x14ac:dyDescent="0.3">
      <c r="C1" s="5" t="s">
        <v>0</v>
      </c>
    </row>
    <row r="2" spans="2:28" ht="15.75" thickBot="1" x14ac:dyDescent="0.3">
      <c r="C2" s="6">
        <f>Change!C2</f>
        <v>6.6900000000000001E-2</v>
      </c>
    </row>
    <row r="4" spans="2:28" x14ac:dyDescent="0.25">
      <c r="B4" s="7" t="str">
        <f>Change!F1</f>
        <v>23U.IR.LST.20.BA12.EP.MM.OR SSR EarlyRen.53854 (LT. 53854 - 54262) v44.0</v>
      </c>
      <c r="C4" s="1" t="s">
        <v>3</v>
      </c>
      <c r="D4" s="2">
        <f>Change!D5</f>
        <v>2023</v>
      </c>
      <c r="E4" s="2">
        <f>Change!E5</f>
        <v>2024</v>
      </c>
      <c r="F4" s="2">
        <f>Change!F5</f>
        <v>2025</v>
      </c>
      <c r="G4" s="2">
        <f>Change!G5</f>
        <v>2026</v>
      </c>
      <c r="H4" s="2">
        <f>Change!H5</f>
        <v>2027</v>
      </c>
      <c r="I4" s="2">
        <f>Change!I5</f>
        <v>2028</v>
      </c>
      <c r="J4" s="2">
        <f>Change!J5</f>
        <v>2029</v>
      </c>
      <c r="K4" s="2">
        <f>Change!K5</f>
        <v>2030</v>
      </c>
      <c r="L4" s="2">
        <f>Change!L5</f>
        <v>2031</v>
      </c>
      <c r="M4" s="2">
        <f>Change!M5</f>
        <v>2032</v>
      </c>
      <c r="N4" s="2">
        <f>Change!N5</f>
        <v>2033</v>
      </c>
      <c r="O4" s="2">
        <f>Change!O5</f>
        <v>2034</v>
      </c>
      <c r="P4" s="2">
        <f>Change!P5</f>
        <v>2035</v>
      </c>
      <c r="Q4" s="2">
        <f>Change!Q5</f>
        <v>2036</v>
      </c>
      <c r="R4" s="2">
        <f>Change!R5</f>
        <v>2037</v>
      </c>
      <c r="S4" s="2">
        <f>Change!S5</f>
        <v>2038</v>
      </c>
      <c r="T4" s="2">
        <f>Change!T5</f>
        <v>2039</v>
      </c>
      <c r="U4" s="2">
        <f>Change!U5</f>
        <v>2040</v>
      </c>
      <c r="V4" s="2">
        <f>Change!V5</f>
        <v>2041</v>
      </c>
      <c r="W4" s="3">
        <f>Change!W5</f>
        <v>2042</v>
      </c>
      <c r="Y4" s="4" t="s">
        <v>98</v>
      </c>
      <c r="Z4" s="4" t="s">
        <v>100</v>
      </c>
      <c r="AA4" s="4" t="s">
        <v>99</v>
      </c>
      <c r="AB4" s="4" t="s">
        <v>101</v>
      </c>
    </row>
    <row r="5" spans="2:28" x14ac:dyDescent="0.25">
      <c r="B5" s="4" t="s">
        <v>45</v>
      </c>
      <c r="C5" s="8">
        <f t="shared" ref="C5:C15" ca="1" si="0">NPV($C$2,D5:W5)</f>
        <v>6463.6492809174824</v>
      </c>
      <c r="D5" s="8">
        <f ca="1">IF(ISNUMBER($Y5),SUM(OFFSET(Change!D$1,$Y5-1,0,$Z5,1)),0)+IF(ISNUMBER($AA5),SUM(OFFSET(Change!D$1,$AA5-1,0,$AB5,1)),0)</f>
        <v>702.48645498821827</v>
      </c>
      <c r="E5" s="8">
        <f ca="1">IF(ISNUMBER($Y5),SUM(OFFSET(Change!E$1,$Y5-1,0,$Z5,1)),0)+IF(ISNUMBER($AA5),SUM(OFFSET(Change!E$1,$AA5-1,0,$AB5,1)),0)</f>
        <v>790.98212590923367</v>
      </c>
      <c r="F5" s="8">
        <f ca="1">IF(ISNUMBER($Y5),SUM(OFFSET(Change!F$1,$Y5-1,0,$Z5,1)),0)+IF(ISNUMBER($AA5),SUM(OFFSET(Change!F$1,$AA5-1,0,$AB5,1)),0)</f>
        <v>558.98770774669435</v>
      </c>
      <c r="G5" s="8">
        <f ca="1">IF(ISNUMBER($Y5),SUM(OFFSET(Change!G$1,$Y5-1,0,$Z5,1)),0)+IF(ISNUMBER($AA5),SUM(OFFSET(Change!G$1,$AA5-1,0,$AB5,1)),0)</f>
        <v>542.16186474283359</v>
      </c>
      <c r="H5" s="8">
        <f ca="1">IF(ISNUMBER($Y5),SUM(OFFSET(Change!H$1,$Y5-1,0,$Z5,1)),0)+IF(ISNUMBER($AA5),SUM(OFFSET(Change!H$1,$AA5-1,0,$AB5,1)),0)</f>
        <v>576.67195634436814</v>
      </c>
      <c r="I5" s="8">
        <f ca="1">IF(ISNUMBER($Y5),SUM(OFFSET(Change!I$1,$Y5-1,0,$Z5,1)),0)+IF(ISNUMBER($AA5),SUM(OFFSET(Change!I$1,$AA5-1,0,$AB5,1)),0)</f>
        <v>720.11093643886909</v>
      </c>
      <c r="J5" s="8">
        <f ca="1">IF(ISNUMBER($Y5),SUM(OFFSET(Change!J$1,$Y5-1,0,$Z5,1)),0)+IF(ISNUMBER($AA5),SUM(OFFSET(Change!J$1,$AA5-1,0,$AB5,1)),0)</f>
        <v>749.1361739531751</v>
      </c>
      <c r="K5" s="8">
        <f ca="1">IF(ISNUMBER($Y5),SUM(OFFSET(Change!K$1,$Y5-1,0,$Z5,1)),0)+IF(ISNUMBER($AA5),SUM(OFFSET(Change!K$1,$AA5-1,0,$AB5,1)),0)</f>
        <v>835.36673147085685</v>
      </c>
      <c r="L5" s="8">
        <f ca="1">IF(ISNUMBER($Y5),SUM(OFFSET(Change!L$1,$Y5-1,0,$Z5,1)),0)+IF(ISNUMBER($AA5),SUM(OFFSET(Change!L$1,$AA5-1,0,$AB5,1)),0)</f>
        <v>887.54354096264854</v>
      </c>
      <c r="M5" s="8">
        <f ca="1">IF(ISNUMBER($Y5),SUM(OFFSET(Change!M$1,$Y5-1,0,$Z5,1)),0)+IF(ISNUMBER($AA5),SUM(OFFSET(Change!M$1,$AA5-1,0,$AB5,1)),0)</f>
        <v>623.98903259743872</v>
      </c>
      <c r="N5" s="8">
        <f ca="1">IF(ISNUMBER($Y5),SUM(OFFSET(Change!N$1,$Y5-1,0,$Z5,1)),0)+IF(ISNUMBER($AA5),SUM(OFFSET(Change!N$1,$AA5-1,0,$AB5,1)),0)</f>
        <v>432.9690955826913</v>
      </c>
      <c r="O5" s="8">
        <f ca="1">IF(ISNUMBER($Y5),SUM(OFFSET(Change!O$1,$Y5-1,0,$Z5,1)),0)+IF(ISNUMBER($AA5),SUM(OFFSET(Change!O$1,$AA5-1,0,$AB5,1)),0)</f>
        <v>500.90400588877463</v>
      </c>
      <c r="P5" s="8">
        <f ca="1">IF(ISNUMBER($Y5),SUM(OFFSET(Change!P$1,$Y5-1,0,$Z5,1)),0)+IF(ISNUMBER($AA5),SUM(OFFSET(Change!P$1,$AA5-1,0,$AB5,1)),0)</f>
        <v>570.90696534463427</v>
      </c>
      <c r="Q5" s="8">
        <f ca="1">IF(ISNUMBER($Y5),SUM(OFFSET(Change!Q$1,$Y5-1,0,$Z5,1)),0)+IF(ISNUMBER($AA5),SUM(OFFSET(Change!Q$1,$AA5-1,0,$AB5,1)),0)</f>
        <v>648.04462186563967</v>
      </c>
      <c r="R5" s="8">
        <f ca="1">IF(ISNUMBER($Y5),SUM(OFFSET(Change!R$1,$Y5-1,0,$Z5,1)),0)+IF(ISNUMBER($AA5),SUM(OFFSET(Change!R$1,$AA5-1,0,$AB5,1)),0)</f>
        <v>476.87032435932252</v>
      </c>
      <c r="S5" s="8">
        <f ca="1">IF(ISNUMBER($Y5),SUM(OFFSET(Change!S$1,$Y5-1,0,$Z5,1)),0)+IF(ISNUMBER($AA5),SUM(OFFSET(Change!S$1,$AA5-1,0,$AB5,1)),0)</f>
        <v>488.75749165110426</v>
      </c>
      <c r="T5" s="8">
        <f ca="1">IF(ISNUMBER($Y5),SUM(OFFSET(Change!T$1,$Y5-1,0,$Z5,1)),0)+IF(ISNUMBER($AA5),SUM(OFFSET(Change!T$1,$AA5-1,0,$AB5,1)),0)</f>
        <v>467.60440882607384</v>
      </c>
      <c r="U5" s="8">
        <f ca="1">IF(ISNUMBER($Y5),SUM(OFFSET(Change!U$1,$Y5-1,0,$Z5,1)),0)+IF(ISNUMBER($AA5),SUM(OFFSET(Change!U$1,$AA5-1,0,$AB5,1)),0)</f>
        <v>148.1217492435652</v>
      </c>
      <c r="V5" s="8">
        <f ca="1">IF(ISNUMBER($Y5),SUM(OFFSET(Change!V$1,$Y5-1,0,$Z5,1)),0)+IF(ISNUMBER($AA5),SUM(OFFSET(Change!V$1,$AA5-1,0,$AB5,1)),0)</f>
        <v>41.57857976039157</v>
      </c>
      <c r="W5" s="8">
        <f ca="1">IF(ISNUMBER($Y5),SUM(OFFSET(Change!W$1,$Y5-1,0,$Z5,1)),0)+IF(ISNUMBER($AA5),SUM(OFFSET(Change!W$1,$AA5-1,0,$AB5,1)),0)</f>
        <v>44.417185645832511</v>
      </c>
      <c r="Y5" s="4">
        <v>22</v>
      </c>
      <c r="Z5" s="4">
        <v>1</v>
      </c>
    </row>
    <row r="6" spans="2:28" x14ac:dyDescent="0.25">
      <c r="B6" s="4" t="s">
        <v>91</v>
      </c>
      <c r="C6" s="8">
        <f t="shared" ca="1" si="0"/>
        <v>1025.5148547907183</v>
      </c>
      <c r="D6" s="8">
        <f ca="1">IF(ISNUMBER($Y6),SUM(OFFSET(Change!D$1,$Y6-1,0,$Z6,1)),0)+IF(ISNUMBER($AA6),SUM(OFFSET(Change!D$1,$AA6-1,0,$AB6,1)),0)</f>
        <v>35.155547669249465</v>
      </c>
      <c r="E6" s="8">
        <f ca="1">IF(ISNUMBER($Y6),SUM(OFFSET(Change!E$1,$Y6-1,0,$Z6,1)),0)+IF(ISNUMBER($AA6),SUM(OFFSET(Change!E$1,$AA6-1,0,$AB6,1)),0)</f>
        <v>36.75642589210112</v>
      </c>
      <c r="F6" s="8">
        <f ca="1">IF(ISNUMBER($Y6),SUM(OFFSET(Change!F$1,$Y6-1,0,$Z6,1)),0)+IF(ISNUMBER($AA6),SUM(OFFSET(Change!F$1,$AA6-1,0,$AB6,1)),0)</f>
        <v>28.210308008217901</v>
      </c>
      <c r="G6" s="8">
        <f ca="1">IF(ISNUMBER($Y6),SUM(OFFSET(Change!G$1,$Y6-1,0,$Z6,1)),0)+IF(ISNUMBER($AA6),SUM(OFFSET(Change!G$1,$AA6-1,0,$AB6,1)),0)</f>
        <v>26.88903773219273</v>
      </c>
      <c r="H6" s="8">
        <f ca="1">IF(ISNUMBER($Y6),SUM(OFFSET(Change!H$1,$Y6-1,0,$Z6,1)),0)+IF(ISNUMBER($AA6),SUM(OFFSET(Change!H$1,$AA6-1,0,$AB6,1)),0)</f>
        <v>28.737843370727699</v>
      </c>
      <c r="I6" s="8">
        <f ca="1">IF(ISNUMBER($Y6),SUM(OFFSET(Change!I$1,$Y6-1,0,$Z6,1)),0)+IF(ISNUMBER($AA6),SUM(OFFSET(Change!I$1,$AA6-1,0,$AB6,1)),0)</f>
        <v>144.30707717757542</v>
      </c>
      <c r="J6" s="8">
        <f ca="1">IF(ISNUMBER($Y6),SUM(OFFSET(Change!J$1,$Y6-1,0,$Z6,1)),0)+IF(ISNUMBER($AA6),SUM(OFFSET(Change!J$1,$AA6-1,0,$AB6,1)),0)</f>
        <v>142.3497348559886</v>
      </c>
      <c r="K6" s="8">
        <f ca="1">IF(ISNUMBER($Y6),SUM(OFFSET(Change!K$1,$Y6-1,0,$Z6,1)),0)+IF(ISNUMBER($AA6),SUM(OFFSET(Change!K$1,$AA6-1,0,$AB6,1)),0)</f>
        <v>157.54095746808798</v>
      </c>
      <c r="L6" s="8">
        <f ca="1">IF(ISNUMBER($Y6),SUM(OFFSET(Change!L$1,$Y6-1,0,$Z6,1)),0)+IF(ISNUMBER($AA6),SUM(OFFSET(Change!L$1,$AA6-1,0,$AB6,1)),0)</f>
        <v>157.29330307815738</v>
      </c>
      <c r="M6" s="8">
        <f ca="1">IF(ISNUMBER($Y6),SUM(OFFSET(Change!M$1,$Y6-1,0,$Z6,1)),0)+IF(ISNUMBER($AA6),SUM(OFFSET(Change!M$1,$AA6-1,0,$AB6,1)),0)</f>
        <v>151.73110197965809</v>
      </c>
      <c r="N6" s="8">
        <f ca="1">IF(ISNUMBER($Y6),SUM(OFFSET(Change!N$1,$Y6-1,0,$Z6,1)),0)+IF(ISNUMBER($AA6),SUM(OFFSET(Change!N$1,$AA6-1,0,$AB6,1)),0)</f>
        <v>138.9774313422817</v>
      </c>
      <c r="O6" s="8">
        <f ca="1">IF(ISNUMBER($Y6),SUM(OFFSET(Change!O$1,$Y6-1,0,$Z6,1)),0)+IF(ISNUMBER($AA6),SUM(OFFSET(Change!O$1,$AA6-1,0,$AB6,1)),0)</f>
        <v>152.67024127290429</v>
      </c>
      <c r="P6" s="8">
        <f ca="1">IF(ISNUMBER($Y6),SUM(OFFSET(Change!P$1,$Y6-1,0,$Z6,1)),0)+IF(ISNUMBER($AA6),SUM(OFFSET(Change!P$1,$AA6-1,0,$AB6,1)),0)</f>
        <v>150.7258386042206</v>
      </c>
      <c r="Q6" s="8">
        <f ca="1">IF(ISNUMBER($Y6),SUM(OFFSET(Change!Q$1,$Y6-1,0,$Z6,1)),0)+IF(ISNUMBER($AA6),SUM(OFFSET(Change!Q$1,$AA6-1,0,$AB6,1)),0)</f>
        <v>161.63741926054303</v>
      </c>
      <c r="R6" s="8">
        <f ca="1">IF(ISNUMBER($Y6),SUM(OFFSET(Change!R$1,$Y6-1,0,$Z6,1)),0)+IF(ISNUMBER($AA6),SUM(OFFSET(Change!R$1,$AA6-1,0,$AB6,1)),0)</f>
        <v>155.90724300460451</v>
      </c>
      <c r="S6" s="8">
        <f ca="1">IF(ISNUMBER($Y6),SUM(OFFSET(Change!S$1,$Y6-1,0,$Z6,1)),0)+IF(ISNUMBER($AA6),SUM(OFFSET(Change!S$1,$AA6-1,0,$AB6,1)),0)</f>
        <v>166.114306369242</v>
      </c>
      <c r="T6" s="8">
        <f ca="1">IF(ISNUMBER($Y6),SUM(OFFSET(Change!T$1,$Y6-1,0,$Z6,1)),0)+IF(ISNUMBER($AA6),SUM(OFFSET(Change!T$1,$AA6-1,0,$AB6,1)),0)</f>
        <v>168.32156497879271</v>
      </c>
      <c r="U6" s="8">
        <f ca="1">IF(ISNUMBER($Y6),SUM(OFFSET(Change!U$1,$Y6-1,0,$Z6,1)),0)+IF(ISNUMBER($AA6),SUM(OFFSET(Change!U$1,$AA6-1,0,$AB6,1)),0)</f>
        <v>7.3940937798912598</v>
      </c>
      <c r="V6" s="8">
        <f ca="1">IF(ISNUMBER($Y6),SUM(OFFSET(Change!V$1,$Y6-1,0,$Z6,1)),0)+IF(ISNUMBER($AA6),SUM(OFFSET(Change!V$1,$AA6-1,0,$AB6,1)),0)</f>
        <v>2.18614370978035</v>
      </c>
      <c r="W6" s="8">
        <f ca="1">IF(ISNUMBER($Y6),SUM(OFFSET(Change!W$1,$Y6-1,0,$Z6,1)),0)+IF(ISNUMBER($AA6),SUM(OFFSET(Change!W$1,$AA6-1,0,$AB6,1)),0)</f>
        <v>2.3372177331837602</v>
      </c>
      <c r="Y6" s="4">
        <v>10</v>
      </c>
      <c r="Z6" s="4">
        <v>1</v>
      </c>
    </row>
    <row r="7" spans="2:28" x14ac:dyDescent="0.25">
      <c r="B7" s="4" t="s">
        <v>46</v>
      </c>
      <c r="C7" s="8">
        <f t="shared" ca="1" si="0"/>
        <v>5747.2156936351548</v>
      </c>
      <c r="D7" s="8">
        <f ca="1">IF(ISNUMBER($Y7),SUM(OFFSET(Change!D$1,$Y7-1,0,$Z7,1)),0)+IF(ISNUMBER($AA7),SUM(OFFSET(Change!D$1,$AA7-1,0,$AB7,1)),0)</f>
        <v>556.36298134874562</v>
      </c>
      <c r="E7" s="8">
        <f ca="1">IF(ISNUMBER($Y7),SUM(OFFSET(Change!E$1,$Y7-1,0,$Z7,1)),0)+IF(ISNUMBER($AA7),SUM(OFFSET(Change!E$1,$AA7-1,0,$AB7,1)),0)</f>
        <v>569.52115775932623</v>
      </c>
      <c r="F7" s="8">
        <f ca="1">IF(ISNUMBER($Y7),SUM(OFFSET(Change!F$1,$Y7-1,0,$Z7,1)),0)+IF(ISNUMBER($AA7),SUM(OFFSET(Change!F$1,$AA7-1,0,$AB7,1)),0)</f>
        <v>374.66224698400538</v>
      </c>
      <c r="G7" s="8">
        <f ca="1">IF(ISNUMBER($Y7),SUM(OFFSET(Change!G$1,$Y7-1,0,$Z7,1)),0)+IF(ISNUMBER($AA7),SUM(OFFSET(Change!G$1,$AA7-1,0,$AB7,1)),0)</f>
        <v>392.8127401296876</v>
      </c>
      <c r="H7" s="8">
        <f ca="1">IF(ISNUMBER($Y7),SUM(OFFSET(Change!H$1,$Y7-1,0,$Z7,1)),0)+IF(ISNUMBER($AA7),SUM(OFFSET(Change!H$1,$AA7-1,0,$AB7,1)),0)</f>
        <v>465.56094954961935</v>
      </c>
      <c r="I7" s="8">
        <f ca="1">IF(ISNUMBER($Y7),SUM(OFFSET(Change!I$1,$Y7-1,0,$Z7,1)),0)+IF(ISNUMBER($AA7),SUM(OFFSET(Change!I$1,$AA7-1,0,$AB7,1)),0)</f>
        <v>490.73548235259028</v>
      </c>
      <c r="J7" s="8">
        <f ca="1">IF(ISNUMBER($Y7),SUM(OFFSET(Change!J$1,$Y7-1,0,$Z7,1)),0)+IF(ISNUMBER($AA7),SUM(OFFSET(Change!J$1,$AA7-1,0,$AB7,1)),0)</f>
        <v>557.47115521212515</v>
      </c>
      <c r="K7" s="8">
        <f ca="1">IF(ISNUMBER($Y7),SUM(OFFSET(Change!K$1,$Y7-1,0,$Z7,1)),0)+IF(ISNUMBER($AA7),SUM(OFFSET(Change!K$1,$AA7-1,0,$AB7,1)),0)</f>
        <v>512.04599201409542</v>
      </c>
      <c r="L7" s="8">
        <f ca="1">IF(ISNUMBER($Y7),SUM(OFFSET(Change!L$1,$Y7-1,0,$Z7,1)),0)+IF(ISNUMBER($AA7),SUM(OFFSET(Change!L$1,$AA7-1,0,$AB7,1)),0)</f>
        <v>549.99822161503687</v>
      </c>
      <c r="M7" s="8">
        <f ca="1">IF(ISNUMBER($Y7),SUM(OFFSET(Change!M$1,$Y7-1,0,$Z7,1)),0)+IF(ISNUMBER($AA7),SUM(OFFSET(Change!M$1,$AA7-1,0,$AB7,1)),0)</f>
        <v>528.00393968846754</v>
      </c>
      <c r="N7" s="8">
        <f ca="1">IF(ISNUMBER($Y7),SUM(OFFSET(Change!N$1,$Y7-1,0,$Z7,1)),0)+IF(ISNUMBER($AA7),SUM(OFFSET(Change!N$1,$AA7-1,0,$AB7,1)),0)</f>
        <v>374.48175114588338</v>
      </c>
      <c r="O7" s="8">
        <f ca="1">IF(ISNUMBER($Y7),SUM(OFFSET(Change!O$1,$Y7-1,0,$Z7,1)),0)+IF(ISNUMBER($AA7),SUM(OFFSET(Change!O$1,$AA7-1,0,$AB7,1)),0)</f>
        <v>289.70434017031442</v>
      </c>
      <c r="P7" s="8">
        <f ca="1">IF(ISNUMBER($Y7),SUM(OFFSET(Change!P$1,$Y7-1,0,$Z7,1)),0)+IF(ISNUMBER($AA7),SUM(OFFSET(Change!P$1,$AA7-1,0,$AB7,1)),0)</f>
        <v>257.46388952938906</v>
      </c>
      <c r="Q7" s="8">
        <f ca="1">IF(ISNUMBER($Y7),SUM(OFFSET(Change!Q$1,$Y7-1,0,$Z7,1)),0)+IF(ISNUMBER($AA7),SUM(OFFSET(Change!Q$1,$AA7-1,0,$AB7,1)),0)</f>
        <v>226.07350639666916</v>
      </c>
      <c r="R7" s="8">
        <f ca="1">IF(ISNUMBER($Y7),SUM(OFFSET(Change!R$1,$Y7-1,0,$Z7,1)),0)+IF(ISNUMBER($AA7),SUM(OFFSET(Change!R$1,$AA7-1,0,$AB7,1)),0)</f>
        <v>379.32188361874051</v>
      </c>
      <c r="S7" s="8">
        <f ca="1">IF(ISNUMBER($Y7),SUM(OFFSET(Change!S$1,$Y7-1,0,$Z7,1)),0)+IF(ISNUMBER($AA7),SUM(OFFSET(Change!S$1,$AA7-1,0,$AB7,1)),0)</f>
        <v>442.05922175472256</v>
      </c>
      <c r="T7" s="8">
        <f ca="1">IF(ISNUMBER($Y7),SUM(OFFSET(Change!T$1,$Y7-1,0,$Z7,1)),0)+IF(ISNUMBER($AA7),SUM(OFFSET(Change!T$1,$AA7-1,0,$AB7,1)),0)</f>
        <v>474.27726609402617</v>
      </c>
      <c r="U7" s="8">
        <f ca="1">IF(ISNUMBER($Y7),SUM(OFFSET(Change!U$1,$Y7-1,0,$Z7,1)),0)+IF(ISNUMBER($AA7),SUM(OFFSET(Change!U$1,$AA7-1,0,$AB7,1)),0)</f>
        <v>1152.5437770686426</v>
      </c>
      <c r="V7" s="8">
        <f ca="1">IF(ISNUMBER($Y7),SUM(OFFSET(Change!V$1,$Y7-1,0,$Z7,1)),0)+IF(ISNUMBER($AA7),SUM(OFFSET(Change!V$1,$AA7-1,0,$AB7,1)),0)</f>
        <v>1497.9725567610901</v>
      </c>
      <c r="W7" s="8">
        <f ca="1">IF(ISNUMBER($Y7),SUM(OFFSET(Change!W$1,$Y7-1,0,$Z7,1)),0)+IF(ISNUMBER($AA7),SUM(OFFSET(Change!W$1,$AA7-1,0,$AB7,1)),0)</f>
        <v>1560.0285257132157</v>
      </c>
      <c r="Y7" s="4">
        <v>38</v>
      </c>
      <c r="Z7" s="4">
        <v>2</v>
      </c>
    </row>
    <row r="8" spans="2:28" x14ac:dyDescent="0.25">
      <c r="B8" s="4" t="s">
        <v>12</v>
      </c>
      <c r="C8" s="8">
        <f t="shared" ca="1" si="0"/>
        <v>108.43842957440611</v>
      </c>
      <c r="D8" s="8">
        <f ca="1">IF(ISNUMBER($Y8),SUM(OFFSET(Change!D$1,$Y8-1,0,$Z8,1)),0)+IF(ISNUMBER($AA8),SUM(OFFSET(Change!D$1,$AA8-1,0,$AB8,1)),0)</f>
        <v>6.5996384309963956</v>
      </c>
      <c r="E8" s="8">
        <f ca="1">IF(ISNUMBER($Y8),SUM(OFFSET(Change!E$1,$Y8-1,0,$Z8,1)),0)+IF(ISNUMBER($AA8),SUM(OFFSET(Change!E$1,$AA8-1,0,$AB8,1)),0)</f>
        <v>7.2326774282385351</v>
      </c>
      <c r="F8" s="8">
        <f ca="1">IF(ISNUMBER($Y8),SUM(OFFSET(Change!F$1,$Y8-1,0,$Z8,1)),0)+IF(ISNUMBER($AA8),SUM(OFFSET(Change!F$1,$AA8-1,0,$AB8,1)),0)</f>
        <v>6.0137519224040572</v>
      </c>
      <c r="G8" s="8">
        <f ca="1">IF(ISNUMBER($Y8),SUM(OFFSET(Change!G$1,$Y8-1,0,$Z8,1)),0)+IF(ISNUMBER($AA8),SUM(OFFSET(Change!G$1,$AA8-1,0,$AB8,1)),0)</f>
        <v>6.1149566759930947</v>
      </c>
      <c r="H8" s="8">
        <f ca="1">IF(ISNUMBER($Y8),SUM(OFFSET(Change!H$1,$Y8-1,0,$Z8,1)),0)+IF(ISNUMBER($AA8),SUM(OFFSET(Change!H$1,$AA8-1,0,$AB8,1)),0)</f>
        <v>6.7310890385419269</v>
      </c>
      <c r="I8" s="8">
        <f ca="1">IF(ISNUMBER($Y8),SUM(OFFSET(Change!I$1,$Y8-1,0,$Z8,1)),0)+IF(ISNUMBER($AA8),SUM(OFFSET(Change!I$1,$AA8-1,0,$AB8,1)),0)</f>
        <v>7.5208446319301903</v>
      </c>
      <c r="J8" s="8">
        <f ca="1">IF(ISNUMBER($Y8),SUM(OFFSET(Change!J$1,$Y8-1,0,$Z8,1)),0)+IF(ISNUMBER($AA8),SUM(OFFSET(Change!J$1,$AA8-1,0,$AB8,1)),0)</f>
        <v>9.8406601690478848</v>
      </c>
      <c r="K8" s="8">
        <f ca="1">IF(ISNUMBER($Y8),SUM(OFFSET(Change!K$1,$Y8-1,0,$Z8,1)),0)+IF(ISNUMBER($AA8),SUM(OFFSET(Change!K$1,$AA8-1,0,$AB8,1)),0)</f>
        <v>6.1690678776418411</v>
      </c>
      <c r="L8" s="8">
        <f ca="1">IF(ISNUMBER($Y8),SUM(OFFSET(Change!L$1,$Y8-1,0,$Z8,1)),0)+IF(ISNUMBER($AA8),SUM(OFFSET(Change!L$1,$AA8-1,0,$AB8,1)),0)</f>
        <v>6.8891615749236266</v>
      </c>
      <c r="M8" s="8">
        <f ca="1">IF(ISNUMBER($Y8),SUM(OFFSET(Change!M$1,$Y8-1,0,$Z8,1)),0)+IF(ISNUMBER($AA8),SUM(OFFSET(Change!M$1,$AA8-1,0,$AB8,1)),0)</f>
        <v>7.6766827195557088</v>
      </c>
      <c r="N8" s="8">
        <f ca="1">IF(ISNUMBER($Y8),SUM(OFFSET(Change!N$1,$Y8-1,0,$Z8,1)),0)+IF(ISNUMBER($AA8),SUM(OFFSET(Change!N$1,$AA8-1,0,$AB8,1)),0)</f>
        <v>5.9792995856426749</v>
      </c>
      <c r="O8" s="8">
        <f ca="1">IF(ISNUMBER($Y8),SUM(OFFSET(Change!O$1,$Y8-1,0,$Z8,1)),0)+IF(ISNUMBER($AA8),SUM(OFFSET(Change!O$1,$AA8-1,0,$AB8,1)),0)</f>
        <v>3.8292327898218601</v>
      </c>
      <c r="P8" s="8">
        <f ca="1">IF(ISNUMBER($Y8),SUM(OFFSET(Change!P$1,$Y8-1,0,$Z8,1)),0)+IF(ISNUMBER($AA8),SUM(OFFSET(Change!P$1,$AA8-1,0,$AB8,1)),0)</f>
        <v>3.0715371097995199</v>
      </c>
      <c r="Q8" s="8">
        <f ca="1">IF(ISNUMBER($Y8),SUM(OFFSET(Change!Q$1,$Y8-1,0,$Z8,1)),0)+IF(ISNUMBER($AA8),SUM(OFFSET(Change!Q$1,$AA8-1,0,$AB8,1)),0)</f>
        <v>2.3662545784851199</v>
      </c>
      <c r="R8" s="8">
        <f ca="1">IF(ISNUMBER($Y8),SUM(OFFSET(Change!R$1,$Y8-1,0,$Z8,1)),0)+IF(ISNUMBER($AA8),SUM(OFFSET(Change!R$1,$AA8-1,0,$AB8,1)),0)</f>
        <v>3.0455237188497208</v>
      </c>
      <c r="S8" s="8">
        <f ca="1">IF(ISNUMBER($Y8),SUM(OFFSET(Change!S$1,$Y8-1,0,$Z8,1)),0)+IF(ISNUMBER($AA8),SUM(OFFSET(Change!S$1,$AA8-1,0,$AB8,1)),0)</f>
        <v>3.755172366005703</v>
      </c>
      <c r="T8" s="8">
        <f ca="1">IF(ISNUMBER($Y8),SUM(OFFSET(Change!T$1,$Y8-1,0,$Z8,1)),0)+IF(ISNUMBER($AA8),SUM(OFFSET(Change!T$1,$AA8-1,0,$AB8,1)),0)</f>
        <v>4.4625013607879733</v>
      </c>
      <c r="U8" s="8">
        <f ca="1">IF(ISNUMBER($Y8),SUM(OFFSET(Change!U$1,$Y8-1,0,$Z8,1)),0)+IF(ISNUMBER($AA8),SUM(OFFSET(Change!U$1,$AA8-1,0,$AB8,1)),0)</f>
        <v>33.757283285185643</v>
      </c>
      <c r="V8" s="8">
        <f ca="1">IF(ISNUMBER($Y8),SUM(OFFSET(Change!V$1,$Y8-1,0,$Z8,1)),0)+IF(ISNUMBER($AA8),SUM(OFFSET(Change!V$1,$AA8-1,0,$AB8,1)),0)</f>
        <v>65.64224961659464</v>
      </c>
      <c r="W8" s="8">
        <f ca="1">IF(ISNUMBER($Y8),SUM(OFFSET(Change!W$1,$Y8-1,0,$Z8,1)),0)+IF(ISNUMBER($AA8),SUM(OFFSET(Change!W$1,$AA8-1,0,$AB8,1)),0)</f>
        <v>65.075283953002682</v>
      </c>
      <c r="Y8" s="4">
        <v>33</v>
      </c>
      <c r="Z8" s="4">
        <v>1</v>
      </c>
    </row>
    <row r="9" spans="2:28" x14ac:dyDescent="0.25">
      <c r="B9" s="4" t="s">
        <v>47</v>
      </c>
      <c r="C9" s="8">
        <f t="shared" ca="1" si="0"/>
        <v>-6652.9189899013272</v>
      </c>
      <c r="D9" s="8">
        <f ca="1">IF(ISNUMBER($Y9),SUM(OFFSET(Change!D$1,$Y9-1,0,$Z9,1)),0)+IF(ISNUMBER($AA9),SUM(OFFSET(Change!D$1,$AA9-1,0,$AB9,1)),0)</f>
        <v>-12.477800656298768</v>
      </c>
      <c r="E9" s="8">
        <f ca="1">IF(ISNUMBER($Y9),SUM(OFFSET(Change!E$1,$Y9-1,0,$Z9,1)),0)+IF(ISNUMBER($AA9),SUM(OFFSET(Change!E$1,$AA9-1,0,$AB9,1)),0)</f>
        <v>-25.820742925252858</v>
      </c>
      <c r="F9" s="8">
        <f ca="1">IF(ISNUMBER($Y9),SUM(OFFSET(Change!F$1,$Y9-1,0,$Z9,1)),0)+IF(ISNUMBER($AA9),SUM(OFFSET(Change!F$1,$AA9-1,0,$AB9,1)),0)</f>
        <v>-187.67271762602616</v>
      </c>
      <c r="G9" s="8">
        <f ca="1">IF(ISNUMBER($Y9),SUM(OFFSET(Change!G$1,$Y9-1,0,$Z9,1)),0)+IF(ISNUMBER($AA9),SUM(OFFSET(Change!G$1,$AA9-1,0,$AB9,1)),0)</f>
        <v>-279.30383938190107</v>
      </c>
      <c r="H9" s="8">
        <f ca="1">IF(ISNUMBER($Y9),SUM(OFFSET(Change!H$1,$Y9-1,0,$Z9,1)),0)+IF(ISNUMBER($AA9),SUM(OFFSET(Change!H$1,$AA9-1,0,$AB9,1)),0)</f>
        <v>-394.20705360019031</v>
      </c>
      <c r="I9" s="8">
        <f ca="1">IF(ISNUMBER($Y9),SUM(OFFSET(Change!I$1,$Y9-1,0,$Z9,1)),0)+IF(ISNUMBER($AA9),SUM(OFFSET(Change!I$1,$AA9-1,0,$AB9,1)),0)</f>
        <v>-405.81581047789882</v>
      </c>
      <c r="J9" s="8">
        <f ca="1">IF(ISNUMBER($Y9),SUM(OFFSET(Change!J$1,$Y9-1,0,$Z9,1)),0)+IF(ISNUMBER($AA9),SUM(OFFSET(Change!J$1,$AA9-1,0,$AB9,1)),0)</f>
        <v>-437.23155322708283</v>
      </c>
      <c r="K9" s="8">
        <f ca="1">IF(ISNUMBER($Y9),SUM(OFFSET(Change!K$1,$Y9-1,0,$Z9,1)),0)+IF(ISNUMBER($AA9),SUM(OFFSET(Change!K$1,$AA9-1,0,$AB9,1)),0)</f>
        <v>-619.40584207664529</v>
      </c>
      <c r="L9" s="8">
        <f ca="1">IF(ISNUMBER($Y9),SUM(OFFSET(Change!L$1,$Y9-1,0,$Z9,1)),0)+IF(ISNUMBER($AA9),SUM(OFFSET(Change!L$1,$AA9-1,0,$AB9,1)),0)</f>
        <v>-277.83722808507207</v>
      </c>
      <c r="M9" s="8">
        <f ca="1">IF(ISNUMBER($Y9),SUM(OFFSET(Change!M$1,$Y9-1,0,$Z9,1)),0)+IF(ISNUMBER($AA9),SUM(OFFSET(Change!M$1,$AA9-1,0,$AB9,1)),0)</f>
        <v>-594.18282620210357</v>
      </c>
      <c r="N9" s="8">
        <f ca="1">IF(ISNUMBER($Y9),SUM(OFFSET(Change!N$1,$Y9-1,0,$Z9,1)),0)+IF(ISNUMBER($AA9),SUM(OFFSET(Change!N$1,$AA9-1,0,$AB9,1)),0)</f>
        <v>-1094.9530026219345</v>
      </c>
      <c r="O9" s="8">
        <f ca="1">IF(ISNUMBER($Y9),SUM(OFFSET(Change!O$1,$Y9-1,0,$Z9,1)),0)+IF(ISNUMBER($AA9),SUM(OFFSET(Change!O$1,$AA9-1,0,$AB9,1)),0)</f>
        <v>-1446.8223300861741</v>
      </c>
      <c r="P9" s="8">
        <f ca="1">IF(ISNUMBER($Y9),SUM(OFFSET(Change!P$1,$Y9-1,0,$Z9,1)),0)+IF(ISNUMBER($AA9),SUM(OFFSET(Change!P$1,$AA9-1,0,$AB9,1)),0)</f>
        <v>-1289.1460598399192</v>
      </c>
      <c r="Q9" s="8">
        <f ca="1">IF(ISNUMBER($Y9),SUM(OFFSET(Change!Q$1,$Y9-1,0,$Z9,1)),0)+IF(ISNUMBER($AA9),SUM(OFFSET(Change!Q$1,$AA9-1,0,$AB9,1)),0)</f>
        <v>-1282.0070233857541</v>
      </c>
      <c r="R9" s="8">
        <f ca="1">IF(ISNUMBER($Y9),SUM(OFFSET(Change!R$1,$Y9-1,0,$Z9,1)),0)+IF(ISNUMBER($AA9),SUM(OFFSET(Change!R$1,$AA9-1,0,$AB9,1)),0)</f>
        <v>-1284.3890844832827</v>
      </c>
      <c r="S9" s="8">
        <f ca="1">IF(ISNUMBER($Y9),SUM(OFFSET(Change!S$1,$Y9-1,0,$Z9,1)),0)+IF(ISNUMBER($AA9),SUM(OFFSET(Change!S$1,$AA9-1,0,$AB9,1)),0)</f>
        <v>-1276.1236044505038</v>
      </c>
      <c r="T9" s="8">
        <f ca="1">IF(ISNUMBER($Y9),SUM(OFFSET(Change!T$1,$Y9-1,0,$Z9,1)),0)+IF(ISNUMBER($AA9),SUM(OFFSET(Change!T$1,$AA9-1,0,$AB9,1)),0)</f>
        <v>-1305.3999807214816</v>
      </c>
      <c r="U9" s="8">
        <f ca="1">IF(ISNUMBER($Y9),SUM(OFFSET(Change!U$1,$Y9-1,0,$Z9,1)),0)+IF(ISNUMBER($AA9),SUM(OFFSET(Change!U$1,$AA9-1,0,$AB9,1)),0)</f>
        <v>-1122.8212673090418</v>
      </c>
      <c r="V9" s="8">
        <f ca="1">IF(ISNUMBER($Y9),SUM(OFFSET(Change!V$1,$Y9-1,0,$Z9,1)),0)+IF(ISNUMBER($AA9),SUM(OFFSET(Change!V$1,$AA9-1,0,$AB9,1)),0)</f>
        <v>-1196.8578841046922</v>
      </c>
      <c r="W9" s="8">
        <f ca="1">IF(ISNUMBER($Y9),SUM(OFFSET(Change!W$1,$Y9-1,0,$Z9,1)),0)+IF(ISNUMBER($AA9),SUM(OFFSET(Change!W$1,$AA9-1,0,$AB9,1)),0)</f>
        <v>-827.99257160850129</v>
      </c>
      <c r="Y9" s="4">
        <v>31</v>
      </c>
      <c r="Z9" s="9">
        <v>2</v>
      </c>
      <c r="AA9" s="9">
        <v>34</v>
      </c>
      <c r="AB9" s="4">
        <v>4</v>
      </c>
    </row>
    <row r="10" spans="2:28" x14ac:dyDescent="0.25">
      <c r="B10" s="4" t="s">
        <v>48</v>
      </c>
      <c r="C10" s="8">
        <f t="shared" ca="1" si="0"/>
        <v>1387.3284381023864</v>
      </c>
      <c r="D10" s="8">
        <f ca="1">IF(ISNUMBER($Y10),SUM(OFFSET(Change!D$1,$Y10-1,0,$Z10,1)),0)+IF(ISNUMBER($AA10),SUM(OFFSET(Change!D$1,$AA10-1,0,$AB10,1)),0)</f>
        <v>9.4720593313632762</v>
      </c>
      <c r="E10" s="8">
        <f ca="1">IF(ISNUMBER($Y10),SUM(OFFSET(Change!E$1,$Y10-1,0,$Z10,1)),0)+IF(ISNUMBER($AA10),SUM(OFFSET(Change!E$1,$AA10-1,0,$AB10,1)),0)</f>
        <v>18.556657916483658</v>
      </c>
      <c r="F10" s="8">
        <f ca="1">IF(ISNUMBER($Y10),SUM(OFFSET(Change!F$1,$Y10-1,0,$Z10,1)),0)+IF(ISNUMBER($AA10),SUM(OFFSET(Change!F$1,$AA10-1,0,$AB10,1)),0)</f>
        <v>28.189782851463111</v>
      </c>
      <c r="G10" s="8">
        <f ca="1">IF(ISNUMBER($Y10),SUM(OFFSET(Change!G$1,$Y10-1,0,$Z10,1)),0)+IF(ISNUMBER($AA10),SUM(OFFSET(Change!G$1,$AA10-1,0,$AB10,1)),0)</f>
        <v>27.393344933368279</v>
      </c>
      <c r="H10" s="8">
        <f ca="1">IF(ISNUMBER($Y10),SUM(OFFSET(Change!H$1,$Y10-1,0,$Z10,1)),0)+IF(ISNUMBER($AA10),SUM(OFFSET(Change!H$1,$AA10-1,0,$AB10,1)),0)</f>
        <v>33.198163840029849</v>
      </c>
      <c r="I10" s="8">
        <f ca="1">IF(ISNUMBER($Y10),SUM(OFFSET(Change!I$1,$Y10-1,0,$Z10,1)),0)+IF(ISNUMBER($AA10),SUM(OFFSET(Change!I$1,$AA10-1,0,$AB10,1)),0)</f>
        <v>47.410692370744812</v>
      </c>
      <c r="J10" s="8">
        <f ca="1">IF(ISNUMBER($Y10),SUM(OFFSET(Change!J$1,$Y10-1,0,$Z10,1)),0)+IF(ISNUMBER($AA10),SUM(OFFSET(Change!J$1,$AA10-1,0,$AB10,1)),0)</f>
        <v>66.496695819691979</v>
      </c>
      <c r="K10" s="8">
        <f ca="1">IF(ISNUMBER($Y10),SUM(OFFSET(Change!K$1,$Y10-1,0,$Z10,1)),0)+IF(ISNUMBER($AA10),SUM(OFFSET(Change!K$1,$AA10-1,0,$AB10,1)),0)</f>
        <v>89.764665085225332</v>
      </c>
      <c r="L10" s="8">
        <f ca="1">IF(ISNUMBER($Y10),SUM(OFFSET(Change!L$1,$Y10-1,0,$Z10,1)),0)+IF(ISNUMBER($AA10),SUM(OFFSET(Change!L$1,$AA10-1,0,$AB10,1)),0)</f>
        <v>116.18336131567541</v>
      </c>
      <c r="M10" s="8">
        <f ca="1">IF(ISNUMBER($Y10),SUM(OFFSET(Change!M$1,$Y10-1,0,$Z10,1)),0)+IF(ISNUMBER($AA10),SUM(OFFSET(Change!M$1,$AA10-1,0,$AB10,1)),0)</f>
        <v>141.6251474871153</v>
      </c>
      <c r="N10" s="8">
        <f ca="1">IF(ISNUMBER($Y10),SUM(OFFSET(Change!N$1,$Y10-1,0,$Z10,1)),0)+IF(ISNUMBER($AA10),SUM(OFFSET(Change!N$1,$AA10-1,0,$AB10,1)),0)</f>
        <v>169.17532577128384</v>
      </c>
      <c r="O10" s="8">
        <f ca="1">IF(ISNUMBER($Y10),SUM(OFFSET(Change!O$1,$Y10-1,0,$Z10,1)),0)+IF(ISNUMBER($AA10),SUM(OFFSET(Change!O$1,$AA10-1,0,$AB10,1)),0)</f>
        <v>197.71905543232461</v>
      </c>
      <c r="P10" s="8">
        <f ca="1">IF(ISNUMBER($Y10),SUM(OFFSET(Change!P$1,$Y10-1,0,$Z10,1)),0)+IF(ISNUMBER($AA10),SUM(OFFSET(Change!P$1,$AA10-1,0,$AB10,1)),0)</f>
        <v>223.74735004238221</v>
      </c>
      <c r="Q10" s="8">
        <f ca="1">IF(ISNUMBER($Y10),SUM(OFFSET(Change!Q$1,$Y10-1,0,$Z10,1)),0)+IF(ISNUMBER($AA10),SUM(OFFSET(Change!Q$1,$AA10-1,0,$AB10,1)),0)</f>
        <v>245.45210461598069</v>
      </c>
      <c r="R10" s="8">
        <f ca="1">IF(ISNUMBER($Y10),SUM(OFFSET(Change!R$1,$Y10-1,0,$Z10,1)),0)+IF(ISNUMBER($AA10),SUM(OFFSET(Change!R$1,$AA10-1,0,$AB10,1)),0)</f>
        <v>277.06111507632579</v>
      </c>
      <c r="S10" s="8">
        <f ca="1">IF(ISNUMBER($Y10),SUM(OFFSET(Change!S$1,$Y10-1,0,$Z10,1)),0)+IF(ISNUMBER($AA10),SUM(OFFSET(Change!S$1,$AA10-1,0,$AB10,1)),0)</f>
        <v>301.70729031555896</v>
      </c>
      <c r="T10" s="8">
        <f ca="1">IF(ISNUMBER($Y10),SUM(OFFSET(Change!T$1,$Y10-1,0,$Z10,1)),0)+IF(ISNUMBER($AA10),SUM(OFFSET(Change!T$1,$AA10-1,0,$AB10,1)),0)</f>
        <v>326.61401233158119</v>
      </c>
      <c r="U10" s="8">
        <f ca="1">IF(ISNUMBER($Y10),SUM(OFFSET(Change!U$1,$Y10-1,0,$Z10,1)),0)+IF(ISNUMBER($AA10),SUM(OFFSET(Change!U$1,$AA10-1,0,$AB10,1)),0)</f>
        <v>357.3129686796733</v>
      </c>
      <c r="V10" s="8">
        <f ca="1">IF(ISNUMBER($Y10),SUM(OFFSET(Change!V$1,$Y10-1,0,$Z10,1)),0)+IF(ISNUMBER($AA10),SUM(OFFSET(Change!V$1,$AA10-1,0,$AB10,1)),0)</f>
        <v>380.95973146651266</v>
      </c>
      <c r="W10" s="8">
        <f ca="1">IF(ISNUMBER($Y10),SUM(OFFSET(Change!W$1,$Y10-1,0,$Z10,1)),0)+IF(ISNUMBER($AA10),SUM(OFFSET(Change!W$1,$AA10-1,0,$AB10,1)),0)</f>
        <v>417.09473574223523</v>
      </c>
      <c r="Y10" s="4">
        <v>61</v>
      </c>
      <c r="Z10" s="4">
        <v>2</v>
      </c>
    </row>
    <row r="11" spans="2:28" x14ac:dyDescent="0.25">
      <c r="B11" s="4" t="s">
        <v>52</v>
      </c>
      <c r="C11" s="8">
        <f t="shared" ca="1" si="0"/>
        <v>2412.0818876819253</v>
      </c>
      <c r="D11" s="8">
        <f ca="1">IF(ISNUMBER($Y11),SUM(OFFSET(Change!D$1,$Y11-1,0,$Z11,1)),0)+IF(ISNUMBER($AA11),SUM(OFFSET(Change!D$1,$AA11-1,0,$AB11,1)),0)</f>
        <v>207.60989324897469</v>
      </c>
      <c r="E11" s="8">
        <f ca="1">IF(ISNUMBER($Y11),SUM(OFFSET(Change!E$1,$Y11-1,0,$Z11,1)),0)+IF(ISNUMBER($AA11),SUM(OFFSET(Change!E$1,$AA11-1,0,$AB11,1)),0)</f>
        <v>297.99016897728171</v>
      </c>
      <c r="F11" s="8">
        <f ca="1">IF(ISNUMBER($Y11),SUM(OFFSET(Change!F$1,$Y11-1,0,$Z11,1)),0)+IF(ISNUMBER($AA11),SUM(OFFSET(Change!F$1,$AA11-1,0,$AB11,1)),0)</f>
        <v>268.50246895075844</v>
      </c>
      <c r="G11" s="8">
        <f ca="1">IF(ISNUMBER($Y11),SUM(OFFSET(Change!G$1,$Y11-1,0,$Z11,1)),0)+IF(ISNUMBER($AA11),SUM(OFFSET(Change!G$1,$AA11-1,0,$AB11,1)),0)</f>
        <v>249.85674244141902</v>
      </c>
      <c r="H11" s="8">
        <f ca="1">IF(ISNUMBER($Y11),SUM(OFFSET(Change!H$1,$Y11-1,0,$Z11,1)),0)+IF(ISNUMBER($AA11),SUM(OFFSET(Change!H$1,$AA11-1,0,$AB11,1)),0)</f>
        <v>227.977446290111</v>
      </c>
      <c r="I11" s="8">
        <f ca="1">IF(ISNUMBER($Y11),SUM(OFFSET(Change!I$1,$Y11-1,0,$Z11,1)),0)+IF(ISNUMBER($AA11),SUM(OFFSET(Change!I$1,$AA11-1,0,$AB11,1)),0)</f>
        <v>272.48504228788892</v>
      </c>
      <c r="J11" s="8">
        <f ca="1">IF(ISNUMBER($Y11),SUM(OFFSET(Change!J$1,$Y11-1,0,$Z11,1)),0)+IF(ISNUMBER($AA11),SUM(OFFSET(Change!J$1,$AA11-1,0,$AB11,1)),0)</f>
        <v>332.43170577008999</v>
      </c>
      <c r="K11" s="8">
        <f ca="1">IF(ISNUMBER($Y11),SUM(OFFSET(Change!K$1,$Y11-1,0,$Z11,1)),0)+IF(ISNUMBER($AA11),SUM(OFFSET(Change!K$1,$AA11-1,0,$AB11,1)),0)</f>
        <v>234.50384752070991</v>
      </c>
      <c r="L11" s="8">
        <f ca="1">IF(ISNUMBER($Y11),SUM(OFFSET(Change!L$1,$Y11-1,0,$Z11,1)),0)+IF(ISNUMBER($AA11),SUM(OFFSET(Change!L$1,$AA11-1,0,$AB11,1)),0)</f>
        <v>243.10146172631991</v>
      </c>
      <c r="M11" s="8">
        <f ca="1">IF(ISNUMBER($Y11),SUM(OFFSET(Change!M$1,$Y11-1,0,$Z11,1)),0)+IF(ISNUMBER($AA11),SUM(OFFSET(Change!M$1,$AA11-1,0,$AB11,1)),0)</f>
        <v>255.24274588994777</v>
      </c>
      <c r="N11" s="8">
        <f ca="1">IF(ISNUMBER($Y11),SUM(OFFSET(Change!N$1,$Y11-1,0,$Z11,1)),0)+IF(ISNUMBER($AA11),SUM(OFFSET(Change!N$1,$AA11-1,0,$AB11,1)),0)</f>
        <v>317.92553007947953</v>
      </c>
      <c r="O11" s="8">
        <f ca="1">IF(ISNUMBER($Y11),SUM(OFFSET(Change!O$1,$Y11-1,0,$Z11,1)),0)+IF(ISNUMBER($AA11),SUM(OFFSET(Change!O$1,$AA11-1,0,$AB11,1)),0)</f>
        <v>139.98837268855718</v>
      </c>
      <c r="P11" s="8">
        <f ca="1">IF(ISNUMBER($Y11),SUM(OFFSET(Change!P$1,$Y11-1,0,$Z11,1)),0)+IF(ISNUMBER($AA11),SUM(OFFSET(Change!P$1,$AA11-1,0,$AB11,1)),0)</f>
        <v>126.00161983829916</v>
      </c>
      <c r="Q11" s="8">
        <f ca="1">IF(ISNUMBER($Y11),SUM(OFFSET(Change!Q$1,$Y11-1,0,$Z11,1)),0)+IF(ISNUMBER($AA11),SUM(OFFSET(Change!Q$1,$AA11-1,0,$AB11,1)),0)</f>
        <v>131.02867255279989</v>
      </c>
      <c r="R11" s="8">
        <f ca="1">IF(ISNUMBER($Y11),SUM(OFFSET(Change!R$1,$Y11-1,0,$Z11,1)),0)+IF(ISNUMBER($AA11),SUM(OFFSET(Change!R$1,$AA11-1,0,$AB11,1)),0)</f>
        <v>163.88620702427437</v>
      </c>
      <c r="S11" s="8">
        <f ca="1">IF(ISNUMBER($Y11),SUM(OFFSET(Change!S$1,$Y11-1,0,$Z11,1)),0)+IF(ISNUMBER($AA11),SUM(OFFSET(Change!S$1,$AA11-1,0,$AB11,1)),0)</f>
        <v>209.0674942425216</v>
      </c>
      <c r="T11" s="8">
        <f ca="1">IF(ISNUMBER($Y11),SUM(OFFSET(Change!T$1,$Y11-1,0,$Z11,1)),0)+IF(ISNUMBER($AA11),SUM(OFFSET(Change!T$1,$AA11-1,0,$AB11,1)),0)</f>
        <v>292.09314798439249</v>
      </c>
      <c r="U11" s="8">
        <f ca="1">IF(ISNUMBER($Y11),SUM(OFFSET(Change!U$1,$Y11-1,0,$Z11,1)),0)+IF(ISNUMBER($AA11),SUM(OFFSET(Change!U$1,$AA11-1,0,$AB11,1)),0)</f>
        <v>35.008437291325194</v>
      </c>
      <c r="V11" s="8">
        <f ca="1">IF(ISNUMBER($Y11),SUM(OFFSET(Change!V$1,$Y11-1,0,$Z11,1)),0)+IF(ISNUMBER($AA11),SUM(OFFSET(Change!V$1,$AA11-1,0,$AB11,1)),0)</f>
        <v>3.065604725341E-2</v>
      </c>
      <c r="W11" s="8">
        <f ca="1">IF(ISNUMBER($Y11),SUM(OFFSET(Change!W$1,$Y11-1,0,$Z11,1)),0)+IF(ISNUMBER($AA11),SUM(OFFSET(Change!W$1,$AA11-1,0,$AB11,1)),0)</f>
        <v>6.7022479291550002E-2</v>
      </c>
      <c r="Y11" s="4">
        <v>67</v>
      </c>
      <c r="Z11" s="4">
        <v>1</v>
      </c>
    </row>
    <row r="12" spans="2:28" x14ac:dyDescent="0.25">
      <c r="B12" s="4" t="s">
        <v>53</v>
      </c>
      <c r="C12" s="8">
        <f t="shared" ca="1" si="0"/>
        <v>-2951.2482026792322</v>
      </c>
      <c r="D12" s="8">
        <f ca="1">IF(ISNUMBER($Y12),SUM(OFFSET(Change!D$1,$Y12-1,0,$Z12,1)),0)+IF(ISNUMBER($AA12),SUM(OFFSET(Change!D$1,$AA12-1,0,$AB12,1)),0)</f>
        <v>-705.17787526924212</v>
      </c>
      <c r="E12" s="8">
        <f ca="1">IF(ISNUMBER($Y12),SUM(OFFSET(Change!E$1,$Y12-1,0,$Z12,1)),0)+IF(ISNUMBER($AA12),SUM(OFFSET(Change!E$1,$AA12-1,0,$AB12,1)),0)</f>
        <v>-845.13631618742988</v>
      </c>
      <c r="F12" s="8">
        <f ca="1">IF(ISNUMBER($Y12),SUM(OFFSET(Change!F$1,$Y12-1,0,$Z12,1)),0)+IF(ISNUMBER($AA12),SUM(OFFSET(Change!F$1,$AA12-1,0,$AB12,1)),0)</f>
        <v>-226.56905474292012</v>
      </c>
      <c r="G12" s="8">
        <f ca="1">IF(ISNUMBER($Y12),SUM(OFFSET(Change!G$1,$Y12-1,0,$Z12,1)),0)+IF(ISNUMBER($AA12),SUM(OFFSET(Change!G$1,$AA12-1,0,$AB12,1)),0)</f>
        <v>-193.46674273003748</v>
      </c>
      <c r="H12" s="8">
        <f ca="1">IF(ISNUMBER($Y12),SUM(OFFSET(Change!H$1,$Y12-1,0,$Z12,1)),0)+IF(ISNUMBER($AA12),SUM(OFFSET(Change!H$1,$AA12-1,0,$AB12,1)),0)</f>
        <v>-291.28816498723688</v>
      </c>
      <c r="I12" s="8">
        <f ca="1">IF(ISNUMBER($Y12),SUM(OFFSET(Change!I$1,$Y12-1,0,$Z12,1)),0)+IF(ISNUMBER($AA12),SUM(OFFSET(Change!I$1,$AA12-1,0,$AB12,1)),0)</f>
        <v>-184.89525709512546</v>
      </c>
      <c r="J12" s="8">
        <f ca="1">IF(ISNUMBER($Y12),SUM(OFFSET(Change!J$1,$Y12-1,0,$Z12,1)),0)+IF(ISNUMBER($AA12),SUM(OFFSET(Change!J$1,$AA12-1,0,$AB12,1)),0)</f>
        <v>-139.60920275225641</v>
      </c>
      <c r="K12" s="8">
        <f ca="1">IF(ISNUMBER($Y12),SUM(OFFSET(Change!K$1,$Y12-1,0,$Z12,1)),0)+IF(ISNUMBER($AA12),SUM(OFFSET(Change!K$1,$AA12-1,0,$AB12,1)),0)</f>
        <v>-10.824126371565107</v>
      </c>
      <c r="L12" s="8">
        <f ca="1">IF(ISNUMBER($Y12),SUM(OFFSET(Change!L$1,$Y12-1,0,$Z12,1)),0)+IF(ISNUMBER($AA12),SUM(OFFSET(Change!L$1,$AA12-1,0,$AB12,1)),0)</f>
        <v>-11.842339220943265</v>
      </c>
      <c r="M12" s="8">
        <f ca="1">IF(ISNUMBER($Y12),SUM(OFFSET(Change!M$1,$Y12-1,0,$Z12,1)),0)+IF(ISNUMBER($AA12),SUM(OFFSET(Change!M$1,$AA12-1,0,$AB12,1)),0)</f>
        <v>-96.678787280960364</v>
      </c>
      <c r="N12" s="8">
        <f ca="1">IF(ISNUMBER($Y12),SUM(OFFSET(Change!N$1,$Y12-1,0,$Z12,1)),0)+IF(ISNUMBER($AA12),SUM(OFFSET(Change!N$1,$AA12-1,0,$AB12,1)),0)</f>
        <v>-164.71677069027993</v>
      </c>
      <c r="O12" s="8">
        <f ca="1">IF(ISNUMBER($Y12),SUM(OFFSET(Change!O$1,$Y12-1,0,$Z12,1)),0)+IF(ISNUMBER($AA12),SUM(OFFSET(Change!O$1,$AA12-1,0,$AB12,1)),0)</f>
        <v>-201.07662590021766</v>
      </c>
      <c r="P12" s="8">
        <f ca="1">IF(ISNUMBER($Y12),SUM(OFFSET(Change!P$1,$Y12-1,0,$Z12,1)),0)+IF(ISNUMBER($AA12),SUM(OFFSET(Change!P$1,$AA12-1,0,$AB12,1)),0)</f>
        <v>-185.95941305055018</v>
      </c>
      <c r="Q12" s="8">
        <f ca="1">IF(ISNUMBER($Y12),SUM(OFFSET(Change!Q$1,$Y12-1,0,$Z12,1)),0)+IF(ISNUMBER($AA12),SUM(OFFSET(Change!Q$1,$AA12-1,0,$AB12,1)),0)</f>
        <v>-158.12003258472899</v>
      </c>
      <c r="R12" s="8">
        <f ca="1">IF(ISNUMBER($Y12),SUM(OFFSET(Change!R$1,$Y12-1,0,$Z12,1)),0)+IF(ISNUMBER($AA12),SUM(OFFSET(Change!R$1,$AA12-1,0,$AB12,1)),0)</f>
        <v>-163.08511992902666</v>
      </c>
      <c r="S12" s="8">
        <f ca="1">IF(ISNUMBER($Y12),SUM(OFFSET(Change!S$1,$Y12-1,0,$Z12,1)),0)+IF(ISNUMBER($AA12),SUM(OFFSET(Change!S$1,$AA12-1,0,$AB12,1)),0)</f>
        <v>-184.23579012573097</v>
      </c>
      <c r="T12" s="8">
        <f ca="1">IF(ISNUMBER($Y12),SUM(OFFSET(Change!T$1,$Y12-1,0,$Z12,1)),0)+IF(ISNUMBER($AA12),SUM(OFFSET(Change!T$1,$AA12-1,0,$AB12,1)),0)</f>
        <v>-203.66996565499616</v>
      </c>
      <c r="U12" s="8">
        <f ca="1">IF(ISNUMBER($Y12),SUM(OFFSET(Change!U$1,$Y12-1,0,$Z12,1)),0)+IF(ISNUMBER($AA12),SUM(OFFSET(Change!U$1,$AA12-1,0,$AB12,1)),0)</f>
        <v>-207.35118311673858</v>
      </c>
      <c r="V12" s="8">
        <f ca="1">IF(ISNUMBER($Y12),SUM(OFFSET(Change!V$1,$Y12-1,0,$Z12,1)),0)+IF(ISNUMBER($AA12),SUM(OFFSET(Change!V$1,$AA12-1,0,$AB12,1)),0)</f>
        <v>-245.81061226461824</v>
      </c>
      <c r="W12" s="8">
        <f ca="1">IF(ISNUMBER($Y12),SUM(OFFSET(Change!W$1,$Y12-1,0,$Z12,1)),0)+IF(ISNUMBER($AA12),SUM(OFFSET(Change!W$1,$AA12-1,0,$AB12,1)),0)</f>
        <v>-273.61382832341894</v>
      </c>
      <c r="Y12" s="4">
        <v>66</v>
      </c>
      <c r="Z12" s="4">
        <v>1</v>
      </c>
    </row>
    <row r="13" spans="2:28" x14ac:dyDescent="0.25">
      <c r="B13" s="4" t="s">
        <v>49</v>
      </c>
      <c r="C13" s="8">
        <f t="shared" ca="1" si="0"/>
        <v>308.763841955717</v>
      </c>
      <c r="D13" s="8">
        <f ca="1">IF(ISNUMBER($Y13),SUM(OFFSET(Change!D$1,$Y13-1,0,$Z13,1)),0)+IF(ISNUMBER($AA13),SUM(OFFSET(Change!D$1,$AA13-1,0,$AB13,1)),0)</f>
        <v>69.713330836814691</v>
      </c>
      <c r="E13" s="8">
        <f ca="1">IF(ISNUMBER($Y13),SUM(OFFSET(Change!E$1,$Y13-1,0,$Z13,1)),0)+IF(ISNUMBER($AA13),SUM(OFFSET(Change!E$1,$AA13-1,0,$AB13,1)),0)</f>
        <v>82.86438232032063</v>
      </c>
      <c r="F13" s="8">
        <f ca="1">IF(ISNUMBER($Y13),SUM(OFFSET(Change!F$1,$Y13-1,0,$Z13,1)),0)+IF(ISNUMBER($AA13),SUM(OFFSET(Change!F$1,$AA13-1,0,$AB13,1)),0)</f>
        <v>348.08714061808723</v>
      </c>
      <c r="G13" s="8">
        <f ca="1">IF(ISNUMBER($Y13),SUM(OFFSET(Change!G$1,$Y13-1,0,$Z13,1)),0)+IF(ISNUMBER($AA13),SUM(OFFSET(Change!G$1,$AA13-1,0,$AB13,1)),0)</f>
        <v>340.23688444921538</v>
      </c>
      <c r="H13" s="8">
        <f ca="1">IF(ISNUMBER($Y13),SUM(OFFSET(Change!H$1,$Y13-1,0,$Z13,1)),0)+IF(ISNUMBER($AA13),SUM(OFFSET(Change!H$1,$AA13-1,0,$AB13,1)),0)</f>
        <v>375.9206919934818</v>
      </c>
      <c r="I13" s="8">
        <f ca="1">IF(ISNUMBER($Y13),SUM(OFFSET(Change!I$1,$Y13-1,0,$Z13,1)),0)+IF(ISNUMBER($AA13),SUM(OFFSET(Change!I$1,$AA13-1,0,$AB13,1)),0)</f>
        <v>-224.7065131102222</v>
      </c>
      <c r="J13" s="8">
        <f ca="1">IF(ISNUMBER($Y13),SUM(OFFSET(Change!J$1,$Y13-1,0,$Z13,1)),0)+IF(ISNUMBER($AA13),SUM(OFFSET(Change!J$1,$AA13-1,0,$AB13,1)),0)</f>
        <v>-177.07981501584487</v>
      </c>
      <c r="K13" s="8">
        <f ca="1">IF(ISNUMBER($Y13),SUM(OFFSET(Change!K$1,$Y13-1,0,$Z13,1)),0)+IF(ISNUMBER($AA13),SUM(OFFSET(Change!K$1,$AA13-1,0,$AB13,1)),0)</f>
        <v>-155.97222677314528</v>
      </c>
      <c r="L13" s="8">
        <f ca="1">IF(ISNUMBER($Y13),SUM(OFFSET(Change!L$1,$Y13-1,0,$Z13,1)),0)+IF(ISNUMBER($AA13),SUM(OFFSET(Change!L$1,$AA13-1,0,$AB13,1)),0)</f>
        <v>-58.170548772578378</v>
      </c>
      <c r="M13" s="8">
        <f ca="1">IF(ISNUMBER($Y13),SUM(OFFSET(Change!M$1,$Y13-1,0,$Z13,1)),0)+IF(ISNUMBER($AA13),SUM(OFFSET(Change!M$1,$AA13-1,0,$AB13,1)),0)</f>
        <v>-228.83248477974837</v>
      </c>
      <c r="N13" s="8">
        <f ca="1">IF(ISNUMBER($Y13),SUM(OFFSET(Change!N$1,$Y13-1,0,$Z13,1)),0)+IF(ISNUMBER($AA13),SUM(OFFSET(Change!N$1,$AA13-1,0,$AB13,1)),0)</f>
        <v>-327.77916999294342</v>
      </c>
      <c r="O13" s="8">
        <f ca="1">IF(ISNUMBER($Y13),SUM(OFFSET(Change!O$1,$Y13-1,0,$Z13,1)),0)+IF(ISNUMBER($AA13),SUM(OFFSET(Change!O$1,$AA13-1,0,$AB13,1)),0)</f>
        <v>-325.00737399277261</v>
      </c>
      <c r="P13" s="8">
        <f ca="1">IF(ISNUMBER($Y13),SUM(OFFSET(Change!P$1,$Y13-1,0,$Z13,1)),0)+IF(ISNUMBER($AA13),SUM(OFFSET(Change!P$1,$AA13-1,0,$AB13,1)),0)</f>
        <v>-234.51213749016037</v>
      </c>
      <c r="Q13" s="8">
        <f ca="1">IF(ISNUMBER($Y13),SUM(OFFSET(Change!Q$1,$Y13-1,0,$Z13,1)),0)+IF(ISNUMBER($AA13),SUM(OFFSET(Change!Q$1,$AA13-1,0,$AB13,1)),0)</f>
        <v>-222.97447624318593</v>
      </c>
      <c r="R13" s="8">
        <f ca="1">IF(ISNUMBER($Y13),SUM(OFFSET(Change!R$1,$Y13-1,0,$Z13,1)),0)+IF(ISNUMBER($AA13),SUM(OFFSET(Change!R$1,$AA13-1,0,$AB13,1)),0)</f>
        <v>-237.69490811106215</v>
      </c>
      <c r="S13" s="8">
        <f ca="1">IF(ISNUMBER($Y13),SUM(OFFSET(Change!S$1,$Y13-1,0,$Z13,1)),0)+IF(ISNUMBER($AA13),SUM(OFFSET(Change!S$1,$AA13-1,0,$AB13,1)),0)</f>
        <v>-226.82235800212104</v>
      </c>
      <c r="T13" s="8">
        <f ca="1">IF(ISNUMBER($Y13),SUM(OFFSET(Change!T$1,$Y13-1,0,$Z13,1)),0)+IF(ISNUMBER($AA13),SUM(OFFSET(Change!T$1,$AA13-1,0,$AB13,1)),0)</f>
        <v>-222.0362961997468</v>
      </c>
      <c r="U13" s="8">
        <f ca="1">IF(ISNUMBER($Y13),SUM(OFFSET(Change!U$1,$Y13-1,0,$Z13,1)),0)+IF(ISNUMBER($AA13),SUM(OFFSET(Change!U$1,$AA13-1,0,$AB13,1)),0)</f>
        <v>595.27412878610278</v>
      </c>
      <c r="V13" s="8">
        <f ca="1">IF(ISNUMBER($Y13),SUM(OFFSET(Change!V$1,$Y13-1,0,$Z13,1)),0)+IF(ISNUMBER($AA13),SUM(OFFSET(Change!V$1,$AA13-1,0,$AB13,1)),0)</f>
        <v>708.08911786521105</v>
      </c>
      <c r="W13" s="8">
        <f ca="1">IF(ISNUMBER($Y13),SUM(OFFSET(Change!W$1,$Y13-1,0,$Z13,1)),0)+IF(ISNUMBER($AA13),SUM(OFFSET(Change!W$1,$AA13-1,0,$AB13,1)),0)</f>
        <v>776.55738587310589</v>
      </c>
      <c r="Y13" s="4">
        <v>27</v>
      </c>
      <c r="Z13" s="4">
        <v>1</v>
      </c>
    </row>
    <row r="14" spans="2:28" x14ac:dyDescent="0.25">
      <c r="B14" s="10" t="s">
        <v>50</v>
      </c>
      <c r="C14" s="11">
        <f t="shared" ca="1" si="0"/>
        <v>135.37565041597395</v>
      </c>
      <c r="D14" s="11">
        <f ca="1">IF(ISNUMBER($Y14),SUM(OFFSET(Change!D$1,$Y14-1,0,$Z14,1)),0)+IF(ISNUMBER($AA14),SUM(OFFSET(Change!D$1,$AA14-1,0,$AB14,1)),0)</f>
        <v>25.395204181297711</v>
      </c>
      <c r="E14" s="11">
        <f ca="1">IF(ISNUMBER($Y14),SUM(OFFSET(Change!E$1,$Y14-1,0,$Z14,1)),0)+IF(ISNUMBER($AA14),SUM(OFFSET(Change!E$1,$AA14-1,0,$AB14,1)),0)</f>
        <v>107.68288234484284</v>
      </c>
      <c r="F14" s="11">
        <f ca="1">IF(ISNUMBER($Y14),SUM(OFFSET(Change!F$1,$Y14-1,0,$Z14,1)),0)+IF(ISNUMBER($AA14),SUM(OFFSET(Change!F$1,$AA14-1,0,$AB14,1)),0)</f>
        <v>1.2380138971759999E-2</v>
      </c>
      <c r="G14" s="11">
        <f ca="1">IF(ISNUMBER($Y14),SUM(OFFSET(Change!G$1,$Y14-1,0,$Z14,1)),0)+IF(ISNUMBER($AA14),SUM(OFFSET(Change!G$1,$AA14-1,0,$AB14,1)),0)</f>
        <v>0</v>
      </c>
      <c r="H14" s="11">
        <f ca="1">IF(ISNUMBER($Y14),SUM(OFFSET(Change!H$1,$Y14-1,0,$Z14,1)),0)+IF(ISNUMBER($AA14),SUM(OFFSET(Change!H$1,$AA14-1,0,$AB14,1)),0)</f>
        <v>0</v>
      </c>
      <c r="I14" s="11">
        <f ca="1">IF(ISNUMBER($Y14),SUM(OFFSET(Change!I$1,$Y14-1,0,$Z14,1)),0)+IF(ISNUMBER($AA14),SUM(OFFSET(Change!I$1,$AA14-1,0,$AB14,1)),0)</f>
        <v>1.8625518301641599</v>
      </c>
      <c r="J14" s="11">
        <f ca="1">IF(ISNUMBER($Y14),SUM(OFFSET(Change!J$1,$Y14-1,0,$Z14,1)),0)+IF(ISNUMBER($AA14),SUM(OFFSET(Change!J$1,$AA14-1,0,$AB14,1)),0)</f>
        <v>0.42582808663937</v>
      </c>
      <c r="K14" s="11">
        <f ca="1">IF(ISNUMBER($Y14),SUM(OFFSET(Change!K$1,$Y14-1,0,$Z14,1)),0)+IF(ISNUMBER($AA14),SUM(OFFSET(Change!K$1,$AA14-1,0,$AB14,1)),0)</f>
        <v>1.6566655731929999E-2</v>
      </c>
      <c r="L14" s="11">
        <f ca="1">IF(ISNUMBER($Y14),SUM(OFFSET(Change!L$1,$Y14-1,0,$Z14,1)),0)+IF(ISNUMBER($AA14),SUM(OFFSET(Change!L$1,$AA14-1,0,$AB14,1)),0)</f>
        <v>1.1142897370524298</v>
      </c>
      <c r="M14" s="11">
        <f ca="1">IF(ISNUMBER($Y14),SUM(OFFSET(Change!M$1,$Y14-1,0,$Z14,1)),0)+IF(ISNUMBER($AA14),SUM(OFFSET(Change!M$1,$AA14-1,0,$AB14,1)),0)</f>
        <v>1.27811518993041</v>
      </c>
      <c r="N14" s="11">
        <f ca="1">IF(ISNUMBER($Y14),SUM(OFFSET(Change!N$1,$Y14-1,0,$Z14,1)),0)+IF(ISNUMBER($AA14),SUM(OFFSET(Change!N$1,$AA14-1,0,$AB14,1)),0)</f>
        <v>2.7638869787815303</v>
      </c>
      <c r="O14" s="11">
        <f ca="1">IF(ISNUMBER($Y14),SUM(OFFSET(Change!O$1,$Y14-1,0,$Z14,1)),0)+IF(ISNUMBER($AA14),SUM(OFFSET(Change!O$1,$AA14-1,0,$AB14,1)),0)</f>
        <v>0.61857479674477001</v>
      </c>
      <c r="P14" s="11">
        <f ca="1">IF(ISNUMBER($Y14),SUM(OFFSET(Change!P$1,$Y14-1,0,$Z14,1)),0)+IF(ISNUMBER($AA14),SUM(OFFSET(Change!P$1,$AA14-1,0,$AB14,1)),0)</f>
        <v>2.4050360193014</v>
      </c>
      <c r="Q14" s="11">
        <f ca="1">IF(ISNUMBER($Y14),SUM(OFFSET(Change!Q$1,$Y14-1,0,$Z14,1)),0)+IF(ISNUMBER($AA14),SUM(OFFSET(Change!Q$1,$AA14-1,0,$AB14,1)),0)</f>
        <v>4.0344723531617399</v>
      </c>
      <c r="R14" s="11">
        <f ca="1">IF(ISNUMBER($Y14),SUM(OFFSET(Change!R$1,$Y14-1,0,$Z14,1)),0)+IF(ISNUMBER($AA14),SUM(OFFSET(Change!R$1,$AA14-1,0,$AB14,1)),0)</f>
        <v>4.1348093717850203</v>
      </c>
      <c r="S14" s="11">
        <f ca="1">IF(ISNUMBER($Y14),SUM(OFFSET(Change!S$1,$Y14-1,0,$Z14,1)),0)+IF(ISNUMBER($AA14),SUM(OFFSET(Change!S$1,$AA14-1,0,$AB14,1)),0)</f>
        <v>10.076557992910791</v>
      </c>
      <c r="T14" s="11">
        <f ca="1">IF(ISNUMBER($Y14),SUM(OFFSET(Change!T$1,$Y14-1,0,$Z14,1)),0)+IF(ISNUMBER($AA14),SUM(OFFSET(Change!T$1,$AA14-1,0,$AB14,1)),0)</f>
        <v>7.4036089307104902</v>
      </c>
      <c r="U14" s="11">
        <f ca="1">IF(ISNUMBER($Y14),SUM(OFFSET(Change!U$1,$Y14-1,0,$Z14,1)),0)+IF(ISNUMBER($AA14),SUM(OFFSET(Change!U$1,$AA14-1,0,$AB14,1)),0)</f>
        <v>4.9129305452526904</v>
      </c>
      <c r="V14" s="11">
        <f ca="1">IF(ISNUMBER($Y14),SUM(OFFSET(Change!V$1,$Y14-1,0,$Z14,1)),0)+IF(ISNUMBER($AA14),SUM(OFFSET(Change!V$1,$AA14-1,0,$AB14,1)),0)</f>
        <v>2.34793202708016</v>
      </c>
      <c r="W14" s="11">
        <f ca="1">IF(ISNUMBER($Y14),SUM(OFFSET(Change!W$1,$Y14-1,0,$Z14,1)),0)+IF(ISNUMBER($AA14),SUM(OFFSET(Change!W$1,$AA14-1,0,$AB14,1)),0)</f>
        <v>0</v>
      </c>
      <c r="Y14" s="4">
        <v>40</v>
      </c>
      <c r="Z14" s="4">
        <v>3</v>
      </c>
    </row>
    <row r="15" spans="2:28" x14ac:dyDescent="0.25">
      <c r="B15" s="4" t="s">
        <v>51</v>
      </c>
      <c r="C15" s="8">
        <f t="shared" ca="1" si="0"/>
        <v>7984.2008844932079</v>
      </c>
      <c r="D15" s="8">
        <f ca="1">SUM(D5:D14)</f>
        <v>895.13943411011928</v>
      </c>
      <c r="E15" s="8">
        <f t="shared" ref="E15:W15" ca="1" si="1">SUM(E5:E14)</f>
        <v>1040.6294194351456</v>
      </c>
      <c r="F15" s="8">
        <f t="shared" ca="1" si="1"/>
        <v>1198.424014851656</v>
      </c>
      <c r="G15" s="8">
        <f t="shared" ca="1" si="1"/>
        <v>1112.6949889927712</v>
      </c>
      <c r="H15" s="8">
        <f t="shared" ca="1" si="1"/>
        <v>1029.3029218394527</v>
      </c>
      <c r="I15" s="8">
        <f t="shared" ca="1" si="1"/>
        <v>869.01504640651638</v>
      </c>
      <c r="J15" s="8">
        <f t="shared" ca="1" si="1"/>
        <v>1104.2313828715739</v>
      </c>
      <c r="K15" s="8">
        <f t="shared" ca="1" si="1"/>
        <v>1049.2056328709932</v>
      </c>
      <c r="L15" s="8">
        <f t="shared" ca="1" si="1"/>
        <v>1614.2732239312206</v>
      </c>
      <c r="M15" s="8">
        <f t="shared" ca="1" si="1"/>
        <v>789.85266728930139</v>
      </c>
      <c r="N15" s="8">
        <f t="shared" ca="1" si="1"/>
        <v>-145.17662281911393</v>
      </c>
      <c r="O15" s="8">
        <f t="shared" ca="1" si="1"/>
        <v>-687.47250693972273</v>
      </c>
      <c r="P15" s="8">
        <f t="shared" ca="1" si="1"/>
        <v>-375.29537389260361</v>
      </c>
      <c r="Q15" s="8">
        <f t="shared" ca="1" si="1"/>
        <v>-244.4644805903898</v>
      </c>
      <c r="R15" s="8">
        <f t="shared" ca="1" si="1"/>
        <v>-224.94200634946898</v>
      </c>
      <c r="S15" s="8">
        <f t="shared" ca="1" si="1"/>
        <v>-65.644217886289837</v>
      </c>
      <c r="T15" s="8">
        <f t="shared" ca="1" si="1"/>
        <v>9.670267930140156</v>
      </c>
      <c r="U15" s="8">
        <f t="shared" ca="1" si="1"/>
        <v>1004.1529182538584</v>
      </c>
      <c r="V15" s="8">
        <f t="shared" ca="1" si="1"/>
        <v>1256.1384708846035</v>
      </c>
      <c r="W15" s="8">
        <f t="shared" ca="1" si="1"/>
        <v>1763.9709572079473</v>
      </c>
    </row>
    <row r="17" spans="2:28" x14ac:dyDescent="0.25">
      <c r="B17" s="4" t="s">
        <v>56</v>
      </c>
      <c r="C17" s="8">
        <f t="shared" ref="C17:C22" ca="1" si="2">NPV($C$2,D17:W17)</f>
        <v>7761.5862746508074</v>
      </c>
      <c r="D17" s="8">
        <f ca="1">IF(ISNUMBER($Y17),SUM(OFFSET(Change!D$1,$Y17-1,0,$Z17,1)),0)+IF(ISNUMBER($AA17),SUM(OFFSET(Change!D$1,$AA17-1,0,$AB17,1)),0)</f>
        <v>0</v>
      </c>
      <c r="E17" s="8">
        <f ca="1">IF(ISNUMBER($Y17),SUM(OFFSET(Change!E$1,$Y17-1,0,$Z17,1)),0)+IF(ISNUMBER($AA17),SUM(OFFSET(Change!E$1,$AA17-1,0,$AB17,1)),0)</f>
        <v>0</v>
      </c>
      <c r="F17" s="8">
        <f ca="1">IF(ISNUMBER($Y17),SUM(OFFSET(Change!F$1,$Y17-1,0,$Z17,1)),0)+IF(ISNUMBER($AA17),SUM(OFFSET(Change!F$1,$AA17-1,0,$AB17,1)),0)</f>
        <v>0</v>
      </c>
      <c r="G17" s="8">
        <f ca="1">IF(ISNUMBER($Y17),SUM(OFFSET(Change!G$1,$Y17-1,0,$Z17,1)),0)+IF(ISNUMBER($AA17),SUM(OFFSET(Change!G$1,$AA17-1,0,$AB17,1)),0)</f>
        <v>0</v>
      </c>
      <c r="H17" s="8">
        <f ca="1">IF(ISNUMBER($Y17),SUM(OFFSET(Change!H$1,$Y17-1,0,$Z17,1)),0)+IF(ISNUMBER($AA17),SUM(OFFSET(Change!H$1,$AA17-1,0,$AB17,1)),0)</f>
        <v>173.69769690612782</v>
      </c>
      <c r="I17" s="8">
        <f ca="1">IF(ISNUMBER($Y17),SUM(OFFSET(Change!I$1,$Y17-1,0,$Z17,1)),0)+IF(ISNUMBER($AA17),SUM(OFFSET(Change!I$1,$AA17-1,0,$AB17,1)),0)</f>
        <v>255.04469107827768</v>
      </c>
      <c r="J17" s="8">
        <f ca="1">IF(ISNUMBER($Y17),SUM(OFFSET(Change!J$1,$Y17-1,0,$Z17,1)),0)+IF(ISNUMBER($AA17),SUM(OFFSET(Change!J$1,$AA17-1,0,$AB17,1)),0)</f>
        <v>344.72757033636151</v>
      </c>
      <c r="K17" s="8">
        <f ca="1">IF(ISNUMBER($Y17),SUM(OFFSET(Change!K$1,$Y17-1,0,$Z17,1)),0)+IF(ISNUMBER($AA17),SUM(OFFSET(Change!K$1,$AA17-1,0,$AB17,1)),0)</f>
        <v>419.39850484664908</v>
      </c>
      <c r="L17" s="8">
        <f ca="1">IF(ISNUMBER($Y17),SUM(OFFSET(Change!L$1,$Y17-1,0,$Z17,1)),0)+IF(ISNUMBER($AA17),SUM(OFFSET(Change!L$1,$AA17-1,0,$AB17,1)),0)</f>
        <v>487.39237189753089</v>
      </c>
      <c r="M17" s="8">
        <f ca="1">IF(ISNUMBER($Y17),SUM(OFFSET(Change!M$1,$Y17-1,0,$Z17,1)),0)+IF(ISNUMBER($AA17),SUM(OFFSET(Change!M$1,$AA17-1,0,$AB17,1)),0)</f>
        <v>771.27212841330481</v>
      </c>
      <c r="N17" s="8">
        <f ca="1">IF(ISNUMBER($Y17),SUM(OFFSET(Change!N$1,$Y17-1,0,$Z17,1)),0)+IF(ISNUMBER($AA17),SUM(OFFSET(Change!N$1,$AA17-1,0,$AB17,1)),0)</f>
        <v>1204.2157774595812</v>
      </c>
      <c r="O17" s="8">
        <f ca="1">IF(ISNUMBER($Y17),SUM(OFFSET(Change!O$1,$Y17-1,0,$Z17,1)),0)+IF(ISNUMBER($AA17),SUM(OFFSET(Change!O$1,$AA17-1,0,$AB17,1)),0)</f>
        <v>1537.7682522542525</v>
      </c>
      <c r="P17" s="8">
        <f ca="1">IF(ISNUMBER($Y17),SUM(OFFSET(Change!P$1,$Y17-1,0,$Z17,1)),0)+IF(ISNUMBER($AA17),SUM(OFFSET(Change!P$1,$AA17-1,0,$AB17,1)),0)</f>
        <v>1537.7682522542525</v>
      </c>
      <c r="Q17" s="8">
        <f ca="1">IF(ISNUMBER($Y17),SUM(OFFSET(Change!Q$1,$Y17-1,0,$Z17,1)),0)+IF(ISNUMBER($AA17),SUM(OFFSET(Change!Q$1,$AA17-1,0,$AB17,1)),0)</f>
        <v>1537.7682522542698</v>
      </c>
      <c r="R17" s="8">
        <f ca="1">IF(ISNUMBER($Y17),SUM(OFFSET(Change!R$1,$Y17-1,0,$Z17,1)),0)+IF(ISNUMBER($AA17),SUM(OFFSET(Change!R$1,$AA17-1,0,$AB17,1)),0)</f>
        <v>1735.8610583225854</v>
      </c>
      <c r="S17" s="8">
        <f ca="1">IF(ISNUMBER($Y17),SUM(OFFSET(Change!S$1,$Y17-1,0,$Z17,1)),0)+IF(ISNUMBER($AA17),SUM(OFFSET(Change!S$1,$AA17-1,0,$AB17,1)),0)</f>
        <v>1735.8610583225854</v>
      </c>
      <c r="T17" s="8">
        <f ca="1">IF(ISNUMBER($Y17),SUM(OFFSET(Change!T$1,$Y17-1,0,$Z17,1)),0)+IF(ISNUMBER($AA17),SUM(OFFSET(Change!T$1,$AA17-1,0,$AB17,1)),0)</f>
        <v>1735.8610583225854</v>
      </c>
      <c r="U17" s="8">
        <f ca="1">IF(ISNUMBER($Y17),SUM(OFFSET(Change!U$1,$Y17-1,0,$Z17,1)),0)+IF(ISNUMBER($AA17),SUM(OFFSET(Change!U$1,$AA17-1,0,$AB17,1)),0)</f>
        <v>1875.8981097606229</v>
      </c>
      <c r="V17" s="8">
        <f ca="1">IF(ISNUMBER($Y17),SUM(OFFSET(Change!V$1,$Y17-1,0,$Z17,1)),0)+IF(ISNUMBER($AA17),SUM(OFFSET(Change!V$1,$AA17-1,0,$AB17,1)),0)</f>
        <v>2298.9369618807118</v>
      </c>
      <c r="W17" s="8">
        <f ca="1">IF(ISNUMBER($Y17),SUM(OFFSET(Change!W$1,$Y17-1,0,$Z17,1)),0)+IF(ISNUMBER($AA17),SUM(OFFSET(Change!W$1,$AA17-1,0,$AB17,1)),0)</f>
        <v>2300.8282978067473</v>
      </c>
      <c r="Y17" s="4">
        <v>47</v>
      </c>
      <c r="Z17" s="4">
        <v>2</v>
      </c>
    </row>
    <row r="18" spans="2:28" x14ac:dyDescent="0.25">
      <c r="B18" s="4" t="s">
        <v>57</v>
      </c>
      <c r="C18" s="8">
        <f t="shared" ca="1" si="2"/>
        <v>9035.1550473621446</v>
      </c>
      <c r="D18" s="8">
        <f ca="1">IF(ISNUMBER($Y18),SUM(OFFSET(Change!D$1,$Y18-1,0,$Z18,1)),0)+IF(ISNUMBER($AA18),SUM(OFFSET(Change!D$1,$AA18-1,0,$AB18,1)),0)</f>
        <v>226.61766328640675</v>
      </c>
      <c r="E18" s="8">
        <f ca="1">IF(ISNUMBER($Y18),SUM(OFFSET(Change!E$1,$Y18-1,0,$Z18,1)),0)+IF(ISNUMBER($AA18),SUM(OFFSET(Change!E$1,$AA18-1,0,$AB18,1)),0)</f>
        <v>247.27654905931502</v>
      </c>
      <c r="F18" s="8">
        <f ca="1">IF(ISNUMBER($Y18),SUM(OFFSET(Change!F$1,$Y18-1,0,$Z18,1)),0)+IF(ISNUMBER($AA18),SUM(OFFSET(Change!F$1,$AA18-1,0,$AB18,1)),0)</f>
        <v>465.75923303426379</v>
      </c>
      <c r="G18" s="8">
        <f ca="1">IF(ISNUMBER($Y18),SUM(OFFSET(Change!G$1,$Y18-1,0,$Z18,1)),0)+IF(ISNUMBER($AA18),SUM(OFFSET(Change!G$1,$AA18-1,0,$AB18,1)),0)</f>
        <v>557.82926128399049</v>
      </c>
      <c r="H18" s="8">
        <f ca="1">IF(ISNUMBER($Y18),SUM(OFFSET(Change!H$1,$Y18-1,0,$Z18,1)),0)+IF(ISNUMBER($AA18),SUM(OFFSET(Change!H$1,$AA18-1,0,$AB18,1)),0)</f>
        <v>659.046387239772</v>
      </c>
      <c r="I18" s="8">
        <f ca="1">IF(ISNUMBER($Y18),SUM(OFFSET(Change!I$1,$Y18-1,0,$Z18,1)),0)+IF(ISNUMBER($AA18),SUM(OFFSET(Change!I$1,$AA18-1,0,$AB18,1)),0)</f>
        <v>693.86136981360244</v>
      </c>
      <c r="J18" s="8">
        <f ca="1">IF(ISNUMBER($Y18),SUM(OFFSET(Change!J$1,$Y18-1,0,$Z18,1)),0)+IF(ISNUMBER($AA18),SUM(OFFSET(Change!J$1,$AA18-1,0,$AB18,1)),0)</f>
        <v>735.06179835419528</v>
      </c>
      <c r="K18" s="8">
        <f ca="1">IF(ISNUMBER($Y18),SUM(OFFSET(Change!K$1,$Y18-1,0,$Z18,1)),0)+IF(ISNUMBER($AA18),SUM(OFFSET(Change!K$1,$AA18-1,0,$AB18,1)),0)</f>
        <v>746.46924595306882</v>
      </c>
      <c r="L18" s="8">
        <f ca="1">IF(ISNUMBER($Y18),SUM(OFFSET(Change!L$1,$Y18-1,0,$Z18,1)),0)+IF(ISNUMBER($AA18),SUM(OFFSET(Change!L$1,$AA18-1,0,$AB18,1)),0)</f>
        <v>761.57649788223671</v>
      </c>
      <c r="M18" s="8">
        <f ca="1">IF(ISNUMBER($Y18),SUM(OFFSET(Change!M$1,$Y18-1,0,$Z18,1)),0)+IF(ISNUMBER($AA18),SUM(OFFSET(Change!M$1,$AA18-1,0,$AB18,1)),0)</f>
        <v>902.35587143374005</v>
      </c>
      <c r="N18" s="8">
        <f ca="1">IF(ISNUMBER($Y18),SUM(OFFSET(Change!N$1,$Y18-1,0,$Z18,1)),0)+IF(ISNUMBER($AA18),SUM(OFFSET(Change!N$1,$AA18-1,0,$AB18,1)),0)</f>
        <v>1120.3943552334586</v>
      </c>
      <c r="O18" s="8">
        <f ca="1">IF(ISNUMBER($Y18),SUM(OFFSET(Change!O$1,$Y18-1,0,$Z18,1)),0)+IF(ISNUMBER($AA18),SUM(OFFSET(Change!O$1,$AA18-1,0,$AB18,1)),0)</f>
        <v>1300.3181816319334</v>
      </c>
      <c r="P18" s="8">
        <f ca="1">IF(ISNUMBER($Y18),SUM(OFFSET(Change!P$1,$Y18-1,0,$Z18,1)),0)+IF(ISNUMBER($AA18),SUM(OFFSET(Change!P$1,$AA18-1,0,$AB18,1)),0)</f>
        <v>1253.6409109469876</v>
      </c>
      <c r="Q18" s="8">
        <f ca="1">IF(ISNUMBER($Y18),SUM(OFFSET(Change!Q$1,$Y18-1,0,$Z18,1)),0)+IF(ISNUMBER($AA18),SUM(OFFSET(Change!Q$1,$AA18-1,0,$AB18,1)),0)</f>
        <v>1236.3701394934587</v>
      </c>
      <c r="R18" s="8">
        <f ca="1">IF(ISNUMBER($Y18),SUM(OFFSET(Change!R$1,$Y18-1,0,$Z18,1)),0)+IF(ISNUMBER($AA18),SUM(OFFSET(Change!R$1,$AA18-1,0,$AB18,1)),0)</f>
        <v>1372.9074028809637</v>
      </c>
      <c r="S18" s="8">
        <f ca="1">IF(ISNUMBER($Y18),SUM(OFFSET(Change!S$1,$Y18-1,0,$Z18,1)),0)+IF(ISNUMBER($AA18),SUM(OFFSET(Change!S$1,$AA18-1,0,$AB18,1)),0)</f>
        <v>1408.5225734618689</v>
      </c>
      <c r="T18" s="8">
        <f ca="1">IF(ISNUMBER($Y18),SUM(OFFSET(Change!T$1,$Y18-1,0,$Z18,1)),0)+IF(ISNUMBER($AA18),SUM(OFFSET(Change!T$1,$AA18-1,0,$AB18,1)),0)</f>
        <v>1446.433164288539</v>
      </c>
      <c r="U18" s="8">
        <f ca="1">IF(ISNUMBER($Y18),SUM(OFFSET(Change!U$1,$Y18-1,0,$Z18,1)),0)+IF(ISNUMBER($AA18),SUM(OFFSET(Change!U$1,$AA18-1,0,$AB18,1)),0)</f>
        <v>1489.9096142530379</v>
      </c>
      <c r="V18" s="8">
        <f ca="1">IF(ISNUMBER($Y18),SUM(OFFSET(Change!V$1,$Y18-1,0,$Z18,1)),0)+IF(ISNUMBER($AA18),SUM(OFFSET(Change!V$1,$AA18-1,0,$AB18,1)),0)</f>
        <v>1536.398252016812</v>
      </c>
      <c r="W18" s="8">
        <f ca="1">IF(ISNUMBER($Y18),SUM(OFFSET(Change!W$1,$Y18-1,0,$Z18,1)),0)+IF(ISNUMBER($AA18),SUM(OFFSET(Change!W$1,$AA18-1,0,$AB18,1)),0)</f>
        <v>1585.2363583729577</v>
      </c>
      <c r="Y18" s="9">
        <v>49</v>
      </c>
      <c r="Z18" s="9">
        <v>2</v>
      </c>
      <c r="AA18" s="9">
        <v>52</v>
      </c>
      <c r="AB18" s="4">
        <v>2</v>
      </c>
    </row>
    <row r="19" spans="2:28" x14ac:dyDescent="0.25">
      <c r="B19" s="4" t="s">
        <v>54</v>
      </c>
      <c r="C19" s="8">
        <f t="shared" ca="1" si="2"/>
        <v>5355.0961735031779</v>
      </c>
      <c r="D19" s="8">
        <f ca="1">IF(ISNUMBER($Y19),SUM(OFFSET(Change!D$1,$Y19-1,0,$Z19,1)),0)+IF(ISNUMBER($AA19),SUM(OFFSET(Change!D$1,$AA19-1,0,$AB19,1)),0)</f>
        <v>298.73896349348342</v>
      </c>
      <c r="E19" s="8">
        <f ca="1">IF(ISNUMBER($Y19),SUM(OFFSET(Change!E$1,$Y19-1,0,$Z19,1)),0)+IF(ISNUMBER($AA19),SUM(OFFSET(Change!E$1,$AA19-1,0,$AB19,1)),0)</f>
        <v>347.70938718540765</v>
      </c>
      <c r="F19" s="8">
        <f ca="1">IF(ISNUMBER($Y19),SUM(OFFSET(Change!F$1,$Y19-1,0,$Z19,1)),0)+IF(ISNUMBER($AA19),SUM(OFFSET(Change!F$1,$AA19-1,0,$AB19,1)),0)</f>
        <v>331.14862902031626</v>
      </c>
      <c r="G19" s="8">
        <f ca="1">IF(ISNUMBER($Y19),SUM(OFFSET(Change!G$1,$Y19-1,0,$Z19,1)),0)+IF(ISNUMBER($AA19),SUM(OFFSET(Change!G$1,$AA19-1,0,$AB19,1)),0)</f>
        <v>398.05432170448699</v>
      </c>
      <c r="H19" s="8">
        <f ca="1">IF(ISNUMBER($Y19),SUM(OFFSET(Change!H$1,$Y19-1,0,$Z19,1)),0)+IF(ISNUMBER($AA19),SUM(OFFSET(Change!H$1,$AA19-1,0,$AB19,1)),0)</f>
        <v>389.83359421658457</v>
      </c>
      <c r="I19" s="8">
        <f ca="1">IF(ISNUMBER($Y19),SUM(OFFSET(Change!I$1,$Y19-1,0,$Z19,1)),0)+IF(ISNUMBER($AA19),SUM(OFFSET(Change!I$1,$AA19-1,0,$AB19,1)),0)</f>
        <v>770.16691686873742</v>
      </c>
      <c r="J19" s="8">
        <f ca="1">IF(ISNUMBER($Y19),SUM(OFFSET(Change!J$1,$Y19-1,0,$Z19,1)),0)+IF(ISNUMBER($AA19),SUM(OFFSET(Change!J$1,$AA19-1,0,$AB19,1)),0)</f>
        <v>728.87731626259711</v>
      </c>
      <c r="K19" s="8">
        <f ca="1">IF(ISNUMBER($Y19),SUM(OFFSET(Change!K$1,$Y19-1,0,$Z19,1)),0)+IF(ISNUMBER($AA19),SUM(OFFSET(Change!K$1,$AA19-1,0,$AB19,1)),0)</f>
        <v>729.18685243160655</v>
      </c>
      <c r="L19" s="8">
        <f ca="1">IF(ISNUMBER($Y19),SUM(OFFSET(Change!L$1,$Y19-1,0,$Z19,1)),0)+IF(ISNUMBER($AA19),SUM(OFFSET(Change!L$1,$AA19-1,0,$AB19,1)),0)</f>
        <v>697.0322443794455</v>
      </c>
      <c r="M19" s="8">
        <f ca="1">IF(ISNUMBER($Y19),SUM(OFFSET(Change!M$1,$Y19-1,0,$Z19,1)),0)+IF(ISNUMBER($AA19),SUM(OFFSET(Change!M$1,$AA19-1,0,$AB19,1)),0)</f>
        <v>710.08146198733834</v>
      </c>
      <c r="N19" s="8">
        <f ca="1">IF(ISNUMBER($Y19),SUM(OFFSET(Change!N$1,$Y19-1,0,$Z19,1)),0)+IF(ISNUMBER($AA19),SUM(OFFSET(Change!N$1,$AA19-1,0,$AB19,1)),0)</f>
        <v>595.44360680521083</v>
      </c>
      <c r="O19" s="8">
        <f ca="1">IF(ISNUMBER($Y19),SUM(OFFSET(Change!O$1,$Y19-1,0,$Z19,1)),0)+IF(ISNUMBER($AA19),SUM(OFFSET(Change!O$1,$AA19-1,0,$AB19,1)),0)</f>
        <v>595.00027012241003</v>
      </c>
      <c r="P19" s="8">
        <f ca="1">IF(ISNUMBER($Y19),SUM(OFFSET(Change!P$1,$Y19-1,0,$Z19,1)),0)+IF(ISNUMBER($AA19),SUM(OFFSET(Change!P$1,$AA19-1,0,$AB19,1)),0)</f>
        <v>545.56402892281551</v>
      </c>
      <c r="Q19" s="8">
        <f ca="1">IF(ISNUMBER($Y19),SUM(OFFSET(Change!Q$1,$Y19-1,0,$Z19,1)),0)+IF(ISNUMBER($AA19),SUM(OFFSET(Change!Q$1,$AA19-1,0,$AB19,1)),0)</f>
        <v>553.90786467678595</v>
      </c>
      <c r="R19" s="8">
        <f ca="1">IF(ISNUMBER($Y19),SUM(OFFSET(Change!R$1,$Y19-1,0,$Z19,1)),0)+IF(ISNUMBER($AA19),SUM(OFFSET(Change!R$1,$AA19-1,0,$AB19,1)),0)</f>
        <v>773.90584860079684</v>
      </c>
      <c r="S19" s="8">
        <f ca="1">IF(ISNUMBER($Y19),SUM(OFFSET(Change!S$1,$Y19-1,0,$Z19,1)),0)+IF(ISNUMBER($AA19),SUM(OFFSET(Change!S$1,$AA19-1,0,$AB19,1)),0)</f>
        <v>521.46013106394616</v>
      </c>
      <c r="T19" s="8">
        <f ca="1">IF(ISNUMBER($Y19),SUM(OFFSET(Change!T$1,$Y19-1,0,$Z19,1)),0)+IF(ISNUMBER($AA19),SUM(OFFSET(Change!T$1,$AA19-1,0,$AB19,1)),0)</f>
        <v>396.50164911704485</v>
      </c>
      <c r="U19" s="8">
        <f ca="1">IF(ISNUMBER($Y19),SUM(OFFSET(Change!U$1,$Y19-1,0,$Z19,1)),0)+IF(ISNUMBER($AA19),SUM(OFFSET(Change!U$1,$AA19-1,0,$AB19,1)),0)</f>
        <v>190.0019318414987</v>
      </c>
      <c r="V19" s="8">
        <f ca="1">IF(ISNUMBER($Y19),SUM(OFFSET(Change!V$1,$Y19-1,0,$Z19,1)),0)+IF(ISNUMBER($AA19),SUM(OFFSET(Change!V$1,$AA19-1,0,$AB19,1)),0)</f>
        <v>58.791659645522508</v>
      </c>
      <c r="W19" s="8">
        <f ca="1">IF(ISNUMBER($Y19),SUM(OFFSET(Change!W$1,$Y19-1,0,$Z19,1)),0)+IF(ISNUMBER($AA19),SUM(OFFSET(Change!W$1,$AA19-1,0,$AB19,1)),0)</f>
        <v>60.085966617138133</v>
      </c>
      <c r="Y19" s="4">
        <v>17</v>
      </c>
      <c r="Z19" s="4">
        <v>1</v>
      </c>
    </row>
    <row r="20" spans="2:28" x14ac:dyDescent="0.25">
      <c r="B20" s="4" t="s">
        <v>55</v>
      </c>
      <c r="C20" s="8">
        <f t="shared" ca="1" si="2"/>
        <v>1380.8866306583072</v>
      </c>
      <c r="D20" s="8">
        <f ca="1">IF(ISNUMBER($Y20),SUM(OFFSET(Change!D$1,$Y20-1,0,$Z20,1)),0)+IF(ISNUMBER($AA20),SUM(OFFSET(Change!D$1,$AA20-1,0,$AB20,1)),0)</f>
        <v>80.641684909589713</v>
      </c>
      <c r="E20" s="8">
        <f ca="1">IF(ISNUMBER($Y20),SUM(OFFSET(Change!E$1,$Y20-1,0,$Z20,1)),0)+IF(ISNUMBER($AA20),SUM(OFFSET(Change!E$1,$AA20-1,0,$AB20,1)),0)</f>
        <v>75.773518991781614</v>
      </c>
      <c r="F20" s="8">
        <f ca="1">IF(ISNUMBER($Y20),SUM(OFFSET(Change!F$1,$Y20-1,0,$Z20,1)),0)+IF(ISNUMBER($AA20),SUM(OFFSET(Change!F$1,$AA20-1,0,$AB20,1)),0)</f>
        <v>106.247013921313</v>
      </c>
      <c r="G20" s="8">
        <f ca="1">IF(ISNUMBER($Y20),SUM(OFFSET(Change!G$1,$Y20-1,0,$Z20,1)),0)+IF(ISNUMBER($AA20),SUM(OFFSET(Change!G$1,$AA20-1,0,$AB20,1)),0)</f>
        <v>113.7385373891894</v>
      </c>
      <c r="H20" s="8">
        <f ca="1">IF(ISNUMBER($Y20),SUM(OFFSET(Change!H$1,$Y20-1,0,$Z20,1)),0)+IF(ISNUMBER($AA20),SUM(OFFSET(Change!H$1,$AA20-1,0,$AB20,1)),0)</f>
        <v>117.43651211795449</v>
      </c>
      <c r="I20" s="8">
        <f ca="1">IF(ISNUMBER($Y20),SUM(OFFSET(Change!I$1,$Y20-1,0,$Z20,1)),0)+IF(ISNUMBER($AA20),SUM(OFFSET(Change!I$1,$AA20-1,0,$AB20,1)),0)</f>
        <v>130.5161989124704</v>
      </c>
      <c r="J20" s="8">
        <f ca="1">IF(ISNUMBER($Y20),SUM(OFFSET(Change!J$1,$Y20-1,0,$Z20,1)),0)+IF(ISNUMBER($AA20),SUM(OFFSET(Change!J$1,$AA20-1,0,$AB20,1)),0)</f>
        <v>141.5834434391283</v>
      </c>
      <c r="K20" s="8">
        <f ca="1">IF(ISNUMBER($Y20),SUM(OFFSET(Change!K$1,$Y20-1,0,$Z20,1)),0)+IF(ISNUMBER($AA20),SUM(OFFSET(Change!K$1,$AA20-1,0,$AB20,1)),0)</f>
        <v>137.08563793697883</v>
      </c>
      <c r="L20" s="8">
        <f ca="1">IF(ISNUMBER($Y20),SUM(OFFSET(Change!L$1,$Y20-1,0,$Z20,1)),0)+IF(ISNUMBER($AA20),SUM(OFFSET(Change!L$1,$AA20-1,0,$AB20,1)),0)</f>
        <v>148.10211353475739</v>
      </c>
      <c r="M20" s="8">
        <f ca="1">IF(ISNUMBER($Y20),SUM(OFFSET(Change!M$1,$Y20-1,0,$Z20,1)),0)+IF(ISNUMBER($AA20),SUM(OFFSET(Change!M$1,$AA20-1,0,$AB20,1)),0)</f>
        <v>139.56034027185032</v>
      </c>
      <c r="N20" s="8">
        <f ca="1">IF(ISNUMBER($Y20),SUM(OFFSET(Change!N$1,$Y20-1,0,$Z20,1)),0)+IF(ISNUMBER($AA20),SUM(OFFSET(Change!N$1,$AA20-1,0,$AB20,1)),0)</f>
        <v>139.63826284027633</v>
      </c>
      <c r="O20" s="8">
        <f ca="1">IF(ISNUMBER($Y20),SUM(OFFSET(Change!O$1,$Y20-1,0,$Z20,1)),0)+IF(ISNUMBER($AA20),SUM(OFFSET(Change!O$1,$AA20-1,0,$AB20,1)),0)</f>
        <v>117.3701728340485</v>
      </c>
      <c r="P20" s="8">
        <f ca="1">IF(ISNUMBER($Y20),SUM(OFFSET(Change!P$1,$Y20-1,0,$Z20,1)),0)+IF(ISNUMBER($AA20),SUM(OFFSET(Change!P$1,$AA20-1,0,$AB20,1)),0)</f>
        <v>116.27692446479567</v>
      </c>
      <c r="Q20" s="8">
        <f ca="1">IF(ISNUMBER($Y20),SUM(OFFSET(Change!Q$1,$Y20-1,0,$Z20,1)),0)+IF(ISNUMBER($AA20),SUM(OFFSET(Change!Q$1,$AA20-1,0,$AB20,1)),0)</f>
        <v>134.7518041017513</v>
      </c>
      <c r="R20" s="8">
        <f ca="1">IF(ISNUMBER($Y20),SUM(OFFSET(Change!R$1,$Y20-1,0,$Z20,1)),0)+IF(ISNUMBER($AA20),SUM(OFFSET(Change!R$1,$AA20-1,0,$AB20,1)),0)</f>
        <v>134.94478003926955</v>
      </c>
      <c r="S20" s="8">
        <f ca="1">IF(ISNUMBER($Y20),SUM(OFFSET(Change!S$1,$Y20-1,0,$Z20,1)),0)+IF(ISNUMBER($AA20),SUM(OFFSET(Change!S$1,$AA20-1,0,$AB20,1)),0)</f>
        <v>121.16893816960682</v>
      </c>
      <c r="T20" s="8">
        <f ca="1">IF(ISNUMBER($Y20),SUM(OFFSET(Change!T$1,$Y20-1,0,$Z20,1)),0)+IF(ISNUMBER($AA20),SUM(OFFSET(Change!T$1,$AA20-1,0,$AB20,1)),0)</f>
        <v>126.98589263968969</v>
      </c>
      <c r="U20" s="8">
        <f ca="1">IF(ISNUMBER($Y20),SUM(OFFSET(Change!U$1,$Y20-1,0,$Z20,1)),0)+IF(ISNUMBER($AA20),SUM(OFFSET(Change!U$1,$AA20-1,0,$AB20,1)),0)</f>
        <v>147.64941432891789</v>
      </c>
      <c r="V20" s="8">
        <f ca="1">IF(ISNUMBER($Y20),SUM(OFFSET(Change!V$1,$Y20-1,0,$Z20,1)),0)+IF(ISNUMBER($AA20),SUM(OFFSET(Change!V$1,$AA20-1,0,$AB20,1)),0)</f>
        <v>264.12131236570809</v>
      </c>
      <c r="W20" s="8">
        <f ca="1">IF(ISNUMBER($Y20),SUM(OFFSET(Change!W$1,$Y20-1,0,$Z20,1)),0)+IF(ISNUMBER($AA20),SUM(OFFSET(Change!W$1,$AA20-1,0,$AB20,1)),0)</f>
        <v>278.087345954596</v>
      </c>
      <c r="Y20" s="4">
        <v>51</v>
      </c>
      <c r="Z20" s="4">
        <v>1</v>
      </c>
    </row>
    <row r="21" spans="2:28" x14ac:dyDescent="0.25">
      <c r="B21" s="4" t="s">
        <v>58</v>
      </c>
      <c r="C21" s="8">
        <f t="shared" ca="1" si="2"/>
        <v>151.1870723545415</v>
      </c>
      <c r="D21" s="8">
        <f ca="1">IF(ISNUMBER($Y21),SUM(OFFSET(Change!D$1,$Y21-1,0,$Z21,1)),0)+IF(ISNUMBER($AA21),SUM(OFFSET(Change!D$1,$AA21-1,0,$AB21,1)),0)</f>
        <v>0</v>
      </c>
      <c r="E21" s="8">
        <f ca="1">IF(ISNUMBER($Y21),SUM(OFFSET(Change!E$1,$Y21-1,0,$Z21,1)),0)+IF(ISNUMBER($AA21),SUM(OFFSET(Change!E$1,$AA21-1,0,$AB21,1)),0)</f>
        <v>1.1949216756861039</v>
      </c>
      <c r="F21" s="8">
        <f ca="1">IF(ISNUMBER($Y21),SUM(OFFSET(Change!F$1,$Y21-1,0,$Z21,1)),0)+IF(ISNUMBER($AA21),SUM(OFFSET(Change!F$1,$AA21-1,0,$AB21,1)),0)</f>
        <v>4.3963878815171711</v>
      </c>
      <c r="G21" s="8">
        <f ca="1">IF(ISNUMBER($Y21),SUM(OFFSET(Change!G$1,$Y21-1,0,$Z21,1)),0)+IF(ISNUMBER($AA21),SUM(OFFSET(Change!G$1,$AA21-1,0,$AB21,1)),0)</f>
        <v>6.4148270609303122</v>
      </c>
      <c r="H21" s="8">
        <f ca="1">IF(ISNUMBER($Y21),SUM(OFFSET(Change!H$1,$Y21-1,0,$Z21,1)),0)+IF(ISNUMBER($AA21),SUM(OFFSET(Change!H$1,$AA21-1,0,$AB21,1)),0)</f>
        <v>7.0265654911744608</v>
      </c>
      <c r="I21" s="8">
        <f ca="1">IF(ISNUMBER($Y21),SUM(OFFSET(Change!I$1,$Y21-1,0,$Z21,1)),0)+IF(ISNUMBER($AA21),SUM(OFFSET(Change!I$1,$AA21-1,0,$AB21,1)),0)</f>
        <v>11.57713630224589</v>
      </c>
      <c r="J21" s="8">
        <f ca="1">IF(ISNUMBER($Y21),SUM(OFFSET(Change!J$1,$Y21-1,0,$Z21,1)),0)+IF(ISNUMBER($AA21),SUM(OFFSET(Change!J$1,$AA21-1,0,$AB21,1)),0)</f>
        <v>13.32678818670829</v>
      </c>
      <c r="K21" s="8">
        <f ca="1">IF(ISNUMBER($Y21),SUM(OFFSET(Change!K$1,$Y21-1,0,$Z21,1)),0)+IF(ISNUMBER($AA21),SUM(OFFSET(Change!K$1,$AA21-1,0,$AB21,1)),0)</f>
        <v>13.32591097305416</v>
      </c>
      <c r="L21" s="8">
        <f ca="1">IF(ISNUMBER($Y21),SUM(OFFSET(Change!L$1,$Y21-1,0,$Z21,1)),0)+IF(ISNUMBER($AA21),SUM(OFFSET(Change!L$1,$AA21-1,0,$AB21,1)),0)</f>
        <v>15.09922002508713</v>
      </c>
      <c r="M21" s="8">
        <f ca="1">IF(ISNUMBER($Y21),SUM(OFFSET(Change!M$1,$Y21-1,0,$Z21,1)),0)+IF(ISNUMBER($AA21),SUM(OFFSET(Change!M$1,$AA21-1,0,$AB21,1)),0)</f>
        <v>16.253521700167649</v>
      </c>
      <c r="N21" s="8">
        <f ca="1">IF(ISNUMBER($Y21),SUM(OFFSET(Change!N$1,$Y21-1,0,$Z21,1)),0)+IF(ISNUMBER($AA21),SUM(OFFSET(Change!N$1,$AA21-1,0,$AB21,1)),0)</f>
        <v>16.515517190575071</v>
      </c>
      <c r="O21" s="8">
        <f ca="1">IF(ISNUMBER($Y21),SUM(OFFSET(Change!O$1,$Y21-1,0,$Z21,1)),0)+IF(ISNUMBER($AA21),SUM(OFFSET(Change!O$1,$AA21-1,0,$AB21,1)),0)</f>
        <v>16.604426387506248</v>
      </c>
      <c r="P21" s="8">
        <f ca="1">IF(ISNUMBER($Y21),SUM(OFFSET(Change!P$1,$Y21-1,0,$Z21,1)),0)+IF(ISNUMBER($AA21),SUM(OFFSET(Change!P$1,$AA21-1,0,$AB21,1)),0)</f>
        <v>16.615633169109657</v>
      </c>
      <c r="Q21" s="8">
        <f ca="1">IF(ISNUMBER($Y21),SUM(OFFSET(Change!Q$1,$Y21-1,0,$Z21,1)),0)+IF(ISNUMBER($AA21),SUM(OFFSET(Change!Q$1,$AA21-1,0,$AB21,1)),0)</f>
        <v>16.616554710278088</v>
      </c>
      <c r="R21" s="8">
        <f ca="1">IF(ISNUMBER($Y21),SUM(OFFSET(Change!R$1,$Y21-1,0,$Z21,1)),0)+IF(ISNUMBER($AA21),SUM(OFFSET(Change!R$1,$AA21-1,0,$AB21,1)),0)</f>
        <v>22.72592909245315</v>
      </c>
      <c r="S21" s="8">
        <f ca="1">IF(ISNUMBER($Y21),SUM(OFFSET(Change!S$1,$Y21-1,0,$Z21,1)),0)+IF(ISNUMBER($AA21),SUM(OFFSET(Change!S$1,$AA21-1,0,$AB21,1)),0)</f>
        <v>23.731391330203881</v>
      </c>
      <c r="T21" s="8">
        <f ca="1">IF(ISNUMBER($Y21),SUM(OFFSET(Change!T$1,$Y21-1,0,$Z21,1)),0)+IF(ISNUMBER($AA21),SUM(OFFSET(Change!T$1,$AA21-1,0,$AB21,1)),0)</f>
        <v>23.69964081523386</v>
      </c>
      <c r="U21" s="8">
        <f ca="1">IF(ISNUMBER($Y21),SUM(OFFSET(Change!U$1,$Y21-1,0,$Z21,1)),0)+IF(ISNUMBER($AA21),SUM(OFFSET(Change!U$1,$AA21-1,0,$AB21,1)),0)</f>
        <v>39.672091392647445</v>
      </c>
      <c r="V21" s="8">
        <f ca="1">IF(ISNUMBER($Y21),SUM(OFFSET(Change!V$1,$Y21-1,0,$Z21,1)),0)+IF(ISNUMBER($AA21),SUM(OFFSET(Change!V$1,$AA21-1,0,$AB21,1)),0)</f>
        <v>48.571674775276669</v>
      </c>
      <c r="W21" s="8">
        <f ca="1">IF(ISNUMBER($Y21),SUM(OFFSET(Change!W$1,$Y21-1,0,$Z21,1)),0)+IF(ISNUMBER($AA21),SUM(OFFSET(Change!W$1,$AA21-1,0,$AB21,1)),0)</f>
        <v>51.923175069133315</v>
      </c>
      <c r="Y21" s="4">
        <v>59</v>
      </c>
      <c r="Z21" s="4">
        <v>2</v>
      </c>
      <c r="AA21" s="4">
        <v>55</v>
      </c>
      <c r="AB21" s="4">
        <v>1</v>
      </c>
    </row>
    <row r="22" spans="2:28" x14ac:dyDescent="0.25">
      <c r="B22" s="10" t="s">
        <v>59</v>
      </c>
      <c r="C22" s="11">
        <f t="shared" ca="1" si="2"/>
        <v>2640.6614449702574</v>
      </c>
      <c r="D22" s="11">
        <f ca="1">IF(ISNUMBER($Y22),SUM(OFFSET(Change!D$1,$Y22-1,0,$Z22,1)),0)+IF(ISNUMBER($AA22),SUM(OFFSET(Change!D$1,$AA22-1,0,$AB22,1)),0)</f>
        <v>0</v>
      </c>
      <c r="E22" s="11">
        <f ca="1">IF(ISNUMBER($Y22),SUM(OFFSET(Change!E$1,$Y22-1,0,$Z22,1)),0)+IF(ISNUMBER($AA22),SUM(OFFSET(Change!E$1,$AA22-1,0,$AB22,1)),0)</f>
        <v>23.449676310438647</v>
      </c>
      <c r="F22" s="11">
        <f ca="1">IF(ISNUMBER($Y22),SUM(OFFSET(Change!F$1,$Y22-1,0,$Z22,1)),0)+IF(ISNUMBER($AA22),SUM(OFFSET(Change!F$1,$AA22-1,0,$AB22,1)),0)</f>
        <v>143.82201725198132</v>
      </c>
      <c r="G22" s="11">
        <f ca="1">IF(ISNUMBER($Y22),SUM(OFFSET(Change!G$1,$Y22-1,0,$Z22,1)),0)+IF(ISNUMBER($AA22),SUM(OFFSET(Change!G$1,$AA22-1,0,$AB22,1)),0)</f>
        <v>166.66140260201152</v>
      </c>
      <c r="H22" s="11">
        <f ca="1">IF(ISNUMBER($Y22),SUM(OFFSET(Change!H$1,$Y22-1,0,$Z22,1)),0)+IF(ISNUMBER($AA22),SUM(OFFSET(Change!H$1,$AA22-1,0,$AB22,1)),0)</f>
        <v>212.22083559194093</v>
      </c>
      <c r="I22" s="11">
        <f ca="1">IF(ISNUMBER($Y22),SUM(OFFSET(Change!I$1,$Y22-1,0,$Z22,1)),0)+IF(ISNUMBER($AA22),SUM(OFFSET(Change!I$1,$AA22-1,0,$AB22,1)),0)</f>
        <v>217.25928417329533</v>
      </c>
      <c r="J22" s="11">
        <f ca="1">IF(ISNUMBER($Y22),SUM(OFFSET(Change!J$1,$Y22-1,0,$Z22,1)),0)+IF(ISNUMBER($AA22),SUM(OFFSET(Change!J$1,$AA22-1,0,$AB22,1)),0)</f>
        <v>222.42442301615202</v>
      </c>
      <c r="K22" s="11">
        <f ca="1">IF(ISNUMBER($Y22),SUM(OFFSET(Change!K$1,$Y22-1,0,$Z22,1)),0)+IF(ISNUMBER($AA22),SUM(OFFSET(Change!K$1,$AA22-1,0,$AB22,1)),0)</f>
        <v>227.56353671921332</v>
      </c>
      <c r="L22" s="11">
        <f ca="1">IF(ISNUMBER($Y22),SUM(OFFSET(Change!L$1,$Y22-1,0,$Z22,1)),0)+IF(ISNUMBER($AA22),SUM(OFFSET(Change!L$1,$AA22-1,0,$AB22,1)),0)</f>
        <v>234.10155105381182</v>
      </c>
      <c r="M22" s="11">
        <f ca="1">IF(ISNUMBER($Y22),SUM(OFFSET(Change!M$1,$Y22-1,0,$Z22,1)),0)+IF(ISNUMBER($AA22),SUM(OFFSET(Change!M$1,$AA22-1,0,$AB22,1)),0)</f>
        <v>254.80123951005473</v>
      </c>
      <c r="N22" s="11">
        <f ca="1">IF(ISNUMBER($Y22),SUM(OFFSET(Change!N$1,$Y22-1,0,$Z22,1)),0)+IF(ISNUMBER($AA22),SUM(OFFSET(Change!N$1,$AA22-1,0,$AB22,1)),0)</f>
        <v>331.43921042099845</v>
      </c>
      <c r="O22" s="11">
        <f ca="1">IF(ISNUMBER($Y22),SUM(OFFSET(Change!O$1,$Y22-1,0,$Z22,1)),0)+IF(ISNUMBER($AA22),SUM(OFFSET(Change!O$1,$AA22-1,0,$AB22,1)),0)</f>
        <v>389.56615142333305</v>
      </c>
      <c r="P22" s="11">
        <f ca="1">IF(ISNUMBER($Y22),SUM(OFFSET(Change!P$1,$Y22-1,0,$Z22,1)),0)+IF(ISNUMBER($AA22),SUM(OFFSET(Change!P$1,$AA22-1,0,$AB22,1)),0)</f>
        <v>396.68712892867319</v>
      </c>
      <c r="Q22" s="11">
        <f ca="1">IF(ISNUMBER($Y22),SUM(OFFSET(Change!Q$1,$Y22-1,0,$Z22,1)),0)+IF(ISNUMBER($AA22),SUM(OFFSET(Change!Q$1,$AA22-1,0,$AB22,1)),0)</f>
        <v>404.68743719197749</v>
      </c>
      <c r="R22" s="11">
        <f ca="1">IF(ISNUMBER($Y22),SUM(OFFSET(Change!R$1,$Y22-1,0,$Z22,1)),0)+IF(ISNUMBER($AA22),SUM(OFFSET(Change!R$1,$AA22-1,0,$AB22,1)),0)</f>
        <v>418.66372836848865</v>
      </c>
      <c r="S22" s="11">
        <f ca="1">IF(ISNUMBER($Y22),SUM(OFFSET(Change!S$1,$Y22-1,0,$Z22,1)),0)+IF(ISNUMBER($AA22),SUM(OFFSET(Change!S$1,$AA22-1,0,$AB22,1)),0)</f>
        <v>426.26457269913749</v>
      </c>
      <c r="T22" s="11">
        <f ca="1">IF(ISNUMBER($Y22),SUM(OFFSET(Change!T$1,$Y22-1,0,$Z22,1)),0)+IF(ISNUMBER($AA22),SUM(OFFSET(Change!T$1,$AA22-1,0,$AB22,1)),0)</f>
        <v>434.0501234662824</v>
      </c>
      <c r="U22" s="11">
        <f ca="1">IF(ISNUMBER($Y22),SUM(OFFSET(Change!U$1,$Y22-1,0,$Z22,1)),0)+IF(ISNUMBER($AA22),SUM(OFFSET(Change!U$1,$AA22-1,0,$AB22,1)),0)</f>
        <v>445.60708709628727</v>
      </c>
      <c r="V22" s="11">
        <f ca="1">IF(ISNUMBER($Y22),SUM(OFFSET(Change!V$1,$Y22-1,0,$Z22,1)),0)+IF(ISNUMBER($AA22),SUM(OFFSET(Change!V$1,$AA22-1,0,$AB22,1)),0)</f>
        <v>454.0686241514893</v>
      </c>
      <c r="W22" s="11">
        <f ca="1">IF(ISNUMBER($Y22),SUM(OFFSET(Change!W$1,$Y22-1,0,$Z22,1)),0)+IF(ISNUMBER($AA22),SUM(OFFSET(Change!W$1,$AA22-1,0,$AB22,1)),0)</f>
        <v>472.78030860530384</v>
      </c>
      <c r="Y22" s="4">
        <v>72</v>
      </c>
      <c r="Z22" s="4">
        <v>1</v>
      </c>
      <c r="AA22" s="4">
        <v>54</v>
      </c>
      <c r="AB22" s="4">
        <v>1</v>
      </c>
    </row>
    <row r="23" spans="2:28" x14ac:dyDescent="0.25">
      <c r="B23" s="4" t="s">
        <v>60</v>
      </c>
      <c r="C23" s="8">
        <f ca="1">NPV($C$2,D23:W23)</f>
        <v>26324.572643499236</v>
      </c>
      <c r="D23" s="8">
        <f ca="1">SUM(D17:D22)</f>
        <v>605.99831168947981</v>
      </c>
      <c r="E23" s="8">
        <f t="shared" ref="E23:V23" ca="1" si="3">SUM(E17:E22)</f>
        <v>695.40405322262916</v>
      </c>
      <c r="F23" s="8">
        <f t="shared" ca="1" si="3"/>
        <v>1051.3732811093914</v>
      </c>
      <c r="G23" s="8">
        <f t="shared" ca="1" si="3"/>
        <v>1242.6983500406086</v>
      </c>
      <c r="H23" s="8">
        <f t="shared" ca="1" si="3"/>
        <v>1559.2615915635542</v>
      </c>
      <c r="I23" s="8">
        <f t="shared" ca="1" si="3"/>
        <v>2078.4255971486291</v>
      </c>
      <c r="J23" s="8">
        <f t="shared" ca="1" si="3"/>
        <v>2186.0013395951423</v>
      </c>
      <c r="K23" s="8">
        <f t="shared" ca="1" si="3"/>
        <v>2273.0296888605708</v>
      </c>
      <c r="L23" s="8">
        <f t="shared" ca="1" si="3"/>
        <v>2343.3039987728694</v>
      </c>
      <c r="M23" s="8">
        <f t="shared" ca="1" si="3"/>
        <v>2794.3245633164561</v>
      </c>
      <c r="N23" s="8">
        <f t="shared" ca="1" si="3"/>
        <v>3407.6467299501001</v>
      </c>
      <c r="O23" s="8">
        <f t="shared" ca="1" si="3"/>
        <v>3956.6274546534837</v>
      </c>
      <c r="P23" s="8">
        <f t="shared" ca="1" si="3"/>
        <v>3866.5528786866339</v>
      </c>
      <c r="Q23" s="8">
        <f t="shared" ca="1" si="3"/>
        <v>3884.1020524285213</v>
      </c>
      <c r="R23" s="8">
        <f t="shared" ca="1" si="3"/>
        <v>4459.0087473045578</v>
      </c>
      <c r="S23" s="8">
        <f t="shared" ca="1" si="3"/>
        <v>4237.0086650473486</v>
      </c>
      <c r="T23" s="8">
        <f t="shared" ca="1" si="3"/>
        <v>4163.5315286493751</v>
      </c>
      <c r="U23" s="8">
        <f t="shared" ca="1" si="3"/>
        <v>4188.7382486730121</v>
      </c>
      <c r="V23" s="8">
        <f t="shared" ca="1" si="3"/>
        <v>4660.888484835521</v>
      </c>
      <c r="W23" s="8">
        <f ca="1">SUM(W17:W22)</f>
        <v>4748.9414524258755</v>
      </c>
    </row>
    <row r="25" spans="2:28" ht="15.75" thickBot="1" x14ac:dyDescent="0.3">
      <c r="B25" s="12" t="s">
        <v>1</v>
      </c>
      <c r="C25" s="13">
        <f ca="1">IF(NPV($C$2,D25:W25)=IF(ISNUMBER($Y25),SUM(OFFSET(Change!C$1,$Y25-1,0,$Z25,1)),0)+IF(ISNUMBER($AA25),SUM(OFFSET(Change!C$1,$AA25-1,0,$AB25,1)),0),NPV($C$2,D25:W25),"ERROR IN TOTAL")</f>
        <v>34308.773527992438</v>
      </c>
      <c r="D25" s="13">
        <f ca="1">D15+D23</f>
        <v>1501.1377457995991</v>
      </c>
      <c r="E25" s="13">
        <f t="shared" ref="E25:W25" ca="1" si="4">E15+E23</f>
        <v>1736.0334726577748</v>
      </c>
      <c r="F25" s="13">
        <f t="shared" ca="1" si="4"/>
        <v>2249.7972959610474</v>
      </c>
      <c r="G25" s="13">
        <f t="shared" ca="1" si="4"/>
        <v>2355.3933390333796</v>
      </c>
      <c r="H25" s="13">
        <f t="shared" ca="1" si="4"/>
        <v>2588.5645134030069</v>
      </c>
      <c r="I25" s="13">
        <f t="shared" ca="1" si="4"/>
        <v>2947.4406435551455</v>
      </c>
      <c r="J25" s="13">
        <f t="shared" ca="1" si="4"/>
        <v>3290.232722466716</v>
      </c>
      <c r="K25" s="13">
        <f t="shared" ca="1" si="4"/>
        <v>3322.235321731564</v>
      </c>
      <c r="L25" s="13">
        <f t="shared" ca="1" si="4"/>
        <v>3957.5772227040898</v>
      </c>
      <c r="M25" s="13">
        <f t="shared" ca="1" si="4"/>
        <v>3584.1772306057574</v>
      </c>
      <c r="N25" s="13">
        <f t="shared" ca="1" si="4"/>
        <v>3262.470107130986</v>
      </c>
      <c r="O25" s="13">
        <f t="shared" ca="1" si="4"/>
        <v>3269.154947713761</v>
      </c>
      <c r="P25" s="13">
        <f t="shared" ca="1" si="4"/>
        <v>3491.2575047940304</v>
      </c>
      <c r="Q25" s="13">
        <f t="shared" ca="1" si="4"/>
        <v>3639.6375718381314</v>
      </c>
      <c r="R25" s="13">
        <f t="shared" ca="1" si="4"/>
        <v>4234.0667409550888</v>
      </c>
      <c r="S25" s="13">
        <f t="shared" ca="1" si="4"/>
        <v>4171.3644471610587</v>
      </c>
      <c r="T25" s="13">
        <f t="shared" ca="1" si="4"/>
        <v>4173.2017965795148</v>
      </c>
      <c r="U25" s="13">
        <f t="shared" ca="1" si="4"/>
        <v>5192.8911669268709</v>
      </c>
      <c r="V25" s="13">
        <f t="shared" ca="1" si="4"/>
        <v>5917.0269557201245</v>
      </c>
      <c r="W25" s="13">
        <f t="shared" ca="1" si="4"/>
        <v>6512.9124096338228</v>
      </c>
      <c r="Y25" s="4">
        <v>75</v>
      </c>
      <c r="Z25" s="4">
        <v>1</v>
      </c>
    </row>
    <row r="26" spans="2:28" ht="15.75" thickTop="1" x14ac:dyDescent="0.25">
      <c r="B26" s="4" t="s">
        <v>61</v>
      </c>
      <c r="C26" s="8">
        <f ca="1">IF(ISNUMBER($Y26),SUM(OFFSET(Change!C$1,$Y26-1,0,$Z26,1)),0)+IF(ISNUMBER($AA26),SUM(OFFSET(Change!C$1,$AA26-1,0,$AB26,1)),0)</f>
        <v>0</v>
      </c>
      <c r="Y26" s="4">
        <v>82</v>
      </c>
      <c r="Z26" s="4">
        <v>1</v>
      </c>
    </row>
    <row r="27" spans="2:28" ht="15.75" thickBot="1" x14ac:dyDescent="0.3">
      <c r="B27" s="12" t="s">
        <v>62</v>
      </c>
      <c r="C27" s="13">
        <f ca="1">C26+C25</f>
        <v>34308.773527992438</v>
      </c>
      <c r="H27" s="14"/>
    </row>
    <row r="28" spans="2:28" ht="15.75" thickTop="1" x14ac:dyDescent="0.25"/>
    <row r="30" spans="2:28" x14ac:dyDescent="0.25">
      <c r="B30" s="7" t="str">
        <f>BaseStudyName</f>
        <v>23U.LP.LST.20.BA12.EP.MM.Integrated Portfolio+WA Adds.56000 (LT. 56000 - 56174) v49.2</v>
      </c>
      <c r="C30" s="1" t="s">
        <v>3</v>
      </c>
      <c r="D30" s="2">
        <f>Base!D5</f>
        <v>2023</v>
      </c>
      <c r="E30" s="2">
        <f>Base!E5</f>
        <v>2024</v>
      </c>
      <c r="F30" s="2">
        <f>Base!F5</f>
        <v>2025</v>
      </c>
      <c r="G30" s="2">
        <f>Base!G5</f>
        <v>2026</v>
      </c>
      <c r="H30" s="2">
        <f>Base!H5</f>
        <v>2027</v>
      </c>
      <c r="I30" s="2">
        <f>Base!I5</f>
        <v>2028</v>
      </c>
      <c r="J30" s="2">
        <f>Base!J5</f>
        <v>2029</v>
      </c>
      <c r="K30" s="2">
        <f>Base!K5</f>
        <v>2030</v>
      </c>
      <c r="L30" s="2">
        <f>Base!L5</f>
        <v>2031</v>
      </c>
      <c r="M30" s="2">
        <f>Base!M5</f>
        <v>2032</v>
      </c>
      <c r="N30" s="2">
        <f>Base!N5</f>
        <v>2033</v>
      </c>
      <c r="O30" s="2">
        <f>Base!O5</f>
        <v>2034</v>
      </c>
      <c r="P30" s="2">
        <f>Base!P5</f>
        <v>2035</v>
      </c>
      <c r="Q30" s="2">
        <f>Base!Q5</f>
        <v>2036</v>
      </c>
      <c r="R30" s="2">
        <f>Base!R5</f>
        <v>2037</v>
      </c>
      <c r="S30" s="2">
        <f>Base!S5</f>
        <v>2038</v>
      </c>
      <c r="T30" s="2">
        <f>Base!T5</f>
        <v>2039</v>
      </c>
      <c r="U30" s="2">
        <f>Base!U5</f>
        <v>2040</v>
      </c>
      <c r="V30" s="2">
        <f>Base!V5</f>
        <v>2041</v>
      </c>
      <c r="W30" s="3">
        <f>Base!W5</f>
        <v>2042</v>
      </c>
    </row>
    <row r="31" spans="2:28" x14ac:dyDescent="0.25">
      <c r="B31" s="4" t="s">
        <v>45</v>
      </c>
      <c r="C31" s="8">
        <f t="shared" ref="C31:C41" ca="1" si="5">NPV($C$2,D31:W31)</f>
        <v>5623.6420071538996</v>
      </c>
      <c r="D31" s="8">
        <f ca="1">IF(ISNUMBER($Y31),SUM(OFFSET(Base!D$1,$Y31-1,0,$Z31,1)),0)+IF(ISNUMBER($AA31),SUM(OFFSET(Base!D$1,$AA31-1,0,$AB31,1)),0)</f>
        <v>702.60643455964168</v>
      </c>
      <c r="E31" s="8">
        <f ca="1">IF(ISNUMBER($Y31),SUM(OFFSET(Base!E$1,$Y31-1,0,$Z31,1)),0)+IF(ISNUMBER($AA31),SUM(OFFSET(Base!E$1,$AA31-1,0,$AB31,1)),0)</f>
        <v>791.09672823396318</v>
      </c>
      <c r="F31" s="8">
        <f ca="1">IF(ISNUMBER($Y31),SUM(OFFSET(Base!F$1,$Y31-1,0,$Z31,1)),0)+IF(ISNUMBER($AA31),SUM(OFFSET(Base!F$1,$AA31-1,0,$AB31,1)),0)</f>
        <v>558.72718719793045</v>
      </c>
      <c r="G31" s="8">
        <f ca="1">IF(ISNUMBER($Y31),SUM(OFFSET(Base!G$1,$Y31-1,0,$Z31,1)),0)+IF(ISNUMBER($AA31),SUM(OFFSET(Base!G$1,$AA31-1,0,$AB31,1)),0)</f>
        <v>539.3394377786135</v>
      </c>
      <c r="H31" s="8">
        <f ca="1">IF(ISNUMBER($Y31),SUM(OFFSET(Base!H$1,$Y31-1,0,$Z31,1)),0)+IF(ISNUMBER($AA31),SUM(OFFSET(Base!H$1,$AA31-1,0,$AB31,1)),0)</f>
        <v>577.89517919252671</v>
      </c>
      <c r="I31" s="8">
        <f ca="1">IF(ISNUMBER($Y31),SUM(OFFSET(Base!I$1,$Y31-1,0,$Z31,1)),0)+IF(ISNUMBER($AA31),SUM(OFFSET(Base!I$1,$AA31-1,0,$AB31,1)),0)</f>
        <v>719.98320176479115</v>
      </c>
      <c r="J31" s="8">
        <f ca="1">IF(ISNUMBER($Y31),SUM(OFFSET(Base!J$1,$Y31-1,0,$Z31,1)),0)+IF(ISNUMBER($AA31),SUM(OFFSET(Base!J$1,$AA31-1,0,$AB31,1)),0)</f>
        <v>731.74898635207603</v>
      </c>
      <c r="K31" s="8">
        <f ca="1">IF(ISNUMBER($Y31),SUM(OFFSET(Base!K$1,$Y31-1,0,$Z31,1)),0)+IF(ISNUMBER($AA31),SUM(OFFSET(Base!K$1,$AA31-1,0,$AB31,1)),0)</f>
        <v>644.43783401036319</v>
      </c>
      <c r="L31" s="8">
        <f ca="1">IF(ISNUMBER($Y31),SUM(OFFSET(Base!L$1,$Y31-1,0,$Z31,1)),0)+IF(ISNUMBER($AA31),SUM(OFFSET(Base!L$1,$AA31-1,0,$AB31,1)),0)</f>
        <v>668.84635421934036</v>
      </c>
      <c r="M31" s="8">
        <f ca="1">IF(ISNUMBER($Y31),SUM(OFFSET(Base!M$1,$Y31-1,0,$Z31,1)),0)+IF(ISNUMBER($AA31),SUM(OFFSET(Base!M$1,$AA31-1,0,$AB31,1)),0)</f>
        <v>516.15254640599574</v>
      </c>
      <c r="N31" s="8">
        <f ca="1">IF(ISNUMBER($Y31),SUM(OFFSET(Base!N$1,$Y31-1,0,$Z31,1)),0)+IF(ISNUMBER($AA31),SUM(OFFSET(Base!N$1,$AA31-1,0,$AB31,1)),0)</f>
        <v>386.99086318492635</v>
      </c>
      <c r="O31" s="8">
        <f ca="1">IF(ISNUMBER($Y31),SUM(OFFSET(Base!O$1,$Y31-1,0,$Z31,1)),0)+IF(ISNUMBER($AA31),SUM(OFFSET(Base!O$1,$AA31-1,0,$AB31,1)),0)</f>
        <v>410.19280976636793</v>
      </c>
      <c r="P31" s="8">
        <f ca="1">IF(ISNUMBER($Y31),SUM(OFFSET(Base!P$1,$Y31-1,0,$Z31,1)),0)+IF(ISNUMBER($AA31),SUM(OFFSET(Base!P$1,$AA31-1,0,$AB31,1)),0)</f>
        <v>376.32897712976677</v>
      </c>
      <c r="Q31" s="8">
        <f ca="1">IF(ISNUMBER($Y31),SUM(OFFSET(Base!Q$1,$Y31-1,0,$Z31,1)),0)+IF(ISNUMBER($AA31),SUM(OFFSET(Base!Q$1,$AA31-1,0,$AB31,1)),0)</f>
        <v>361.98984143793535</v>
      </c>
      <c r="R31" s="8">
        <f ca="1">IF(ISNUMBER($Y31),SUM(OFFSET(Base!R$1,$Y31-1,0,$Z31,1)),0)+IF(ISNUMBER($AA31),SUM(OFFSET(Base!R$1,$AA31-1,0,$AB31,1)),0)</f>
        <v>269.41821352466883</v>
      </c>
      <c r="S31" s="8">
        <f ca="1">IF(ISNUMBER($Y31),SUM(OFFSET(Base!S$1,$Y31-1,0,$Z31,1)),0)+IF(ISNUMBER($AA31),SUM(OFFSET(Base!S$1,$AA31-1,0,$AB31,1)),0)</f>
        <v>265.05385282308623</v>
      </c>
      <c r="T31" s="8">
        <f ca="1">IF(ISNUMBER($Y31),SUM(OFFSET(Base!T$1,$Y31-1,0,$Z31,1)),0)+IF(ISNUMBER($AA31),SUM(OFFSET(Base!T$1,$AA31-1,0,$AB31,1)),0)</f>
        <v>285.38429568504932</v>
      </c>
      <c r="U31" s="8">
        <f ca="1">IF(ISNUMBER($Y31),SUM(OFFSET(Base!U$1,$Y31-1,0,$Z31,1)),0)+IF(ISNUMBER($AA31),SUM(OFFSET(Base!U$1,$AA31-1,0,$AB31,1)),0)</f>
        <v>16.298957469034789</v>
      </c>
      <c r="V31" s="8">
        <f ca="1">IF(ISNUMBER($Y31),SUM(OFFSET(Base!V$1,$Y31-1,0,$Z31,1)),0)+IF(ISNUMBER($AA31),SUM(OFFSET(Base!V$1,$AA31-1,0,$AB31,1)),0)</f>
        <v>20.525825971993182</v>
      </c>
      <c r="W31" s="8">
        <f ca="1">IF(ISNUMBER($Y31),SUM(OFFSET(Base!W$1,$Y31-1,0,$Z31,1)),0)+IF(ISNUMBER($AA31),SUM(OFFSET(Base!W$1,$AA31-1,0,$AB31,1)),0)</f>
        <v>22.834442449709339</v>
      </c>
      <c r="Y31" s="4">
        <v>22</v>
      </c>
      <c r="Z31" s="4">
        <v>1</v>
      </c>
    </row>
    <row r="32" spans="2:28" x14ac:dyDescent="0.25">
      <c r="B32" s="4" t="s">
        <v>91</v>
      </c>
      <c r="C32" s="8">
        <f t="shared" ca="1" si="5"/>
        <v>949.27153328010434</v>
      </c>
      <c r="D32" s="8">
        <f ca="1">IF(ISNUMBER($Y32),SUM(OFFSET(Base!D$1,$Y32-1,0,$Z32,1)),0)+IF(ISNUMBER($AA32),SUM(OFFSET(Base!D$1,$AA32-1,0,$AB32,1)),0)</f>
        <v>35.159997667892583</v>
      </c>
      <c r="E32" s="8">
        <f ca="1">IF(ISNUMBER($Y32),SUM(OFFSET(Base!E$1,$Y32-1,0,$Z32,1)),0)+IF(ISNUMBER($AA32),SUM(OFFSET(Base!E$1,$AA32-1,0,$AB32,1)),0)</f>
        <v>36.764544498523492</v>
      </c>
      <c r="F32" s="8">
        <f ca="1">IF(ISNUMBER($Y32),SUM(OFFSET(Base!F$1,$Y32-1,0,$Z32,1)),0)+IF(ISNUMBER($AA32),SUM(OFFSET(Base!F$1,$AA32-1,0,$AB32,1)),0)</f>
        <v>28.202412139913832</v>
      </c>
      <c r="G32" s="8">
        <f ca="1">IF(ISNUMBER($Y32),SUM(OFFSET(Base!G$1,$Y32-1,0,$Z32,1)),0)+IF(ISNUMBER($AA32),SUM(OFFSET(Base!G$1,$AA32-1,0,$AB32,1)),0)</f>
        <v>26.828016888089842</v>
      </c>
      <c r="H32" s="8">
        <f ca="1">IF(ISNUMBER($Y32),SUM(OFFSET(Base!H$1,$Y32-1,0,$Z32,1)),0)+IF(ISNUMBER($AA32),SUM(OFFSET(Base!H$1,$AA32-1,0,$AB32,1)),0)</f>
        <v>28.808779468411618</v>
      </c>
      <c r="I32" s="8">
        <f ca="1">IF(ISNUMBER($Y32),SUM(OFFSET(Base!I$1,$Y32-1,0,$Z32,1)),0)+IF(ISNUMBER($AA32),SUM(OFFSET(Base!I$1,$AA32-1,0,$AB32,1)),0)</f>
        <v>144.3265502366429</v>
      </c>
      <c r="J32" s="8">
        <f ca="1">IF(ISNUMBER($Y32),SUM(OFFSET(Base!J$1,$Y32-1,0,$Z32,1)),0)+IF(ISNUMBER($AA32),SUM(OFFSET(Base!J$1,$AA32-1,0,$AB32,1)),0)</f>
        <v>141.7160760581331</v>
      </c>
      <c r="K32" s="8">
        <f ca="1">IF(ISNUMBER($Y32),SUM(OFFSET(Base!K$1,$Y32-1,0,$Z32,1)),0)+IF(ISNUMBER($AA32),SUM(OFFSET(Base!K$1,$AA32-1,0,$AB32,1)),0)</f>
        <v>145.24699476919591</v>
      </c>
      <c r="L32" s="8">
        <f ca="1">IF(ISNUMBER($Y32),SUM(OFFSET(Base!L$1,$Y32-1,0,$Z32,1)),0)+IF(ISNUMBER($AA32),SUM(OFFSET(Base!L$1,$AA32-1,0,$AB32,1)),0)</f>
        <v>142.69253547483291</v>
      </c>
      <c r="M32" s="8">
        <f ca="1">IF(ISNUMBER($Y32),SUM(OFFSET(Base!M$1,$Y32-1,0,$Z32,1)),0)+IF(ISNUMBER($AA32),SUM(OFFSET(Base!M$1,$AA32-1,0,$AB32,1)),0)</f>
        <v>143.2871390454626</v>
      </c>
      <c r="N32" s="8">
        <f ca="1">IF(ISNUMBER($Y32),SUM(OFFSET(Base!N$1,$Y32-1,0,$Z32,1)),0)+IF(ISNUMBER($AA32),SUM(OFFSET(Base!N$1,$AA32-1,0,$AB32,1)),0)</f>
        <v>131.07338566211772</v>
      </c>
      <c r="O32" s="8">
        <f ca="1">IF(ISNUMBER($Y32),SUM(OFFSET(Base!O$1,$Y32-1,0,$Z32,1)),0)+IF(ISNUMBER($AA32),SUM(OFFSET(Base!O$1,$AA32-1,0,$AB32,1)),0)</f>
        <v>144.4917163604899</v>
      </c>
      <c r="P32" s="8">
        <f ca="1">IF(ISNUMBER($Y32),SUM(OFFSET(Base!P$1,$Y32-1,0,$Z32,1)),0)+IF(ISNUMBER($AA32),SUM(OFFSET(Base!P$1,$AA32-1,0,$AB32,1)),0)</f>
        <v>131.7721760587562</v>
      </c>
      <c r="Q32" s="8">
        <f ca="1">IF(ISNUMBER($Y32),SUM(OFFSET(Base!Q$1,$Y32-1,0,$Z32,1)),0)+IF(ISNUMBER($AA32),SUM(OFFSET(Base!Q$1,$AA32-1,0,$AB32,1)),0)</f>
        <v>135.28757205090571</v>
      </c>
      <c r="R32" s="8">
        <f ca="1">IF(ISNUMBER($Y32),SUM(OFFSET(Base!R$1,$Y32-1,0,$Z32,1)),0)+IF(ISNUMBER($AA32),SUM(OFFSET(Base!R$1,$AA32-1,0,$AB32,1)),0)</f>
        <v>126.9995518221794</v>
      </c>
      <c r="S32" s="8">
        <f ca="1">IF(ISNUMBER($Y32),SUM(OFFSET(Base!S$1,$Y32-1,0,$Z32,1)),0)+IF(ISNUMBER($AA32),SUM(OFFSET(Base!S$1,$AA32-1,0,$AB32,1)),0)</f>
        <v>138.79414263328169</v>
      </c>
      <c r="T32" s="8">
        <f ca="1">IF(ISNUMBER($Y32),SUM(OFFSET(Base!T$1,$Y32-1,0,$Z32,1)),0)+IF(ISNUMBER($AA32),SUM(OFFSET(Base!T$1,$AA32-1,0,$AB32,1)),0)</f>
        <v>149.63653326426009</v>
      </c>
      <c r="U32" s="8">
        <f ca="1">IF(ISNUMBER($Y32),SUM(OFFSET(Base!U$1,$Y32-1,0,$Z32,1)),0)+IF(ISNUMBER($AA32),SUM(OFFSET(Base!U$1,$AA32-1,0,$AB32,1)),0)</f>
        <v>0.85606963124982027</v>
      </c>
      <c r="V32" s="8">
        <f ca="1">IF(ISNUMBER($Y32),SUM(OFFSET(Base!V$1,$Y32-1,0,$Z32,1)),0)+IF(ISNUMBER($AA32),SUM(OFFSET(Base!V$1,$AA32-1,0,$AB32,1)),0)</f>
        <v>1.07838502472582</v>
      </c>
      <c r="W32" s="8">
        <f ca="1">IF(ISNUMBER($Y32),SUM(OFFSET(Base!W$1,$Y32-1,0,$Z32,1)),0)+IF(ISNUMBER($AA32),SUM(OFFSET(Base!W$1,$AA32-1,0,$AB32,1)),0)</f>
        <v>1.2114585782478799</v>
      </c>
      <c r="Y32" s="4">
        <v>10</v>
      </c>
      <c r="Z32" s="4">
        <v>1</v>
      </c>
    </row>
    <row r="33" spans="2:28" x14ac:dyDescent="0.25">
      <c r="B33" s="4" t="s">
        <v>46</v>
      </c>
      <c r="C33" s="8">
        <f t="shared" ca="1" si="5"/>
        <v>5474.0617001133696</v>
      </c>
      <c r="D33" s="8">
        <f ca="1">IF(ISNUMBER($Y33),SUM(OFFSET(Base!D$1,$Y33-1,0,$Z33,1)),0)+IF(ISNUMBER($AA33),SUM(OFFSET(Base!D$1,$AA33-1,0,$AB33,1)),0)</f>
        <v>557.02694235834008</v>
      </c>
      <c r="E33" s="8">
        <f ca="1">IF(ISNUMBER($Y33),SUM(OFFSET(Base!E$1,$Y33-1,0,$Z33,1)),0)+IF(ISNUMBER($AA33),SUM(OFFSET(Base!E$1,$AA33-1,0,$AB33,1)),0)</f>
        <v>569.58095971664272</v>
      </c>
      <c r="F33" s="8">
        <f ca="1">IF(ISNUMBER($Y33),SUM(OFFSET(Base!F$1,$Y33-1,0,$Z33,1)),0)+IF(ISNUMBER($AA33),SUM(OFFSET(Base!F$1,$AA33-1,0,$AB33,1)),0)</f>
        <v>374.80281152206817</v>
      </c>
      <c r="G33" s="8">
        <f ca="1">IF(ISNUMBER($Y33),SUM(OFFSET(Base!G$1,$Y33-1,0,$Z33,1)),0)+IF(ISNUMBER($AA33),SUM(OFFSET(Base!G$1,$AA33-1,0,$AB33,1)),0)</f>
        <v>395.19325832826297</v>
      </c>
      <c r="H33" s="8">
        <f ca="1">IF(ISNUMBER($Y33),SUM(OFFSET(Base!H$1,$Y33-1,0,$Z33,1)),0)+IF(ISNUMBER($AA33),SUM(OFFSET(Base!H$1,$AA33-1,0,$AB33,1)),0)</f>
        <v>465.19432941422053</v>
      </c>
      <c r="I33" s="8">
        <f ca="1">IF(ISNUMBER($Y33),SUM(OFFSET(Base!I$1,$Y33-1,0,$Z33,1)),0)+IF(ISNUMBER($AA33),SUM(OFFSET(Base!I$1,$AA33-1,0,$AB33,1)),0)</f>
        <v>491.49239163166976</v>
      </c>
      <c r="J33" s="8">
        <f ca="1">IF(ISNUMBER($Y33),SUM(OFFSET(Base!J$1,$Y33-1,0,$Z33,1)),0)+IF(ISNUMBER($AA33),SUM(OFFSET(Base!J$1,$AA33-1,0,$AB33,1)),0)</f>
        <v>591.47069978043328</v>
      </c>
      <c r="K33" s="8">
        <f ca="1">IF(ISNUMBER($Y33),SUM(OFFSET(Base!K$1,$Y33-1,0,$Z33,1)),0)+IF(ISNUMBER($AA33),SUM(OFFSET(Base!K$1,$AA33-1,0,$AB33,1)),0)</f>
        <v>602.47676781063399</v>
      </c>
      <c r="L33" s="8">
        <f ca="1">IF(ISNUMBER($Y33),SUM(OFFSET(Base!L$1,$Y33-1,0,$Z33,1)),0)+IF(ISNUMBER($AA33),SUM(OFFSET(Base!L$1,$AA33-1,0,$AB33,1)),0)</f>
        <v>626.67657044175462</v>
      </c>
      <c r="M33" s="8">
        <f ca="1">IF(ISNUMBER($Y33),SUM(OFFSET(Base!M$1,$Y33-1,0,$Z33,1)),0)+IF(ISNUMBER($AA33),SUM(OFFSET(Base!M$1,$AA33-1,0,$AB33,1)),0)</f>
        <v>517.40625627896259</v>
      </c>
      <c r="N33" s="8">
        <f ca="1">IF(ISNUMBER($Y33),SUM(OFFSET(Base!N$1,$Y33-1,0,$Z33,1)),0)+IF(ISNUMBER($AA33),SUM(OFFSET(Base!N$1,$AA33-1,0,$AB33,1)),0)</f>
        <v>396.93375452228173</v>
      </c>
      <c r="O33" s="8">
        <f ca="1">IF(ISNUMBER($Y33),SUM(OFFSET(Base!O$1,$Y33-1,0,$Z33,1)),0)+IF(ISNUMBER($AA33),SUM(OFFSET(Base!O$1,$AA33-1,0,$AB33,1)),0)</f>
        <v>420.8326987704512</v>
      </c>
      <c r="P33" s="8">
        <f ca="1">IF(ISNUMBER($Y33),SUM(OFFSET(Base!P$1,$Y33-1,0,$Z33,1)),0)+IF(ISNUMBER($AA33),SUM(OFFSET(Base!P$1,$AA33-1,0,$AB33,1)),0)</f>
        <v>429.54598988449129</v>
      </c>
      <c r="Q33" s="8">
        <f ca="1">IF(ISNUMBER($Y33),SUM(OFFSET(Base!Q$1,$Y33-1,0,$Z33,1)),0)+IF(ISNUMBER($AA33),SUM(OFFSET(Base!Q$1,$AA33-1,0,$AB33,1)),0)</f>
        <v>395.56915101681631</v>
      </c>
      <c r="R33" s="8">
        <f ca="1">IF(ISNUMBER($Y33),SUM(OFFSET(Base!R$1,$Y33-1,0,$Z33,1)),0)+IF(ISNUMBER($AA33),SUM(OFFSET(Base!R$1,$AA33-1,0,$AB33,1)),0)</f>
        <v>329.99023786086457</v>
      </c>
      <c r="S33" s="8">
        <f ca="1">IF(ISNUMBER($Y33),SUM(OFFSET(Base!S$1,$Y33-1,0,$Z33,1)),0)+IF(ISNUMBER($AA33),SUM(OFFSET(Base!S$1,$AA33-1,0,$AB33,1)),0)</f>
        <v>392.48989686346818</v>
      </c>
      <c r="T33" s="8">
        <f ca="1">IF(ISNUMBER($Y33),SUM(OFFSET(Base!T$1,$Y33-1,0,$Z33,1)),0)+IF(ISNUMBER($AA33),SUM(OFFSET(Base!T$1,$AA33-1,0,$AB33,1)),0)</f>
        <v>423.53955859652251</v>
      </c>
      <c r="U33" s="8">
        <f ca="1">IF(ISNUMBER($Y33),SUM(OFFSET(Base!U$1,$Y33-1,0,$Z33,1)),0)+IF(ISNUMBER($AA33),SUM(OFFSET(Base!U$1,$AA33-1,0,$AB33,1)),0)</f>
        <v>703.23489855120363</v>
      </c>
      <c r="V33" s="8">
        <f ca="1">IF(ISNUMBER($Y33),SUM(OFFSET(Base!V$1,$Y33-1,0,$Z33,1)),0)+IF(ISNUMBER($AA33),SUM(OFFSET(Base!V$1,$AA33-1,0,$AB33,1)),0)</f>
        <v>796.832052888269</v>
      </c>
      <c r="W33" s="8">
        <f ca="1">IF(ISNUMBER($Y33),SUM(OFFSET(Base!W$1,$Y33-1,0,$Z33,1)),0)+IF(ISNUMBER($AA33),SUM(OFFSET(Base!W$1,$AA33-1,0,$AB33,1)),0)</f>
        <v>812.84904460069959</v>
      </c>
      <c r="Y33" s="4">
        <v>38</v>
      </c>
      <c r="Z33" s="4">
        <v>2</v>
      </c>
    </row>
    <row r="34" spans="2:28" x14ac:dyDescent="0.25">
      <c r="B34" s="4" t="s">
        <v>12</v>
      </c>
      <c r="C34" s="8">
        <f t="shared" ca="1" si="5"/>
        <v>101.08262886844926</v>
      </c>
      <c r="D34" s="8">
        <f ca="1">IF(ISNUMBER($Y34),SUM(OFFSET(Base!D$1,$Y34-1,0,$Z34,1)),0)+IF(ISNUMBER($AA34),SUM(OFFSET(Base!D$1,$AA34-1,0,$AB34,1)),0)</f>
        <v>6.6007850176569356</v>
      </c>
      <c r="E34" s="8">
        <f ca="1">IF(ISNUMBER($Y34),SUM(OFFSET(Base!E$1,$Y34-1,0,$Z34,1)),0)+IF(ISNUMBER($AA34),SUM(OFFSET(Base!E$1,$AA34-1,0,$AB34,1)),0)</f>
        <v>7.2336428758193145</v>
      </c>
      <c r="F34" s="8">
        <f ca="1">IF(ISNUMBER($Y34),SUM(OFFSET(Base!F$1,$Y34-1,0,$Z34,1)),0)+IF(ISNUMBER($AA34),SUM(OFFSET(Base!F$1,$AA34-1,0,$AB34,1)),0)</f>
        <v>6.0155603816431755</v>
      </c>
      <c r="G34" s="8">
        <f ca="1">IF(ISNUMBER($Y34),SUM(OFFSET(Base!G$1,$Y34-1,0,$Z34,1)),0)+IF(ISNUMBER($AA34),SUM(OFFSET(Base!G$1,$AA34-1,0,$AB34,1)),0)</f>
        <v>6.1519719063233431</v>
      </c>
      <c r="H34" s="8">
        <f ca="1">IF(ISNUMBER($Y34),SUM(OFFSET(Base!H$1,$Y34-1,0,$Z34,1)),0)+IF(ISNUMBER($AA34),SUM(OFFSET(Base!H$1,$AA34-1,0,$AB34,1)),0)</f>
        <v>6.7296979804638051</v>
      </c>
      <c r="I34" s="8">
        <f ca="1">IF(ISNUMBER($Y34),SUM(OFFSET(Base!I$1,$Y34-1,0,$Z34,1)),0)+IF(ISNUMBER($AA34),SUM(OFFSET(Base!I$1,$AA34-1,0,$AB34,1)),0)</f>
        <v>7.5578407423275014</v>
      </c>
      <c r="J34" s="8">
        <f ca="1">IF(ISNUMBER($Y34),SUM(OFFSET(Base!J$1,$Y34-1,0,$Z34,1)),0)+IF(ISNUMBER($AA34),SUM(OFFSET(Base!J$1,$AA34-1,0,$AB34,1)),0)</f>
        <v>12.669936967447093</v>
      </c>
      <c r="K34" s="8">
        <f ca="1">IF(ISNUMBER($Y34),SUM(OFFSET(Base!K$1,$Y34-1,0,$Z34,1)),0)+IF(ISNUMBER($AA34),SUM(OFFSET(Base!K$1,$AA34-1,0,$AB34,1)),0)</f>
        <v>11.73165003080916</v>
      </c>
      <c r="L34" s="8">
        <f ca="1">IF(ISNUMBER($Y34),SUM(OFFSET(Base!L$1,$Y34-1,0,$Z34,1)),0)+IF(ISNUMBER($AA34),SUM(OFFSET(Base!L$1,$AA34-1,0,$AB34,1)),0)</f>
        <v>12.720543418607663</v>
      </c>
      <c r="M34" s="8">
        <f ca="1">IF(ISNUMBER($Y34),SUM(OFFSET(Base!M$1,$Y34-1,0,$Z34,1)),0)+IF(ISNUMBER($AA34),SUM(OFFSET(Base!M$1,$AA34-1,0,$AB34,1)),0)</f>
        <v>9.1581578098915806</v>
      </c>
      <c r="N34" s="8">
        <f ca="1">IF(ISNUMBER($Y34),SUM(OFFSET(Base!N$1,$Y34-1,0,$Z34,1)),0)+IF(ISNUMBER($AA34),SUM(OFFSET(Base!N$1,$AA34-1,0,$AB34,1)),0)</f>
        <v>6.5687436123289293</v>
      </c>
      <c r="O34" s="8">
        <f ca="1">IF(ISNUMBER($Y34),SUM(OFFSET(Base!O$1,$Y34-1,0,$Z34,1)),0)+IF(ISNUMBER($AA34),SUM(OFFSET(Base!O$1,$AA34-1,0,$AB34,1)),0)</f>
        <v>6.9635723494869204</v>
      </c>
      <c r="P34" s="8">
        <f ca="1">IF(ISNUMBER($Y34),SUM(OFFSET(Base!P$1,$Y34-1,0,$Z34,1)),0)+IF(ISNUMBER($AA34),SUM(OFFSET(Base!P$1,$AA34-1,0,$AB34,1)),0)</f>
        <v>7.0606151793989458</v>
      </c>
      <c r="Q34" s="8">
        <f ca="1">IF(ISNUMBER($Y34),SUM(OFFSET(Base!Q$1,$Y34-1,0,$Z34,1)),0)+IF(ISNUMBER($AA34),SUM(OFFSET(Base!Q$1,$AA34-1,0,$AB34,1)),0)</f>
        <v>6.589847543835508</v>
      </c>
      <c r="R34" s="8">
        <f ca="1">IF(ISNUMBER($Y34),SUM(OFFSET(Base!R$1,$Y34-1,0,$Z34,1)),0)+IF(ISNUMBER($AA34),SUM(OFFSET(Base!R$1,$AA34-1,0,$AB34,1)),0)</f>
        <v>5.7785919235569079</v>
      </c>
      <c r="S34" s="8">
        <f ca="1">IF(ISNUMBER($Y34),SUM(OFFSET(Base!S$1,$Y34-1,0,$Z34,1)),0)+IF(ISNUMBER($AA34),SUM(OFFSET(Base!S$1,$AA34-1,0,$AB34,1)),0)</f>
        <v>8.6372465470243505</v>
      </c>
      <c r="T34" s="8">
        <f ca="1">IF(ISNUMBER($Y34),SUM(OFFSET(Base!T$1,$Y34-1,0,$Z34,1)),0)+IF(ISNUMBER($AA34),SUM(OFFSET(Base!T$1,$AA34-1,0,$AB34,1)),0)</f>
        <v>9.0062673307500045</v>
      </c>
      <c r="U34" s="8">
        <f ca="1">IF(ISNUMBER($Y34),SUM(OFFSET(Base!U$1,$Y34-1,0,$Z34,1)),0)+IF(ISNUMBER($AA34),SUM(OFFSET(Base!U$1,$AA34-1,0,$AB34,1)),0)</f>
        <v>21.280718394996391</v>
      </c>
      <c r="V34" s="8">
        <f ca="1">IF(ISNUMBER($Y34),SUM(OFFSET(Base!V$1,$Y34-1,0,$Z34,1)),0)+IF(ISNUMBER($AA34),SUM(OFFSET(Base!V$1,$AA34-1,0,$AB34,1)),0)</f>
        <v>26.868468808669366</v>
      </c>
      <c r="W34" s="8">
        <f ca="1">IF(ISNUMBER($Y34),SUM(OFFSET(Base!W$1,$Y34-1,0,$Z34,1)),0)+IF(ISNUMBER($AA34),SUM(OFFSET(Base!W$1,$AA34-1,0,$AB34,1)),0)</f>
        <v>25.750415955717354</v>
      </c>
      <c r="Y34" s="4">
        <v>33</v>
      </c>
      <c r="Z34" s="4">
        <v>1</v>
      </c>
    </row>
    <row r="35" spans="2:28" x14ac:dyDescent="0.25">
      <c r="B35" s="4" t="s">
        <v>47</v>
      </c>
      <c r="C35" s="8">
        <f t="shared" ca="1" si="5"/>
        <v>-7184.8066405689851</v>
      </c>
      <c r="D35" s="8">
        <f ca="1">IF(ISNUMBER($Y35),SUM(OFFSET(Base!D$1,$Y35-1,0,$Z35,1)),0)+IF(ISNUMBER($AA35),SUM(OFFSET(Base!D$1,$AA35-1,0,$AB35,1)),0)</f>
        <v>-12.47327724754507</v>
      </c>
      <c r="E35" s="8">
        <f ca="1">IF(ISNUMBER($Y35),SUM(OFFSET(Base!E$1,$Y35-1,0,$Z35,1)),0)+IF(ISNUMBER($AA35),SUM(OFFSET(Base!E$1,$AA35-1,0,$AB35,1)),0)</f>
        <v>-26.123600035343969</v>
      </c>
      <c r="F35" s="8">
        <f ca="1">IF(ISNUMBER($Y35),SUM(OFFSET(Base!F$1,$Y35-1,0,$Z35,1)),0)+IF(ISNUMBER($AA35),SUM(OFFSET(Base!F$1,$AA35-1,0,$AB35,1)),0)</f>
        <v>-187.73654513916932</v>
      </c>
      <c r="G35" s="8">
        <f ca="1">IF(ISNUMBER($Y35),SUM(OFFSET(Base!G$1,$Y35-1,0,$Z35,1)),0)+IF(ISNUMBER($AA35),SUM(OFFSET(Base!G$1,$AA35-1,0,$AB35,1)),0)</f>
        <v>-279.72329335868858</v>
      </c>
      <c r="H35" s="8">
        <f ca="1">IF(ISNUMBER($Y35),SUM(OFFSET(Base!H$1,$Y35-1,0,$Z35,1)),0)+IF(ISNUMBER($AA35),SUM(OFFSET(Base!H$1,$AA35-1,0,$AB35,1)),0)</f>
        <v>-394.26205037145621</v>
      </c>
      <c r="I35" s="8">
        <f ca="1">IF(ISNUMBER($Y35),SUM(OFFSET(Base!I$1,$Y35-1,0,$Z35,1)),0)+IF(ISNUMBER($AA35),SUM(OFFSET(Base!I$1,$AA35-1,0,$AB35,1)),0)</f>
        <v>-405.8388445947831</v>
      </c>
      <c r="J35" s="8">
        <f ca="1">IF(ISNUMBER($Y35),SUM(OFFSET(Base!J$1,$Y35-1,0,$Z35,1)),0)+IF(ISNUMBER($AA35),SUM(OFFSET(Base!J$1,$AA35-1,0,$AB35,1)),0)</f>
        <v>-437.22982460430615</v>
      </c>
      <c r="K35" s="8">
        <f ca="1">IF(ISNUMBER($Y35),SUM(OFFSET(Base!K$1,$Y35-1,0,$Z35,1)),0)+IF(ISNUMBER($AA35),SUM(OFFSET(Base!K$1,$AA35-1,0,$AB35,1)),0)</f>
        <v>-679.5527505680891</v>
      </c>
      <c r="L35" s="8">
        <f ca="1">IF(ISNUMBER($Y35),SUM(OFFSET(Base!L$1,$Y35-1,0,$Z35,1)),0)+IF(ISNUMBER($AA35),SUM(OFFSET(Base!L$1,$AA35-1,0,$AB35,1)),0)</f>
        <v>-324.65537613655914</v>
      </c>
      <c r="M35" s="8">
        <f ca="1">IF(ISNUMBER($Y35),SUM(OFFSET(Base!M$1,$Y35-1,0,$Z35,1)),0)+IF(ISNUMBER($AA35),SUM(OFFSET(Base!M$1,$AA35-1,0,$AB35,1)),0)</f>
        <v>-876.66504582957964</v>
      </c>
      <c r="N35" s="8">
        <f ca="1">IF(ISNUMBER($Y35),SUM(OFFSET(Base!N$1,$Y35-1,0,$Z35,1)),0)+IF(ISNUMBER($AA35),SUM(OFFSET(Base!N$1,$AA35-1,0,$AB35,1)),0)</f>
        <v>-1302.6523998159898</v>
      </c>
      <c r="O35" s="8">
        <f ca="1">IF(ISNUMBER($Y35),SUM(OFFSET(Base!O$1,$Y35-1,0,$Z35,1)),0)+IF(ISNUMBER($AA35),SUM(OFFSET(Base!O$1,$AA35-1,0,$AB35,1)),0)</f>
        <v>-1365.4083009303351</v>
      </c>
      <c r="P35" s="8">
        <f ca="1">IF(ISNUMBER($Y35),SUM(OFFSET(Base!P$1,$Y35-1,0,$Z35,1)),0)+IF(ISNUMBER($AA35),SUM(OFFSET(Base!P$1,$AA35-1,0,$AB35,1)),0)</f>
        <v>-1167.0205982667942</v>
      </c>
      <c r="Q35" s="8">
        <f ca="1">IF(ISNUMBER($Y35),SUM(OFFSET(Base!Q$1,$Y35-1,0,$Z35,1)),0)+IF(ISNUMBER($AA35),SUM(OFFSET(Base!Q$1,$AA35-1,0,$AB35,1)),0)</f>
        <v>-1184.566571209974</v>
      </c>
      <c r="R35" s="8">
        <f ca="1">IF(ISNUMBER($Y35),SUM(OFFSET(Base!R$1,$Y35-1,0,$Z35,1)),0)+IF(ISNUMBER($AA35),SUM(OFFSET(Base!R$1,$AA35-1,0,$AB35,1)),0)</f>
        <v>-1505.6789143232659</v>
      </c>
      <c r="S35" s="8">
        <f ca="1">IF(ISNUMBER($Y35),SUM(OFFSET(Base!S$1,$Y35-1,0,$Z35,1)),0)+IF(ISNUMBER($AA35),SUM(OFFSET(Base!S$1,$AA35-1,0,$AB35,1)),0)</f>
        <v>-1519.3750529835424</v>
      </c>
      <c r="T35" s="8">
        <f ca="1">IF(ISNUMBER($Y35),SUM(OFFSET(Base!T$1,$Y35-1,0,$Z35,1)),0)+IF(ISNUMBER($AA35),SUM(OFFSET(Base!T$1,$AA35-1,0,$AB35,1)),0)</f>
        <v>-1575.5122420053326</v>
      </c>
      <c r="U35" s="8">
        <f ca="1">IF(ISNUMBER($Y35),SUM(OFFSET(Base!U$1,$Y35-1,0,$Z35,1)),0)+IF(ISNUMBER($AA35),SUM(OFFSET(Base!U$1,$AA35-1,0,$AB35,1)),0)</f>
        <v>-1349.2770312246341</v>
      </c>
      <c r="V35" s="8">
        <f ca="1">IF(ISNUMBER($Y35),SUM(OFFSET(Base!V$1,$Y35-1,0,$Z35,1)),0)+IF(ISNUMBER($AA35),SUM(OFFSET(Base!V$1,$AA35-1,0,$AB35,1)),0)</f>
        <v>-1380.3128781996843</v>
      </c>
      <c r="W35" s="8">
        <f ca="1">IF(ISNUMBER($Y35),SUM(OFFSET(Base!W$1,$Y35-1,0,$Z35,1)),0)+IF(ISNUMBER($AA35),SUM(OFFSET(Base!W$1,$AA35-1,0,$AB35,1)),0)</f>
        <v>-699.53349109767601</v>
      </c>
      <c r="Y35" s="4">
        <v>31</v>
      </c>
      <c r="Z35" s="9">
        <v>2</v>
      </c>
      <c r="AA35" s="9">
        <v>34</v>
      </c>
      <c r="AB35" s="4">
        <v>4</v>
      </c>
    </row>
    <row r="36" spans="2:28" x14ac:dyDescent="0.25">
      <c r="B36" s="4" t="s">
        <v>48</v>
      </c>
      <c r="C36" s="8">
        <f t="shared" ca="1" si="5"/>
        <v>1209.8442406364118</v>
      </c>
      <c r="D36" s="8">
        <f ca="1">IF(ISNUMBER($Y36),SUM(OFFSET(Base!D$1,$Y36-1,0,$Z36,1)),0)+IF(ISNUMBER($AA36),SUM(OFFSET(Base!D$1,$AA36-1,0,$AB36,1)),0)</f>
        <v>9.4720593313632762</v>
      </c>
      <c r="E36" s="8">
        <f ca="1">IF(ISNUMBER($Y36),SUM(OFFSET(Base!E$1,$Y36-1,0,$Z36,1)),0)+IF(ISNUMBER($AA36),SUM(OFFSET(Base!E$1,$AA36-1,0,$AB36,1)),0)</f>
        <v>18.556657916483658</v>
      </c>
      <c r="F36" s="8">
        <f ca="1">IF(ISNUMBER($Y36),SUM(OFFSET(Base!F$1,$Y36-1,0,$Z36,1)),0)+IF(ISNUMBER($AA36),SUM(OFFSET(Base!F$1,$AA36-1,0,$AB36,1)),0)</f>
        <v>28.189782851463111</v>
      </c>
      <c r="G36" s="8">
        <f ca="1">IF(ISNUMBER($Y36),SUM(OFFSET(Base!G$1,$Y36-1,0,$Z36,1)),0)+IF(ISNUMBER($AA36),SUM(OFFSET(Base!G$1,$AA36-1,0,$AB36,1)),0)</f>
        <v>25.831246843091602</v>
      </c>
      <c r="H36" s="8">
        <f ca="1">IF(ISNUMBER($Y36),SUM(OFFSET(Base!H$1,$Y36-1,0,$Z36,1)),0)+IF(ISNUMBER($AA36),SUM(OFFSET(Base!H$1,$AA36-1,0,$AB36,1)),0)</f>
        <v>30.286948431334807</v>
      </c>
      <c r="I36" s="8">
        <f ca="1">IF(ISNUMBER($Y36),SUM(OFFSET(Base!I$1,$Y36-1,0,$Z36,1)),0)+IF(ISNUMBER($AA36),SUM(OFFSET(Base!I$1,$AA36-1,0,$AB36,1)),0)</f>
        <v>42.027003991847465</v>
      </c>
      <c r="J36" s="8">
        <f ca="1">IF(ISNUMBER($Y36),SUM(OFFSET(Base!J$1,$Y36-1,0,$Z36,1)),0)+IF(ISNUMBER($AA36),SUM(OFFSET(Base!J$1,$AA36-1,0,$AB36,1)),0)</f>
        <v>57.379723542132297</v>
      </c>
      <c r="K36" s="8">
        <f ca="1">IF(ISNUMBER($Y36),SUM(OFFSET(Base!K$1,$Y36-1,0,$Z36,1)),0)+IF(ISNUMBER($AA36),SUM(OFFSET(Base!K$1,$AA36-1,0,$AB36,1)),0)</f>
        <v>76.437838561709768</v>
      </c>
      <c r="L36" s="8">
        <f ca="1">IF(ISNUMBER($Y36),SUM(OFFSET(Base!L$1,$Y36-1,0,$Z36,1)),0)+IF(ISNUMBER($AA36),SUM(OFFSET(Base!L$1,$AA36-1,0,$AB36,1)),0)</f>
        <v>97.17965761399816</v>
      </c>
      <c r="M36" s="8">
        <f ca="1">IF(ISNUMBER($Y36),SUM(OFFSET(Base!M$1,$Y36-1,0,$Z36,1)),0)+IF(ISNUMBER($AA36),SUM(OFFSET(Base!M$1,$AA36-1,0,$AB36,1)),0)</f>
        <v>119.10509745631916</v>
      </c>
      <c r="N36" s="8">
        <f ca="1">IF(ISNUMBER($Y36),SUM(OFFSET(Base!N$1,$Y36-1,0,$Z36,1)),0)+IF(ISNUMBER($AA36),SUM(OFFSET(Base!N$1,$AA36-1,0,$AB36,1)),0)</f>
        <v>143.20790844575129</v>
      </c>
      <c r="O36" s="8">
        <f ca="1">IF(ISNUMBER($Y36),SUM(OFFSET(Base!O$1,$Y36-1,0,$Z36,1)),0)+IF(ISNUMBER($AA36),SUM(OFFSET(Base!O$1,$AA36-1,0,$AB36,1)),0)</f>
        <v>167.10371743566421</v>
      </c>
      <c r="P36" s="8">
        <f ca="1">IF(ISNUMBER($Y36),SUM(OFFSET(Base!P$1,$Y36-1,0,$Z36,1)),0)+IF(ISNUMBER($AA36),SUM(OFFSET(Base!P$1,$AA36-1,0,$AB36,1)),0)</f>
        <v>190.72055542103439</v>
      </c>
      <c r="Q36" s="8">
        <f ca="1">IF(ISNUMBER($Y36),SUM(OFFSET(Base!Q$1,$Y36-1,0,$Z36,1)),0)+IF(ISNUMBER($AA36),SUM(OFFSET(Base!Q$1,$AA36-1,0,$AB36,1)),0)</f>
        <v>210.68287445944461</v>
      </c>
      <c r="R36" s="8">
        <f ca="1">IF(ISNUMBER($Y36),SUM(OFFSET(Base!R$1,$Y36-1,0,$Z36,1)),0)+IF(ISNUMBER($AA36),SUM(OFFSET(Base!R$1,$AA36-1,0,$AB36,1)),0)</f>
        <v>240.24062523107452</v>
      </c>
      <c r="S36" s="8">
        <f ca="1">IF(ISNUMBER($Y36),SUM(OFFSET(Base!S$1,$Y36-1,0,$Z36,1)),0)+IF(ISNUMBER($AA36),SUM(OFFSET(Base!S$1,$AA36-1,0,$AB36,1)),0)</f>
        <v>264.52874158661416</v>
      </c>
      <c r="T36" s="8">
        <f ca="1">IF(ISNUMBER($Y36),SUM(OFFSET(Base!T$1,$Y36-1,0,$Z36,1)),0)+IF(ISNUMBER($AA36),SUM(OFFSET(Base!T$1,$AA36-1,0,$AB36,1)),0)</f>
        <v>287.61119640094364</v>
      </c>
      <c r="U36" s="8">
        <f ca="1">IF(ISNUMBER($Y36),SUM(OFFSET(Base!U$1,$Y36-1,0,$Z36,1)),0)+IF(ISNUMBER($AA36),SUM(OFFSET(Base!U$1,$AA36-1,0,$AB36,1)),0)</f>
        <v>316.09625154050019</v>
      </c>
      <c r="V36" s="8">
        <f ca="1">IF(ISNUMBER($Y36),SUM(OFFSET(Base!V$1,$Y36-1,0,$Z36,1)),0)+IF(ISNUMBER($AA36),SUM(OFFSET(Base!V$1,$AA36-1,0,$AB36,1)),0)</f>
        <v>337.35093878939227</v>
      </c>
      <c r="W36" s="8">
        <f ca="1">IF(ISNUMBER($Y36),SUM(OFFSET(Base!W$1,$Y36-1,0,$Z36,1)),0)+IF(ISNUMBER($AA36),SUM(OFFSET(Base!W$1,$AA36-1,0,$AB36,1)),0)</f>
        <v>367.38049092765351</v>
      </c>
      <c r="Y36" s="4">
        <v>61</v>
      </c>
      <c r="Z36" s="4">
        <v>2</v>
      </c>
    </row>
    <row r="37" spans="2:28" x14ac:dyDescent="0.25">
      <c r="B37" s="4" t="s">
        <v>52</v>
      </c>
      <c r="C37" s="8">
        <f t="shared" ca="1" si="5"/>
        <v>3360.8921431460412</v>
      </c>
      <c r="D37" s="8">
        <f ca="1">IF(ISNUMBER($Y37),SUM(OFFSET(Base!D$1,$Y37-1,0,$Z37,1)),0)+IF(ISNUMBER($AA37),SUM(OFFSET(Base!D$1,$AA37-1,0,$AB37,1)),0)</f>
        <v>207.11753206098265</v>
      </c>
      <c r="E37" s="8">
        <f ca="1">IF(ISNUMBER($Y37),SUM(OFFSET(Base!E$1,$Y37-1,0,$Z37,1)),0)+IF(ISNUMBER($AA37),SUM(OFFSET(Base!E$1,$AA37-1,0,$AB37,1)),0)</f>
        <v>297.93897796177282</v>
      </c>
      <c r="F37" s="8">
        <f ca="1">IF(ISNUMBER($Y37),SUM(OFFSET(Base!F$1,$Y37-1,0,$Z37,1)),0)+IF(ISNUMBER($AA37),SUM(OFFSET(Base!F$1,$AA37-1,0,$AB37,1)),0)</f>
        <v>268.20603272758814</v>
      </c>
      <c r="G37" s="8">
        <f ca="1">IF(ISNUMBER($Y37),SUM(OFFSET(Base!G$1,$Y37-1,0,$Z37,1)),0)+IF(ISNUMBER($AA37),SUM(OFFSET(Base!G$1,$AA37-1,0,$AB37,1)),0)</f>
        <v>248.24087350918114</v>
      </c>
      <c r="H37" s="8">
        <f ca="1">IF(ISNUMBER($Y37),SUM(OFFSET(Base!H$1,$Y37-1,0,$Z37,1)),0)+IF(ISNUMBER($AA37),SUM(OFFSET(Base!H$1,$AA37-1,0,$AB37,1)),0)</f>
        <v>228.17787848598113</v>
      </c>
      <c r="I37" s="8">
        <f ca="1">IF(ISNUMBER($Y37),SUM(OFFSET(Base!I$1,$Y37-1,0,$Z37,1)),0)+IF(ISNUMBER($AA37),SUM(OFFSET(Base!I$1,$AA37-1,0,$AB37,1)),0)</f>
        <v>271.93620240818467</v>
      </c>
      <c r="J37" s="8">
        <f ca="1">IF(ISNUMBER($Y37),SUM(OFFSET(Base!J$1,$Y37-1,0,$Z37,1)),0)+IF(ISNUMBER($AA37),SUM(OFFSET(Base!J$1,$AA37-1,0,$AB37,1)),0)</f>
        <v>321.6972960272247</v>
      </c>
      <c r="K37" s="8">
        <f ca="1">IF(ISNUMBER($Y37),SUM(OFFSET(Base!K$1,$Y37-1,0,$Z37,1)),0)+IF(ISNUMBER($AA37),SUM(OFFSET(Base!K$1,$AA37-1,0,$AB37,1)),0)</f>
        <v>312.99769510619842</v>
      </c>
      <c r="L37" s="8">
        <f ca="1">IF(ISNUMBER($Y37),SUM(OFFSET(Base!L$1,$Y37-1,0,$Z37,1)),0)+IF(ISNUMBER($AA37),SUM(OFFSET(Base!L$1,$AA37-1,0,$AB37,1)),0)</f>
        <v>374.54821703387717</v>
      </c>
      <c r="M37" s="8">
        <f ca="1">IF(ISNUMBER($Y37),SUM(OFFSET(Base!M$1,$Y37-1,0,$Z37,1)),0)+IF(ISNUMBER($AA37),SUM(OFFSET(Base!M$1,$AA37-1,0,$AB37,1)),0)</f>
        <v>270.82622580668607</v>
      </c>
      <c r="N37" s="8">
        <f ca="1">IF(ISNUMBER($Y37),SUM(OFFSET(Base!N$1,$Y37-1,0,$Z37,1)),0)+IF(ISNUMBER($AA37),SUM(OFFSET(Base!N$1,$AA37-1,0,$AB37,1)),0)</f>
        <v>273.4596027477898</v>
      </c>
      <c r="O37" s="8">
        <f ca="1">IF(ISNUMBER($Y37),SUM(OFFSET(Base!O$1,$Y37-1,0,$Z37,1)),0)+IF(ISNUMBER($AA37),SUM(OFFSET(Base!O$1,$AA37-1,0,$AB37,1)),0)</f>
        <v>288.78412014522701</v>
      </c>
      <c r="P37" s="8">
        <f ca="1">IF(ISNUMBER($Y37),SUM(OFFSET(Base!P$1,$Y37-1,0,$Z37,1)),0)+IF(ISNUMBER($AA37),SUM(OFFSET(Base!P$1,$AA37-1,0,$AB37,1)),0)</f>
        <v>319.63293171949283</v>
      </c>
      <c r="Q37" s="8">
        <f ca="1">IF(ISNUMBER($Y37),SUM(OFFSET(Base!Q$1,$Y37-1,0,$Z37,1)),0)+IF(ISNUMBER($AA37),SUM(OFFSET(Base!Q$1,$AA37-1,0,$AB37,1)),0)</f>
        <v>358.67546750159806</v>
      </c>
      <c r="R37" s="8">
        <f ca="1">IF(ISNUMBER($Y37),SUM(OFFSET(Base!R$1,$Y37-1,0,$Z37,1)),0)+IF(ISNUMBER($AA37),SUM(OFFSET(Base!R$1,$AA37-1,0,$AB37,1)),0)</f>
        <v>333.13179320437598</v>
      </c>
      <c r="S37" s="8">
        <f ca="1">IF(ISNUMBER($Y37),SUM(OFFSET(Base!S$1,$Y37-1,0,$Z37,1)),0)+IF(ISNUMBER($AA37),SUM(OFFSET(Base!S$1,$AA37-1,0,$AB37,1)),0)</f>
        <v>363.92322816182525</v>
      </c>
      <c r="T37" s="8">
        <f ca="1">IF(ISNUMBER($Y37),SUM(OFFSET(Base!T$1,$Y37-1,0,$Z37,1)),0)+IF(ISNUMBER($AA37),SUM(OFFSET(Base!T$1,$AA37-1,0,$AB37,1)),0)</f>
        <v>406.56966122651033</v>
      </c>
      <c r="U37" s="8">
        <f ca="1">IF(ISNUMBER($Y37),SUM(OFFSET(Base!U$1,$Y37-1,0,$Z37,1)),0)+IF(ISNUMBER($AA37),SUM(OFFSET(Base!U$1,$AA37-1,0,$AB37,1)),0)</f>
        <v>476.73280608024152</v>
      </c>
      <c r="V37" s="8">
        <f ca="1">IF(ISNUMBER($Y37),SUM(OFFSET(Base!V$1,$Y37-1,0,$Z37,1)),0)+IF(ISNUMBER($AA37),SUM(OFFSET(Base!V$1,$AA37-1,0,$AB37,1)),0)</f>
        <v>538.95661166253706</v>
      </c>
      <c r="W37" s="8">
        <f ca="1">IF(ISNUMBER($Y37),SUM(OFFSET(Base!W$1,$Y37-1,0,$Z37,1)),0)+IF(ISNUMBER($AA37),SUM(OFFSET(Base!W$1,$AA37-1,0,$AB37,1)),0)</f>
        <v>567.23198820186656</v>
      </c>
      <c r="Y37" s="4">
        <v>67</v>
      </c>
      <c r="Z37" s="4">
        <v>1</v>
      </c>
    </row>
    <row r="38" spans="2:28" x14ac:dyDescent="0.25">
      <c r="B38" s="4" t="s">
        <v>53</v>
      </c>
      <c r="C38" s="8">
        <f t="shared" ca="1" si="5"/>
        <v>-3222.2405358797928</v>
      </c>
      <c r="D38" s="8">
        <f ca="1">IF(ISNUMBER($Y38),SUM(OFFSET(Base!D$1,$Y38-1,0,$Z38,1)),0)+IF(ISNUMBER($AA38),SUM(OFFSET(Base!D$1,$AA38-1,0,$AB38,1)),0)</f>
        <v>-705.40562042714737</v>
      </c>
      <c r="E38" s="8">
        <f ca="1">IF(ISNUMBER($Y38),SUM(OFFSET(Base!E$1,$Y38-1,0,$Z38,1)),0)+IF(ISNUMBER($AA38),SUM(OFFSET(Base!E$1,$AA38-1,0,$AB38,1)),0)</f>
        <v>-845.24546679220111</v>
      </c>
      <c r="F38" s="8">
        <f ca="1">IF(ISNUMBER($Y38),SUM(OFFSET(Base!F$1,$Y38-1,0,$Z38,1)),0)+IF(ISNUMBER($AA38),SUM(OFFSET(Base!F$1,$AA38-1,0,$AB38,1)),0)</f>
        <v>-226.94251390492116</v>
      </c>
      <c r="G38" s="8">
        <f ca="1">IF(ISNUMBER($Y38),SUM(OFFSET(Base!G$1,$Y38-1,0,$Z38,1)),0)+IF(ISNUMBER($AA38),SUM(OFFSET(Base!G$1,$AA38-1,0,$AB38,1)),0)</f>
        <v>-193.75027631445164</v>
      </c>
      <c r="H38" s="8">
        <f ca="1">IF(ISNUMBER($Y38),SUM(OFFSET(Base!H$1,$Y38-1,0,$Z38,1)),0)+IF(ISNUMBER($AA38),SUM(OFFSET(Base!H$1,$AA38-1,0,$AB38,1)),0)</f>
        <v>-291.0659908297261</v>
      </c>
      <c r="I38" s="8">
        <f ca="1">IF(ISNUMBER($Y38),SUM(OFFSET(Base!I$1,$Y38-1,0,$Z38,1)),0)+IF(ISNUMBER($AA38),SUM(OFFSET(Base!I$1,$AA38-1,0,$AB38,1)),0)</f>
        <v>-185.05359637111971</v>
      </c>
      <c r="J38" s="8">
        <f ca="1">IF(ISNUMBER($Y38),SUM(OFFSET(Base!J$1,$Y38-1,0,$Z38,1)),0)+IF(ISNUMBER($AA38),SUM(OFFSET(Base!J$1,$AA38-1,0,$AB38,1)),0)</f>
        <v>-139.12259434524461</v>
      </c>
      <c r="K38" s="8">
        <f ca="1">IF(ISNUMBER($Y38),SUM(OFFSET(Base!K$1,$Y38-1,0,$Z38,1)),0)+IF(ISNUMBER($AA38),SUM(OFFSET(Base!K$1,$AA38-1,0,$AB38,1)),0)</f>
        <v>-121.56593088067993</v>
      </c>
      <c r="L38" s="8">
        <f ca="1">IF(ISNUMBER($Y38),SUM(OFFSET(Base!L$1,$Y38-1,0,$Z38,1)),0)+IF(ISNUMBER($AA38),SUM(OFFSET(Base!L$1,$AA38-1,0,$AB38,1)),0)</f>
        <v>-120.50603830785907</v>
      </c>
      <c r="M38" s="8">
        <f ca="1">IF(ISNUMBER($Y38),SUM(OFFSET(Base!M$1,$Y38-1,0,$Z38,1)),0)+IF(ISNUMBER($AA38),SUM(OFFSET(Base!M$1,$AA38-1,0,$AB38,1)),0)</f>
        <v>-215.62672289507691</v>
      </c>
      <c r="N38" s="8">
        <f ca="1">IF(ISNUMBER($Y38),SUM(OFFSET(Base!N$1,$Y38-1,0,$Z38,1)),0)+IF(ISNUMBER($AA38),SUM(OFFSET(Base!N$1,$AA38-1,0,$AB38,1)),0)</f>
        <v>-189.79080507510994</v>
      </c>
      <c r="O38" s="8">
        <f ca="1">IF(ISNUMBER($Y38),SUM(OFFSET(Base!O$1,$Y38-1,0,$Z38,1)),0)+IF(ISNUMBER($AA38),SUM(OFFSET(Base!O$1,$AA38-1,0,$AB38,1)),0)</f>
        <v>-195.15125216046326</v>
      </c>
      <c r="P38" s="8">
        <f ca="1">IF(ISNUMBER($Y38),SUM(OFFSET(Base!P$1,$Y38-1,0,$Z38,1)),0)+IF(ISNUMBER($AA38),SUM(OFFSET(Base!P$1,$AA38-1,0,$AB38,1)),0)</f>
        <v>-185.59075910083772</v>
      </c>
      <c r="Q38" s="8">
        <f ca="1">IF(ISNUMBER($Y38),SUM(OFFSET(Base!Q$1,$Y38-1,0,$Z38,1)),0)+IF(ISNUMBER($AA38),SUM(OFFSET(Base!Q$1,$AA38-1,0,$AB38,1)),0)</f>
        <v>-153.34299302920772</v>
      </c>
      <c r="R38" s="8">
        <f ca="1">IF(ISNUMBER($Y38),SUM(OFFSET(Base!R$1,$Y38-1,0,$Z38,1)),0)+IF(ISNUMBER($AA38),SUM(OFFSET(Base!R$1,$AA38-1,0,$AB38,1)),0)</f>
        <v>-219.4794138611623</v>
      </c>
      <c r="S38" s="8">
        <f ca="1">IF(ISNUMBER($Y38),SUM(OFFSET(Base!S$1,$Y38-1,0,$Z38,1)),0)+IF(ISNUMBER($AA38),SUM(OFFSET(Base!S$1,$AA38-1,0,$AB38,1)),0)</f>
        <v>-228.53040238870534</v>
      </c>
      <c r="T38" s="8">
        <f ca="1">IF(ISNUMBER($Y38),SUM(OFFSET(Base!T$1,$Y38-1,0,$Z38,1)),0)+IF(ISNUMBER($AA38),SUM(OFFSET(Base!T$1,$AA38-1,0,$AB38,1)),0)</f>
        <v>-232.22117496250107</v>
      </c>
      <c r="U38" s="8">
        <f ca="1">IF(ISNUMBER($Y38),SUM(OFFSET(Base!U$1,$Y38-1,0,$Z38,1)),0)+IF(ISNUMBER($AA38),SUM(OFFSET(Base!U$1,$AA38-1,0,$AB38,1)),0)</f>
        <v>-265.90549334753302</v>
      </c>
      <c r="V38" s="8">
        <f ca="1">IF(ISNUMBER($Y38),SUM(OFFSET(Base!V$1,$Y38-1,0,$Z38,1)),0)+IF(ISNUMBER($AA38),SUM(OFFSET(Base!V$1,$AA38-1,0,$AB38,1)),0)</f>
        <v>-262.29089105592635</v>
      </c>
      <c r="W38" s="8">
        <f ca="1">IF(ISNUMBER($Y38),SUM(OFFSET(Base!W$1,$Y38-1,0,$Z38,1)),0)+IF(ISNUMBER($AA38),SUM(OFFSET(Base!W$1,$AA38-1,0,$AB38,1)),0)</f>
        <v>-290.1186315456232</v>
      </c>
      <c r="Y38" s="4">
        <v>66</v>
      </c>
      <c r="Z38" s="4">
        <v>1</v>
      </c>
    </row>
    <row r="39" spans="2:28" x14ac:dyDescent="0.25">
      <c r="B39" s="4" t="s">
        <v>49</v>
      </c>
      <c r="C39" s="8">
        <f t="shared" ca="1" si="5"/>
        <v>-409.68400401242423</v>
      </c>
      <c r="D39" s="8">
        <f ca="1">IF(ISNUMBER($Y39),SUM(OFFSET(Base!D$1,$Y39-1,0,$Z39,1)),0)+IF(ISNUMBER($AA39),SUM(OFFSET(Base!D$1,$AA39-1,0,$AB39,1)),0)</f>
        <v>69.692940434511954</v>
      </c>
      <c r="E39" s="8">
        <f ca="1">IF(ISNUMBER($Y39),SUM(OFFSET(Base!E$1,$Y39-1,0,$Z39,1)),0)+IF(ISNUMBER($AA39),SUM(OFFSET(Base!E$1,$AA39-1,0,$AB39,1)),0)</f>
        <v>82.895894317090466</v>
      </c>
      <c r="F39" s="8">
        <f ca="1">IF(ISNUMBER($Y39),SUM(OFFSET(Base!F$1,$Y39-1,0,$Z39,1)),0)+IF(ISNUMBER($AA39),SUM(OFFSET(Base!F$1,$AA39-1,0,$AB39,1)),0)</f>
        <v>348.03598344317425</v>
      </c>
      <c r="G39" s="8">
        <f ca="1">IF(ISNUMBER($Y39),SUM(OFFSET(Base!G$1,$Y39-1,0,$Z39,1)),0)+IF(ISNUMBER($AA39),SUM(OFFSET(Base!G$1,$AA39-1,0,$AB39,1)),0)</f>
        <v>339.80269323835552</v>
      </c>
      <c r="H39" s="8">
        <f ca="1">IF(ISNUMBER($Y39),SUM(OFFSET(Base!H$1,$Y39-1,0,$Z39,1)),0)+IF(ISNUMBER($AA39),SUM(OFFSET(Base!H$1,$AA39-1,0,$AB39,1)),0)</f>
        <v>376.45691952531905</v>
      </c>
      <c r="I39" s="8">
        <f ca="1">IF(ISNUMBER($Y39),SUM(OFFSET(Base!I$1,$Y39-1,0,$Z39,1)),0)+IF(ISNUMBER($AA39),SUM(OFFSET(Base!I$1,$AA39-1,0,$AB39,1)),0)</f>
        <v>-224.54481267798084</v>
      </c>
      <c r="J39" s="8">
        <f ca="1">IF(ISNUMBER($Y39),SUM(OFFSET(Base!J$1,$Y39-1,0,$Z39,1)),0)+IF(ISNUMBER($AA39),SUM(OFFSET(Base!J$1,$AA39-1,0,$AB39,1)),0)</f>
        <v>-176.61370996515859</v>
      </c>
      <c r="K39" s="8">
        <f ca="1">IF(ISNUMBER($Y39),SUM(OFFSET(Base!K$1,$Y39-1,0,$Z39,1)),0)+IF(ISNUMBER($AA39),SUM(OFFSET(Base!K$1,$AA39-1,0,$AB39,1)),0)</f>
        <v>-249.58838593794363</v>
      </c>
      <c r="L39" s="8">
        <f ca="1">IF(ISNUMBER($Y39),SUM(OFFSET(Base!L$1,$Y39-1,0,$Z39,1)),0)+IF(ISNUMBER($AA39),SUM(OFFSET(Base!L$1,$AA39-1,0,$AB39,1)),0)</f>
        <v>-183.13157094237269</v>
      </c>
      <c r="M39" s="8">
        <f ca="1">IF(ISNUMBER($Y39),SUM(OFFSET(Base!M$1,$Y39-1,0,$Z39,1)),0)+IF(ISNUMBER($AA39),SUM(OFFSET(Base!M$1,$AA39-1,0,$AB39,1)),0)</f>
        <v>-313.12524563887661</v>
      </c>
      <c r="N39" s="8">
        <f ca="1">IF(ISNUMBER($Y39),SUM(OFFSET(Base!N$1,$Y39-1,0,$Z39,1)),0)+IF(ISNUMBER($AA39),SUM(OFFSET(Base!N$1,$AA39-1,0,$AB39,1)),0)</f>
        <v>-337.50058751920449</v>
      </c>
      <c r="O39" s="8">
        <f ca="1">IF(ISNUMBER($Y39),SUM(OFFSET(Base!O$1,$Y39-1,0,$Z39,1)),0)+IF(ISNUMBER($AA39),SUM(OFFSET(Base!O$1,$AA39-1,0,$AB39,1)),0)</f>
        <v>-373.78808281381862</v>
      </c>
      <c r="P39" s="8">
        <f ca="1">IF(ISNUMBER($Y39),SUM(OFFSET(Base!P$1,$Y39-1,0,$Z39,1)),0)+IF(ISNUMBER($AA39),SUM(OFFSET(Base!P$1,$AA39-1,0,$AB39,1)),0)</f>
        <v>-298.48038162184741</v>
      </c>
      <c r="Q39" s="8">
        <f ca="1">IF(ISNUMBER($Y39),SUM(OFFSET(Base!Q$1,$Y39-1,0,$Z39,1)),0)+IF(ISNUMBER($AA39),SUM(OFFSET(Base!Q$1,$AA39-1,0,$AB39,1)),0)</f>
        <v>-329.40317233619425</v>
      </c>
      <c r="R39" s="8">
        <f ca="1">IF(ISNUMBER($Y39),SUM(OFFSET(Base!R$1,$Y39-1,0,$Z39,1)),0)+IF(ISNUMBER($AA39),SUM(OFFSET(Base!R$1,$AA39-1,0,$AB39,1)),0)</f>
        <v>-348.81775551115948</v>
      </c>
      <c r="S39" s="8">
        <f ca="1">IF(ISNUMBER($Y39),SUM(OFFSET(Base!S$1,$Y39-1,0,$Z39,1)),0)+IF(ISNUMBER($AA39),SUM(OFFSET(Base!S$1,$AA39-1,0,$AB39,1)),0)</f>
        <v>-374.38511185016608</v>
      </c>
      <c r="T39" s="8">
        <f ca="1">IF(ISNUMBER($Y39),SUM(OFFSET(Base!T$1,$Y39-1,0,$Z39,1)),0)+IF(ISNUMBER($AA39),SUM(OFFSET(Base!T$1,$AA39-1,0,$AB39,1)),0)</f>
        <v>-390.42469793624895</v>
      </c>
      <c r="U39" s="8">
        <f ca="1">IF(ISNUMBER($Y39),SUM(OFFSET(Base!U$1,$Y39-1,0,$Z39,1)),0)+IF(ISNUMBER($AA39),SUM(OFFSET(Base!U$1,$AA39-1,0,$AB39,1)),0)</f>
        <v>288.44799526505636</v>
      </c>
      <c r="V39" s="8">
        <f ca="1">IF(ISNUMBER($Y39),SUM(OFFSET(Base!V$1,$Y39-1,0,$Z39,1)),0)+IF(ISNUMBER($AA39),SUM(OFFSET(Base!V$1,$AA39-1,0,$AB39,1)),0)</f>
        <v>364.20087822024499</v>
      </c>
      <c r="W39" s="8">
        <f ca="1">IF(ISNUMBER($Y39),SUM(OFFSET(Base!W$1,$Y39-1,0,$Z39,1)),0)+IF(ISNUMBER($AA39),SUM(OFFSET(Base!W$1,$AA39-1,0,$AB39,1)),0)</f>
        <v>393.40624393709243</v>
      </c>
      <c r="Y39" s="4">
        <v>27</v>
      </c>
      <c r="Z39" s="4">
        <v>1</v>
      </c>
    </row>
    <row r="40" spans="2:28" x14ac:dyDescent="0.25">
      <c r="B40" s="10" t="s">
        <v>50</v>
      </c>
      <c r="C40" s="11">
        <f t="shared" ca="1" si="5"/>
        <v>126.00829841644487</v>
      </c>
      <c r="D40" s="11">
        <f ca="1">IF(ISNUMBER($Y40),SUM(OFFSET(Base!D$1,$Y40-1,0,$Z40,1)),0)+IF(ISNUMBER($AA40),SUM(OFFSET(Base!D$1,$AA40-1,0,$AB40,1)),0)</f>
        <v>25.395204181297711</v>
      </c>
      <c r="E40" s="11">
        <f ca="1">IF(ISNUMBER($Y40),SUM(OFFSET(Base!E$1,$Y40-1,0,$Z40,1)),0)+IF(ISNUMBER($AA40),SUM(OFFSET(Base!E$1,$AA40-1,0,$AB40,1)),0)</f>
        <v>107.68294980969024</v>
      </c>
      <c r="F40" s="11">
        <f ca="1">IF(ISNUMBER($Y40),SUM(OFFSET(Base!F$1,$Y40-1,0,$Z40,1)),0)+IF(ISNUMBER($AA40),SUM(OFFSET(Base!F$1,$AA40-1,0,$AB40,1)),0)</f>
        <v>1.224691401176E-2</v>
      </c>
      <c r="G40" s="11">
        <f ca="1">IF(ISNUMBER($Y40),SUM(OFFSET(Base!G$1,$Y40-1,0,$Z40,1)),0)+IF(ISNUMBER($AA40),SUM(OFFSET(Base!G$1,$AA40-1,0,$AB40,1)),0)</f>
        <v>0</v>
      </c>
      <c r="H40" s="11">
        <f ca="1">IF(ISNUMBER($Y40),SUM(OFFSET(Base!H$1,$Y40-1,0,$Z40,1)),0)+IF(ISNUMBER($AA40),SUM(OFFSET(Base!H$1,$AA40-1,0,$AB40,1)),0)</f>
        <v>0</v>
      </c>
      <c r="I40" s="11">
        <f ca="1">IF(ISNUMBER($Y40),SUM(OFFSET(Base!I$1,$Y40-1,0,$Z40,1)),0)+IF(ISNUMBER($AA40),SUM(OFFSET(Base!I$1,$AA40-1,0,$AB40,1)),0)</f>
        <v>1.8468865773151399</v>
      </c>
      <c r="J40" s="11">
        <f ca="1">IF(ISNUMBER($Y40),SUM(OFFSET(Base!J$1,$Y40-1,0,$Z40,1)),0)+IF(ISNUMBER($AA40),SUM(OFFSET(Base!J$1,$AA40-1,0,$AB40,1)),0)</f>
        <v>1.6994331550535902</v>
      </c>
      <c r="K40" s="11">
        <f ca="1">IF(ISNUMBER($Y40),SUM(OFFSET(Base!K$1,$Y40-1,0,$Z40,1)),0)+IF(ISNUMBER($AA40),SUM(OFFSET(Base!K$1,$AA40-1,0,$AB40,1)),0)</f>
        <v>2.4379520213069997E-2</v>
      </c>
      <c r="L40" s="11">
        <f ca="1">IF(ISNUMBER($Y40),SUM(OFFSET(Base!L$1,$Y40-1,0,$Z40,1)),0)+IF(ISNUMBER($AA40),SUM(OFFSET(Base!L$1,$AA40-1,0,$AB40,1)),0)</f>
        <v>7.7030884275089102</v>
      </c>
      <c r="M40" s="11">
        <f ca="1">IF(ISNUMBER($Y40),SUM(OFFSET(Base!M$1,$Y40-1,0,$Z40,1)),0)+IF(ISNUMBER($AA40),SUM(OFFSET(Base!M$1,$AA40-1,0,$AB40,1)),0)</f>
        <v>3.1593178278E-3</v>
      </c>
      <c r="N40" s="11">
        <f ca="1">IF(ISNUMBER($Y40),SUM(OFFSET(Base!N$1,$Y40-1,0,$Z40,1)),0)+IF(ISNUMBER($AA40),SUM(OFFSET(Base!N$1,$AA40-1,0,$AB40,1)),0)</f>
        <v>0.47590792131990001</v>
      </c>
      <c r="O40" s="11">
        <f ca="1">IF(ISNUMBER($Y40),SUM(OFFSET(Base!O$1,$Y40-1,0,$Z40,1)),0)+IF(ISNUMBER($AA40),SUM(OFFSET(Base!O$1,$AA40-1,0,$AB40,1)),0)</f>
        <v>0.44087177269080002</v>
      </c>
      <c r="P40" s="11">
        <f ca="1">IF(ISNUMBER($Y40),SUM(OFFSET(Base!P$1,$Y40-1,0,$Z40,1)),0)+IF(ISNUMBER($AA40),SUM(OFFSET(Base!P$1,$AA40-1,0,$AB40,1)),0)</f>
        <v>0.44902331816777002</v>
      </c>
      <c r="Q40" s="11">
        <f ca="1">IF(ISNUMBER($Y40),SUM(OFFSET(Base!Q$1,$Y40-1,0,$Z40,1)),0)+IF(ISNUMBER($AA40),SUM(OFFSET(Base!Q$1,$AA40-1,0,$AB40,1)),0)</f>
        <v>0.42408663079627001</v>
      </c>
      <c r="R40" s="11">
        <f ca="1">IF(ISNUMBER($Y40),SUM(OFFSET(Base!R$1,$Y40-1,0,$Z40,1)),0)+IF(ISNUMBER($AA40),SUM(OFFSET(Base!R$1,$AA40-1,0,$AB40,1)),0)</f>
        <v>0.37877229024247</v>
      </c>
      <c r="S40" s="11">
        <f ca="1">IF(ISNUMBER($Y40),SUM(OFFSET(Base!S$1,$Y40-1,0,$Z40,1)),0)+IF(ISNUMBER($AA40),SUM(OFFSET(Base!S$1,$AA40-1,0,$AB40,1)),0)</f>
        <v>0</v>
      </c>
      <c r="T40" s="11">
        <f ca="1">IF(ISNUMBER($Y40),SUM(OFFSET(Base!T$1,$Y40-1,0,$Z40,1)),0)+IF(ISNUMBER($AA40),SUM(OFFSET(Base!T$1,$AA40-1,0,$AB40,1)),0)</f>
        <v>0</v>
      </c>
      <c r="U40" s="11">
        <f ca="1">IF(ISNUMBER($Y40),SUM(OFFSET(Base!U$1,$Y40-1,0,$Z40,1)),0)+IF(ISNUMBER($AA40),SUM(OFFSET(Base!U$1,$AA40-1,0,$AB40,1)),0)</f>
        <v>0</v>
      </c>
      <c r="V40" s="11">
        <f ca="1">IF(ISNUMBER($Y40),SUM(OFFSET(Base!V$1,$Y40-1,0,$Z40,1)),0)+IF(ISNUMBER($AA40),SUM(OFFSET(Base!V$1,$AA40-1,0,$AB40,1)),0)</f>
        <v>0</v>
      </c>
      <c r="W40" s="11">
        <f ca="1">IF(ISNUMBER($Y40),SUM(OFFSET(Base!W$1,$Y40-1,0,$Z40,1)),0)+IF(ISNUMBER($AA40),SUM(OFFSET(Base!W$1,$AA40-1,0,$AB40,1)),0)</f>
        <v>0</v>
      </c>
      <c r="Y40" s="4">
        <v>40</v>
      </c>
      <c r="Z40" s="4">
        <v>3</v>
      </c>
    </row>
    <row r="41" spans="2:28" x14ac:dyDescent="0.25">
      <c r="B41" s="4" t="s">
        <v>51</v>
      </c>
      <c r="C41" s="8">
        <f t="shared" ca="1" si="5"/>
        <v>6028.0713711535172</v>
      </c>
      <c r="D41" s="8">
        <f t="shared" ref="D41" ca="1" si="6">SUM(D31:D40)</f>
        <v>895.19299793699474</v>
      </c>
      <c r="E41" s="8">
        <f t="shared" ref="E41:W41" ca="1" si="7">SUM(E31:E40)</f>
        <v>1040.3812885024406</v>
      </c>
      <c r="F41" s="8">
        <f t="shared" ca="1" si="7"/>
        <v>1197.5129581337021</v>
      </c>
      <c r="G41" s="8">
        <f t="shared" ca="1" si="7"/>
        <v>1107.9139288187775</v>
      </c>
      <c r="H41" s="8">
        <f t="shared" ca="1" si="7"/>
        <v>1028.2216912970753</v>
      </c>
      <c r="I41" s="8">
        <f t="shared" ca="1" si="7"/>
        <v>863.73282370889467</v>
      </c>
      <c r="J41" s="8">
        <f t="shared" ca="1" si="7"/>
        <v>1105.4160229677909</v>
      </c>
      <c r="K41" s="8">
        <f t="shared" ca="1" si="7"/>
        <v>742.64609242241079</v>
      </c>
      <c r="L41" s="8">
        <f t="shared" ca="1" si="7"/>
        <v>1302.0739812431286</v>
      </c>
      <c r="M41" s="8">
        <f t="shared" ca="1" si="7"/>
        <v>170.52156775761244</v>
      </c>
      <c r="N41" s="8">
        <f t="shared" ca="1" si="7"/>
        <v>-491.23362631378865</v>
      </c>
      <c r="O41" s="8">
        <f t="shared" ca="1" si="7"/>
        <v>-495.53812930423913</v>
      </c>
      <c r="P41" s="8">
        <f t="shared" ca="1" si="7"/>
        <v>-195.58147027837109</v>
      </c>
      <c r="Q41" s="8">
        <f t="shared" ca="1" si="7"/>
        <v>-198.09389593404407</v>
      </c>
      <c r="R41" s="8">
        <f t="shared" ca="1" si="7"/>
        <v>-768.03829783862489</v>
      </c>
      <c r="S41" s="8">
        <f t="shared" ca="1" si="7"/>
        <v>-688.86345860711401</v>
      </c>
      <c r="T41" s="8">
        <f t="shared" ca="1" si="7"/>
        <v>-636.41060240004674</v>
      </c>
      <c r="U41" s="8">
        <f t="shared" ca="1" si="7"/>
        <v>207.76517236011557</v>
      </c>
      <c r="V41" s="8">
        <f t="shared" ca="1" si="7"/>
        <v>443.20939211022102</v>
      </c>
      <c r="W41" s="8">
        <f t="shared" ca="1" si="7"/>
        <v>1201.0119620076875</v>
      </c>
    </row>
    <row r="43" spans="2:28" x14ac:dyDescent="0.25">
      <c r="B43" s="4" t="s">
        <v>56</v>
      </c>
      <c r="C43" s="8">
        <f t="shared" ref="C43:C49" ca="1" si="8">NPV($C$2,D43:W43)</f>
        <v>8203.2994247785336</v>
      </c>
      <c r="D43" s="8">
        <f ca="1">IF(ISNUMBER($Y43),SUM(OFFSET(Base!D$1,$Y43-1,0,$Z43,1)),0)+IF(ISNUMBER($AA43),SUM(OFFSET(Base!D$1,$AA43-1,0,$AB43,1)),0)</f>
        <v>0</v>
      </c>
      <c r="E43" s="8">
        <f ca="1">IF(ISNUMBER($Y43),SUM(OFFSET(Base!E$1,$Y43-1,0,$Z43,1)),0)+IF(ISNUMBER($AA43),SUM(OFFSET(Base!E$1,$AA43-1,0,$AB43,1)),0)</f>
        <v>0</v>
      </c>
      <c r="F43" s="8">
        <f ca="1">IF(ISNUMBER($Y43),SUM(OFFSET(Base!F$1,$Y43-1,0,$Z43,1)),0)+IF(ISNUMBER($AA43),SUM(OFFSET(Base!F$1,$AA43-1,0,$AB43,1)),0)</f>
        <v>0</v>
      </c>
      <c r="G43" s="8">
        <f ca="1">IF(ISNUMBER($Y43),SUM(OFFSET(Base!G$1,$Y43-1,0,$Z43,1)),0)+IF(ISNUMBER($AA43),SUM(OFFSET(Base!G$1,$AA43-1,0,$AB43,1)),0)</f>
        <v>0</v>
      </c>
      <c r="H43" s="8">
        <f ca="1">IF(ISNUMBER($Y43),SUM(OFFSET(Base!H$1,$Y43-1,0,$Z43,1)),0)+IF(ISNUMBER($AA43),SUM(OFFSET(Base!H$1,$AA43-1,0,$AB43,1)),0)</f>
        <v>173.69769690612782</v>
      </c>
      <c r="I43" s="8">
        <f ca="1">IF(ISNUMBER($Y43),SUM(OFFSET(Base!I$1,$Y43-1,0,$Z43,1)),0)+IF(ISNUMBER($AA43),SUM(OFFSET(Base!I$1,$AA43-1,0,$AB43,1)),0)</f>
        <v>255.04468884047316</v>
      </c>
      <c r="J43" s="8">
        <f ca="1">IF(ISNUMBER($Y43),SUM(OFFSET(Base!J$1,$Y43-1,0,$Z43,1)),0)+IF(ISNUMBER($AA43),SUM(OFFSET(Base!J$1,$AA43-1,0,$AB43,1)),0)</f>
        <v>309.32590434307178</v>
      </c>
      <c r="K43" s="8">
        <f ca="1">IF(ISNUMBER($Y43),SUM(OFFSET(Base!K$1,$Y43-1,0,$Z43,1)),0)+IF(ISNUMBER($AA43),SUM(OFFSET(Base!K$1,$AA43-1,0,$AB43,1)),0)</f>
        <v>449.82207687804049</v>
      </c>
      <c r="L43" s="8">
        <f ca="1">IF(ISNUMBER($Y43),SUM(OFFSET(Base!L$1,$Y43-1,0,$Z43,1)),0)+IF(ISNUMBER($AA43),SUM(OFFSET(Base!L$1,$AA43-1,0,$AB43,1)),0)</f>
        <v>506.92456773800552</v>
      </c>
      <c r="M43" s="8">
        <f ca="1">IF(ISNUMBER($Y43),SUM(OFFSET(Base!M$1,$Y43-1,0,$Z43,1)),0)+IF(ISNUMBER($AA43),SUM(OFFSET(Base!M$1,$AA43-1,0,$AB43,1)),0)</f>
        <v>997.33168868889084</v>
      </c>
      <c r="N43" s="8">
        <f ca="1">IF(ISNUMBER($Y43),SUM(OFFSET(Base!N$1,$Y43-1,0,$Z43,1)),0)+IF(ISNUMBER($AA43),SUM(OFFSET(Base!N$1,$AA43-1,0,$AB43,1)),0)</f>
        <v>1342.828816215746</v>
      </c>
      <c r="O43" s="8">
        <f ca="1">IF(ISNUMBER($Y43),SUM(OFFSET(Base!O$1,$Y43-1,0,$Z43,1)),0)+IF(ISNUMBER($AA43),SUM(OFFSET(Base!O$1,$AA43-1,0,$AB43,1)),0)</f>
        <v>1353.2780296462095</v>
      </c>
      <c r="P43" s="8">
        <f ca="1">IF(ISNUMBER($Y43),SUM(OFFSET(Base!P$1,$Y43-1,0,$Z43,1)),0)+IF(ISNUMBER($AA43),SUM(OFFSET(Base!P$1,$AA43-1,0,$AB43,1)),0)</f>
        <v>1353.2780296462095</v>
      </c>
      <c r="Q43" s="8">
        <f ca="1">IF(ISNUMBER($Y43),SUM(OFFSET(Base!Q$1,$Y43-1,0,$Z43,1)),0)+IF(ISNUMBER($AA43),SUM(OFFSET(Base!Q$1,$AA43-1,0,$AB43,1)),0)</f>
        <v>1401.0155941712235</v>
      </c>
      <c r="R43" s="8">
        <f ca="1">IF(ISNUMBER($Y43),SUM(OFFSET(Base!R$1,$Y43-1,0,$Z43,1)),0)+IF(ISNUMBER($AA43),SUM(OFFSET(Base!R$1,$AA43-1,0,$AB43,1)),0)</f>
        <v>1878.2321217182891</v>
      </c>
      <c r="S43" s="8">
        <f ca="1">IF(ISNUMBER($Y43),SUM(OFFSET(Base!S$1,$Y43-1,0,$Z43,1)),0)+IF(ISNUMBER($AA43),SUM(OFFSET(Base!S$1,$AA43-1,0,$AB43,1)),0)</f>
        <v>1978.1206614492389</v>
      </c>
      <c r="T43" s="8">
        <f ca="1">IF(ISNUMBER($Y43),SUM(OFFSET(Base!T$1,$Y43-1,0,$Z43,1)),0)+IF(ISNUMBER($AA43),SUM(OFFSET(Base!T$1,$AA43-1,0,$AB43,1)),0)</f>
        <v>1978.1206614492389</v>
      </c>
      <c r="U43" s="8">
        <f ca="1">IF(ISNUMBER($Y43),SUM(OFFSET(Base!U$1,$Y43-1,0,$Z43,1)),0)+IF(ISNUMBER($AA43),SUM(OFFSET(Base!U$1,$AA43-1,0,$AB43,1)),0)</f>
        <v>2365.2630011059678</v>
      </c>
      <c r="V43" s="8">
        <f ca="1">IF(ISNUMBER($Y43),SUM(OFFSET(Base!V$1,$Y43-1,0,$Z43,1)),0)+IF(ISNUMBER($AA43),SUM(OFFSET(Base!V$1,$AA43-1,0,$AB43,1)),0)</f>
        <v>2466.9939939732003</v>
      </c>
      <c r="W43" s="8">
        <f ca="1">IF(ISNUMBER($Y43),SUM(OFFSET(Base!W$1,$Y43-1,0,$Z43,1)),0)+IF(ISNUMBER($AA43),SUM(OFFSET(Base!W$1,$AA43-1,0,$AB43,1)),0)</f>
        <v>2470.1341822673576</v>
      </c>
      <c r="Y43" s="4">
        <v>47</v>
      </c>
      <c r="Z43" s="4">
        <v>2</v>
      </c>
    </row>
    <row r="44" spans="2:28" x14ac:dyDescent="0.25">
      <c r="B44" s="4" t="s">
        <v>57</v>
      </c>
      <c r="C44" s="8">
        <f t="shared" ca="1" si="8"/>
        <v>9006.8875801291597</v>
      </c>
      <c r="D44" s="8">
        <f ca="1">IF(ISNUMBER($Y44),SUM(OFFSET(Base!D$1,$Y44-1,0,$Z44,1)),0)+IF(ISNUMBER($AA44),SUM(OFFSET(Base!D$1,$AA44-1,0,$AB44,1)),0)</f>
        <v>226.61766328640675</v>
      </c>
      <c r="E44" s="8">
        <f ca="1">IF(ISNUMBER($Y44),SUM(OFFSET(Base!E$1,$Y44-1,0,$Z44,1)),0)+IF(ISNUMBER($AA44),SUM(OFFSET(Base!E$1,$AA44-1,0,$AB44,1)),0)</f>
        <v>247.27654905931502</v>
      </c>
      <c r="F44" s="8">
        <f ca="1">IF(ISNUMBER($Y44),SUM(OFFSET(Base!F$1,$Y44-1,0,$Z44,1)),0)+IF(ISNUMBER($AA44),SUM(OFFSET(Base!F$1,$AA44-1,0,$AB44,1)),0)</f>
        <v>465.75923303426379</v>
      </c>
      <c r="G44" s="8">
        <f ca="1">IF(ISNUMBER($Y44),SUM(OFFSET(Base!G$1,$Y44-1,0,$Z44,1)),0)+IF(ISNUMBER($AA44),SUM(OFFSET(Base!G$1,$AA44-1,0,$AB44,1)),0)</f>
        <v>557.82926128399049</v>
      </c>
      <c r="H44" s="8">
        <f ca="1">IF(ISNUMBER($Y44),SUM(OFFSET(Base!H$1,$Y44-1,0,$Z44,1)),0)+IF(ISNUMBER($AA44),SUM(OFFSET(Base!H$1,$AA44-1,0,$AB44,1)),0)</f>
        <v>659.046387239772</v>
      </c>
      <c r="I44" s="8">
        <f ca="1">IF(ISNUMBER($Y44),SUM(OFFSET(Base!I$1,$Y44-1,0,$Z44,1)),0)+IF(ISNUMBER($AA44),SUM(OFFSET(Base!I$1,$AA44-1,0,$AB44,1)),0)</f>
        <v>693.86136894593199</v>
      </c>
      <c r="J44" s="8">
        <f ca="1">IF(ISNUMBER($Y44),SUM(OFFSET(Base!J$1,$Y44-1,0,$Z44,1)),0)+IF(ISNUMBER($AA44),SUM(OFFSET(Base!J$1,$AA44-1,0,$AB44,1)),0)</f>
        <v>716.28921953942017</v>
      </c>
      <c r="K44" s="8">
        <f ca="1">IF(ISNUMBER($Y44),SUM(OFFSET(Base!K$1,$Y44-1,0,$Z44,1)),0)+IF(ISNUMBER($AA44),SUM(OFFSET(Base!K$1,$AA44-1,0,$AB44,1)),0)</f>
        <v>751.01290523868511</v>
      </c>
      <c r="L44" s="8">
        <f ca="1">IF(ISNUMBER($Y44),SUM(OFFSET(Base!L$1,$Y44-1,0,$Z44,1)),0)+IF(ISNUMBER($AA44),SUM(OFFSET(Base!L$1,$AA44-1,0,$AB44,1)),0)</f>
        <v>761.86726799682424</v>
      </c>
      <c r="M44" s="8">
        <f ca="1">IF(ISNUMBER($Y44),SUM(OFFSET(Base!M$1,$Y44-1,0,$Z44,1)),0)+IF(ISNUMBER($AA44),SUM(OFFSET(Base!M$1,$AA44-1,0,$AB44,1)),0)</f>
        <v>998.58263238637869</v>
      </c>
      <c r="N44" s="8">
        <f ca="1">IF(ISNUMBER($Y44),SUM(OFFSET(Base!N$1,$Y44-1,0,$Z44,1)),0)+IF(ISNUMBER($AA44),SUM(OFFSET(Base!N$1,$AA44-1,0,$AB44,1)),0)</f>
        <v>1167.6755896777033</v>
      </c>
      <c r="O44" s="8">
        <f ca="1">IF(ISNUMBER($Y44),SUM(OFFSET(Base!O$1,$Y44-1,0,$Z44,1)),0)+IF(ISNUMBER($AA44),SUM(OFFSET(Base!O$1,$AA44-1,0,$AB44,1)),0)</f>
        <v>1197.229097331857</v>
      </c>
      <c r="P44" s="8">
        <f ca="1">IF(ISNUMBER($Y44),SUM(OFFSET(Base!P$1,$Y44-1,0,$Z44,1)),0)+IF(ISNUMBER($AA44),SUM(OFFSET(Base!P$1,$AA44-1,0,$AB44,1)),0)</f>
        <v>1148.2003584478423</v>
      </c>
      <c r="Q44" s="8">
        <f ca="1">IF(ISNUMBER($Y44),SUM(OFFSET(Base!Q$1,$Y44-1,0,$Z44,1)),0)+IF(ISNUMBER($AA44),SUM(OFFSET(Base!Q$1,$AA44-1,0,$AB44,1)),0)</f>
        <v>1150.9700306050534</v>
      </c>
      <c r="R44" s="8">
        <f ca="1">IF(ISNUMBER($Y44),SUM(OFFSET(Base!R$1,$Y44-1,0,$Z44,1)),0)+IF(ISNUMBER($AA44),SUM(OFFSET(Base!R$1,$AA44-1,0,$AB44,1)),0)</f>
        <v>1389.9043802260139</v>
      </c>
      <c r="S44" s="8">
        <f ca="1">IF(ISNUMBER($Y44),SUM(OFFSET(Base!S$1,$Y44-1,0,$Z44,1)),0)+IF(ISNUMBER($AA44),SUM(OFFSET(Base!S$1,$AA44-1,0,$AB44,1)),0)</f>
        <v>1425.9109304185347</v>
      </c>
      <c r="T44" s="8">
        <f ca="1">IF(ISNUMBER($Y44),SUM(OFFSET(Base!T$1,$Y44-1,0,$Z44,1)),0)+IF(ISNUMBER($AA44),SUM(OFFSET(Base!T$1,$AA44-1,0,$AB44,1)),0)</f>
        <v>1464.218173788179</v>
      </c>
      <c r="U44" s="8">
        <f ca="1">IF(ISNUMBER($Y44),SUM(OFFSET(Base!U$1,$Y44-1,0,$Z44,1)),0)+IF(ISNUMBER($AA44),SUM(OFFSET(Base!U$1,$AA44-1,0,$AB44,1)),0)</f>
        <v>1508.7767268917846</v>
      </c>
      <c r="V44" s="8">
        <f ca="1">IF(ISNUMBER($Y44),SUM(OFFSET(Base!V$1,$Y44-1,0,$Z44,1)),0)+IF(ISNUMBER($AA44),SUM(OFFSET(Base!V$1,$AA44-1,0,$AB44,1)),0)</f>
        <v>1553.954033330723</v>
      </c>
      <c r="W44" s="8">
        <f ca="1">IF(ISNUMBER($Y44),SUM(OFFSET(Base!W$1,$Y44-1,0,$Z44,1)),0)+IF(ISNUMBER($AA44),SUM(OFFSET(Base!W$1,$AA44-1,0,$AB44,1)),0)</f>
        <v>1603.6352753032943</v>
      </c>
      <c r="Y44" s="9">
        <v>49</v>
      </c>
      <c r="Z44" s="9">
        <v>2</v>
      </c>
      <c r="AA44" s="9">
        <v>52</v>
      </c>
      <c r="AB44" s="4">
        <v>2</v>
      </c>
    </row>
    <row r="45" spans="2:28" x14ac:dyDescent="0.25">
      <c r="B45" s="4" t="s">
        <v>54</v>
      </c>
      <c r="C45" s="8">
        <f t="shared" ca="1" si="8"/>
        <v>5353.365325181856</v>
      </c>
      <c r="D45" s="8">
        <f ca="1">IF(ISNUMBER($Y45),SUM(OFFSET(Base!D$1,$Y45-1,0,$Z45,1)),0)+IF(ISNUMBER($AA45),SUM(OFFSET(Base!D$1,$AA45-1,0,$AB45,1)),0)</f>
        <v>298.73896349348342</v>
      </c>
      <c r="E45" s="8">
        <f ca="1">IF(ISNUMBER($Y45),SUM(OFFSET(Base!E$1,$Y45-1,0,$Z45,1)),0)+IF(ISNUMBER($AA45),SUM(OFFSET(Base!E$1,$AA45-1,0,$AB45,1)),0)</f>
        <v>347.70938718540765</v>
      </c>
      <c r="F45" s="8">
        <f ca="1">IF(ISNUMBER($Y45),SUM(OFFSET(Base!F$1,$Y45-1,0,$Z45,1)),0)+IF(ISNUMBER($AA45),SUM(OFFSET(Base!F$1,$AA45-1,0,$AB45,1)),0)</f>
        <v>331.14862902031626</v>
      </c>
      <c r="G45" s="8">
        <f ca="1">IF(ISNUMBER($Y45),SUM(OFFSET(Base!G$1,$Y45-1,0,$Z45,1)),0)+IF(ISNUMBER($AA45),SUM(OFFSET(Base!G$1,$AA45-1,0,$AB45,1)),0)</f>
        <v>398.05432170448699</v>
      </c>
      <c r="H45" s="8">
        <f ca="1">IF(ISNUMBER($Y45),SUM(OFFSET(Base!H$1,$Y45-1,0,$Z45,1)),0)+IF(ISNUMBER($AA45),SUM(OFFSET(Base!H$1,$AA45-1,0,$AB45,1)),0)</f>
        <v>389.83359421658457</v>
      </c>
      <c r="I45" s="8">
        <f ca="1">IF(ISNUMBER($Y45),SUM(OFFSET(Base!I$1,$Y45-1,0,$Z45,1)),0)+IF(ISNUMBER($AA45),SUM(OFFSET(Base!I$1,$AA45-1,0,$AB45,1)),0)</f>
        <v>770.16691686873742</v>
      </c>
      <c r="J45" s="8">
        <f ca="1">IF(ISNUMBER($Y45),SUM(OFFSET(Base!J$1,$Y45-1,0,$Z45,1)),0)+IF(ISNUMBER($AA45),SUM(OFFSET(Base!J$1,$AA45-1,0,$AB45,1)),0)</f>
        <v>728.87731626259711</v>
      </c>
      <c r="K45" s="8">
        <f ca="1">IF(ISNUMBER($Y45),SUM(OFFSET(Base!K$1,$Y45-1,0,$Z45,1)),0)+IF(ISNUMBER($AA45),SUM(OFFSET(Base!K$1,$AA45-1,0,$AB45,1)),0)</f>
        <v>729.18685243160655</v>
      </c>
      <c r="L45" s="8">
        <f ca="1">IF(ISNUMBER($Y45),SUM(OFFSET(Base!L$1,$Y45-1,0,$Z45,1)),0)+IF(ISNUMBER($AA45),SUM(OFFSET(Base!L$1,$AA45-1,0,$AB45,1)),0)</f>
        <v>697.0322443794455</v>
      </c>
      <c r="M45" s="8">
        <f ca="1">IF(ISNUMBER($Y45),SUM(OFFSET(Base!M$1,$Y45-1,0,$Z45,1)),0)+IF(ISNUMBER($AA45),SUM(OFFSET(Base!M$1,$AA45-1,0,$AB45,1)),0)</f>
        <v>691.24033825574998</v>
      </c>
      <c r="N45" s="8">
        <f ca="1">IF(ISNUMBER($Y45),SUM(OFFSET(Base!N$1,$Y45-1,0,$Z45,1)),0)+IF(ISNUMBER($AA45),SUM(OFFSET(Base!N$1,$AA45-1,0,$AB45,1)),0)</f>
        <v>587.28747423231755</v>
      </c>
      <c r="O45" s="8">
        <f ca="1">IF(ISNUMBER($Y45),SUM(OFFSET(Base!O$1,$Y45-1,0,$Z45,1)),0)+IF(ISNUMBER($AA45),SUM(OFFSET(Base!O$1,$AA45-1,0,$AB45,1)),0)</f>
        <v>604.10282310871128</v>
      </c>
      <c r="P45" s="8">
        <f ca="1">IF(ISNUMBER($Y45),SUM(OFFSET(Base!P$1,$Y45-1,0,$Z45,1)),0)+IF(ISNUMBER($AA45),SUM(OFFSET(Base!P$1,$AA45-1,0,$AB45,1)),0)</f>
        <v>554.04273577212996</v>
      </c>
      <c r="Q45" s="8">
        <f ca="1">IF(ISNUMBER($Y45),SUM(OFFSET(Base!Q$1,$Y45-1,0,$Z45,1)),0)+IF(ISNUMBER($AA45),SUM(OFFSET(Base!Q$1,$AA45-1,0,$AB45,1)),0)</f>
        <v>561.69271771788192</v>
      </c>
      <c r="R45" s="8">
        <f ca="1">IF(ISNUMBER($Y45),SUM(OFFSET(Base!R$1,$Y45-1,0,$Z45,1)),0)+IF(ISNUMBER($AA45),SUM(OFFSET(Base!R$1,$AA45-1,0,$AB45,1)),0)</f>
        <v>776.93534306979677</v>
      </c>
      <c r="S45" s="8">
        <f ca="1">IF(ISNUMBER($Y45),SUM(OFFSET(Base!S$1,$Y45-1,0,$Z45,1)),0)+IF(ISNUMBER($AA45),SUM(OFFSET(Base!S$1,$AA45-1,0,$AB45,1)),0)</f>
        <v>521.46013106394616</v>
      </c>
      <c r="T45" s="8">
        <f ca="1">IF(ISNUMBER($Y45),SUM(OFFSET(Base!T$1,$Y45-1,0,$Z45,1)),0)+IF(ISNUMBER($AA45),SUM(OFFSET(Base!T$1,$AA45-1,0,$AB45,1)),0)</f>
        <v>396.50164911704485</v>
      </c>
      <c r="U45" s="8">
        <f ca="1">IF(ISNUMBER($Y45),SUM(OFFSET(Base!U$1,$Y45-1,0,$Z45,1)),0)+IF(ISNUMBER($AA45),SUM(OFFSET(Base!U$1,$AA45-1,0,$AB45,1)),0)</f>
        <v>190.0019318414987</v>
      </c>
      <c r="V45" s="8">
        <f ca="1">IF(ISNUMBER($Y45),SUM(OFFSET(Base!V$1,$Y45-1,0,$Z45,1)),0)+IF(ISNUMBER($AA45),SUM(OFFSET(Base!V$1,$AA45-1,0,$AB45,1)),0)</f>
        <v>58.791659645522508</v>
      </c>
      <c r="W45" s="8">
        <f ca="1">IF(ISNUMBER($Y45),SUM(OFFSET(Base!W$1,$Y45-1,0,$Z45,1)),0)+IF(ISNUMBER($AA45),SUM(OFFSET(Base!W$1,$AA45-1,0,$AB45,1)),0)</f>
        <v>60.085966617138133</v>
      </c>
      <c r="Y45" s="4">
        <v>17</v>
      </c>
      <c r="Z45" s="4">
        <v>1</v>
      </c>
    </row>
    <row r="46" spans="2:28" x14ac:dyDescent="0.25">
      <c r="B46" s="4" t="s">
        <v>55</v>
      </c>
      <c r="C46" s="8">
        <f t="shared" ca="1" si="8"/>
        <v>1476.0774777170739</v>
      </c>
      <c r="D46" s="8">
        <f ca="1">IF(ISNUMBER($Y46),SUM(OFFSET(Base!D$1,$Y46-1,0,$Z46,1)),0)+IF(ISNUMBER($AA46),SUM(OFFSET(Base!D$1,$AA46-1,0,$AB46,1)),0)</f>
        <v>80.641684909589713</v>
      </c>
      <c r="E46" s="8">
        <f ca="1">IF(ISNUMBER($Y46),SUM(OFFSET(Base!E$1,$Y46-1,0,$Z46,1)),0)+IF(ISNUMBER($AA46),SUM(OFFSET(Base!E$1,$AA46-1,0,$AB46,1)),0)</f>
        <v>75.773518991781614</v>
      </c>
      <c r="F46" s="8">
        <f ca="1">IF(ISNUMBER($Y46),SUM(OFFSET(Base!F$1,$Y46-1,0,$Z46,1)),0)+IF(ISNUMBER($AA46),SUM(OFFSET(Base!F$1,$AA46-1,0,$AB46,1)),0)</f>
        <v>106.247013921313</v>
      </c>
      <c r="G46" s="8">
        <f ca="1">IF(ISNUMBER($Y46),SUM(OFFSET(Base!G$1,$Y46-1,0,$Z46,1)),0)+IF(ISNUMBER($AA46),SUM(OFFSET(Base!G$1,$AA46-1,0,$AB46,1)),0)</f>
        <v>113.7385373891894</v>
      </c>
      <c r="H46" s="8">
        <f ca="1">IF(ISNUMBER($Y46),SUM(OFFSET(Base!H$1,$Y46-1,0,$Z46,1)),0)+IF(ISNUMBER($AA46),SUM(OFFSET(Base!H$1,$AA46-1,0,$AB46,1)),0)</f>
        <v>117.43651211795449</v>
      </c>
      <c r="I46" s="8">
        <f ca="1">IF(ISNUMBER($Y46),SUM(OFFSET(Base!I$1,$Y46-1,0,$Z46,1)),0)+IF(ISNUMBER($AA46),SUM(OFFSET(Base!I$1,$AA46-1,0,$AB46,1)),0)</f>
        <v>130.5161989124704</v>
      </c>
      <c r="J46" s="8">
        <f ca="1">IF(ISNUMBER($Y46),SUM(OFFSET(Base!J$1,$Y46-1,0,$Z46,1)),0)+IF(ISNUMBER($AA46),SUM(OFFSET(Base!J$1,$AA46-1,0,$AB46,1)),0)</f>
        <v>146.02225754737685</v>
      </c>
      <c r="K46" s="8">
        <f ca="1">IF(ISNUMBER($Y46),SUM(OFFSET(Base!K$1,$Y46-1,0,$Z46,1)),0)+IF(ISNUMBER($AA46),SUM(OFFSET(Base!K$1,$AA46-1,0,$AB46,1)),0)</f>
        <v>141.62570133755693</v>
      </c>
      <c r="L46" s="8">
        <f ca="1">IF(ISNUMBER($Y46),SUM(OFFSET(Base!L$1,$Y46-1,0,$Z46,1)),0)+IF(ISNUMBER($AA46),SUM(OFFSET(Base!L$1,$AA46-1,0,$AB46,1)),0)</f>
        <v>152.74573617991348</v>
      </c>
      <c r="M46" s="8">
        <f ca="1">IF(ISNUMBER($Y46),SUM(OFFSET(Base!M$1,$Y46-1,0,$Z46,1)),0)+IF(ISNUMBER($AA46),SUM(OFFSET(Base!M$1,$AA46-1,0,$AB46,1)),0)</f>
        <v>144.30988407873821</v>
      </c>
      <c r="N46" s="8">
        <f ca="1">IF(ISNUMBER($Y46),SUM(OFFSET(Base!N$1,$Y46-1,0,$Z46,1)),0)+IF(ISNUMBER($AA46),SUM(OFFSET(Base!N$1,$AA46-1,0,$AB46,1)),0)</f>
        <v>155.77479863520497</v>
      </c>
      <c r="O46" s="8">
        <f ca="1">IF(ISNUMBER($Y46),SUM(OFFSET(Base!O$1,$Y46-1,0,$Z46,1)),0)+IF(ISNUMBER($AA46),SUM(OFFSET(Base!O$1,$AA46-1,0,$AB46,1)),0)</f>
        <v>137.76310776325539</v>
      </c>
      <c r="P46" s="8">
        <f ca="1">IF(ISNUMBER($Y46),SUM(OFFSET(Base!P$1,$Y46-1,0,$Z46,1)),0)+IF(ISNUMBER($AA46),SUM(OFFSET(Base!P$1,$AA46-1,0,$AB46,1)),0)</f>
        <v>134.41496185636436</v>
      </c>
      <c r="Q46" s="8">
        <f ca="1">IF(ISNUMBER($Y46),SUM(OFFSET(Base!Q$1,$Y46-1,0,$Z46,1)),0)+IF(ISNUMBER($AA46),SUM(OFFSET(Base!Q$1,$AA46-1,0,$AB46,1)),0)</f>
        <v>152.54724217828732</v>
      </c>
      <c r="R46" s="8">
        <f ca="1">IF(ISNUMBER($Y46),SUM(OFFSET(Base!R$1,$Y46-1,0,$Z46,1)),0)+IF(ISNUMBER($AA46),SUM(OFFSET(Base!R$1,$AA46-1,0,$AB46,1)),0)</f>
        <v>140.26129195770727</v>
      </c>
      <c r="S46" s="8">
        <f ca="1">IF(ISNUMBER($Y46),SUM(OFFSET(Base!S$1,$Y46-1,0,$Z46,1)),0)+IF(ISNUMBER($AA46),SUM(OFFSET(Base!S$1,$AA46-1,0,$AB46,1)),0)</f>
        <v>146.74746089681869</v>
      </c>
      <c r="T46" s="8">
        <f ca="1">IF(ISNUMBER($Y46),SUM(OFFSET(Base!T$1,$Y46-1,0,$Z46,1)),0)+IF(ISNUMBER($AA46),SUM(OFFSET(Base!T$1,$AA46-1,0,$AB46,1)),0)</f>
        <v>153.14786298136397</v>
      </c>
      <c r="U46" s="8">
        <f ca="1">IF(ISNUMBER($Y46),SUM(OFFSET(Base!U$1,$Y46-1,0,$Z46,1)),0)+IF(ISNUMBER($AA46),SUM(OFFSET(Base!U$1,$AA46-1,0,$AB46,1)),0)</f>
        <v>225.41075684093138</v>
      </c>
      <c r="V46" s="8">
        <f ca="1">IF(ISNUMBER($Y46),SUM(OFFSET(Base!V$1,$Y46-1,0,$Z46,1)),0)+IF(ISNUMBER($AA46),SUM(OFFSET(Base!V$1,$AA46-1,0,$AB46,1)),0)</f>
        <v>278.56078508014548</v>
      </c>
      <c r="W46" s="8">
        <f ca="1">IF(ISNUMBER($Y46),SUM(OFFSET(Base!W$1,$Y46-1,0,$Z46,1)),0)+IF(ISNUMBER($AA46),SUM(OFFSET(Base!W$1,$AA46-1,0,$AB46,1)),0)</f>
        <v>292.8561844406633</v>
      </c>
      <c r="Y46" s="4">
        <v>51</v>
      </c>
      <c r="Z46" s="4">
        <v>1</v>
      </c>
    </row>
    <row r="47" spans="2:28" x14ac:dyDescent="0.25">
      <c r="B47" s="4" t="s">
        <v>58</v>
      </c>
      <c r="C47" s="8">
        <f t="shared" ca="1" si="8"/>
        <v>248.27035686708751</v>
      </c>
      <c r="D47" s="8">
        <f ca="1">IF(ISNUMBER($Y47),SUM(OFFSET(Base!D$1,$Y47-1,0,$Z47,1)),0)+IF(ISNUMBER($AA47),SUM(OFFSET(Base!D$1,$AA47-1,0,$AB47,1)),0)</f>
        <v>0</v>
      </c>
      <c r="E47" s="8">
        <f ca="1">IF(ISNUMBER($Y47),SUM(OFFSET(Base!E$1,$Y47-1,0,$Z47,1)),0)+IF(ISNUMBER($AA47),SUM(OFFSET(Base!E$1,$AA47-1,0,$AB47,1)),0)</f>
        <v>1.2082183811951239</v>
      </c>
      <c r="F47" s="8">
        <f ca="1">IF(ISNUMBER($Y47),SUM(OFFSET(Base!F$1,$Y47-1,0,$Z47,1)),0)+IF(ISNUMBER($AA47),SUM(OFFSET(Base!F$1,$AA47-1,0,$AB47,1)),0)</f>
        <v>4.8775823593890326</v>
      </c>
      <c r="G47" s="8">
        <f ca="1">IF(ISNUMBER($Y47),SUM(OFFSET(Base!G$1,$Y47-1,0,$Z47,1)),0)+IF(ISNUMBER($AA47),SUM(OFFSET(Base!G$1,$AA47-1,0,$AB47,1)),0)</f>
        <v>8.0202303941544368</v>
      </c>
      <c r="H47" s="8">
        <f ca="1">IF(ISNUMBER($Y47),SUM(OFFSET(Base!H$1,$Y47-1,0,$Z47,1)),0)+IF(ISNUMBER($AA47),SUM(OFFSET(Base!H$1,$AA47-1,0,$AB47,1)),0)</f>
        <v>8.6733889175132255</v>
      </c>
      <c r="I47" s="8">
        <f ca="1">IF(ISNUMBER($Y47),SUM(OFFSET(Base!I$1,$Y47-1,0,$Z47,1)),0)+IF(ISNUMBER($AA47),SUM(OFFSET(Base!I$1,$AA47-1,0,$AB47,1)),0)</f>
        <v>14.650268059639959</v>
      </c>
      <c r="J47" s="8">
        <f ca="1">IF(ISNUMBER($Y47),SUM(OFFSET(Base!J$1,$Y47-1,0,$Z47,1)),0)+IF(ISNUMBER($AA47),SUM(OFFSET(Base!J$1,$AA47-1,0,$AB47,1)),0)</f>
        <v>19.215176392165468</v>
      </c>
      <c r="K47" s="8">
        <f ca="1">IF(ISNUMBER($Y47),SUM(OFFSET(Base!K$1,$Y47-1,0,$Z47,1)),0)+IF(ISNUMBER($AA47),SUM(OFFSET(Base!K$1,$AA47-1,0,$AB47,1)),0)</f>
        <v>19.426448151631519</v>
      </c>
      <c r="L47" s="8">
        <f ca="1">IF(ISNUMBER($Y47),SUM(OFFSET(Base!L$1,$Y47-1,0,$Z47,1)),0)+IF(ISNUMBER($AA47),SUM(OFFSET(Base!L$1,$AA47-1,0,$AB47,1)),0)</f>
        <v>21.40173628508655</v>
      </c>
      <c r="M47" s="8">
        <f ca="1">IF(ISNUMBER($Y47),SUM(OFFSET(Base!M$1,$Y47-1,0,$Z47,1)),0)+IF(ISNUMBER($AA47),SUM(OFFSET(Base!M$1,$AA47-1,0,$AB47,1)),0)</f>
        <v>26.244658859066316</v>
      </c>
      <c r="N47" s="8">
        <f ca="1">IF(ISNUMBER($Y47),SUM(OFFSET(Base!N$1,$Y47-1,0,$Z47,1)),0)+IF(ISNUMBER($AA47),SUM(OFFSET(Base!N$1,$AA47-1,0,$AB47,1)),0)</f>
        <v>26.605969001076861</v>
      </c>
      <c r="O47" s="8">
        <f ca="1">IF(ISNUMBER($Y47),SUM(OFFSET(Base!O$1,$Y47-1,0,$Z47,1)),0)+IF(ISNUMBER($AA47),SUM(OFFSET(Base!O$1,$AA47-1,0,$AB47,1)),0)</f>
        <v>28.622514001916823</v>
      </c>
      <c r="P47" s="8">
        <f ca="1">IF(ISNUMBER($Y47),SUM(OFFSET(Base!P$1,$Y47-1,0,$Z47,1)),0)+IF(ISNUMBER($AA47),SUM(OFFSET(Base!P$1,$AA47-1,0,$AB47,1)),0)</f>
        <v>29.25264425255839</v>
      </c>
      <c r="Q47" s="8">
        <f ca="1">IF(ISNUMBER($Y47),SUM(OFFSET(Base!Q$1,$Y47-1,0,$Z47,1)),0)+IF(ISNUMBER($AA47),SUM(OFFSET(Base!Q$1,$AA47-1,0,$AB47,1)),0)</f>
        <v>29.71913843189656</v>
      </c>
      <c r="R47" s="8">
        <f ca="1">IF(ISNUMBER($Y47),SUM(OFFSET(Base!R$1,$Y47-1,0,$Z47,1)),0)+IF(ISNUMBER($AA47),SUM(OFFSET(Base!R$1,$AA47-1,0,$AB47,1)),0)</f>
        <v>31.53191155908651</v>
      </c>
      <c r="S47" s="8">
        <f ca="1">IF(ISNUMBER($Y47),SUM(OFFSET(Base!S$1,$Y47-1,0,$Z47,1)),0)+IF(ISNUMBER($AA47),SUM(OFFSET(Base!S$1,$AA47-1,0,$AB47,1)),0)</f>
        <v>49.580790867038758</v>
      </c>
      <c r="T47" s="8">
        <f ca="1">IF(ISNUMBER($Y47),SUM(OFFSET(Base!T$1,$Y47-1,0,$Z47,1)),0)+IF(ISNUMBER($AA47),SUM(OFFSET(Base!T$1,$AA47-1,0,$AB47,1)),0)</f>
        <v>49.536013057656277</v>
      </c>
      <c r="U47" s="8">
        <f ca="1">IF(ISNUMBER($Y47),SUM(OFFSET(Base!U$1,$Y47-1,0,$Z47,1)),0)+IF(ISNUMBER($AA47),SUM(OFFSET(Base!U$1,$AA47-1,0,$AB47,1)),0)</f>
        <v>64.437852097704379</v>
      </c>
      <c r="V47" s="8">
        <f ca="1">IF(ISNUMBER($Y47),SUM(OFFSET(Base!V$1,$Y47-1,0,$Z47,1)),0)+IF(ISNUMBER($AA47),SUM(OFFSET(Base!V$1,$AA47-1,0,$AB47,1)),0)</f>
        <v>95.866836845804315</v>
      </c>
      <c r="W47" s="8">
        <f ca="1">IF(ISNUMBER($Y47),SUM(OFFSET(Base!W$1,$Y47-1,0,$Z47,1)),0)+IF(ISNUMBER($AA47),SUM(OFFSET(Base!W$1,$AA47-1,0,$AB47,1)),0)</f>
        <v>96.429129744833148</v>
      </c>
      <c r="Y47" s="4">
        <v>59</v>
      </c>
      <c r="Z47" s="4">
        <v>2</v>
      </c>
      <c r="AA47" s="4">
        <v>55</v>
      </c>
      <c r="AB47" s="4">
        <v>1</v>
      </c>
    </row>
    <row r="48" spans="2:28" x14ac:dyDescent="0.25">
      <c r="B48" s="10" t="s">
        <v>59</v>
      </c>
      <c r="C48" s="11">
        <f t="shared" ca="1" si="8"/>
        <v>2490.8547675851223</v>
      </c>
      <c r="D48" s="11">
        <f ca="1">IF(ISNUMBER($Y48),SUM(OFFSET(Base!D$1,$Y48-1,0,$Z48,1)),0)+IF(ISNUMBER($AA48),SUM(OFFSET(Base!D$1,$AA48-1,0,$AB48,1)),0)</f>
        <v>0</v>
      </c>
      <c r="E48" s="11">
        <f ca="1">IF(ISNUMBER($Y48),SUM(OFFSET(Base!E$1,$Y48-1,0,$Z48,1)),0)+IF(ISNUMBER($AA48),SUM(OFFSET(Base!E$1,$AA48-1,0,$AB48,1)),0)</f>
        <v>23.449676310438647</v>
      </c>
      <c r="F48" s="11">
        <f ca="1">IF(ISNUMBER($Y48),SUM(OFFSET(Base!F$1,$Y48-1,0,$Z48,1)),0)+IF(ISNUMBER($AA48),SUM(OFFSET(Base!F$1,$AA48-1,0,$AB48,1)),0)</f>
        <v>143.82201725198132</v>
      </c>
      <c r="G48" s="11">
        <f ca="1">IF(ISNUMBER($Y48),SUM(OFFSET(Base!G$1,$Y48-1,0,$Z48,1)),0)+IF(ISNUMBER($AA48),SUM(OFFSET(Base!G$1,$AA48-1,0,$AB48,1)),0)</f>
        <v>166.47871261813501</v>
      </c>
      <c r="H48" s="11">
        <f ca="1">IF(ISNUMBER($Y48),SUM(OFFSET(Base!H$1,$Y48-1,0,$Z48,1)),0)+IF(ISNUMBER($AA48),SUM(OFFSET(Base!H$1,$AA48-1,0,$AB48,1)),0)</f>
        <v>212.22083559168252</v>
      </c>
      <c r="I48" s="11">
        <f ca="1">IF(ISNUMBER($Y48),SUM(OFFSET(Base!I$1,$Y48-1,0,$Z48,1)),0)+IF(ISNUMBER($AA48),SUM(OFFSET(Base!I$1,$AA48-1,0,$AB48,1)),0)</f>
        <v>217.24151870453429</v>
      </c>
      <c r="J48" s="11">
        <f ca="1">IF(ISNUMBER($Y48),SUM(OFFSET(Base!J$1,$Y48-1,0,$Z48,1)),0)+IF(ISNUMBER($AA48),SUM(OFFSET(Base!J$1,$AA48-1,0,$AB48,1)),0)</f>
        <v>222.69968621373226</v>
      </c>
      <c r="K48" s="11">
        <f ca="1">IF(ISNUMBER($Y48),SUM(OFFSET(Base!K$1,$Y48-1,0,$Z48,1)),0)+IF(ISNUMBER($AA48),SUM(OFFSET(Base!K$1,$AA48-1,0,$AB48,1)),0)</f>
        <v>233.6910453423948</v>
      </c>
      <c r="L48" s="11">
        <f ca="1">IF(ISNUMBER($Y48),SUM(OFFSET(Base!L$1,$Y48-1,0,$Z48,1)),0)+IF(ISNUMBER($AA48),SUM(OFFSET(Base!L$1,$AA48-1,0,$AB48,1)),0)</f>
        <v>241.35186854167611</v>
      </c>
      <c r="M48" s="11">
        <f ca="1">IF(ISNUMBER($Y48),SUM(OFFSET(Base!M$1,$Y48-1,0,$Z48,1)),0)+IF(ISNUMBER($AA48),SUM(OFFSET(Base!M$1,$AA48-1,0,$AB48,1)),0)</f>
        <v>261.32420523588758</v>
      </c>
      <c r="N48" s="11">
        <f ca="1">IF(ISNUMBER($Y48),SUM(OFFSET(Base!N$1,$Y48-1,0,$Z48,1)),0)+IF(ISNUMBER($AA48),SUM(OFFSET(Base!N$1,$AA48-1,0,$AB48,1)),0)</f>
        <v>310.35316970661188</v>
      </c>
      <c r="O48" s="11">
        <f ca="1">IF(ISNUMBER($Y48),SUM(OFFSET(Base!O$1,$Y48-1,0,$Z48,1)),0)+IF(ISNUMBER($AA48),SUM(OFFSET(Base!O$1,$AA48-1,0,$AB48,1)),0)</f>
        <v>316.49068589625813</v>
      </c>
      <c r="P48" s="11">
        <f ca="1">IF(ISNUMBER($Y48),SUM(OFFSET(Base!P$1,$Y48-1,0,$Z48,1)),0)+IF(ISNUMBER($AA48),SUM(OFFSET(Base!P$1,$AA48-1,0,$AB48,1)),0)</f>
        <v>322.76823602689905</v>
      </c>
      <c r="Q48" s="11">
        <f ca="1">IF(ISNUMBER($Y48),SUM(OFFSET(Base!Q$1,$Y48-1,0,$Z48,1)),0)+IF(ISNUMBER($AA48),SUM(OFFSET(Base!Q$1,$AA48-1,0,$AB48,1)),0)</f>
        <v>329.20206377926991</v>
      </c>
      <c r="R48" s="11">
        <f ca="1">IF(ISNUMBER($Y48),SUM(OFFSET(Base!R$1,$Y48-1,0,$Z48,1)),0)+IF(ISNUMBER($AA48),SUM(OFFSET(Base!R$1,$AA48-1,0,$AB48,1)),0)</f>
        <v>369.99096640298126</v>
      </c>
      <c r="S48" s="11">
        <f ca="1">IF(ISNUMBER($Y48),SUM(OFFSET(Base!S$1,$Y48-1,0,$Z48,1)),0)+IF(ISNUMBER($AA48),SUM(OFFSET(Base!S$1,$AA48-1,0,$AB48,1)),0)</f>
        <v>377.32355075427893</v>
      </c>
      <c r="T48" s="11">
        <f ca="1">IF(ISNUMBER($Y48),SUM(OFFSET(Base!T$1,$Y48-1,0,$Z48,1)),0)+IF(ISNUMBER($AA48),SUM(OFFSET(Base!T$1,$AA48-1,0,$AB48,1)),0)</f>
        <v>384.82340198464311</v>
      </c>
      <c r="U48" s="11">
        <f ca="1">IF(ISNUMBER($Y48),SUM(OFFSET(Base!U$1,$Y48-1,0,$Z48,1)),0)+IF(ISNUMBER($AA48),SUM(OFFSET(Base!U$1,$AA48-1,0,$AB48,1)),0)</f>
        <v>440.54771154218918</v>
      </c>
      <c r="V48" s="11">
        <f ca="1">IF(ISNUMBER($Y48),SUM(OFFSET(Base!V$1,$Y48-1,0,$Z48,1)),0)+IF(ISNUMBER($AA48),SUM(OFFSET(Base!V$1,$AA48-1,0,$AB48,1)),0)</f>
        <v>455.912168235249</v>
      </c>
      <c r="W48" s="11">
        <f ca="1">IF(ISNUMBER($Y48),SUM(OFFSET(Base!W$1,$Y48-1,0,$Z48,1)),0)+IF(ISNUMBER($AA48),SUM(OFFSET(Base!W$1,$AA48-1,0,$AB48,1)),0)</f>
        <v>467.45437349786908</v>
      </c>
      <c r="Y48" s="4">
        <v>72</v>
      </c>
      <c r="Z48" s="4">
        <v>1</v>
      </c>
      <c r="AA48" s="4">
        <v>54</v>
      </c>
      <c r="AB48" s="4">
        <v>1</v>
      </c>
    </row>
    <row r="49" spans="2:26" x14ac:dyDescent="0.25">
      <c r="B49" s="4" t="s">
        <v>60</v>
      </c>
      <c r="C49" s="8">
        <f t="shared" ca="1" si="8"/>
        <v>26778.754932258831</v>
      </c>
      <c r="D49" s="8">
        <f ca="1">SUM(D43:D48)</f>
        <v>605.99831168947981</v>
      </c>
      <c r="E49" s="8">
        <f t="shared" ref="E49" ca="1" si="9">SUM(E43:E48)</f>
        <v>695.41734992813815</v>
      </c>
      <c r="F49" s="8">
        <f t="shared" ref="F49" ca="1" si="10">SUM(F43:F48)</f>
        <v>1051.8544755872633</v>
      </c>
      <c r="G49" s="8">
        <f t="shared" ref="G49" ca="1" si="11">SUM(G43:G48)</f>
        <v>1244.1210633899561</v>
      </c>
      <c r="H49" s="8">
        <f t="shared" ref="H49" ca="1" si="12">SUM(H43:H48)</f>
        <v>1560.9084149896346</v>
      </c>
      <c r="I49" s="8">
        <f t="shared" ref="I49" ca="1" si="13">SUM(I43:I48)</f>
        <v>2081.4809603317872</v>
      </c>
      <c r="J49" s="8">
        <f t="shared" ref="J49" ca="1" si="14">SUM(J43:J48)</f>
        <v>2142.4295602983634</v>
      </c>
      <c r="K49" s="8">
        <f t="shared" ref="K49" ca="1" si="15">SUM(K43:K48)</f>
        <v>2324.7650293799156</v>
      </c>
      <c r="L49" s="8">
        <f t="shared" ref="L49" ca="1" si="16">SUM(L43:L48)</f>
        <v>2381.3234211209515</v>
      </c>
      <c r="M49" s="8">
        <f t="shared" ref="M49" ca="1" si="17">SUM(M43:M48)</f>
        <v>3119.0334075047122</v>
      </c>
      <c r="N49" s="8">
        <f t="shared" ref="N49" ca="1" si="18">SUM(N43:N48)</f>
        <v>3590.5258174686605</v>
      </c>
      <c r="O49" s="8">
        <f t="shared" ref="O49" ca="1" si="19">SUM(O43:O48)</f>
        <v>3637.4862577482081</v>
      </c>
      <c r="P49" s="8">
        <f t="shared" ref="P49" ca="1" si="20">SUM(P43:P48)</f>
        <v>3541.9569660020034</v>
      </c>
      <c r="Q49" s="8">
        <f t="shared" ref="Q49" ca="1" si="21">SUM(Q43:Q48)</f>
        <v>3625.1467868836125</v>
      </c>
      <c r="R49" s="8">
        <f t="shared" ref="R49" ca="1" si="22">SUM(R43:R48)</f>
        <v>4586.8560149338746</v>
      </c>
      <c r="S49" s="8">
        <f t="shared" ref="S49" ca="1" si="23">SUM(S43:S48)</f>
        <v>4499.1435254498556</v>
      </c>
      <c r="T49" s="8">
        <f t="shared" ref="T49" ca="1" si="24">SUM(T43:T48)</f>
        <v>4426.3477623781264</v>
      </c>
      <c r="U49" s="8">
        <f t="shared" ref="U49" ca="1" si="25">SUM(U43:U48)</f>
        <v>4794.4379803200763</v>
      </c>
      <c r="V49" s="8">
        <f t="shared" ref="V49" ca="1" si="26">SUM(V43:V48)</f>
        <v>4910.0794771106448</v>
      </c>
      <c r="W49" s="8">
        <f t="shared" ref="W49" ca="1" si="27">SUM(W43:W48)</f>
        <v>4990.5951118711555</v>
      </c>
    </row>
    <row r="51" spans="2:26" ht="15.75" thickBot="1" x14ac:dyDescent="0.3">
      <c r="B51" s="12" t="s">
        <v>1</v>
      </c>
      <c r="C51" s="13">
        <f ca="1">IF(NPV($C$2,D51:W51)=IF(ISNUMBER($Y51),SUM(OFFSET(Base!C$1,$Y51-1,0,$Z51,1)),0)+IF(ISNUMBER($AA51),SUM(OFFSET(Base!C$1,$AA51-1,0,$AB51,1)),0),NPV($C$2,D51:W51),"ERROR IN TOTAL")</f>
        <v>32806.826303412352</v>
      </c>
      <c r="D51" s="13">
        <f ca="1">D41+D49</f>
        <v>1501.1913096264745</v>
      </c>
      <c r="E51" s="13">
        <f t="shared" ref="E51:W51" ca="1" si="28">E41+E49</f>
        <v>1735.7986384305786</v>
      </c>
      <c r="F51" s="13">
        <f t="shared" ca="1" si="28"/>
        <v>2249.3674337209654</v>
      </c>
      <c r="G51" s="13">
        <f t="shared" ca="1" si="28"/>
        <v>2352.0349922087335</v>
      </c>
      <c r="H51" s="13">
        <f t="shared" ca="1" si="28"/>
        <v>2589.1301062867096</v>
      </c>
      <c r="I51" s="13">
        <f t="shared" ca="1" si="28"/>
        <v>2945.2137840406817</v>
      </c>
      <c r="J51" s="13">
        <f t="shared" ca="1" si="28"/>
        <v>3247.8455832661543</v>
      </c>
      <c r="K51" s="13">
        <f t="shared" ca="1" si="28"/>
        <v>3067.4111218023263</v>
      </c>
      <c r="L51" s="13">
        <f t="shared" ca="1" si="28"/>
        <v>3683.3974023640803</v>
      </c>
      <c r="M51" s="13">
        <f t="shared" ca="1" si="28"/>
        <v>3289.5549752623247</v>
      </c>
      <c r="N51" s="13">
        <f t="shared" ca="1" si="28"/>
        <v>3099.2921911548719</v>
      </c>
      <c r="O51" s="13">
        <f t="shared" ca="1" si="28"/>
        <v>3141.9481284439689</v>
      </c>
      <c r="P51" s="13">
        <f t="shared" ca="1" si="28"/>
        <v>3346.3754957236324</v>
      </c>
      <c r="Q51" s="13">
        <f t="shared" ca="1" si="28"/>
        <v>3427.0528909495683</v>
      </c>
      <c r="R51" s="13">
        <f t="shared" ca="1" si="28"/>
        <v>3818.8177170952495</v>
      </c>
      <c r="S51" s="13">
        <f t="shared" ca="1" si="28"/>
        <v>3810.2800668427417</v>
      </c>
      <c r="T51" s="13">
        <f t="shared" ca="1" si="28"/>
        <v>3789.9371599780798</v>
      </c>
      <c r="U51" s="13">
        <f t="shared" ca="1" si="28"/>
        <v>5002.203152680192</v>
      </c>
      <c r="V51" s="13">
        <f t="shared" ca="1" si="28"/>
        <v>5353.2888692208662</v>
      </c>
      <c r="W51" s="13">
        <f t="shared" ca="1" si="28"/>
        <v>6191.607073878843</v>
      </c>
      <c r="Y51" s="4">
        <v>75</v>
      </c>
      <c r="Z51" s="4">
        <v>1</v>
      </c>
    </row>
    <row r="52" spans="2:26" ht="15.75" thickTop="1" x14ac:dyDescent="0.25">
      <c r="B52" s="4" t="s">
        <v>61</v>
      </c>
      <c r="C52" s="8">
        <f ca="1">IF(ISNUMBER($Y52),SUM(OFFSET(Change!C$1,$Y52-1,0,$Z52,1)),0)+IF(ISNUMBER($AA52),SUM(OFFSET(Change!C$1,$AA52-1,0,$AB52,1)),0)</f>
        <v>0</v>
      </c>
      <c r="Y52" s="4">
        <v>82</v>
      </c>
      <c r="Z52" s="4">
        <v>1</v>
      </c>
    </row>
    <row r="53" spans="2:26" ht="15.75" thickBot="1" x14ac:dyDescent="0.3">
      <c r="B53" s="12" t="s">
        <v>62</v>
      </c>
      <c r="C53" s="13">
        <f ca="1">C52+C51</f>
        <v>32806.826303412352</v>
      </c>
    </row>
    <row r="54" spans="2:26" ht="15.75" thickTop="1" x14ac:dyDescent="0.25"/>
    <row r="56" spans="2:26" x14ac:dyDescent="0.25">
      <c r="B56" s="7" t="s">
        <v>102</v>
      </c>
      <c r="C56" s="1" t="s">
        <v>3</v>
      </c>
      <c r="D56" s="2">
        <f>D4</f>
        <v>2023</v>
      </c>
      <c r="E56" s="2">
        <f t="shared" ref="E56:W56" si="29">E4</f>
        <v>2024</v>
      </c>
      <c r="F56" s="2">
        <f t="shared" si="29"/>
        <v>2025</v>
      </c>
      <c r="G56" s="2">
        <f t="shared" si="29"/>
        <v>2026</v>
      </c>
      <c r="H56" s="2">
        <f t="shared" si="29"/>
        <v>2027</v>
      </c>
      <c r="I56" s="2">
        <f t="shared" si="29"/>
        <v>2028</v>
      </c>
      <c r="J56" s="2">
        <f t="shared" si="29"/>
        <v>2029</v>
      </c>
      <c r="K56" s="2">
        <f t="shared" si="29"/>
        <v>2030</v>
      </c>
      <c r="L56" s="2">
        <f t="shared" si="29"/>
        <v>2031</v>
      </c>
      <c r="M56" s="2">
        <f t="shared" si="29"/>
        <v>2032</v>
      </c>
      <c r="N56" s="2">
        <f t="shared" si="29"/>
        <v>2033</v>
      </c>
      <c r="O56" s="2">
        <f t="shared" si="29"/>
        <v>2034</v>
      </c>
      <c r="P56" s="2">
        <f t="shared" si="29"/>
        <v>2035</v>
      </c>
      <c r="Q56" s="2">
        <f t="shared" si="29"/>
        <v>2036</v>
      </c>
      <c r="R56" s="2">
        <f t="shared" si="29"/>
        <v>2037</v>
      </c>
      <c r="S56" s="2">
        <f t="shared" si="29"/>
        <v>2038</v>
      </c>
      <c r="T56" s="2">
        <f t="shared" si="29"/>
        <v>2039</v>
      </c>
      <c r="U56" s="2">
        <f t="shared" si="29"/>
        <v>2040</v>
      </c>
      <c r="V56" s="2">
        <f t="shared" si="29"/>
        <v>2041</v>
      </c>
      <c r="W56" s="2">
        <f t="shared" si="29"/>
        <v>2042</v>
      </c>
    </row>
    <row r="57" spans="2:26" x14ac:dyDescent="0.25">
      <c r="B57" s="4" t="s">
        <v>45</v>
      </c>
      <c r="C57" s="8">
        <f t="shared" ref="C57:C67" ca="1" si="30">NPV($C$2,D57:W57)</f>
        <v>840.00727376358236</v>
      </c>
      <c r="D57" s="8">
        <f ca="1">D5-D31</f>
        <v>-0.1199795714234142</v>
      </c>
      <c r="E57" s="8">
        <f t="shared" ref="E57:W57" ca="1" si="31">E5-E31</f>
        <v>-0.11460232472950338</v>
      </c>
      <c r="F57" s="8">
        <f t="shared" ca="1" si="31"/>
        <v>0.26052054876390685</v>
      </c>
      <c r="G57" s="8">
        <f t="shared" ca="1" si="31"/>
        <v>2.8224269642200852</v>
      </c>
      <c r="H57" s="8">
        <f t="shared" ca="1" si="31"/>
        <v>-1.2232228481585707</v>
      </c>
      <c r="I57" s="8">
        <f t="shared" ca="1" si="31"/>
        <v>0.12773467407794215</v>
      </c>
      <c r="J57" s="8">
        <f t="shared" ca="1" si="31"/>
        <v>17.387187601099072</v>
      </c>
      <c r="K57" s="8">
        <f t="shared" ca="1" si="31"/>
        <v>190.92889746049366</v>
      </c>
      <c r="L57" s="8">
        <f t="shared" ca="1" si="31"/>
        <v>218.69718674330818</v>
      </c>
      <c r="M57" s="8">
        <f t="shared" ca="1" si="31"/>
        <v>107.83648619144299</v>
      </c>
      <c r="N57" s="8">
        <f t="shared" ca="1" si="31"/>
        <v>45.978232397764941</v>
      </c>
      <c r="O57" s="8">
        <f t="shared" ca="1" si="31"/>
        <v>90.711196122406704</v>
      </c>
      <c r="P57" s="8">
        <f t="shared" ca="1" si="31"/>
        <v>194.5779882148675</v>
      </c>
      <c r="Q57" s="8">
        <f t="shared" ca="1" si="31"/>
        <v>286.05478042770432</v>
      </c>
      <c r="R57" s="8">
        <f t="shared" ca="1" si="31"/>
        <v>207.45211083465369</v>
      </c>
      <c r="S57" s="8">
        <f t="shared" ca="1" si="31"/>
        <v>223.70363882801803</v>
      </c>
      <c r="T57" s="8">
        <f t="shared" ca="1" si="31"/>
        <v>182.22011314102451</v>
      </c>
      <c r="U57" s="8">
        <f t="shared" ca="1" si="31"/>
        <v>131.8227917745304</v>
      </c>
      <c r="V57" s="8">
        <f t="shared" ca="1" si="31"/>
        <v>21.052753788398388</v>
      </c>
      <c r="W57" s="8">
        <f t="shared" ca="1" si="31"/>
        <v>21.582743196123172</v>
      </c>
    </row>
    <row r="58" spans="2:26" x14ac:dyDescent="0.25">
      <c r="B58" s="4" t="s">
        <v>91</v>
      </c>
      <c r="C58" s="8">
        <f t="shared" ca="1" si="30"/>
        <v>76.24332151061391</v>
      </c>
      <c r="D58" s="8">
        <f t="shared" ref="D58:W59" ca="1" si="32">D6-D32</f>
        <v>-4.4499986431176808E-3</v>
      </c>
      <c r="E58" s="8">
        <f t="shared" ca="1" si="32"/>
        <v>-8.1186064223714993E-3</v>
      </c>
      <c r="F58" s="8">
        <f t="shared" ca="1" si="32"/>
        <v>7.8958683040681876E-3</v>
      </c>
      <c r="G58" s="8">
        <f t="shared" ca="1" si="32"/>
        <v>6.1020844102888105E-2</v>
      </c>
      <c r="H58" s="8">
        <f t="shared" ca="1" si="32"/>
        <v>-7.0936097683919286E-2</v>
      </c>
      <c r="I58" s="8">
        <f t="shared" ca="1" si="32"/>
        <v>-1.9473059067479426E-2</v>
      </c>
      <c r="J58" s="8">
        <f t="shared" ca="1" si="32"/>
        <v>0.63365879785550305</v>
      </c>
      <c r="K58" s="8">
        <f t="shared" ca="1" si="32"/>
        <v>12.293962698892074</v>
      </c>
      <c r="L58" s="8">
        <f t="shared" ca="1" si="32"/>
        <v>14.600767603324471</v>
      </c>
      <c r="M58" s="8">
        <f t="shared" ca="1" si="32"/>
        <v>8.4439629341954969</v>
      </c>
      <c r="N58" s="8">
        <f t="shared" ca="1" si="32"/>
        <v>7.9040456801639891</v>
      </c>
      <c r="O58" s="8">
        <f t="shared" ca="1" si="32"/>
        <v>8.1785249124143888</v>
      </c>
      <c r="P58" s="8">
        <f t="shared" ca="1" si="32"/>
        <v>18.953662545464397</v>
      </c>
      <c r="Q58" s="8">
        <f t="shared" ca="1" si="32"/>
        <v>26.349847209637318</v>
      </c>
      <c r="R58" s="8">
        <f t="shared" ca="1" si="32"/>
        <v>28.907691182425111</v>
      </c>
      <c r="S58" s="8">
        <f t="shared" ca="1" si="32"/>
        <v>27.320163735960307</v>
      </c>
      <c r="T58" s="8">
        <f t="shared" ca="1" si="32"/>
        <v>18.685031714532613</v>
      </c>
      <c r="U58" s="8">
        <f t="shared" ca="1" si="32"/>
        <v>6.5380241486414397</v>
      </c>
      <c r="V58" s="8">
        <f t="shared" ca="1" si="32"/>
        <v>1.10775868505453</v>
      </c>
      <c r="W58" s="8">
        <f t="shared" ca="1" si="32"/>
        <v>1.1257591549358803</v>
      </c>
    </row>
    <row r="59" spans="2:26" x14ac:dyDescent="0.25">
      <c r="B59" s="4" t="s">
        <v>46</v>
      </c>
      <c r="C59" s="8">
        <f t="shared" ca="1" si="30"/>
        <v>273.15399352178628</v>
      </c>
      <c r="D59" s="8">
        <f t="shared" ca="1" si="32"/>
        <v>-0.66396100959445903</v>
      </c>
      <c r="E59" s="8">
        <f t="shared" ca="1" si="32"/>
        <v>-5.9801957316494736E-2</v>
      </c>
      <c r="F59" s="8">
        <f t="shared" ca="1" si="32"/>
        <v>-0.14056453806279023</v>
      </c>
      <c r="G59" s="8">
        <f t="shared" ca="1" si="32"/>
        <v>-2.3805181985753734</v>
      </c>
      <c r="H59" s="8">
        <f t="shared" ca="1" si="32"/>
        <v>0.36662013539881855</v>
      </c>
      <c r="I59" s="8">
        <f t="shared" ca="1" si="32"/>
        <v>-0.7569092790794798</v>
      </c>
      <c r="J59" s="8">
        <f t="shared" ca="1" si="32"/>
        <v>-33.999544568308124</v>
      </c>
      <c r="K59" s="8">
        <f t="shared" ca="1" si="32"/>
        <v>-90.430775796538569</v>
      </c>
      <c r="L59" s="8">
        <f t="shared" ca="1" si="32"/>
        <v>-76.678348826717752</v>
      </c>
      <c r="M59" s="8">
        <f t="shared" ca="1" si="32"/>
        <v>10.597683409504953</v>
      </c>
      <c r="N59" s="8">
        <f t="shared" ca="1" si="32"/>
        <v>-22.452003376398352</v>
      </c>
      <c r="O59" s="8">
        <f t="shared" ca="1" si="32"/>
        <v>-131.12835860013678</v>
      </c>
      <c r="P59" s="8">
        <f t="shared" ca="1" si="32"/>
        <v>-172.08210035510223</v>
      </c>
      <c r="Q59" s="8">
        <f t="shared" ca="1" si="32"/>
        <v>-169.49564462014715</v>
      </c>
      <c r="R59" s="8">
        <f t="shared" ca="1" si="32"/>
        <v>49.331645757875947</v>
      </c>
      <c r="S59" s="8">
        <f t="shared" ca="1" si="32"/>
        <v>49.569324891254382</v>
      </c>
      <c r="T59" s="8">
        <f t="shared" ca="1" si="32"/>
        <v>50.737707497503663</v>
      </c>
      <c r="U59" s="8">
        <f t="shared" ca="1" si="32"/>
        <v>449.30887851743898</v>
      </c>
      <c r="V59" s="8">
        <f t="shared" ca="1" si="32"/>
        <v>701.14050387282111</v>
      </c>
      <c r="W59" s="8">
        <f t="shared" ca="1" si="32"/>
        <v>747.1794811125161</v>
      </c>
    </row>
    <row r="60" spans="2:26" x14ac:dyDescent="0.25">
      <c r="B60" s="4" t="s">
        <v>12</v>
      </c>
      <c r="C60" s="8">
        <f t="shared" ca="1" si="30"/>
        <v>7.3558007059568471</v>
      </c>
      <c r="D60" s="8">
        <f t="shared" ref="D60:W60" ca="1" si="33">D8-D34</f>
        <v>-1.1465866605400166E-3</v>
      </c>
      <c r="E60" s="8">
        <f t="shared" ca="1" si="33"/>
        <v>-9.6544758077943271E-4</v>
      </c>
      <c r="F60" s="8">
        <f t="shared" ca="1" si="33"/>
        <v>-1.8084592391183207E-3</v>
      </c>
      <c r="G60" s="8">
        <f t="shared" ca="1" si="33"/>
        <v>-3.701523033024845E-2</v>
      </c>
      <c r="H60" s="8">
        <f t="shared" ca="1" si="33"/>
        <v>1.3910580781217874E-3</v>
      </c>
      <c r="I60" s="8">
        <f t="shared" ca="1" si="33"/>
        <v>-3.6996110397311099E-2</v>
      </c>
      <c r="J60" s="8">
        <f t="shared" ca="1" si="33"/>
        <v>-2.8292767983992082</v>
      </c>
      <c r="K60" s="8">
        <f t="shared" ca="1" si="33"/>
        <v>-5.5625821531673187</v>
      </c>
      <c r="L60" s="8">
        <f t="shared" ca="1" si="33"/>
        <v>-5.8313818436840368</v>
      </c>
      <c r="M60" s="8">
        <f t="shared" ca="1" si="33"/>
        <v>-1.4814750903358718</v>
      </c>
      <c r="N60" s="8">
        <f t="shared" ca="1" si="33"/>
        <v>-0.5894440266862544</v>
      </c>
      <c r="O60" s="8">
        <f t="shared" ca="1" si="33"/>
        <v>-3.1343395596650603</v>
      </c>
      <c r="P60" s="8">
        <f t="shared" ca="1" si="33"/>
        <v>-3.9890780695994259</v>
      </c>
      <c r="Q60" s="8">
        <f t="shared" ca="1" si="33"/>
        <v>-4.2235929653503881</v>
      </c>
      <c r="R60" s="8">
        <f t="shared" ca="1" si="33"/>
        <v>-2.733068204707187</v>
      </c>
      <c r="S60" s="8">
        <f t="shared" ca="1" si="33"/>
        <v>-4.8820741810186474</v>
      </c>
      <c r="T60" s="8">
        <f t="shared" ca="1" si="33"/>
        <v>-4.5437659699620312</v>
      </c>
      <c r="U60" s="8">
        <f t="shared" ca="1" si="33"/>
        <v>12.476564890189252</v>
      </c>
      <c r="V60" s="8">
        <f t="shared" ca="1" si="33"/>
        <v>38.773780807925277</v>
      </c>
      <c r="W60" s="8">
        <f t="shared" ca="1" si="33"/>
        <v>39.324867997285324</v>
      </c>
    </row>
    <row r="61" spans="2:26" x14ac:dyDescent="0.25">
      <c r="B61" s="4" t="s">
        <v>47</v>
      </c>
      <c r="C61" s="8">
        <f t="shared" ca="1" si="30"/>
        <v>531.88765066765939</v>
      </c>
      <c r="D61" s="8">
        <f t="shared" ref="D61:W61" ca="1" si="34">D9-D35</f>
        <v>-4.523408753698277E-3</v>
      </c>
      <c r="E61" s="8">
        <f t="shared" ca="1" si="34"/>
        <v>0.30285711009111083</v>
      </c>
      <c r="F61" s="8">
        <f t="shared" ca="1" si="34"/>
        <v>6.3827513143166925E-2</v>
      </c>
      <c r="G61" s="8">
        <f t="shared" ca="1" si="34"/>
        <v>0.41945397678750851</v>
      </c>
      <c r="H61" s="8">
        <f t="shared" ca="1" si="34"/>
        <v>5.4996771265905409E-2</v>
      </c>
      <c r="I61" s="8">
        <f t="shared" ca="1" si="34"/>
        <v>2.3034116884275591E-2</v>
      </c>
      <c r="J61" s="8">
        <f t="shared" ca="1" si="34"/>
        <v>-1.7286227766817319E-3</v>
      </c>
      <c r="K61" s="8">
        <f t="shared" ca="1" si="34"/>
        <v>60.14690849144381</v>
      </c>
      <c r="L61" s="8">
        <f t="shared" ca="1" si="34"/>
        <v>46.818148051487071</v>
      </c>
      <c r="M61" s="8">
        <f t="shared" ca="1" si="34"/>
        <v>282.48221962747607</v>
      </c>
      <c r="N61" s="8">
        <f t="shared" ca="1" si="34"/>
        <v>207.69939719405534</v>
      </c>
      <c r="O61" s="8">
        <f t="shared" ca="1" si="34"/>
        <v>-81.414029155838989</v>
      </c>
      <c r="P61" s="8">
        <f t="shared" ca="1" si="34"/>
        <v>-122.12546157312499</v>
      </c>
      <c r="Q61" s="8">
        <f ca="1">Q9-Q35</f>
        <v>-97.440452175780138</v>
      </c>
      <c r="R61" s="8">
        <f t="shared" ca="1" si="34"/>
        <v>221.28982983998321</v>
      </c>
      <c r="S61" s="8">
        <f t="shared" ca="1" si="34"/>
        <v>243.25144853303868</v>
      </c>
      <c r="T61" s="8">
        <f t="shared" ca="1" si="34"/>
        <v>270.11226128385101</v>
      </c>
      <c r="U61" s="8">
        <f t="shared" ca="1" si="34"/>
        <v>226.45576391559234</v>
      </c>
      <c r="V61" s="8">
        <f t="shared" ca="1" si="34"/>
        <v>183.45499409499212</v>
      </c>
      <c r="W61" s="8">
        <f t="shared" ca="1" si="34"/>
        <v>-128.45908051082529</v>
      </c>
    </row>
    <row r="62" spans="2:26" x14ac:dyDescent="0.25">
      <c r="B62" s="4" t="s">
        <v>48</v>
      </c>
      <c r="C62" s="8">
        <f t="shared" ca="1" si="30"/>
        <v>177.48419746597492</v>
      </c>
      <c r="D62" s="8">
        <f t="shared" ref="D62:W62" ca="1" si="35">D10-D36</f>
        <v>0</v>
      </c>
      <c r="E62" s="8">
        <f t="shared" ca="1" si="35"/>
        <v>0</v>
      </c>
      <c r="F62" s="8">
        <f t="shared" ca="1" si="35"/>
        <v>0</v>
      </c>
      <c r="G62" s="8">
        <f t="shared" ca="1" si="35"/>
        <v>1.5620980902766775</v>
      </c>
      <c r="H62" s="8">
        <f t="shared" ca="1" si="35"/>
        <v>2.9112154086950426</v>
      </c>
      <c r="I62" s="8">
        <f t="shared" ca="1" si="35"/>
        <v>5.3836883788973466</v>
      </c>
      <c r="J62" s="8">
        <f t="shared" ca="1" si="35"/>
        <v>9.1169722775596824</v>
      </c>
      <c r="K62" s="8">
        <f t="shared" ca="1" si="35"/>
        <v>13.326826523515564</v>
      </c>
      <c r="L62" s="8">
        <f t="shared" ca="1" si="35"/>
        <v>19.003703701677253</v>
      </c>
      <c r="M62" s="8">
        <f t="shared" ca="1" si="35"/>
        <v>22.520050030796142</v>
      </c>
      <c r="N62" s="8">
        <f t="shared" ca="1" si="35"/>
        <v>25.967417325532551</v>
      </c>
      <c r="O62" s="8">
        <f t="shared" ca="1" si="35"/>
        <v>30.615337996660401</v>
      </c>
      <c r="P62" s="8">
        <f t="shared" ca="1" si="35"/>
        <v>33.026794621347818</v>
      </c>
      <c r="Q62" s="8">
        <f t="shared" ca="1" si="35"/>
        <v>34.769230156536082</v>
      </c>
      <c r="R62" s="8">
        <f t="shared" ca="1" si="35"/>
        <v>36.820489845251274</v>
      </c>
      <c r="S62" s="8">
        <f t="shared" ca="1" si="35"/>
        <v>37.178548728944804</v>
      </c>
      <c r="T62" s="8">
        <f t="shared" ca="1" si="35"/>
        <v>39.002815930637553</v>
      </c>
      <c r="U62" s="8">
        <f t="shared" ca="1" si="35"/>
        <v>41.216717139173113</v>
      </c>
      <c r="V62" s="8">
        <f t="shared" ca="1" si="35"/>
        <v>43.608792677120391</v>
      </c>
      <c r="W62" s="8">
        <f t="shared" ca="1" si="35"/>
        <v>49.714244814581718</v>
      </c>
    </row>
    <row r="63" spans="2:26" x14ac:dyDescent="0.25">
      <c r="B63" s="4" t="s">
        <v>52</v>
      </c>
      <c r="C63" s="8">
        <f t="shared" ca="1" si="30"/>
        <v>-948.81025546411547</v>
      </c>
      <c r="D63" s="8">
        <f t="shared" ref="D63:W63" ca="1" si="36">D11-D37</f>
        <v>0.49236118799203155</v>
      </c>
      <c r="E63" s="8">
        <f t="shared" ca="1" si="36"/>
        <v>5.1191015508891269E-2</v>
      </c>
      <c r="F63" s="8">
        <f t="shared" ca="1" si="36"/>
        <v>0.29643622317030349</v>
      </c>
      <c r="G63" s="8">
        <f t="shared" ca="1" si="36"/>
        <v>1.6158689322378734</v>
      </c>
      <c r="H63" s="8">
        <f t="shared" ca="1" si="36"/>
        <v>-0.20043219587012118</v>
      </c>
      <c r="I63" s="8">
        <f t="shared" ca="1" si="36"/>
        <v>0.54883987970424641</v>
      </c>
      <c r="J63" s="8">
        <f t="shared" ca="1" si="36"/>
        <v>10.734409742865296</v>
      </c>
      <c r="K63" s="8">
        <f t="shared" ca="1" si="36"/>
        <v>-78.49384758548851</v>
      </c>
      <c r="L63" s="8">
        <f t="shared" ca="1" si="36"/>
        <v>-131.44675530755725</v>
      </c>
      <c r="M63" s="8">
        <f t="shared" ca="1" si="36"/>
        <v>-15.583479916738298</v>
      </c>
      <c r="N63" s="8">
        <f t="shared" ca="1" si="36"/>
        <v>44.465927331689727</v>
      </c>
      <c r="O63" s="8">
        <f t="shared" ca="1" si="36"/>
        <v>-148.79574745666983</v>
      </c>
      <c r="P63" s="8">
        <f t="shared" ca="1" si="36"/>
        <v>-193.63131188119365</v>
      </c>
      <c r="Q63" s="8">
        <f t="shared" ca="1" si="36"/>
        <v>-227.64679494879817</v>
      </c>
      <c r="R63" s="8">
        <f t="shared" ca="1" si="36"/>
        <v>-169.24558618010161</v>
      </c>
      <c r="S63" s="8">
        <f t="shared" ca="1" si="36"/>
        <v>-154.85573391930365</v>
      </c>
      <c r="T63" s="8">
        <f t="shared" ca="1" si="36"/>
        <v>-114.47651324211785</v>
      </c>
      <c r="U63" s="8">
        <f t="shared" ca="1" si="36"/>
        <v>-441.72436878891631</v>
      </c>
      <c r="V63" s="8">
        <f t="shared" ca="1" si="36"/>
        <v>-538.92595561528367</v>
      </c>
      <c r="W63" s="8">
        <f t="shared" ca="1" si="36"/>
        <v>-567.16496572257506</v>
      </c>
    </row>
    <row r="64" spans="2:26" x14ac:dyDescent="0.25">
      <c r="B64" s="4" t="s">
        <v>53</v>
      </c>
      <c r="C64" s="8">
        <f t="shared" ca="1" si="30"/>
        <v>270.99233320056027</v>
      </c>
      <c r="D64" s="8">
        <f t="shared" ref="D64:W64" ca="1" si="37">D12-D38</f>
        <v>0.22774515790524674</v>
      </c>
      <c r="E64" s="8">
        <f t="shared" ca="1" si="37"/>
        <v>0.10915060477123006</v>
      </c>
      <c r="F64" s="8">
        <f t="shared" ca="1" si="37"/>
        <v>0.37345916200104057</v>
      </c>
      <c r="G64" s="8">
        <f t="shared" ca="1" si="37"/>
        <v>0.28353358441415821</v>
      </c>
      <c r="H64" s="8">
        <f t="shared" ca="1" si="37"/>
        <v>-0.22217415751077851</v>
      </c>
      <c r="I64" s="8">
        <f t="shared" ca="1" si="37"/>
        <v>0.15833927599425124</v>
      </c>
      <c r="J64" s="8">
        <f t="shared" ca="1" si="37"/>
        <v>-0.48660840701180064</v>
      </c>
      <c r="K64" s="8">
        <f t="shared" ca="1" si="37"/>
        <v>110.74180450911481</v>
      </c>
      <c r="L64" s="8">
        <f t="shared" ca="1" si="37"/>
        <v>108.66369908691581</v>
      </c>
      <c r="M64" s="8">
        <f t="shared" ca="1" si="37"/>
        <v>118.94793561411655</v>
      </c>
      <c r="N64" s="8">
        <f t="shared" ca="1" si="37"/>
        <v>25.074034384830014</v>
      </c>
      <c r="O64" s="8">
        <f t="shared" ca="1" si="37"/>
        <v>-5.9253737397544057</v>
      </c>
      <c r="P64" s="8">
        <f t="shared" ca="1" si="37"/>
        <v>-0.36865394971246701</v>
      </c>
      <c r="Q64" s="8">
        <f t="shared" ca="1" si="37"/>
        <v>-4.7770395555212701</v>
      </c>
      <c r="R64" s="8">
        <f t="shared" ca="1" si="37"/>
        <v>56.394293932135639</v>
      </c>
      <c r="S64" s="8">
        <f t="shared" ca="1" si="37"/>
        <v>44.294612262974368</v>
      </c>
      <c r="T64" s="8">
        <f t="shared" ca="1" si="37"/>
        <v>28.551209307504905</v>
      </c>
      <c r="U64" s="8">
        <f t="shared" ca="1" si="37"/>
        <v>58.554310230794442</v>
      </c>
      <c r="V64" s="8">
        <f t="shared" ca="1" si="37"/>
        <v>16.480278791308109</v>
      </c>
      <c r="W64" s="8">
        <f t="shared" ca="1" si="37"/>
        <v>16.504803222204259</v>
      </c>
    </row>
    <row r="65" spans="2:23" x14ac:dyDescent="0.25">
      <c r="B65" s="4" t="s">
        <v>49</v>
      </c>
      <c r="C65" s="8">
        <f t="shared" ca="1" si="30"/>
        <v>718.44784596814111</v>
      </c>
      <c r="D65" s="8">
        <f t="shared" ref="D65:W65" ca="1" si="38">D13-D39</f>
        <v>2.0390402302737698E-2</v>
      </c>
      <c r="E65" s="8">
        <f t="shared" ca="1" si="38"/>
        <v>-3.1511996769836514E-2</v>
      </c>
      <c r="F65" s="8">
        <f t="shared" ca="1" si="38"/>
        <v>5.1157174912987102E-2</v>
      </c>
      <c r="G65" s="8">
        <f t="shared" ca="1" si="38"/>
        <v>0.4341912108598649</v>
      </c>
      <c r="H65" s="8">
        <f t="shared" ca="1" si="38"/>
        <v>-0.53622753183725536</v>
      </c>
      <c r="I65" s="8">
        <f t="shared" ca="1" si="38"/>
        <v>-0.16170043224136066</v>
      </c>
      <c r="J65" s="8">
        <f t="shared" ca="1" si="38"/>
        <v>-0.46610505068628072</v>
      </c>
      <c r="K65" s="8">
        <f t="shared" ca="1" si="38"/>
        <v>93.616159164798347</v>
      </c>
      <c r="L65" s="8">
        <f t="shared" ca="1" si="38"/>
        <v>124.96102216979432</v>
      </c>
      <c r="M65" s="8">
        <f t="shared" ca="1" si="38"/>
        <v>84.292760859128236</v>
      </c>
      <c r="N65" s="8">
        <f t="shared" ca="1" si="38"/>
        <v>9.7214175262610638</v>
      </c>
      <c r="O65" s="8">
        <f t="shared" ca="1" si="38"/>
        <v>48.780708821046005</v>
      </c>
      <c r="P65" s="8">
        <f t="shared" ca="1" si="38"/>
        <v>63.968244131687044</v>
      </c>
      <c r="Q65" s="8">
        <f t="shared" ca="1" si="38"/>
        <v>106.42869609300831</v>
      </c>
      <c r="R65" s="8">
        <f t="shared" ca="1" si="38"/>
        <v>111.12284740009733</v>
      </c>
      <c r="S65" s="8">
        <f t="shared" ca="1" si="38"/>
        <v>147.56275384804505</v>
      </c>
      <c r="T65" s="8">
        <f t="shared" ca="1" si="38"/>
        <v>168.38840173650215</v>
      </c>
      <c r="U65" s="8">
        <f t="shared" ca="1" si="38"/>
        <v>306.82613352104642</v>
      </c>
      <c r="V65" s="8">
        <f t="shared" ca="1" si="38"/>
        <v>343.88823964496606</v>
      </c>
      <c r="W65" s="8">
        <f t="shared" ca="1" si="38"/>
        <v>383.15114193601346</v>
      </c>
    </row>
    <row r="66" spans="2:23" x14ac:dyDescent="0.25">
      <c r="B66" s="10" t="s">
        <v>50</v>
      </c>
      <c r="C66" s="11">
        <f t="shared" ca="1" si="30"/>
        <v>9.3673519995291077</v>
      </c>
      <c r="D66" s="11">
        <f t="shared" ref="D66:W66" ca="1" si="39">D14-D40</f>
        <v>0</v>
      </c>
      <c r="E66" s="11">
        <f t="shared" ca="1" si="39"/>
        <v>-6.7464847404608008E-5</v>
      </c>
      <c r="F66" s="11">
        <f t="shared" ca="1" si="39"/>
        <v>1.3322495999999913E-4</v>
      </c>
      <c r="G66" s="11">
        <f t="shared" ca="1" si="39"/>
        <v>0</v>
      </c>
      <c r="H66" s="11">
        <f t="shared" ca="1" si="39"/>
        <v>0</v>
      </c>
      <c r="I66" s="11">
        <f t="shared" ca="1" si="39"/>
        <v>1.5665252849019984E-2</v>
      </c>
      <c r="J66" s="11">
        <f t="shared" ca="1" si="39"/>
        <v>-1.2736050684142202</v>
      </c>
      <c r="K66" s="11">
        <f t="shared" ca="1" si="39"/>
        <v>-7.8128644811399986E-3</v>
      </c>
      <c r="L66" s="11">
        <f t="shared" ca="1" si="39"/>
        <v>-6.5887986904564801</v>
      </c>
      <c r="M66" s="11">
        <f t="shared" ca="1" si="39"/>
        <v>1.27495587210261</v>
      </c>
      <c r="N66" s="11">
        <f t="shared" ca="1" si="39"/>
        <v>2.2879790574616301</v>
      </c>
      <c r="O66" s="11">
        <f t="shared" ca="1" si="39"/>
        <v>0.17770302405396998</v>
      </c>
      <c r="P66" s="11">
        <f t="shared" ca="1" si="39"/>
        <v>1.9560127011336299</v>
      </c>
      <c r="Q66" s="11">
        <f t="shared" ca="1" si="39"/>
        <v>3.6103857223654701</v>
      </c>
      <c r="R66" s="11">
        <f t="shared" ca="1" si="39"/>
        <v>3.7560370815425501</v>
      </c>
      <c r="S66" s="11">
        <f t="shared" ca="1" si="39"/>
        <v>10.076557992910791</v>
      </c>
      <c r="T66" s="11">
        <f t="shared" ca="1" si="39"/>
        <v>7.4036089307104902</v>
      </c>
      <c r="U66" s="11">
        <f t="shared" ca="1" si="39"/>
        <v>4.9129305452526904</v>
      </c>
      <c r="V66" s="11">
        <f t="shared" ca="1" si="39"/>
        <v>2.34793202708016</v>
      </c>
      <c r="W66" s="11">
        <f t="shared" ca="1" si="39"/>
        <v>0</v>
      </c>
    </row>
    <row r="67" spans="2:23" x14ac:dyDescent="0.25">
      <c r="B67" s="4" t="s">
        <v>51</v>
      </c>
      <c r="C67" s="8">
        <f t="shared" ca="1" si="30"/>
        <v>1956.1295133396879</v>
      </c>
      <c r="D67" s="8">
        <f ca="1">SUM(D57:D66)</f>
        <v>-5.3563826875213216E-2</v>
      </c>
      <c r="E67" s="8">
        <f t="shared" ref="E67" ca="1" si="40">SUM(E57:E66)</f>
        <v>0.24813093270484199</v>
      </c>
      <c r="F67" s="8">
        <f t="shared" ref="F67" ca="1" si="41">SUM(F57:F66)</f>
        <v>0.91105671795356458</v>
      </c>
      <c r="G67" s="8">
        <f t="shared" ref="G67" ca="1" si="42">SUM(G57:G66)</f>
        <v>4.781060173993434</v>
      </c>
      <c r="H67" s="8">
        <f t="shared" ref="H67" ca="1" si="43">SUM(H57:H66)</f>
        <v>1.0812305423772433</v>
      </c>
      <c r="I67" s="8">
        <f t="shared" ref="I67" ca="1" si="44">SUM(I57:I66)</f>
        <v>5.2822226976214512</v>
      </c>
      <c r="J67" s="8">
        <f t="shared" ref="J67" ca="1" si="45">SUM(J57:J66)</f>
        <v>-1.1846400962167609</v>
      </c>
      <c r="K67" s="8">
        <f t="shared" ref="K67" ca="1" si="46">SUM(K57:K66)</f>
        <v>306.55954044858277</v>
      </c>
      <c r="L67" s="8">
        <f t="shared" ref="L67" ca="1" si="47">SUM(L57:L66)</f>
        <v>312.1992426880916</v>
      </c>
      <c r="M67" s="8">
        <f t="shared" ref="M67" ca="1" si="48">SUM(M57:M66)</f>
        <v>619.33109953168889</v>
      </c>
      <c r="N67" s="8">
        <f t="shared" ref="N67" ca="1" si="49">SUM(N57:N66)</f>
        <v>346.05700349467463</v>
      </c>
      <c r="O67" s="8">
        <f t="shared" ref="O67" ca="1" si="50">SUM(O57:O66)</f>
        <v>-191.93437763548357</v>
      </c>
      <c r="P67" s="8">
        <f t="shared" ref="P67" ca="1" si="51">SUM(P57:P66)</f>
        <v>-179.71390361423238</v>
      </c>
      <c r="Q67" s="8">
        <f t="shared" ref="Q67" ca="1" si="52">SUM(Q57:Q66)</f>
        <v>-46.370584656345635</v>
      </c>
      <c r="R67" s="8">
        <f t="shared" ref="R67" ca="1" si="53">SUM(R57:R66)</f>
        <v>543.09629148915599</v>
      </c>
      <c r="S67" s="8">
        <f t="shared" ref="S67" ca="1" si="54">SUM(S57:S66)</f>
        <v>623.21924072082413</v>
      </c>
      <c r="T67" s="8">
        <f t="shared" ref="T67" ca="1" si="55">SUM(T57:T66)</f>
        <v>646.08087033018694</v>
      </c>
      <c r="U67" s="8">
        <f t="shared" ref="U67" ca="1" si="56">SUM(U57:U66)</f>
        <v>796.3877458937427</v>
      </c>
      <c r="V67" s="8">
        <f t="shared" ref="V67" ca="1" si="57">SUM(V57:V66)</f>
        <v>812.92907877438256</v>
      </c>
      <c r="W67" s="8">
        <f t="shared" ref="W67" ca="1" si="58">SUM(W57:W66)</f>
        <v>562.95899520025955</v>
      </c>
    </row>
    <row r="69" spans="2:23" x14ac:dyDescent="0.25">
      <c r="B69" s="4" t="s">
        <v>56</v>
      </c>
      <c r="C69" s="8">
        <f t="shared" ref="C69:C74" ca="1" si="59">NPV($C$2,D69:W69)</f>
        <v>-441.7131501277243</v>
      </c>
      <c r="D69" s="8">
        <f t="shared" ref="D69:W69" ca="1" si="60">D17-D43</f>
        <v>0</v>
      </c>
      <c r="E69" s="8">
        <f t="shared" ca="1" si="60"/>
        <v>0</v>
      </c>
      <c r="F69" s="8">
        <f t="shared" ca="1" si="60"/>
        <v>0</v>
      </c>
      <c r="G69" s="8">
        <f t="shared" ca="1" si="60"/>
        <v>0</v>
      </c>
      <c r="H69" s="8">
        <f t="shared" ca="1" si="60"/>
        <v>0</v>
      </c>
      <c r="I69" s="8">
        <f t="shared" ca="1" si="60"/>
        <v>2.237804523019804E-6</v>
      </c>
      <c r="J69" s="8">
        <f t="shared" ca="1" si="60"/>
        <v>35.401665993289726</v>
      </c>
      <c r="K69" s="8">
        <f t="shared" ca="1" si="60"/>
        <v>-30.423572031391416</v>
      </c>
      <c r="L69" s="8">
        <f t="shared" ca="1" si="60"/>
        <v>-19.532195840474628</v>
      </c>
      <c r="M69" s="8">
        <f t="shared" ca="1" si="60"/>
        <v>-226.05956027558602</v>
      </c>
      <c r="N69" s="8">
        <f t="shared" ca="1" si="60"/>
        <v>-138.61303875616477</v>
      </c>
      <c r="O69" s="8">
        <f t="shared" ca="1" si="60"/>
        <v>184.49022260804304</v>
      </c>
      <c r="P69" s="8">
        <f t="shared" ca="1" si="60"/>
        <v>184.49022260804304</v>
      </c>
      <c r="Q69" s="8">
        <f t="shared" ca="1" si="60"/>
        <v>136.7526580830463</v>
      </c>
      <c r="R69" s="8">
        <f t="shared" ca="1" si="60"/>
        <v>-142.37106339570369</v>
      </c>
      <c r="S69" s="8">
        <f t="shared" ca="1" si="60"/>
        <v>-242.25960312665347</v>
      </c>
      <c r="T69" s="8">
        <f t="shared" ca="1" si="60"/>
        <v>-242.25960312665347</v>
      </c>
      <c r="U69" s="8">
        <f t="shared" ca="1" si="60"/>
        <v>-489.36489134534486</v>
      </c>
      <c r="V69" s="8">
        <f t="shared" ca="1" si="60"/>
        <v>-168.0570320924885</v>
      </c>
      <c r="W69" s="8">
        <f t="shared" ca="1" si="60"/>
        <v>-169.30588446061029</v>
      </c>
    </row>
    <row r="70" spans="2:23" x14ac:dyDescent="0.25">
      <c r="B70" s="4" t="s">
        <v>57</v>
      </c>
      <c r="C70" s="8">
        <f t="shared" ca="1" si="59"/>
        <v>28.267467232984117</v>
      </c>
      <c r="D70" s="8">
        <f t="shared" ref="D70:W70" ca="1" si="61">D18-D44</f>
        <v>0</v>
      </c>
      <c r="E70" s="8">
        <f t="shared" ca="1" si="61"/>
        <v>0</v>
      </c>
      <c r="F70" s="8">
        <f t="shared" ca="1" si="61"/>
        <v>0</v>
      </c>
      <c r="G70" s="8">
        <f t="shared" ca="1" si="61"/>
        <v>0</v>
      </c>
      <c r="H70" s="8">
        <f t="shared" ca="1" si="61"/>
        <v>0</v>
      </c>
      <c r="I70" s="8">
        <f t="shared" ca="1" si="61"/>
        <v>8.6767045104352292E-7</v>
      </c>
      <c r="J70" s="8">
        <f t="shared" ca="1" si="61"/>
        <v>18.772578814775102</v>
      </c>
      <c r="K70" s="8">
        <f t="shared" ca="1" si="61"/>
        <v>-4.5436592856162861</v>
      </c>
      <c r="L70" s="8">
        <f t="shared" ca="1" si="61"/>
        <v>-0.29077011458753077</v>
      </c>
      <c r="M70" s="8">
        <f t="shared" ca="1" si="61"/>
        <v>-96.226760952638642</v>
      </c>
      <c r="N70" s="8">
        <f t="shared" ca="1" si="61"/>
        <v>-47.281234444244774</v>
      </c>
      <c r="O70" s="8">
        <f t="shared" ca="1" si="61"/>
        <v>103.08908430007637</v>
      </c>
      <c r="P70" s="8">
        <f t="shared" ca="1" si="61"/>
        <v>105.44055249914527</v>
      </c>
      <c r="Q70" s="8">
        <f t="shared" ca="1" si="61"/>
        <v>85.400108888405384</v>
      </c>
      <c r="R70" s="8">
        <f t="shared" ca="1" si="61"/>
        <v>-16.996977345050254</v>
      </c>
      <c r="S70" s="8">
        <f t="shared" ca="1" si="61"/>
        <v>-17.388356956665802</v>
      </c>
      <c r="T70" s="8">
        <f t="shared" ca="1" si="61"/>
        <v>-17.785009499639955</v>
      </c>
      <c r="U70" s="8">
        <f t="shared" ca="1" si="61"/>
        <v>-18.867112638746676</v>
      </c>
      <c r="V70" s="8">
        <f t="shared" ca="1" si="61"/>
        <v>-17.555781313910984</v>
      </c>
      <c r="W70" s="8">
        <f t="shared" ca="1" si="61"/>
        <v>-18.398916930336554</v>
      </c>
    </row>
    <row r="71" spans="2:23" x14ac:dyDescent="0.25">
      <c r="B71" s="4" t="s">
        <v>54</v>
      </c>
      <c r="C71" s="8">
        <f t="shared" ca="1" si="59"/>
        <v>1.7308483213216472</v>
      </c>
      <c r="D71" s="8">
        <f t="shared" ref="D71:W71" ca="1" si="62">D19-D45</f>
        <v>0</v>
      </c>
      <c r="E71" s="8">
        <f t="shared" ca="1" si="62"/>
        <v>0</v>
      </c>
      <c r="F71" s="8">
        <f t="shared" ca="1" si="62"/>
        <v>0</v>
      </c>
      <c r="G71" s="8">
        <f t="shared" ca="1" si="62"/>
        <v>0</v>
      </c>
      <c r="H71" s="8">
        <f t="shared" ca="1" si="62"/>
        <v>0</v>
      </c>
      <c r="I71" s="8">
        <f t="shared" ca="1" si="62"/>
        <v>0</v>
      </c>
      <c r="J71" s="8">
        <f t="shared" ca="1" si="62"/>
        <v>0</v>
      </c>
      <c r="K71" s="8">
        <f t="shared" ca="1" si="62"/>
        <v>0</v>
      </c>
      <c r="L71" s="8">
        <f t="shared" ca="1" si="62"/>
        <v>0</v>
      </c>
      <c r="M71" s="8">
        <f t="shared" ca="1" si="62"/>
        <v>18.841123731588368</v>
      </c>
      <c r="N71" s="8">
        <f t="shared" ca="1" si="62"/>
        <v>8.1561325728932843</v>
      </c>
      <c r="O71" s="8">
        <f t="shared" ca="1" si="62"/>
        <v>-9.102552986301248</v>
      </c>
      <c r="P71" s="8">
        <f t="shared" ca="1" si="62"/>
        <v>-8.4787068493144488</v>
      </c>
      <c r="Q71" s="8">
        <f t="shared" ca="1" si="62"/>
        <v>-7.7848530410959711</v>
      </c>
      <c r="R71" s="8">
        <f t="shared" ca="1" si="62"/>
        <v>-3.0294944689999284</v>
      </c>
      <c r="S71" s="8">
        <f t="shared" ca="1" si="62"/>
        <v>0</v>
      </c>
      <c r="T71" s="8">
        <f t="shared" ca="1" si="62"/>
        <v>0</v>
      </c>
      <c r="U71" s="8">
        <f t="shared" ca="1" si="62"/>
        <v>0</v>
      </c>
      <c r="V71" s="8">
        <f t="shared" ca="1" si="62"/>
        <v>0</v>
      </c>
      <c r="W71" s="8">
        <f t="shared" ca="1" si="62"/>
        <v>0</v>
      </c>
    </row>
    <row r="72" spans="2:23" x14ac:dyDescent="0.25">
      <c r="B72" s="4" t="s">
        <v>55</v>
      </c>
      <c r="C72" s="8">
        <f t="shared" ca="1" si="59"/>
        <v>-95.190847058766465</v>
      </c>
      <c r="D72" s="8">
        <f t="shared" ref="D72:W72" ca="1" si="63">D20-D46</f>
        <v>0</v>
      </c>
      <c r="E72" s="8">
        <f t="shared" ca="1" si="63"/>
        <v>0</v>
      </c>
      <c r="F72" s="8">
        <f t="shared" ca="1" si="63"/>
        <v>0</v>
      </c>
      <c r="G72" s="8">
        <f t="shared" ca="1" si="63"/>
        <v>0</v>
      </c>
      <c r="H72" s="8">
        <f t="shared" ca="1" si="63"/>
        <v>0</v>
      </c>
      <c r="I72" s="8">
        <f t="shared" ca="1" si="63"/>
        <v>0</v>
      </c>
      <c r="J72" s="8">
        <f t="shared" ca="1" si="63"/>
        <v>-4.4388141082485504</v>
      </c>
      <c r="K72" s="8">
        <f t="shared" ca="1" si="63"/>
        <v>-4.5400634005781058</v>
      </c>
      <c r="L72" s="8">
        <f t="shared" ca="1" si="63"/>
        <v>-4.6436226451560856</v>
      </c>
      <c r="M72" s="8">
        <f t="shared" ca="1" si="63"/>
        <v>-4.7495438068878855</v>
      </c>
      <c r="N72" s="8">
        <f t="shared" ca="1" si="63"/>
        <v>-16.136535794928648</v>
      </c>
      <c r="O72" s="8">
        <f t="shared" ca="1" si="63"/>
        <v>-20.392934929206888</v>
      </c>
      <c r="P72" s="8">
        <f t="shared" ca="1" si="63"/>
        <v>-18.138037391568687</v>
      </c>
      <c r="Q72" s="8">
        <f t="shared" ca="1" si="63"/>
        <v>-17.795438076536016</v>
      </c>
      <c r="R72" s="8">
        <f t="shared" ca="1" si="63"/>
        <v>-5.3165119184377261</v>
      </c>
      <c r="S72" s="8">
        <f t="shared" ca="1" si="63"/>
        <v>-25.578522727211876</v>
      </c>
      <c r="T72" s="8">
        <f t="shared" ca="1" si="63"/>
        <v>-26.161970341674277</v>
      </c>
      <c r="U72" s="8">
        <f t="shared" ca="1" si="63"/>
        <v>-77.761342512013499</v>
      </c>
      <c r="V72" s="8">
        <f t="shared" ca="1" si="63"/>
        <v>-14.439472714437386</v>
      </c>
      <c r="W72" s="8">
        <f t="shared" ca="1" si="63"/>
        <v>-14.768838486067295</v>
      </c>
    </row>
    <row r="73" spans="2:23" x14ac:dyDescent="0.25">
      <c r="B73" s="4" t="s">
        <v>58</v>
      </c>
      <c r="C73" s="8">
        <f t="shared" ca="1" si="59"/>
        <v>-97.08328451254603</v>
      </c>
      <c r="D73" s="8">
        <f t="shared" ref="D73:W73" ca="1" si="64">D21-D47</f>
        <v>0</v>
      </c>
      <c r="E73" s="8">
        <f t="shared" ca="1" si="64"/>
        <v>-1.3296705509020068E-2</v>
      </c>
      <c r="F73" s="8">
        <f t="shared" ca="1" si="64"/>
        <v>-0.48119447787186154</v>
      </c>
      <c r="G73" s="8">
        <f t="shared" ca="1" si="64"/>
        <v>-1.6054033332241247</v>
      </c>
      <c r="H73" s="8">
        <f t="shared" ca="1" si="64"/>
        <v>-1.6468234263387647</v>
      </c>
      <c r="I73" s="8">
        <f t="shared" ca="1" si="64"/>
        <v>-3.0731317573940693</v>
      </c>
      <c r="J73" s="8">
        <f t="shared" ca="1" si="64"/>
        <v>-5.8883882054571774</v>
      </c>
      <c r="K73" s="8">
        <f t="shared" ca="1" si="64"/>
        <v>-6.1005371785773583</v>
      </c>
      <c r="L73" s="8">
        <f t="shared" ca="1" si="64"/>
        <v>-6.30251625999942</v>
      </c>
      <c r="M73" s="8">
        <f t="shared" ca="1" si="64"/>
        <v>-9.9911371588986668</v>
      </c>
      <c r="N73" s="8">
        <f t="shared" ca="1" si="64"/>
        <v>-10.09045181050179</v>
      </c>
      <c r="O73" s="8">
        <f t="shared" ca="1" si="64"/>
        <v>-12.018087614410575</v>
      </c>
      <c r="P73" s="8">
        <f t="shared" ca="1" si="64"/>
        <v>-12.637011083448733</v>
      </c>
      <c r="Q73" s="8">
        <f t="shared" ca="1" si="64"/>
        <v>-13.102583721618473</v>
      </c>
      <c r="R73" s="8">
        <f t="shared" ca="1" si="64"/>
        <v>-8.8059824666333597</v>
      </c>
      <c r="S73" s="8">
        <f t="shared" ca="1" si="64"/>
        <v>-25.849399536834877</v>
      </c>
      <c r="T73" s="8">
        <f t="shared" ca="1" si="64"/>
        <v>-25.836372242422417</v>
      </c>
      <c r="U73" s="8">
        <f t="shared" ca="1" si="64"/>
        <v>-24.765760705056934</v>
      </c>
      <c r="V73" s="8">
        <f t="shared" ca="1" si="64"/>
        <v>-47.295162070527645</v>
      </c>
      <c r="W73" s="8">
        <f t="shared" ca="1" si="64"/>
        <v>-44.505954675699833</v>
      </c>
    </row>
    <row r="74" spans="2:23" x14ac:dyDescent="0.25">
      <c r="B74" s="10" t="s">
        <v>59</v>
      </c>
      <c r="C74" s="11">
        <f t="shared" ca="1" si="59"/>
        <v>149.80667738513478</v>
      </c>
      <c r="D74" s="11">
        <f t="shared" ref="D74:W74" ca="1" si="65">D22-D48</f>
        <v>0</v>
      </c>
      <c r="E74" s="11">
        <f t="shared" ca="1" si="65"/>
        <v>0</v>
      </c>
      <c r="F74" s="11">
        <f t="shared" ca="1" si="65"/>
        <v>0</v>
      </c>
      <c r="G74" s="11">
        <f t="shared" ca="1" si="65"/>
        <v>0.18268998387651436</v>
      </c>
      <c r="H74" s="11">
        <f t="shared" ca="1" si="65"/>
        <v>2.5841018214123324E-10</v>
      </c>
      <c r="I74" s="11">
        <f t="shared" ca="1" si="65"/>
        <v>1.7765468761041348E-2</v>
      </c>
      <c r="J74" s="11">
        <f t="shared" ca="1" si="65"/>
        <v>-0.27526319758024442</v>
      </c>
      <c r="K74" s="11">
        <f t="shared" ca="1" si="65"/>
        <v>-6.1275086231814839</v>
      </c>
      <c r="L74" s="11">
        <f t="shared" ca="1" si="65"/>
        <v>-7.2503174878642938</v>
      </c>
      <c r="M74" s="11">
        <f t="shared" ca="1" si="65"/>
        <v>-6.5229657258328473</v>
      </c>
      <c r="N74" s="11">
        <f t="shared" ca="1" si="65"/>
        <v>21.08604071438657</v>
      </c>
      <c r="O74" s="11">
        <f t="shared" ca="1" si="65"/>
        <v>73.075465527074925</v>
      </c>
      <c r="P74" s="11">
        <f t="shared" ca="1" si="65"/>
        <v>73.918892901774143</v>
      </c>
      <c r="Q74" s="11">
        <f t="shared" ca="1" si="65"/>
        <v>75.485373412707588</v>
      </c>
      <c r="R74" s="11">
        <f t="shared" ca="1" si="65"/>
        <v>48.672761965507391</v>
      </c>
      <c r="S74" s="11">
        <f t="shared" ca="1" si="65"/>
        <v>48.941021944858562</v>
      </c>
      <c r="T74" s="11">
        <f t="shared" ca="1" si="65"/>
        <v>49.226721481639288</v>
      </c>
      <c r="U74" s="11">
        <f t="shared" ca="1" si="65"/>
        <v>5.0593755540980965</v>
      </c>
      <c r="V74" s="11">
        <f t="shared" ca="1" si="65"/>
        <v>-1.8435440837596957</v>
      </c>
      <c r="W74" s="11">
        <f t="shared" ca="1" si="65"/>
        <v>5.3259351074347592</v>
      </c>
    </row>
    <row r="75" spans="2:23" x14ac:dyDescent="0.25">
      <c r="B75" s="4" t="s">
        <v>60</v>
      </c>
      <c r="C75" s="8">
        <f ca="1">NPV($C$2,D75:W75)</f>
        <v>-454.1822887595963</v>
      </c>
      <c r="D75" s="8">
        <f ca="1">SUM(D69:D74)</f>
        <v>0</v>
      </c>
      <c r="E75" s="8">
        <f t="shared" ref="E75" ca="1" si="66">SUM(E69:E74)</f>
        <v>-1.3296705509020068E-2</v>
      </c>
      <c r="F75" s="8">
        <f t="shared" ref="F75" ca="1" si="67">SUM(F69:F74)</f>
        <v>-0.48119447787186154</v>
      </c>
      <c r="G75" s="8">
        <f t="shared" ref="G75" ca="1" si="68">SUM(G69:G74)</f>
        <v>-1.4227133493476103</v>
      </c>
      <c r="H75" s="8">
        <f t="shared" ref="H75" ca="1" si="69">SUM(H69:H74)</f>
        <v>-1.6468234260803545</v>
      </c>
      <c r="I75" s="8">
        <f t="shared" ref="I75" ca="1" si="70">SUM(I69:I74)</f>
        <v>-3.0553631831580539</v>
      </c>
      <c r="J75" s="8">
        <f t="shared" ref="J75" ca="1" si="71">SUM(J69:J74)</f>
        <v>43.571779296778857</v>
      </c>
      <c r="K75" s="8">
        <f t="shared" ref="K75" ca="1" si="72">SUM(K69:K74)</f>
        <v>-51.735340519344646</v>
      </c>
      <c r="L75" s="8">
        <f t="shared" ref="L75" ca="1" si="73">SUM(L69:L74)</f>
        <v>-38.01942234808196</v>
      </c>
      <c r="M75" s="8">
        <f t="shared" ref="M75" ca="1" si="74">SUM(M69:M74)</f>
        <v>-324.70884418825574</v>
      </c>
      <c r="N75" s="8">
        <f t="shared" ref="N75" ca="1" si="75">SUM(N69:N74)</f>
        <v>-182.87908751856014</v>
      </c>
      <c r="O75" s="8">
        <f t="shared" ref="O75" ca="1" si="76">SUM(O69:O74)</f>
        <v>319.14119690527559</v>
      </c>
      <c r="P75" s="8">
        <f t="shared" ref="P75" ca="1" si="77">SUM(P69:P74)</f>
        <v>324.5959126846306</v>
      </c>
      <c r="Q75" s="8">
        <f t="shared" ref="Q75" ca="1" si="78">SUM(Q69:Q74)</f>
        <v>258.9552655449088</v>
      </c>
      <c r="R75" s="8">
        <f t="shared" ref="R75" ca="1" si="79">SUM(R69:R74)</f>
        <v>-127.84726762931757</v>
      </c>
      <c r="S75" s="8">
        <f t="shared" ref="S75" ca="1" si="80">SUM(S69:S74)</f>
        <v>-262.13486040250746</v>
      </c>
      <c r="T75" s="8">
        <f t="shared" ref="T75" ca="1" si="81">SUM(T69:T74)</f>
        <v>-262.81623372875089</v>
      </c>
      <c r="U75" s="8">
        <f t="shared" ref="U75" ca="1" si="82">SUM(U69:U74)</f>
        <v>-605.6997316470638</v>
      </c>
      <c r="V75" s="8">
        <f t="shared" ref="V75" ca="1" si="83">SUM(V69:V74)</f>
        <v>-249.19099227512422</v>
      </c>
      <c r="W75" s="8">
        <f t="shared" ref="W75" ca="1" si="84">SUM(W69:W74)</f>
        <v>-241.6536594452792</v>
      </c>
    </row>
    <row r="77" spans="2:23" ht="15.75" thickBot="1" x14ac:dyDescent="0.3">
      <c r="B77" s="12" t="s">
        <v>1</v>
      </c>
      <c r="C77" s="13">
        <f ca="1">NPV($C$2,D77:W77)</f>
        <v>1501.9472245800921</v>
      </c>
      <c r="D77" s="13">
        <f ca="1">D67+D75</f>
        <v>-5.3563826875213216E-2</v>
      </c>
      <c r="E77" s="13">
        <f t="shared" ref="E77:W77" ca="1" si="85">E67+E75</f>
        <v>0.23483422719582192</v>
      </c>
      <c r="F77" s="13">
        <f t="shared" ca="1" si="85"/>
        <v>0.42986224008170304</v>
      </c>
      <c r="G77" s="13">
        <f t="shared" ca="1" si="85"/>
        <v>3.3583468246458237</v>
      </c>
      <c r="H77" s="13">
        <f t="shared" ca="1" si="85"/>
        <v>-0.56559288370311123</v>
      </c>
      <c r="I77" s="13">
        <f t="shared" ca="1" si="85"/>
        <v>2.2268595144633974</v>
      </c>
      <c r="J77" s="13">
        <f t="shared" ca="1" si="85"/>
        <v>42.387139200562096</v>
      </c>
      <c r="K77" s="13">
        <f t="shared" ca="1" si="85"/>
        <v>254.82419992923812</v>
      </c>
      <c r="L77" s="13">
        <f t="shared" ca="1" si="85"/>
        <v>274.17982034000966</v>
      </c>
      <c r="M77" s="13">
        <f t="shared" ca="1" si="85"/>
        <v>294.62225534343315</v>
      </c>
      <c r="N77" s="13">
        <f t="shared" ca="1" si="85"/>
        <v>163.17791597611449</v>
      </c>
      <c r="O77" s="13">
        <f t="shared" ca="1" si="85"/>
        <v>127.20681926979202</v>
      </c>
      <c r="P77" s="13">
        <f t="shared" ca="1" si="85"/>
        <v>144.88200907039823</v>
      </c>
      <c r="Q77" s="13">
        <f t="shared" ca="1" si="85"/>
        <v>212.58468088856316</v>
      </c>
      <c r="R77" s="13">
        <f t="shared" ca="1" si="85"/>
        <v>415.24902385983842</v>
      </c>
      <c r="S77" s="13">
        <f t="shared" ca="1" si="85"/>
        <v>361.08438031831668</v>
      </c>
      <c r="T77" s="13">
        <f t="shared" ca="1" si="85"/>
        <v>383.26463660143605</v>
      </c>
      <c r="U77" s="13">
        <f t="shared" ca="1" si="85"/>
        <v>190.6880142466789</v>
      </c>
      <c r="V77" s="13">
        <f t="shared" ca="1" si="85"/>
        <v>563.73808649925832</v>
      </c>
      <c r="W77" s="13">
        <f t="shared" ca="1" si="85"/>
        <v>321.30533575498032</v>
      </c>
    </row>
    <row r="78" spans="2:23" ht="15.75" thickTop="1" x14ac:dyDescent="0.25">
      <c r="B78" s="4" t="s">
        <v>61</v>
      </c>
      <c r="C78" s="8">
        <f ca="1">C26-C52</f>
        <v>0</v>
      </c>
    </row>
    <row r="79" spans="2:23" ht="15.75" thickBot="1" x14ac:dyDescent="0.3">
      <c r="B79" s="12" t="s">
        <v>62</v>
      </c>
      <c r="C79" s="13">
        <f ca="1">C78+C77</f>
        <v>1501.9472245800921</v>
      </c>
    </row>
    <row r="80" spans="2:23" ht="15.75" thickTop="1" x14ac:dyDescent="0.25"/>
    <row r="83" spans="2:33" x14ac:dyDescent="0.25">
      <c r="B83" s="4" t="s">
        <v>72</v>
      </c>
      <c r="C83" s="1" t="s">
        <v>3</v>
      </c>
      <c r="D83" s="2">
        <f>D4</f>
        <v>2023</v>
      </c>
      <c r="E83" s="2">
        <f t="shared" ref="E83:W83" si="86">E4</f>
        <v>2024</v>
      </c>
      <c r="F83" s="2">
        <f t="shared" si="86"/>
        <v>2025</v>
      </c>
      <c r="G83" s="2">
        <f t="shared" si="86"/>
        <v>2026</v>
      </c>
      <c r="H83" s="2">
        <f t="shared" si="86"/>
        <v>2027</v>
      </c>
      <c r="I83" s="2">
        <f t="shared" si="86"/>
        <v>2028</v>
      </c>
      <c r="J83" s="2">
        <f t="shared" si="86"/>
        <v>2029</v>
      </c>
      <c r="K83" s="2">
        <f t="shared" si="86"/>
        <v>2030</v>
      </c>
      <c r="L83" s="2">
        <f t="shared" si="86"/>
        <v>2031</v>
      </c>
      <c r="M83" s="2">
        <f t="shared" si="86"/>
        <v>2032</v>
      </c>
      <c r="N83" s="2">
        <f t="shared" si="86"/>
        <v>2033</v>
      </c>
      <c r="O83" s="2">
        <f t="shared" si="86"/>
        <v>2034</v>
      </c>
      <c r="P83" s="2">
        <f t="shared" si="86"/>
        <v>2035</v>
      </c>
      <c r="Q83" s="2">
        <f t="shared" si="86"/>
        <v>2036</v>
      </c>
      <c r="R83" s="2">
        <f t="shared" si="86"/>
        <v>2037</v>
      </c>
      <c r="S83" s="2">
        <f t="shared" si="86"/>
        <v>2038</v>
      </c>
      <c r="T83" s="2">
        <f t="shared" si="86"/>
        <v>2039</v>
      </c>
      <c r="U83" s="2">
        <f t="shared" si="86"/>
        <v>2040</v>
      </c>
      <c r="V83" s="2">
        <f t="shared" si="86"/>
        <v>2041</v>
      </c>
      <c r="W83" s="2">
        <f t="shared" si="86"/>
        <v>2042</v>
      </c>
    </row>
    <row r="84" spans="2:33" x14ac:dyDescent="0.25">
      <c r="B84" s="4" t="s">
        <v>64</v>
      </c>
      <c r="C84" s="8">
        <f ca="1">NPV($C$2,D84:W84)</f>
        <v>-93.45999873744482</v>
      </c>
      <c r="D84" s="8">
        <f ca="1">(D71+D72)</f>
        <v>0</v>
      </c>
      <c r="E84" s="8">
        <f t="shared" ref="E84:W84" ca="1" si="87">(E71+E72)</f>
        <v>0</v>
      </c>
      <c r="F84" s="8">
        <f t="shared" ca="1" si="87"/>
        <v>0</v>
      </c>
      <c r="G84" s="8">
        <f t="shared" ca="1" si="87"/>
        <v>0</v>
      </c>
      <c r="H84" s="8">
        <f t="shared" ca="1" si="87"/>
        <v>0</v>
      </c>
      <c r="I84" s="8">
        <f t="shared" ca="1" si="87"/>
        <v>0</v>
      </c>
      <c r="J84" s="8">
        <f t="shared" ca="1" si="87"/>
        <v>-4.4388141082485504</v>
      </c>
      <c r="K84" s="8">
        <f t="shared" ca="1" si="87"/>
        <v>-4.5400634005781058</v>
      </c>
      <c r="L84" s="8">
        <f t="shared" ca="1" si="87"/>
        <v>-4.6436226451560856</v>
      </c>
      <c r="M84" s="8">
        <f t="shared" ca="1" si="87"/>
        <v>14.091579924700483</v>
      </c>
      <c r="N84" s="8">
        <f t="shared" ca="1" si="87"/>
        <v>-7.9804032220353633</v>
      </c>
      <c r="O84" s="8">
        <f t="shared" ca="1" si="87"/>
        <v>-29.495487915508136</v>
      </c>
      <c r="P84" s="8">
        <f t="shared" ca="1" si="87"/>
        <v>-26.616744240883136</v>
      </c>
      <c r="Q84" s="8">
        <f t="shared" ca="1" si="87"/>
        <v>-25.580291117631987</v>
      </c>
      <c r="R84" s="8">
        <f t="shared" ca="1" si="87"/>
        <v>-8.3460063874376544</v>
      </c>
      <c r="S84" s="8">
        <f t="shared" ca="1" si="87"/>
        <v>-25.578522727211876</v>
      </c>
      <c r="T84" s="8">
        <f t="shared" ca="1" si="87"/>
        <v>-26.161970341674277</v>
      </c>
      <c r="U84" s="8">
        <f t="shared" ca="1" si="87"/>
        <v>-77.761342512013499</v>
      </c>
      <c r="V84" s="8">
        <f t="shared" ca="1" si="87"/>
        <v>-14.439472714437386</v>
      </c>
      <c r="W84" s="8">
        <f t="shared" ca="1" si="87"/>
        <v>-14.768838486067295</v>
      </c>
    </row>
    <row r="85" spans="2:33" x14ac:dyDescent="0.25">
      <c r="B85" s="4" t="s">
        <v>59</v>
      </c>
      <c r="C85" s="8">
        <f ca="1">NPV($C$2,D85:W85)</f>
        <v>149.80667738513478</v>
      </c>
      <c r="D85" s="8">
        <f ca="1">D74</f>
        <v>0</v>
      </c>
      <c r="E85" s="8">
        <f t="shared" ref="E85:W85" ca="1" si="88">E74</f>
        <v>0</v>
      </c>
      <c r="F85" s="8">
        <f t="shared" ca="1" si="88"/>
        <v>0</v>
      </c>
      <c r="G85" s="8">
        <f t="shared" ca="1" si="88"/>
        <v>0.18268998387651436</v>
      </c>
      <c r="H85" s="8">
        <f t="shared" ca="1" si="88"/>
        <v>2.5841018214123324E-10</v>
      </c>
      <c r="I85" s="8">
        <f t="shared" ca="1" si="88"/>
        <v>1.7765468761041348E-2</v>
      </c>
      <c r="J85" s="8">
        <f t="shared" ca="1" si="88"/>
        <v>-0.27526319758024442</v>
      </c>
      <c r="K85" s="8">
        <f t="shared" ca="1" si="88"/>
        <v>-6.1275086231814839</v>
      </c>
      <c r="L85" s="8">
        <f t="shared" ca="1" si="88"/>
        <v>-7.2503174878642938</v>
      </c>
      <c r="M85" s="8">
        <f t="shared" ca="1" si="88"/>
        <v>-6.5229657258328473</v>
      </c>
      <c r="N85" s="8">
        <f t="shared" ca="1" si="88"/>
        <v>21.08604071438657</v>
      </c>
      <c r="O85" s="8">
        <f t="shared" ca="1" si="88"/>
        <v>73.075465527074925</v>
      </c>
      <c r="P85" s="8">
        <f t="shared" ca="1" si="88"/>
        <v>73.918892901774143</v>
      </c>
      <c r="Q85" s="8">
        <f t="shared" ca="1" si="88"/>
        <v>75.485373412707588</v>
      </c>
      <c r="R85" s="8">
        <f t="shared" ca="1" si="88"/>
        <v>48.672761965507391</v>
      </c>
      <c r="S85" s="8">
        <f t="shared" ca="1" si="88"/>
        <v>48.941021944858562</v>
      </c>
      <c r="T85" s="8">
        <f t="shared" ca="1" si="88"/>
        <v>49.226721481639288</v>
      </c>
      <c r="U85" s="8">
        <f t="shared" ca="1" si="88"/>
        <v>5.0593755540980965</v>
      </c>
      <c r="V85" s="8">
        <f t="shared" ca="1" si="88"/>
        <v>-1.8435440837596957</v>
      </c>
      <c r="W85" s="8">
        <f t="shared" ca="1" si="88"/>
        <v>5.3259351074347592</v>
      </c>
    </row>
    <row r="86" spans="2:33" x14ac:dyDescent="0.25">
      <c r="B86" s="4" t="s">
        <v>68</v>
      </c>
      <c r="C86" s="8">
        <f t="shared" ref="C86:C89" ca="1" si="89">NPV($C$2,D86:W86)</f>
        <v>208.21023272587706</v>
      </c>
      <c r="D86" s="8">
        <f ca="1">(D69+D70+D73+D61+D62+D66)</f>
        <v>-4.523408753698277E-3</v>
      </c>
      <c r="E86" s="8">
        <f t="shared" ref="E86:W86" ca="1" si="90">(E69+E70+E73+E61+E62+E66)</f>
        <v>0.28949293973468615</v>
      </c>
      <c r="F86" s="8">
        <f t="shared" ca="1" si="90"/>
        <v>-0.4172337397686946</v>
      </c>
      <c r="G86" s="8">
        <f t="shared" ca="1" si="90"/>
        <v>0.37614873384006131</v>
      </c>
      <c r="H86" s="8">
        <f t="shared" ca="1" si="90"/>
        <v>1.3193887536221833</v>
      </c>
      <c r="I86" s="8">
        <f t="shared" ca="1" si="90"/>
        <v>2.3492590967115472</v>
      </c>
      <c r="J86" s="8">
        <f t="shared" ca="1" si="90"/>
        <v>56.127495188976432</v>
      </c>
      <c r="K86" s="8">
        <f t="shared" ca="1" si="90"/>
        <v>32.398153654893179</v>
      </c>
      <c r="L86" s="8">
        <f t="shared" ca="1" si="90"/>
        <v>33.107570847646265</v>
      </c>
      <c r="M86" s="8">
        <f t="shared" ca="1" si="90"/>
        <v>-26.000232856748497</v>
      </c>
      <c r="N86" s="8">
        <f t="shared" ca="1" si="90"/>
        <v>39.970068566138167</v>
      </c>
      <c r="O86" s="8">
        <f t="shared" ca="1" si="90"/>
        <v>224.94023115858425</v>
      </c>
      <c r="P86" s="8">
        <f t="shared" ca="1" si="90"/>
        <v>190.15110977309604</v>
      </c>
      <c r="Q86" s="8">
        <f t="shared" ca="1" si="90"/>
        <v>149.98934695295461</v>
      </c>
      <c r="R86" s="8">
        <f t="shared" ca="1" si="90"/>
        <v>93.692333559389724</v>
      </c>
      <c r="S86" s="8">
        <f t="shared" ca="1" si="90"/>
        <v>5.0091956347401219</v>
      </c>
      <c r="T86" s="8">
        <f t="shared" ca="1" si="90"/>
        <v>30.637701276483185</v>
      </c>
      <c r="U86" s="8">
        <f t="shared" ca="1" si="90"/>
        <v>-260.41235308913031</v>
      </c>
      <c r="V86" s="8">
        <f t="shared" ca="1" si="90"/>
        <v>-3.496256677734467</v>
      </c>
      <c r="W86" s="8">
        <f t="shared" ca="1" si="90"/>
        <v>-310.95559176289026</v>
      </c>
    </row>
    <row r="87" spans="2:33" x14ac:dyDescent="0.25">
      <c r="B87" s="4" t="s">
        <v>65</v>
      </c>
      <c r="C87" s="8">
        <f t="shared" ca="1" si="89"/>
        <v>1196.7603895019392</v>
      </c>
      <c r="D87" s="8">
        <f ca="1">(D57+D58+D59+D60)</f>
        <v>-0.78953716632153093</v>
      </c>
      <c r="E87" s="8">
        <f t="shared" ref="E87:W87" ca="1" si="91">(E57+E58+E59+E60)</f>
        <v>-0.18348833604914905</v>
      </c>
      <c r="F87" s="8">
        <f t="shared" ca="1" si="91"/>
        <v>0.12604341976606648</v>
      </c>
      <c r="G87" s="8">
        <f t="shared" ca="1" si="91"/>
        <v>0.46591437941735148</v>
      </c>
      <c r="H87" s="8">
        <f t="shared" ca="1" si="91"/>
        <v>-0.92614775236554969</v>
      </c>
      <c r="I87" s="8">
        <f t="shared" ca="1" si="91"/>
        <v>-0.68564377446632818</v>
      </c>
      <c r="J87" s="8">
        <f t="shared" ca="1" si="91"/>
        <v>-18.807974967752756</v>
      </c>
      <c r="K87" s="8">
        <f t="shared" ca="1" si="91"/>
        <v>107.22950220967985</v>
      </c>
      <c r="L87" s="8">
        <f t="shared" ca="1" si="91"/>
        <v>150.78822367623087</v>
      </c>
      <c r="M87" s="8">
        <f t="shared" ca="1" si="91"/>
        <v>125.39665744480756</v>
      </c>
      <c r="N87" s="8">
        <f t="shared" ca="1" si="91"/>
        <v>30.840830674844323</v>
      </c>
      <c r="O87" s="8">
        <f t="shared" ca="1" si="91"/>
        <v>-35.372977124980743</v>
      </c>
      <c r="P87" s="8">
        <f t="shared" ca="1" si="91"/>
        <v>37.460472335630243</v>
      </c>
      <c r="Q87" s="8">
        <f t="shared" ca="1" si="91"/>
        <v>138.68539005184408</v>
      </c>
      <c r="R87" s="8">
        <f t="shared" ca="1" si="91"/>
        <v>282.95837957024759</v>
      </c>
      <c r="S87" s="8">
        <f t="shared" ca="1" si="91"/>
        <v>295.71105327421407</v>
      </c>
      <c r="T87" s="8">
        <f t="shared" ca="1" si="91"/>
        <v>247.09908638309875</v>
      </c>
      <c r="U87" s="8">
        <f t="shared" ca="1" si="91"/>
        <v>600.14625933080004</v>
      </c>
      <c r="V87" s="8">
        <f t="shared" ca="1" si="91"/>
        <v>762.07479715419936</v>
      </c>
      <c r="W87" s="8">
        <f t="shared" ca="1" si="91"/>
        <v>809.21285146086052</v>
      </c>
    </row>
    <row r="88" spans="2:33" x14ac:dyDescent="0.25">
      <c r="B88" s="4" t="s">
        <v>49</v>
      </c>
      <c r="C88" s="8">
        <f t="shared" ca="1" si="89"/>
        <v>718.44784596814111</v>
      </c>
      <c r="D88" s="8">
        <f ca="1">D65</f>
        <v>2.0390402302737698E-2</v>
      </c>
      <c r="E88" s="8">
        <f t="shared" ref="E88:W88" ca="1" si="92">E65</f>
        <v>-3.1511996769836514E-2</v>
      </c>
      <c r="F88" s="8">
        <f t="shared" ca="1" si="92"/>
        <v>5.1157174912987102E-2</v>
      </c>
      <c r="G88" s="8">
        <f t="shared" ca="1" si="92"/>
        <v>0.4341912108598649</v>
      </c>
      <c r="H88" s="8">
        <f t="shared" ca="1" si="92"/>
        <v>-0.53622753183725536</v>
      </c>
      <c r="I88" s="8">
        <f t="shared" ca="1" si="92"/>
        <v>-0.16170043224136066</v>
      </c>
      <c r="J88" s="8">
        <f t="shared" ca="1" si="92"/>
        <v>-0.46610505068628072</v>
      </c>
      <c r="K88" s="8">
        <f t="shared" ca="1" si="92"/>
        <v>93.616159164798347</v>
      </c>
      <c r="L88" s="8">
        <f t="shared" ca="1" si="92"/>
        <v>124.96102216979432</v>
      </c>
      <c r="M88" s="8">
        <f t="shared" ca="1" si="92"/>
        <v>84.292760859128236</v>
      </c>
      <c r="N88" s="8">
        <f t="shared" ca="1" si="92"/>
        <v>9.7214175262610638</v>
      </c>
      <c r="O88" s="8">
        <f t="shared" ca="1" si="92"/>
        <v>48.780708821046005</v>
      </c>
      <c r="P88" s="8">
        <f t="shared" ca="1" si="92"/>
        <v>63.968244131687044</v>
      </c>
      <c r="Q88" s="8">
        <f t="shared" ca="1" si="92"/>
        <v>106.42869609300831</v>
      </c>
      <c r="R88" s="8">
        <f t="shared" ca="1" si="92"/>
        <v>111.12284740009733</v>
      </c>
      <c r="S88" s="8">
        <f t="shared" ca="1" si="92"/>
        <v>147.56275384804505</v>
      </c>
      <c r="T88" s="8">
        <f t="shared" ca="1" si="92"/>
        <v>168.38840173650215</v>
      </c>
      <c r="U88" s="8">
        <f t="shared" ca="1" si="92"/>
        <v>306.82613352104642</v>
      </c>
      <c r="V88" s="8">
        <f t="shared" ca="1" si="92"/>
        <v>343.88823964496606</v>
      </c>
      <c r="W88" s="8">
        <f t="shared" ca="1" si="92"/>
        <v>383.15114193601346</v>
      </c>
      <c r="X88" s="8"/>
      <c r="Y88" s="8"/>
      <c r="Z88" s="8"/>
      <c r="AA88" s="8"/>
      <c r="AB88" s="8"/>
      <c r="AC88" s="8"/>
      <c r="AD88" s="8"/>
      <c r="AE88" s="8"/>
      <c r="AF88" s="8"/>
      <c r="AG88" s="8"/>
    </row>
    <row r="89" spans="2:33" x14ac:dyDescent="0.25">
      <c r="B89" s="4" t="s">
        <v>63</v>
      </c>
      <c r="C89" s="8">
        <f t="shared" ca="1" si="89"/>
        <v>-677.81792226355515</v>
      </c>
      <c r="D89" s="8">
        <f ca="1">(D63+D64)</f>
        <v>0.72010634589727829</v>
      </c>
      <c r="E89" s="8">
        <f t="shared" ref="E89:W89" ca="1" si="93">(E63+E64)</f>
        <v>0.16034162028012133</v>
      </c>
      <c r="F89" s="8">
        <f t="shared" ca="1" si="93"/>
        <v>0.66989538517134406</v>
      </c>
      <c r="G89" s="8">
        <f t="shared" ca="1" si="93"/>
        <v>1.8994025166520316</v>
      </c>
      <c r="H89" s="8">
        <f t="shared" ca="1" si="93"/>
        <v>-0.42260635338089969</v>
      </c>
      <c r="I89" s="8">
        <f t="shared" ca="1" si="93"/>
        <v>0.70717915569849765</v>
      </c>
      <c r="J89" s="8">
        <f t="shared" ca="1" si="93"/>
        <v>10.247801335853495</v>
      </c>
      <c r="K89" s="8">
        <f t="shared" ca="1" si="93"/>
        <v>32.247956923626305</v>
      </c>
      <c r="L89" s="8">
        <f t="shared" ca="1" si="93"/>
        <v>-22.783056220641441</v>
      </c>
      <c r="M89" s="8">
        <f t="shared" ca="1" si="93"/>
        <v>103.36445569737825</v>
      </c>
      <c r="N89" s="8">
        <f t="shared" ca="1" si="93"/>
        <v>69.539961716519741</v>
      </c>
      <c r="O89" s="8">
        <f t="shared" ca="1" si="93"/>
        <v>-154.72112119642424</v>
      </c>
      <c r="P89" s="8">
        <f t="shared" ca="1" si="93"/>
        <v>-193.99996583090612</v>
      </c>
      <c r="Q89" s="8">
        <f t="shared" ca="1" si="93"/>
        <v>-232.42383450431944</v>
      </c>
      <c r="R89" s="8">
        <f t="shared" ca="1" si="93"/>
        <v>-112.85129224796597</v>
      </c>
      <c r="S89" s="8">
        <f t="shared" ca="1" si="93"/>
        <v>-110.56112165632928</v>
      </c>
      <c r="T89" s="8">
        <f t="shared" ca="1" si="93"/>
        <v>-85.925303934612941</v>
      </c>
      <c r="U89" s="8">
        <f t="shared" ca="1" si="93"/>
        <v>-383.17005855812187</v>
      </c>
      <c r="V89" s="8">
        <f t="shared" ca="1" si="93"/>
        <v>-522.44567682397553</v>
      </c>
      <c r="W89" s="8">
        <f t="shared" ca="1" si="93"/>
        <v>-550.6601625003708</v>
      </c>
    </row>
    <row r="90" spans="2:33" x14ac:dyDescent="0.25">
      <c r="B90" s="4" t="s">
        <v>67</v>
      </c>
      <c r="C90" s="15">
        <f ca="1">SUM(C84:C89)</f>
        <v>1501.9472245800919</v>
      </c>
      <c r="D90" s="16">
        <f ca="1">SUM(D84:D89)</f>
        <v>-5.3563826875213216E-2</v>
      </c>
      <c r="E90" s="16">
        <f t="shared" ref="E90:W90" ca="1" si="94">SUM(E84:E89)</f>
        <v>0.23483422719582192</v>
      </c>
      <c r="F90" s="16">
        <f t="shared" ca="1" si="94"/>
        <v>0.42986224008170304</v>
      </c>
      <c r="G90" s="16">
        <f t="shared" ca="1" si="94"/>
        <v>3.3583468246458237</v>
      </c>
      <c r="H90" s="16">
        <f t="shared" ca="1" si="94"/>
        <v>-0.56559288370311123</v>
      </c>
      <c r="I90" s="16">
        <f t="shared" ca="1" si="94"/>
        <v>2.2268595144633974</v>
      </c>
      <c r="J90" s="16">
        <f t="shared" ca="1" si="94"/>
        <v>42.387139200562096</v>
      </c>
      <c r="K90" s="16">
        <f t="shared" ca="1" si="94"/>
        <v>254.82419992923809</v>
      </c>
      <c r="L90" s="16">
        <f t="shared" ca="1" si="94"/>
        <v>274.17982034000966</v>
      </c>
      <c r="M90" s="16">
        <f t="shared" ca="1" si="94"/>
        <v>294.62225534343315</v>
      </c>
      <c r="N90" s="16">
        <f t="shared" ca="1" si="94"/>
        <v>163.17791597611449</v>
      </c>
      <c r="O90" s="16">
        <f t="shared" ca="1" si="94"/>
        <v>127.20681926979211</v>
      </c>
      <c r="P90" s="16">
        <f t="shared" ca="1" si="94"/>
        <v>144.88200907039825</v>
      </c>
      <c r="Q90" s="16">
        <f t="shared" ca="1" si="94"/>
        <v>212.58468088856316</v>
      </c>
      <c r="R90" s="16">
        <f t="shared" ca="1" si="94"/>
        <v>415.24902385983842</v>
      </c>
      <c r="S90" s="16">
        <f t="shared" ca="1" si="94"/>
        <v>361.08438031831668</v>
      </c>
      <c r="T90" s="16">
        <f t="shared" ca="1" si="94"/>
        <v>383.26463660143617</v>
      </c>
      <c r="U90" s="16">
        <f t="shared" ca="1" si="94"/>
        <v>190.68801424667885</v>
      </c>
      <c r="V90" s="16">
        <f t="shared" ca="1" si="94"/>
        <v>563.73808649925843</v>
      </c>
      <c r="W90" s="16">
        <f t="shared" ca="1" si="94"/>
        <v>321.30533575498032</v>
      </c>
    </row>
    <row r="92" spans="2:33" x14ac:dyDescent="0.25">
      <c r="B92" s="4" t="s">
        <v>66</v>
      </c>
      <c r="D92" s="8">
        <f ca="1">-D90</f>
        <v>5.3563826875213216E-2</v>
      </c>
      <c r="E92" s="8">
        <f ca="1">NPV($C$2,$D$90:E90)</f>
        <v>0.15610189548263884</v>
      </c>
      <c r="F92" s="8">
        <f ca="1">NPV($C$2,$D$90:F90)</f>
        <v>0.51006512765112577</v>
      </c>
      <c r="G92" s="8">
        <f ca="1">NPV($C$2,$D$90:G90)</f>
        <v>3.1020393868075793</v>
      </c>
      <c r="H92" s="8">
        <f ca="1">NPV($C$2,$D$90:H90)</f>
        <v>2.69288674385413</v>
      </c>
      <c r="I92" s="8">
        <f ca="1">NPV($C$2,$D$90:I90)</f>
        <v>4.2027948922962972</v>
      </c>
      <c r="J92" s="8">
        <f ca="1">NPV($C$2,$D$90:J90)</f>
        <v>31.140965566666914</v>
      </c>
      <c r="K92" s="8">
        <f ca="1">NPV($C$2,$D$90:K90)</f>
        <v>182.93368733778124</v>
      </c>
      <c r="L92" s="8">
        <f ca="1">NPV($C$2,$D$90:L90)</f>
        <v>336.01495549596297</v>
      </c>
      <c r="M92" s="8">
        <f ca="1">NPV($C$2,$D$90:M90)</f>
        <v>490.19508227304328</v>
      </c>
      <c r="N92" s="8">
        <f ca="1">NPV($C$2,$D$90:N90)</f>
        <v>570.23387251890165</v>
      </c>
      <c r="O92" s="8">
        <f ca="1">NPV($C$2,$D$90:O90)</f>
        <v>628.71635668836188</v>
      </c>
      <c r="P92" s="8">
        <f ca="1">NPV($C$2,$D$90:P90)</f>
        <v>691.14820075676118</v>
      </c>
      <c r="Q92" s="8">
        <f ca="1">NPV($C$2,$D$90:Q90)</f>
        <v>777.00999383055466</v>
      </c>
      <c r="R92" s="8">
        <f ca="1">NPV($C$2,$D$90:R90)</f>
        <v>934.21012108989999</v>
      </c>
      <c r="S92" s="8">
        <f ca="1">NPV($C$2,$D$90:S90)</f>
        <v>1062.3337586385273</v>
      </c>
      <c r="T92" s="8">
        <f ca="1">NPV($C$2,$D$90:T90)</f>
        <v>1189.8001209909578</v>
      </c>
      <c r="U92" s="8">
        <f ca="1">NPV($C$2,$D$90:U90)</f>
        <v>1249.2425467269397</v>
      </c>
      <c r="V92" s="8">
        <f ca="1">NPV($C$2,$D$90:V90)</f>
        <v>1413.9551341952927</v>
      </c>
      <c r="W92" s="8">
        <f ca="1">NPV($C$2,$D$90:W90)</f>
        <v>1501.9472245800923</v>
      </c>
    </row>
    <row r="94" spans="2:33" x14ac:dyDescent="0.25">
      <c r="B94" s="4" t="s">
        <v>34</v>
      </c>
      <c r="C94" s="14">
        <f ca="1">C75</f>
        <v>-454.1822887595963</v>
      </c>
      <c r="D94" s="14">
        <f ca="1">D75</f>
        <v>0</v>
      </c>
      <c r="E94" s="14">
        <f t="shared" ref="E94:W94" ca="1" si="95">E75</f>
        <v>-1.3296705509020068E-2</v>
      </c>
      <c r="F94" s="14">
        <f t="shared" ca="1" si="95"/>
        <v>-0.48119447787186154</v>
      </c>
      <c r="G94" s="14">
        <f t="shared" ca="1" si="95"/>
        <v>-1.4227133493476103</v>
      </c>
      <c r="H94" s="14">
        <f t="shared" ca="1" si="95"/>
        <v>-1.6468234260803545</v>
      </c>
      <c r="I94" s="14">
        <f t="shared" ca="1" si="95"/>
        <v>-3.0553631831580539</v>
      </c>
      <c r="J94" s="14">
        <f t="shared" ca="1" si="95"/>
        <v>43.571779296778857</v>
      </c>
      <c r="K94" s="14">
        <f t="shared" ca="1" si="95"/>
        <v>-51.735340519344646</v>
      </c>
      <c r="L94" s="14">
        <f t="shared" ca="1" si="95"/>
        <v>-38.01942234808196</v>
      </c>
      <c r="M94" s="14">
        <f t="shared" ca="1" si="95"/>
        <v>-324.70884418825574</v>
      </c>
      <c r="N94" s="14">
        <f t="shared" ca="1" si="95"/>
        <v>-182.87908751856014</v>
      </c>
      <c r="O94" s="14">
        <f t="shared" ca="1" si="95"/>
        <v>319.14119690527559</v>
      </c>
      <c r="P94" s="14">
        <f t="shared" ca="1" si="95"/>
        <v>324.5959126846306</v>
      </c>
      <c r="Q94" s="14">
        <f t="shared" ca="1" si="95"/>
        <v>258.9552655449088</v>
      </c>
      <c r="R94" s="14">
        <f t="shared" ca="1" si="95"/>
        <v>-127.84726762931757</v>
      </c>
      <c r="S94" s="14">
        <f t="shared" ca="1" si="95"/>
        <v>-262.13486040250746</v>
      </c>
      <c r="T94" s="14">
        <f t="shared" ca="1" si="95"/>
        <v>-262.81623372875089</v>
      </c>
      <c r="U94" s="14">
        <f t="shared" ca="1" si="95"/>
        <v>-605.6997316470638</v>
      </c>
      <c r="V94" s="14">
        <f t="shared" ca="1" si="95"/>
        <v>-249.19099227512422</v>
      </c>
      <c r="W94" s="14">
        <f t="shared" ca="1" si="95"/>
        <v>-241.6536594452792</v>
      </c>
    </row>
    <row r="95" spans="2:33" x14ac:dyDescent="0.25">
      <c r="B95" s="4" t="s">
        <v>35</v>
      </c>
      <c r="C95" s="14">
        <f ca="1">C67</f>
        <v>1956.1295133396879</v>
      </c>
      <c r="D95" s="14">
        <f ca="1">D67</f>
        <v>-5.3563826875213216E-2</v>
      </c>
      <c r="E95" s="14">
        <f t="shared" ref="E95:W95" ca="1" si="96">E67</f>
        <v>0.24813093270484199</v>
      </c>
      <c r="F95" s="14">
        <f t="shared" ca="1" si="96"/>
        <v>0.91105671795356458</v>
      </c>
      <c r="G95" s="14">
        <f t="shared" ca="1" si="96"/>
        <v>4.781060173993434</v>
      </c>
      <c r="H95" s="14">
        <f t="shared" ca="1" si="96"/>
        <v>1.0812305423772433</v>
      </c>
      <c r="I95" s="14">
        <f t="shared" ca="1" si="96"/>
        <v>5.2822226976214512</v>
      </c>
      <c r="J95" s="14">
        <f t="shared" ca="1" si="96"/>
        <v>-1.1846400962167609</v>
      </c>
      <c r="K95" s="14">
        <f t="shared" ca="1" si="96"/>
        <v>306.55954044858277</v>
      </c>
      <c r="L95" s="14">
        <f t="shared" ca="1" si="96"/>
        <v>312.1992426880916</v>
      </c>
      <c r="M95" s="14">
        <f t="shared" ca="1" si="96"/>
        <v>619.33109953168889</v>
      </c>
      <c r="N95" s="14">
        <f t="shared" ca="1" si="96"/>
        <v>346.05700349467463</v>
      </c>
      <c r="O95" s="14">
        <f t="shared" ca="1" si="96"/>
        <v>-191.93437763548357</v>
      </c>
      <c r="P95" s="14">
        <f t="shared" ca="1" si="96"/>
        <v>-179.71390361423238</v>
      </c>
      <c r="Q95" s="14">
        <f t="shared" ca="1" si="96"/>
        <v>-46.370584656345635</v>
      </c>
      <c r="R95" s="14">
        <f t="shared" ca="1" si="96"/>
        <v>543.09629148915599</v>
      </c>
      <c r="S95" s="14">
        <f t="shared" ca="1" si="96"/>
        <v>623.21924072082413</v>
      </c>
      <c r="T95" s="14">
        <f t="shared" ca="1" si="96"/>
        <v>646.08087033018694</v>
      </c>
      <c r="U95" s="14">
        <f t="shared" ca="1" si="96"/>
        <v>796.3877458937427</v>
      </c>
      <c r="V95" s="14">
        <f t="shared" ca="1" si="96"/>
        <v>812.92907877438256</v>
      </c>
      <c r="W95" s="14">
        <f t="shared" ca="1" si="96"/>
        <v>562.95899520025955</v>
      </c>
    </row>
    <row r="96" spans="2:33" x14ac:dyDescent="0.25">
      <c r="B96" s="4" t="s">
        <v>1</v>
      </c>
      <c r="C96" s="17">
        <f ca="1">SUM(C94:C95)</f>
        <v>1501.9472245800916</v>
      </c>
      <c r="D96" s="17">
        <f t="shared" ref="D96:W96" ca="1" si="97">SUM(D94:D95)</f>
        <v>-5.3563826875213216E-2</v>
      </c>
      <c r="E96" s="17">
        <f t="shared" ca="1" si="97"/>
        <v>0.23483422719582192</v>
      </c>
      <c r="F96" s="17">
        <f t="shared" ca="1" si="97"/>
        <v>0.42986224008170304</v>
      </c>
      <c r="G96" s="17">
        <f t="shared" ca="1" si="97"/>
        <v>3.3583468246458237</v>
      </c>
      <c r="H96" s="17">
        <f t="shared" ca="1" si="97"/>
        <v>-0.56559288370311123</v>
      </c>
      <c r="I96" s="17">
        <f t="shared" ca="1" si="97"/>
        <v>2.2268595144633974</v>
      </c>
      <c r="J96" s="17">
        <f t="shared" ca="1" si="97"/>
        <v>42.387139200562096</v>
      </c>
      <c r="K96" s="17">
        <f t="shared" ca="1" si="97"/>
        <v>254.82419992923812</v>
      </c>
      <c r="L96" s="17">
        <f t="shared" ca="1" si="97"/>
        <v>274.17982034000966</v>
      </c>
      <c r="M96" s="17">
        <f t="shared" ca="1" si="97"/>
        <v>294.62225534343315</v>
      </c>
      <c r="N96" s="17">
        <f t="shared" ca="1" si="97"/>
        <v>163.17791597611449</v>
      </c>
      <c r="O96" s="17">
        <f t="shared" ca="1" si="97"/>
        <v>127.20681926979202</v>
      </c>
      <c r="P96" s="17">
        <f t="shared" ca="1" si="97"/>
        <v>144.88200907039823</v>
      </c>
      <c r="Q96" s="17">
        <f t="shared" ca="1" si="97"/>
        <v>212.58468088856316</v>
      </c>
      <c r="R96" s="17">
        <f t="shared" ca="1" si="97"/>
        <v>415.24902385983842</v>
      </c>
      <c r="S96" s="17">
        <f t="shared" ca="1" si="97"/>
        <v>361.08438031831668</v>
      </c>
      <c r="T96" s="17">
        <f t="shared" ca="1" si="97"/>
        <v>383.26463660143605</v>
      </c>
      <c r="U96" s="17">
        <f t="shared" ca="1" si="97"/>
        <v>190.6880142466789</v>
      </c>
      <c r="V96" s="17">
        <f t="shared" ca="1" si="97"/>
        <v>563.73808649925832</v>
      </c>
      <c r="W96" s="17">
        <f t="shared" ca="1" si="97"/>
        <v>321.30533575498032</v>
      </c>
    </row>
    <row r="98" spans="2:23" x14ac:dyDescent="0.25">
      <c r="B98" s="4" t="s">
        <v>73</v>
      </c>
      <c r="D98" s="2">
        <f>D4</f>
        <v>2023</v>
      </c>
      <c r="E98" s="2">
        <f t="shared" ref="E98:W98" si="98">E4</f>
        <v>2024</v>
      </c>
      <c r="F98" s="2">
        <f t="shared" si="98"/>
        <v>2025</v>
      </c>
      <c r="G98" s="2">
        <f t="shared" si="98"/>
        <v>2026</v>
      </c>
      <c r="H98" s="2">
        <f t="shared" si="98"/>
        <v>2027</v>
      </c>
      <c r="I98" s="2">
        <f t="shared" si="98"/>
        <v>2028</v>
      </c>
      <c r="J98" s="2">
        <f t="shared" si="98"/>
        <v>2029</v>
      </c>
      <c r="K98" s="2">
        <f t="shared" si="98"/>
        <v>2030</v>
      </c>
      <c r="L98" s="2">
        <f t="shared" si="98"/>
        <v>2031</v>
      </c>
      <c r="M98" s="2">
        <f t="shared" si="98"/>
        <v>2032</v>
      </c>
      <c r="N98" s="2">
        <f t="shared" si="98"/>
        <v>2033</v>
      </c>
      <c r="O98" s="2">
        <f t="shared" si="98"/>
        <v>2034</v>
      </c>
      <c r="P98" s="2">
        <f t="shared" si="98"/>
        <v>2035</v>
      </c>
      <c r="Q98" s="2">
        <f t="shared" si="98"/>
        <v>2036</v>
      </c>
      <c r="R98" s="2">
        <f t="shared" si="98"/>
        <v>2037</v>
      </c>
      <c r="S98" s="2">
        <f t="shared" si="98"/>
        <v>2038</v>
      </c>
      <c r="T98" s="2">
        <f t="shared" si="98"/>
        <v>2039</v>
      </c>
      <c r="U98" s="2">
        <f t="shared" si="98"/>
        <v>2040</v>
      </c>
      <c r="V98" s="2">
        <f t="shared" si="98"/>
        <v>2041</v>
      </c>
      <c r="W98" s="2">
        <f t="shared" si="98"/>
        <v>2042</v>
      </c>
    </row>
    <row r="99" spans="2:23" x14ac:dyDescent="0.25">
      <c r="B99" s="4" t="s">
        <v>34</v>
      </c>
      <c r="C99" s="18">
        <f ca="1">C94</f>
        <v>-454.1822887595963</v>
      </c>
      <c r="D99" s="18">
        <f ca="1">D94</f>
        <v>0</v>
      </c>
      <c r="E99" s="18">
        <f t="shared" ref="E99:W101" ca="1" si="99">E94</f>
        <v>-1.3296705509020068E-2</v>
      </c>
      <c r="F99" s="18">
        <f t="shared" ca="1" si="99"/>
        <v>-0.48119447787186154</v>
      </c>
      <c r="G99" s="18">
        <f t="shared" ca="1" si="99"/>
        <v>-1.4227133493476103</v>
      </c>
      <c r="H99" s="18">
        <f t="shared" ca="1" si="99"/>
        <v>-1.6468234260803545</v>
      </c>
      <c r="I99" s="18">
        <f t="shared" ca="1" si="99"/>
        <v>-3.0553631831580539</v>
      </c>
      <c r="J99" s="18">
        <f t="shared" ca="1" si="99"/>
        <v>43.571779296778857</v>
      </c>
      <c r="K99" s="18">
        <f t="shared" ca="1" si="99"/>
        <v>-51.735340519344646</v>
      </c>
      <c r="L99" s="18">
        <f t="shared" ca="1" si="99"/>
        <v>-38.01942234808196</v>
      </c>
      <c r="M99" s="18">
        <f t="shared" ca="1" si="99"/>
        <v>-324.70884418825574</v>
      </c>
      <c r="N99" s="18">
        <f t="shared" ca="1" si="99"/>
        <v>-182.87908751856014</v>
      </c>
      <c r="O99" s="18">
        <f t="shared" ca="1" si="99"/>
        <v>319.14119690527559</v>
      </c>
      <c r="P99" s="18">
        <f t="shared" ca="1" si="99"/>
        <v>324.5959126846306</v>
      </c>
      <c r="Q99" s="18">
        <f t="shared" ca="1" si="99"/>
        <v>258.9552655449088</v>
      </c>
      <c r="R99" s="18">
        <f t="shared" ca="1" si="99"/>
        <v>-127.84726762931757</v>
      </c>
      <c r="S99" s="18">
        <f t="shared" ca="1" si="99"/>
        <v>-262.13486040250746</v>
      </c>
      <c r="T99" s="18">
        <f t="shared" ca="1" si="99"/>
        <v>-262.81623372875089</v>
      </c>
      <c r="U99" s="18">
        <f t="shared" ca="1" si="99"/>
        <v>-605.6997316470638</v>
      </c>
      <c r="V99" s="18">
        <f t="shared" ca="1" si="99"/>
        <v>-249.19099227512422</v>
      </c>
      <c r="W99" s="18">
        <f t="shared" ca="1" si="99"/>
        <v>-241.6536594452792</v>
      </c>
    </row>
    <row r="100" spans="2:23" x14ac:dyDescent="0.25">
      <c r="B100" s="4" t="s">
        <v>35</v>
      </c>
      <c r="C100" s="18">
        <f t="shared" ref="C100" ca="1" si="100">C95</f>
        <v>1956.1295133396879</v>
      </c>
      <c r="D100" s="18">
        <f t="shared" ref="D100:S101" ca="1" si="101">D95</f>
        <v>-5.3563826875213216E-2</v>
      </c>
      <c r="E100" s="18">
        <f t="shared" ca="1" si="101"/>
        <v>0.24813093270484199</v>
      </c>
      <c r="F100" s="18">
        <f t="shared" ca="1" si="101"/>
        <v>0.91105671795356458</v>
      </c>
      <c r="G100" s="18">
        <f t="shared" ca="1" si="101"/>
        <v>4.781060173993434</v>
      </c>
      <c r="H100" s="18">
        <f t="shared" ca="1" si="101"/>
        <v>1.0812305423772433</v>
      </c>
      <c r="I100" s="18">
        <f t="shared" ca="1" si="101"/>
        <v>5.2822226976214512</v>
      </c>
      <c r="J100" s="18">
        <f t="shared" ca="1" si="101"/>
        <v>-1.1846400962167609</v>
      </c>
      <c r="K100" s="18">
        <f t="shared" ca="1" si="101"/>
        <v>306.55954044858277</v>
      </c>
      <c r="L100" s="18">
        <f t="shared" ca="1" si="101"/>
        <v>312.1992426880916</v>
      </c>
      <c r="M100" s="18">
        <f t="shared" ca="1" si="101"/>
        <v>619.33109953168889</v>
      </c>
      <c r="N100" s="18">
        <f t="shared" ca="1" si="101"/>
        <v>346.05700349467463</v>
      </c>
      <c r="O100" s="18">
        <f t="shared" ca="1" si="101"/>
        <v>-191.93437763548357</v>
      </c>
      <c r="P100" s="18">
        <f t="shared" ca="1" si="101"/>
        <v>-179.71390361423238</v>
      </c>
      <c r="Q100" s="18">
        <f t="shared" ca="1" si="101"/>
        <v>-46.370584656345635</v>
      </c>
      <c r="R100" s="18">
        <f t="shared" ca="1" si="101"/>
        <v>543.09629148915599</v>
      </c>
      <c r="S100" s="18">
        <f t="shared" ca="1" si="101"/>
        <v>623.21924072082413</v>
      </c>
      <c r="T100" s="18">
        <f t="shared" ca="1" si="99"/>
        <v>646.08087033018694</v>
      </c>
      <c r="U100" s="18">
        <f t="shared" ca="1" si="99"/>
        <v>796.3877458937427</v>
      </c>
      <c r="V100" s="18">
        <f t="shared" ca="1" si="99"/>
        <v>812.92907877438256</v>
      </c>
      <c r="W100" s="18">
        <f t="shared" ca="1" si="99"/>
        <v>562.95899520025955</v>
      </c>
    </row>
    <row r="101" spans="2:23" x14ac:dyDescent="0.25">
      <c r="B101" s="4" t="s">
        <v>1</v>
      </c>
      <c r="C101" s="18">
        <f t="shared" ref="C101" ca="1" si="102">C96</f>
        <v>1501.9472245800916</v>
      </c>
      <c r="D101" s="18">
        <f t="shared" ca="1" si="101"/>
        <v>-5.3563826875213216E-2</v>
      </c>
      <c r="E101" s="18">
        <f t="shared" ca="1" si="99"/>
        <v>0.23483422719582192</v>
      </c>
      <c r="F101" s="18">
        <f t="shared" ca="1" si="99"/>
        <v>0.42986224008170304</v>
      </c>
      <c r="G101" s="18">
        <f t="shared" ca="1" si="99"/>
        <v>3.3583468246458237</v>
      </c>
      <c r="H101" s="18">
        <f t="shared" ca="1" si="99"/>
        <v>-0.56559288370311123</v>
      </c>
      <c r="I101" s="18">
        <f t="shared" ca="1" si="99"/>
        <v>2.2268595144633974</v>
      </c>
      <c r="J101" s="18">
        <f t="shared" ca="1" si="99"/>
        <v>42.387139200562096</v>
      </c>
      <c r="K101" s="18">
        <f t="shared" ca="1" si="99"/>
        <v>254.82419992923812</v>
      </c>
      <c r="L101" s="18">
        <f t="shared" ca="1" si="99"/>
        <v>274.17982034000966</v>
      </c>
      <c r="M101" s="18">
        <f t="shared" ca="1" si="99"/>
        <v>294.62225534343315</v>
      </c>
      <c r="N101" s="18">
        <f t="shared" ca="1" si="99"/>
        <v>163.17791597611449</v>
      </c>
      <c r="O101" s="18">
        <f t="shared" ca="1" si="99"/>
        <v>127.20681926979202</v>
      </c>
      <c r="P101" s="18">
        <f t="shared" ca="1" si="99"/>
        <v>144.88200907039823</v>
      </c>
      <c r="Q101" s="18">
        <f t="shared" ca="1" si="99"/>
        <v>212.58468088856316</v>
      </c>
      <c r="R101" s="18">
        <f t="shared" ca="1" si="99"/>
        <v>415.24902385983842</v>
      </c>
      <c r="S101" s="18">
        <f t="shared" ca="1" si="99"/>
        <v>361.08438031831668</v>
      </c>
      <c r="T101" s="18">
        <f t="shared" ca="1" si="99"/>
        <v>383.26463660143605</v>
      </c>
      <c r="U101" s="18">
        <f t="shared" ca="1" si="99"/>
        <v>190.6880142466789</v>
      </c>
      <c r="V101" s="18">
        <f t="shared" ca="1" si="99"/>
        <v>563.73808649925832</v>
      </c>
      <c r="W101" s="18">
        <f t="shared" ca="1" si="99"/>
        <v>321.30533575498032</v>
      </c>
    </row>
    <row r="104" spans="2:23" x14ac:dyDescent="0.25">
      <c r="B104" s="19"/>
      <c r="C104" s="20"/>
      <c r="D104" s="21"/>
      <c r="H104" s="22"/>
    </row>
    <row r="105" spans="2:23" x14ac:dyDescent="0.25">
      <c r="B105" s="19"/>
      <c r="G105" s="23"/>
    </row>
    <row r="106" spans="2:23" x14ac:dyDescent="0.25">
      <c r="C106" s="20"/>
      <c r="D106" s="21"/>
    </row>
    <row r="135" spans="2:23" ht="15.75" x14ac:dyDescent="0.25">
      <c r="B135" s="24" t="s">
        <v>71</v>
      </c>
    </row>
    <row r="136" spans="2:23" ht="15.75" x14ac:dyDescent="0.25">
      <c r="B136" s="25" t="s">
        <v>37</v>
      </c>
      <c r="C136" s="26">
        <f>NPV($C$2,D136:W136)</f>
        <v>1651.2087194976175</v>
      </c>
      <c r="D136" s="20">
        <f>Change!D86-Base!D86</f>
        <v>0</v>
      </c>
      <c r="E136" s="20">
        <f>Change!E86-Base!E86</f>
        <v>0</v>
      </c>
      <c r="F136" s="20">
        <f>Change!F86-Base!F86</f>
        <v>0</v>
      </c>
      <c r="G136" s="20">
        <f>Change!G86-Base!G86</f>
        <v>16.119946505089956</v>
      </c>
      <c r="H136" s="20">
        <f>Change!H86-Base!H86</f>
        <v>30.18763969299971</v>
      </c>
      <c r="I136" s="20">
        <f>Change!I86-Base!I86</f>
        <v>54.080637137999929</v>
      </c>
      <c r="J136" s="20">
        <f>Change!J86-Base!J86</f>
        <v>89.34274804100005</v>
      </c>
      <c r="K136" s="20">
        <f>Change!K86-Base!K86</f>
        <v>128.81954182100071</v>
      </c>
      <c r="L136" s="20">
        <f>Change!L86-Base!L86</f>
        <v>180.00258028199823</v>
      </c>
      <c r="M136" s="20">
        <f>Change!M86-Base!M86</f>
        <v>211.85953230300038</v>
      </c>
      <c r="N136" s="20">
        <f>Change!N86-Base!N86</f>
        <v>242.26613873700171</v>
      </c>
      <c r="O136" s="20">
        <f>Change!O86-Base!O86</f>
        <v>284.64085572990189</v>
      </c>
      <c r="P136" s="20">
        <f>Change!P86-Base!P86</f>
        <v>307.1205414258402</v>
      </c>
      <c r="Q136" s="20">
        <f>Change!Q86-Base!Q86</f>
        <v>325.82042820580318</v>
      </c>
      <c r="R136" s="20">
        <f>Change!R86-Base!R86</f>
        <v>337.05434088152469</v>
      </c>
      <c r="S136" s="20">
        <f>Change!S86-Base!S86</f>
        <v>342.78445495537744</v>
      </c>
      <c r="T136" s="20">
        <f>Change!T86-Base!T86</f>
        <v>359.16489793926849</v>
      </c>
      <c r="U136" s="20">
        <f>Change!U86-Base!U86</f>
        <v>376.92630408544028</v>
      </c>
      <c r="V136" s="20">
        <f>Change!V86-Base!V86</f>
        <v>395.54268460658022</v>
      </c>
      <c r="W136" s="20">
        <f>Change!W86-Base!W86</f>
        <v>438.17171549888008</v>
      </c>
    </row>
    <row r="137" spans="2:23" ht="15.75" x14ac:dyDescent="0.25">
      <c r="B137" s="25" t="s">
        <v>5</v>
      </c>
      <c r="C137" s="26">
        <f t="shared" ref="C137:C145" si="103">NPV($C$2,D137:W137)</f>
        <v>7.0829522025882543E-3</v>
      </c>
      <c r="D137" s="20">
        <f>Change!D87-Base!D87</f>
        <v>1.7800000000534055E-3</v>
      </c>
      <c r="E137" s="20">
        <f>Change!E87-Base!E87</f>
        <v>0</v>
      </c>
      <c r="F137" s="20">
        <f>Change!F87-Base!F87</f>
        <v>0</v>
      </c>
      <c r="G137" s="20">
        <f>Change!G87-Base!G87</f>
        <v>0</v>
      </c>
      <c r="H137" s="20">
        <f>Change!H87-Base!H87</f>
        <v>-2.0000000000095497E-3</v>
      </c>
      <c r="I137" s="20">
        <f>Change!I87-Base!I87</f>
        <v>-9.9999999997635314E-4</v>
      </c>
      <c r="J137" s="20">
        <f>Change!J87-Base!J87</f>
        <v>3.0000000000427463E-3</v>
      </c>
      <c r="K137" s="20">
        <f>Change!K87-Base!K87</f>
        <v>-4.0000000000190994E-3</v>
      </c>
      <c r="L137" s="20">
        <f>Change!L87-Base!L87</f>
        <v>0</v>
      </c>
      <c r="M137" s="20">
        <f>Change!M87-Base!M87</f>
        <v>-9.9999999997635314E-4</v>
      </c>
      <c r="N137" s="20">
        <f>Change!N87-Base!N87</f>
        <v>0</v>
      </c>
      <c r="O137" s="20">
        <f>Change!O87-Base!O87</f>
        <v>7.0000000000050022E-3</v>
      </c>
      <c r="P137" s="20">
        <f>Change!P87-Base!P87</f>
        <v>5.9999727700414951E-3</v>
      </c>
      <c r="Q137" s="20">
        <f>Change!Q87-Base!Q87</f>
        <v>0</v>
      </c>
      <c r="R137" s="20">
        <f>Change!R87-Base!R87</f>
        <v>3.999999999962256E-3</v>
      </c>
      <c r="S137" s="20">
        <f>Change!S87-Base!S87</f>
        <v>2.9999999999859028E-3</v>
      </c>
      <c r="T137" s="20">
        <f>Change!T87-Base!T87</f>
        <v>-2.0000000000095497E-3</v>
      </c>
      <c r="U137" s="20">
        <f>Change!U87-Base!U87</f>
        <v>0</v>
      </c>
      <c r="V137" s="20">
        <f>Change!V87-Base!V87</f>
        <v>0</v>
      </c>
      <c r="W137" s="20">
        <f>Change!W87-Base!W87</f>
        <v>2.9999999999859028E-3</v>
      </c>
    </row>
    <row r="138" spans="2:23" ht="15.75" x14ac:dyDescent="0.25">
      <c r="B138" s="25" t="s">
        <v>38</v>
      </c>
      <c r="C138" s="26">
        <f t="shared" si="103"/>
        <v>0</v>
      </c>
      <c r="D138" s="20">
        <f>Change!D88-Base!D88</f>
        <v>0</v>
      </c>
      <c r="E138" s="20">
        <f>Change!E88-Base!E88</f>
        <v>0</v>
      </c>
      <c r="F138" s="20">
        <f>Change!F88-Base!F88</f>
        <v>0</v>
      </c>
      <c r="G138" s="20">
        <f>Change!G88-Base!G88</f>
        <v>0</v>
      </c>
      <c r="H138" s="20">
        <f>Change!H88-Base!H88</f>
        <v>0</v>
      </c>
      <c r="I138" s="20">
        <f>Change!I88-Base!I88</f>
        <v>0</v>
      </c>
      <c r="J138" s="20">
        <f>Change!J88-Base!J88</f>
        <v>0</v>
      </c>
      <c r="K138" s="20">
        <f>Change!K88-Base!K88</f>
        <v>0</v>
      </c>
      <c r="L138" s="20">
        <f>Change!L88-Base!L88</f>
        <v>0</v>
      </c>
      <c r="M138" s="20">
        <f>Change!M88-Base!M88</f>
        <v>0</v>
      </c>
      <c r="N138" s="20">
        <f>Change!N88-Base!N88</f>
        <v>0</v>
      </c>
      <c r="O138" s="20">
        <f>Change!O88-Base!O88</f>
        <v>0</v>
      </c>
      <c r="P138" s="20">
        <f>Change!P88-Base!P88</f>
        <v>0</v>
      </c>
      <c r="Q138" s="20">
        <f>Change!Q88-Base!Q88</f>
        <v>0</v>
      </c>
      <c r="R138" s="20">
        <f>Change!R88-Base!R88</f>
        <v>0</v>
      </c>
      <c r="S138" s="20">
        <f>Change!S88-Base!S88</f>
        <v>0</v>
      </c>
      <c r="T138" s="20">
        <f>Change!T88-Base!T88</f>
        <v>0</v>
      </c>
      <c r="U138" s="20">
        <f>Change!U88-Base!U88</f>
        <v>0</v>
      </c>
      <c r="V138" s="20">
        <f>Change!V88-Base!V88</f>
        <v>0</v>
      </c>
      <c r="W138" s="20">
        <f>Change!W88-Base!W88</f>
        <v>0</v>
      </c>
    </row>
    <row r="139" spans="2:23" ht="15.75" x14ac:dyDescent="0.25">
      <c r="B139" s="25" t="s">
        <v>39</v>
      </c>
      <c r="C139" s="26">
        <f t="shared" si="103"/>
        <v>-4712.4579325551322</v>
      </c>
      <c r="D139" s="20">
        <f>Change!D89-Base!D89</f>
        <v>-8.6458528812399891</v>
      </c>
      <c r="E139" s="20">
        <f>Change!E89-Base!E89</f>
        <v>-3.9302996518817963</v>
      </c>
      <c r="F139" s="20">
        <f>Change!F89-Base!F89</f>
        <v>-5.9847154670296732</v>
      </c>
      <c r="G139" s="20">
        <f>Change!G89-Base!G89</f>
        <v>-89.948820162549964</v>
      </c>
      <c r="H139" s="20">
        <f>Change!H89-Base!H89</f>
        <v>5.0070075580097182</v>
      </c>
      <c r="I139" s="20">
        <f>Change!I89-Base!I89</f>
        <v>-30.006121508660726</v>
      </c>
      <c r="J139" s="20">
        <f>Change!J89-Base!J89</f>
        <v>-738.7036913353495</v>
      </c>
      <c r="K139" s="20">
        <f>Change!K89-Base!K89</f>
        <v>-3871.0326053224107</v>
      </c>
      <c r="L139" s="20">
        <f>Change!L89-Base!L89</f>
        <v>-3408.6229897973408</v>
      </c>
      <c r="M139" s="20">
        <f>Change!M89-Base!M89</f>
        <v>1.6205753495105455</v>
      </c>
      <c r="N139" s="20">
        <f>Change!N89-Base!N89</f>
        <v>-309.08159880406129</v>
      </c>
      <c r="O139" s="20">
        <f>Change!O89-Base!O89</f>
        <v>-3440.5004409650437</v>
      </c>
      <c r="P139" s="20">
        <f>Change!P89-Base!P89</f>
        <v>-4748.9300728283733</v>
      </c>
      <c r="Q139" s="20">
        <f>Change!Q89-Base!Q89</f>
        <v>-5004.3712216336335</v>
      </c>
      <c r="R139" s="20">
        <f>Change!R89-Base!R89</f>
        <v>-2294.3301373965023</v>
      </c>
      <c r="S139" s="20">
        <f>Change!S89-Base!S89</f>
        <v>-2362.568181478624</v>
      </c>
      <c r="T139" s="20">
        <f>Change!T89-Base!T89</f>
        <v>-1792.0184810379196</v>
      </c>
      <c r="U139" s="20">
        <f>Change!U89-Base!U89</f>
        <v>5985.9398143481085</v>
      </c>
      <c r="V139" s="20">
        <f>Change!V89-Base!V89</f>
        <v>11091.866498347044</v>
      </c>
      <c r="W139" s="20">
        <f>Change!W89-Base!W89</f>
        <v>11191.340996651061</v>
      </c>
    </row>
    <row r="140" spans="2:23" ht="15.75" x14ac:dyDescent="0.25">
      <c r="B140" s="25" t="s">
        <v>40</v>
      </c>
      <c r="C140" s="26">
        <f t="shared" si="103"/>
        <v>-9900.1904211863384</v>
      </c>
      <c r="D140" s="20">
        <f>Change!D90-Base!D90</f>
        <v>0</v>
      </c>
      <c r="E140" s="20">
        <f>Change!E90-Base!E90</f>
        <v>0</v>
      </c>
      <c r="F140" s="20">
        <f>Change!F90-Base!F90</f>
        <v>4.0941164011201181E-3</v>
      </c>
      <c r="G140" s="20">
        <f>Change!G90-Base!G90</f>
        <v>-0.52118582172988681</v>
      </c>
      <c r="H140" s="20">
        <f>Change!H90-Base!H90</f>
        <v>-0.95014844363049633</v>
      </c>
      <c r="I140" s="20">
        <f>Change!I90-Base!I90</f>
        <v>-0.18208981670068169</v>
      </c>
      <c r="J140" s="20">
        <f>Change!J90-Base!J90</f>
        <v>0</v>
      </c>
      <c r="K140" s="20">
        <f>Change!K90-Base!K90</f>
        <v>2.3754092218186997</v>
      </c>
      <c r="L140" s="20">
        <f>Change!L90-Base!L90</f>
        <v>0.34799143962118251</v>
      </c>
      <c r="M140" s="20">
        <f>Change!M90-Base!M90</f>
        <v>146.05832466471111</v>
      </c>
      <c r="N140" s="20">
        <f>Change!N90-Base!N90</f>
        <v>-1097.7924740786402</v>
      </c>
      <c r="O140" s="20">
        <f>Change!O90-Base!O90</f>
        <v>-1540.9356065309585</v>
      </c>
      <c r="P140" s="20">
        <f>Change!P90-Base!P90</f>
        <v>-1362.8674728231908</v>
      </c>
      <c r="Q140" s="20">
        <f>Change!Q90-Base!Q90</f>
        <v>-1362.4501854409009</v>
      </c>
      <c r="R140" s="20">
        <f>Change!R90-Base!R90</f>
        <v>-3938.2909295206591</v>
      </c>
      <c r="S140" s="20">
        <f>Change!S90-Base!S90</f>
        <v>-3983.299036636221</v>
      </c>
      <c r="T140" s="20">
        <f>Change!T90-Base!T90</f>
        <v>-3989.732543626491</v>
      </c>
      <c r="U140" s="20">
        <f>Change!U90-Base!U90</f>
        <v>-3885.7342410076999</v>
      </c>
      <c r="V140" s="20">
        <f>Change!V90-Base!V90</f>
        <v>-3781.8488553544066</v>
      </c>
      <c r="W140" s="20">
        <f>Change!W90-Base!W90</f>
        <v>-3816.1322745503712</v>
      </c>
    </row>
    <row r="141" spans="2:23" ht="15.75" x14ac:dyDescent="0.25">
      <c r="B141" s="25" t="s">
        <v>41</v>
      </c>
      <c r="C141" s="26">
        <f t="shared" si="103"/>
        <v>3474.2295401160404</v>
      </c>
      <c r="D141" s="20">
        <f>Change!D91-Base!D91</f>
        <v>-0.21437102797972329</v>
      </c>
      <c r="E141" s="20">
        <f>Change!E91-Base!E91</f>
        <v>8.1318566381105484</v>
      </c>
      <c r="F141" s="20">
        <f>Change!F91-Base!F91</f>
        <v>-3.1628953288891353</v>
      </c>
      <c r="G141" s="20">
        <f>Change!G91-Base!G91</f>
        <v>-18.746421230140186</v>
      </c>
      <c r="H141" s="20">
        <f>Change!H91-Base!H91</f>
        <v>-0.52684603887973935</v>
      </c>
      <c r="I141" s="20">
        <f>Change!I91-Base!I91</f>
        <v>-1.0358550621385803</v>
      </c>
      <c r="J141" s="20">
        <f>Change!J91-Base!J91</f>
        <v>6.3803326880588429E-2</v>
      </c>
      <c r="K141" s="20">
        <f>Change!K91-Base!K91</f>
        <v>-1435.7905529814579</v>
      </c>
      <c r="L141" s="20">
        <f>Change!L91-Base!L91</f>
        <v>-1058.6042001609803</v>
      </c>
      <c r="M141" s="20">
        <f>Change!M91-Base!M91</f>
        <v>-6265.2517746941157</v>
      </c>
      <c r="N141" s="20">
        <f>Change!N91-Base!N91</f>
        <v>-1880.5179841372083</v>
      </c>
      <c r="O141" s="20">
        <f>Change!O91-Base!O91</f>
        <v>5069.2662505047047</v>
      </c>
      <c r="P141" s="20">
        <f>Change!P91-Base!P91</f>
        <v>5934.0705182787569</v>
      </c>
      <c r="Q141" s="20">
        <f>Change!Q91-Base!Q91</f>
        <v>5096.9365769076321</v>
      </c>
      <c r="R141" s="20">
        <f>Change!R91-Base!R91</f>
        <v>1568.7685853639705</v>
      </c>
      <c r="S141" s="20">
        <f>Change!S91-Base!S91</f>
        <v>1547.346036274379</v>
      </c>
      <c r="T141" s="20">
        <f>Change!T91-Base!T91</f>
        <v>1389.1286546691626</v>
      </c>
      <c r="U141" s="20">
        <f>Change!U91-Base!U91</f>
        <v>510.78122556649032</v>
      </c>
      <c r="V141" s="20">
        <f>Change!V91-Base!V91</f>
        <v>740.03908053877967</v>
      </c>
      <c r="W141" s="20">
        <f>Change!W91-Base!W91</f>
        <v>752.80667434433417</v>
      </c>
    </row>
    <row r="142" spans="2:23" ht="15.75" x14ac:dyDescent="0.25">
      <c r="B142" s="25" t="s">
        <v>42</v>
      </c>
      <c r="C142" s="26">
        <f t="shared" si="103"/>
        <v>4601.0817243725405</v>
      </c>
      <c r="D142" s="20">
        <f>Change!D92-Base!D92</f>
        <v>0.6480662442099856</v>
      </c>
      <c r="E142" s="20">
        <f>Change!E92-Base!E92</f>
        <v>-0.14248181798848236</v>
      </c>
      <c r="F142" s="20">
        <f>Change!F92-Base!F92</f>
        <v>-0.98550009464997856</v>
      </c>
      <c r="G142" s="20">
        <f>Change!G92-Base!G92</f>
        <v>-3.8397803140396718</v>
      </c>
      <c r="H142" s="20">
        <f>Change!H92-Base!H92</f>
        <v>3.0173857341378607</v>
      </c>
      <c r="I142" s="20">
        <f>Change!I92-Base!I92</f>
        <v>-2.5612738945892488</v>
      </c>
      <c r="J142" s="20">
        <f>Change!J92-Base!J92</f>
        <v>-4.7919514675450046</v>
      </c>
      <c r="K142" s="20">
        <f>Change!K92-Base!K92</f>
        <v>1074.6624562643137</v>
      </c>
      <c r="L142" s="20">
        <f>Change!L92-Base!L92</f>
        <v>951.63157491364291</v>
      </c>
      <c r="M142" s="20">
        <f>Change!M92-Base!M92</f>
        <v>411.22193008454815</v>
      </c>
      <c r="N142" s="20">
        <f>Change!N92-Base!N92</f>
        <v>57.92138672154033</v>
      </c>
      <c r="O142" s="20">
        <f>Change!O92-Base!O92</f>
        <v>278.57161961037764</v>
      </c>
      <c r="P142" s="20">
        <f>Change!P92-Base!P92</f>
        <v>556.74462680883153</v>
      </c>
      <c r="Q142" s="20">
        <f>Change!Q92-Base!Q92</f>
        <v>760.41340673331979</v>
      </c>
      <c r="R142" s="20">
        <f>Change!R92-Base!R92</f>
        <v>2080.3271694221639</v>
      </c>
      <c r="S142" s="20">
        <f>Change!S92-Base!S92</f>
        <v>2050.401413173031</v>
      </c>
      <c r="T142" s="20">
        <f>Change!T92-Base!T92</f>
        <v>1629.2157834119325</v>
      </c>
      <c r="U142" s="20">
        <f>Change!U92-Base!U92</f>
        <v>1305.7480168458387</v>
      </c>
      <c r="V142" s="20">
        <f>Change!V92-Base!V92</f>
        <v>80.167220494638968</v>
      </c>
      <c r="W142" s="20">
        <f>Change!W92-Base!W92</f>
        <v>107.32688272261839</v>
      </c>
    </row>
    <row r="143" spans="2:23" ht="15.75" x14ac:dyDescent="0.25">
      <c r="B143" s="25" t="s">
        <v>43</v>
      </c>
      <c r="C143" s="26">
        <f t="shared" si="103"/>
        <v>16948.193827923493</v>
      </c>
      <c r="D143" s="20">
        <f>Change!D93-Base!D93</f>
        <v>-11.729878545782412</v>
      </c>
      <c r="E143" s="20">
        <f>Change!E93-Base!E93</f>
        <v>-1.8908539291587658</v>
      </c>
      <c r="F143" s="20">
        <f>Change!F93-Base!F93</f>
        <v>-7.8691784140610253</v>
      </c>
      <c r="G143" s="20">
        <f>Change!G93-Base!G93</f>
        <v>-32.095345138965058</v>
      </c>
      <c r="H143" s="20">
        <f>Change!H93-Base!H93</f>
        <v>-9.9453068666916806</v>
      </c>
      <c r="I143" s="20">
        <f>Change!I93-Base!I93</f>
        <v>2.2815859287366038</v>
      </c>
      <c r="J143" s="20">
        <f>Change!J93-Base!J93</f>
        <v>-193.35443665416096</v>
      </c>
      <c r="K143" s="20">
        <f>Change!K93-Base!K93</f>
        <v>815.63022754472331</v>
      </c>
      <c r="L143" s="20">
        <f>Change!L93-Base!L93</f>
        <v>2424.8908547103492</v>
      </c>
      <c r="M143" s="20">
        <f>Change!M93-Base!M93</f>
        <v>-2044.2086957100692</v>
      </c>
      <c r="N143" s="20">
        <f>Change!N93-Base!N93</f>
        <v>-1417.8076052637189</v>
      </c>
      <c r="O143" s="20">
        <f>Change!O93-Base!O93</f>
        <v>3714.2755100784852</v>
      </c>
      <c r="P143" s="20">
        <f>Change!P93-Base!P93</f>
        <v>5833.1988489790383</v>
      </c>
      <c r="Q143" s="20">
        <f>Change!Q93-Base!Q93</f>
        <v>6650.8381002426322</v>
      </c>
      <c r="R143" s="20">
        <f>Change!R93-Base!R93</f>
        <v>3076.7636606565939</v>
      </c>
      <c r="S143" s="20">
        <f>Change!S93-Base!S93</f>
        <v>3163.0371076805168</v>
      </c>
      <c r="T143" s="20">
        <f>Change!T93-Base!T93</f>
        <v>2188.8668836640863</v>
      </c>
      <c r="U143" s="20">
        <f>Change!U93-Base!U93</f>
        <v>6642.1014410025819</v>
      </c>
      <c r="V143" s="20">
        <f>Change!V93-Base!V93</f>
        <v>8857.0569408750889</v>
      </c>
      <c r="W143" s="20">
        <f>Change!W93-Base!W93</f>
        <v>9001.7112517466594</v>
      </c>
    </row>
    <row r="144" spans="2:23" ht="15.75" x14ac:dyDescent="0.25">
      <c r="B144" s="25" t="s">
        <v>44</v>
      </c>
      <c r="C144" s="26">
        <f t="shared" si="103"/>
        <v>0</v>
      </c>
      <c r="D144" s="20">
        <f>Change!D94-Base!D94</f>
        <v>0</v>
      </c>
      <c r="E144" s="20">
        <f>Change!E94-Base!E94</f>
        <v>0</v>
      </c>
      <c r="F144" s="20">
        <f>Change!F94-Base!F94</f>
        <v>0</v>
      </c>
      <c r="G144" s="20">
        <f>Change!G94-Base!G94</f>
        <v>0</v>
      </c>
      <c r="H144" s="20">
        <f>Change!H94-Base!H94</f>
        <v>0</v>
      </c>
      <c r="I144" s="20">
        <f>Change!I94-Base!I94</f>
        <v>0</v>
      </c>
      <c r="J144" s="20">
        <f>Change!J94-Base!J94</f>
        <v>0</v>
      </c>
      <c r="K144" s="20">
        <f>Change!K94-Base!K94</f>
        <v>0</v>
      </c>
      <c r="L144" s="20">
        <f>Change!L94-Base!L94</f>
        <v>0</v>
      </c>
      <c r="M144" s="20">
        <f>Change!M94-Base!M94</f>
        <v>0</v>
      </c>
      <c r="N144" s="20">
        <f>Change!N94-Base!N94</f>
        <v>0</v>
      </c>
      <c r="O144" s="20">
        <f>Change!O94-Base!O94</f>
        <v>0</v>
      </c>
      <c r="P144" s="20">
        <f>Change!P94-Base!P94</f>
        <v>0</v>
      </c>
      <c r="Q144" s="20">
        <f>Change!Q94-Base!Q94</f>
        <v>0</v>
      </c>
      <c r="R144" s="20">
        <f>Change!R94-Base!R94</f>
        <v>0</v>
      </c>
      <c r="S144" s="20">
        <f>Change!S94-Base!S94</f>
        <v>0</v>
      </c>
      <c r="T144" s="20">
        <f>Change!T94-Base!T94</f>
        <v>0</v>
      </c>
      <c r="U144" s="20">
        <f>Change!U94-Base!U94</f>
        <v>0</v>
      </c>
      <c r="V144" s="20">
        <f>Change!V94-Base!V94</f>
        <v>0</v>
      </c>
      <c r="W144" s="20">
        <f>Change!W94-Base!W94</f>
        <v>0</v>
      </c>
    </row>
    <row r="145" spans="2:23" ht="15.75" x14ac:dyDescent="0.25">
      <c r="B145" s="27" t="s">
        <v>1</v>
      </c>
      <c r="C145" s="26">
        <f t="shared" si="103"/>
        <v>0</v>
      </c>
      <c r="D145" s="20">
        <f>Change!D95-Base!D95</f>
        <v>0</v>
      </c>
      <c r="E145" s="20">
        <f>Change!E95-Base!E95</f>
        <v>0</v>
      </c>
      <c r="F145" s="20">
        <f>Change!F95-Base!F95</f>
        <v>0</v>
      </c>
      <c r="G145" s="20">
        <f>Change!G95-Base!G95</f>
        <v>0</v>
      </c>
      <c r="H145" s="20">
        <f>Change!H95-Base!H95</f>
        <v>0</v>
      </c>
      <c r="I145" s="20">
        <f>Change!I95-Base!I95</f>
        <v>0</v>
      </c>
      <c r="J145" s="20">
        <f>Change!J95-Base!J95</f>
        <v>0</v>
      </c>
      <c r="K145" s="20">
        <f>Change!K95-Base!K95</f>
        <v>0</v>
      </c>
      <c r="L145" s="20">
        <f>Change!L95-Base!L95</f>
        <v>0</v>
      </c>
      <c r="M145" s="20">
        <f>Change!M95-Base!M95</f>
        <v>0</v>
      </c>
      <c r="N145" s="20">
        <f>Change!N95-Base!N95</f>
        <v>0</v>
      </c>
      <c r="O145" s="20">
        <f>Change!O95-Base!O95</f>
        <v>0</v>
      </c>
      <c r="P145" s="20">
        <f>Change!P95-Base!P95</f>
        <v>0</v>
      </c>
      <c r="Q145" s="20">
        <f>Change!Q95-Base!Q95</f>
        <v>0</v>
      </c>
      <c r="R145" s="20">
        <f>Change!R95-Base!R95</f>
        <v>0</v>
      </c>
      <c r="S145" s="20">
        <f>Change!S95-Base!S95</f>
        <v>0</v>
      </c>
      <c r="T145" s="20">
        <f>Change!T95-Base!T95</f>
        <v>0</v>
      </c>
      <c r="U145" s="20">
        <f>Change!U95-Base!U95</f>
        <v>0</v>
      </c>
      <c r="V145" s="20">
        <f>Change!V95-Base!V95</f>
        <v>0</v>
      </c>
      <c r="W145" s="20">
        <f>Change!W95-Base!W95</f>
        <v>0</v>
      </c>
    </row>
    <row r="146" spans="2:23" x14ac:dyDescent="0.25">
      <c r="C146" s="2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2BFE-B186-4A7B-BD96-645C83645EC1}">
  <sheetPr codeName="Sheet2"/>
  <dimension ref="A1:X107"/>
  <sheetViews>
    <sheetView showGridLines="0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15" x14ac:dyDescent="0.25"/>
  <cols>
    <col min="1" max="1" width="9.140625" style="4"/>
    <col min="2" max="2" width="28.42578125" style="4" customWidth="1"/>
    <col min="3" max="3" width="19.42578125" style="4" customWidth="1"/>
    <col min="4" max="23" width="11.42578125" style="4" customWidth="1"/>
    <col min="24" max="24" width="5" style="4" customWidth="1"/>
    <col min="25" max="25" width="8.7109375" style="4" bestFit="1" customWidth="1"/>
    <col min="26" max="26" width="7.7109375" style="4" bestFit="1" customWidth="1"/>
    <col min="27" max="27" width="4.28515625" style="4" customWidth="1"/>
    <col min="28" max="28" width="18" style="4" customWidth="1"/>
    <col min="29" max="29" width="15.28515625" style="4" customWidth="1"/>
    <col min="30" max="30" width="12.28515625" style="4" bestFit="1" customWidth="1"/>
    <col min="31" max="16384" width="9.140625" style="4"/>
  </cols>
  <sheetData>
    <row r="1" spans="1:24" ht="21" thickBot="1" x14ac:dyDescent="0.35">
      <c r="C1" s="5" t="s">
        <v>0</v>
      </c>
      <c r="D1" s="32"/>
      <c r="F1" s="33" t="str">
        <f>_xlfn.TEXTBEFORE(ChangeStudyName,"(")&amp;" - Less - "&amp;_xlfn.TEXTBEFORE(BaseStudyName,"(")</f>
        <v xml:space="preserve">23U.IR.LST.20.BA12.EP.MM.OR SSR EarlyRen.53854  - Less - 23U.LP.LST.20.BA12.EP.MM.Integrated Portfolio+WA Adds.56000 </v>
      </c>
    </row>
    <row r="2" spans="1:24" ht="15.75" thickBot="1" x14ac:dyDescent="0.3">
      <c r="C2" s="6">
        <v>6.7699999999999996E-2</v>
      </c>
    </row>
    <row r="5" spans="1:24" x14ac:dyDescent="0.25">
      <c r="B5" s="28" t="s">
        <v>2</v>
      </c>
      <c r="C5" s="29" t="s">
        <v>3</v>
      </c>
      <c r="D5" s="30">
        <v>2023</v>
      </c>
      <c r="E5" s="30">
        <v>2024</v>
      </c>
      <c r="F5" s="30">
        <v>2025</v>
      </c>
      <c r="G5" s="30">
        <v>2026</v>
      </c>
      <c r="H5" s="30">
        <v>2027</v>
      </c>
      <c r="I5" s="30">
        <v>2028</v>
      </c>
      <c r="J5" s="30">
        <v>2029</v>
      </c>
      <c r="K5" s="30">
        <v>2030</v>
      </c>
      <c r="L5" s="30">
        <v>2031</v>
      </c>
      <c r="M5" s="30">
        <v>2032</v>
      </c>
      <c r="N5" s="30">
        <v>2033</v>
      </c>
      <c r="O5" s="30">
        <v>2034</v>
      </c>
      <c r="P5" s="30">
        <v>2035</v>
      </c>
      <c r="Q5" s="30">
        <v>2036</v>
      </c>
      <c r="R5" s="30">
        <v>2037</v>
      </c>
      <c r="S5" s="30">
        <v>2038</v>
      </c>
      <c r="T5" s="30">
        <v>2039</v>
      </c>
      <c r="U5" s="30">
        <v>2040</v>
      </c>
      <c r="V5" s="30">
        <v>2041</v>
      </c>
      <c r="W5" s="30">
        <v>2042</v>
      </c>
    </row>
    <row r="6" spans="1:24" x14ac:dyDescent="0.25">
      <c r="A6" s="20"/>
    </row>
    <row r="7" spans="1:24" ht="15.75" x14ac:dyDescent="0.25">
      <c r="A7" s="20">
        <v>1</v>
      </c>
      <c r="B7" s="24" t="s">
        <v>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 ht="15.75" x14ac:dyDescent="0.25">
      <c r="A8" s="20"/>
      <c r="B8" s="24" t="s">
        <v>74</v>
      </c>
      <c r="C8" s="20">
        <f t="shared" ref="C8" si="0">NPV($C$2,D8:W8)</f>
        <v>75.500860523910532</v>
      </c>
      <c r="D8" s="34">
        <f>Change!D8-Base!D8</f>
        <v>-4.4499986431176808E-3</v>
      </c>
      <c r="E8" s="34">
        <f>Change!E8-Base!E8</f>
        <v>-8.1186064223714993E-3</v>
      </c>
      <c r="F8" s="34">
        <f>Change!F8-Base!F8</f>
        <v>7.8958683040681876E-3</v>
      </c>
      <c r="G8" s="34">
        <f>Change!G8-Base!G8</f>
        <v>6.1020844102888105E-2</v>
      </c>
      <c r="H8" s="34">
        <f>Change!H8-Base!H8</f>
        <v>-7.0936097683919286E-2</v>
      </c>
      <c r="I8" s="34">
        <f>Change!I8-Base!I8</f>
        <v>-1.9473059067479426E-2</v>
      </c>
      <c r="J8" s="34">
        <f>Change!J8-Base!J8</f>
        <v>0.63365879785550305</v>
      </c>
      <c r="K8" s="34">
        <f>Change!K8-Base!K8</f>
        <v>12.293962698892074</v>
      </c>
      <c r="L8" s="34">
        <f>Change!L8-Base!L8</f>
        <v>14.600767603324471</v>
      </c>
      <c r="M8" s="34">
        <f>Change!M8-Base!M8</f>
        <v>8.4439629341954969</v>
      </c>
      <c r="N8" s="34">
        <f>Change!N8-Base!N8</f>
        <v>7.9040456801639891</v>
      </c>
      <c r="O8" s="34">
        <f>Change!O8-Base!O8</f>
        <v>8.1785249124143888</v>
      </c>
      <c r="P8" s="34">
        <f>Change!P8-Base!P8</f>
        <v>18.953662545464397</v>
      </c>
      <c r="Q8" s="34">
        <f>Change!Q8-Base!Q8</f>
        <v>26.349847209637318</v>
      </c>
      <c r="R8" s="34">
        <f>Change!R8-Base!R8</f>
        <v>28.907691182425111</v>
      </c>
      <c r="S8" s="34">
        <f>Change!S8-Base!S8</f>
        <v>27.320163735960307</v>
      </c>
      <c r="T8" s="34">
        <f>Change!T8-Base!T8</f>
        <v>18.685031714532613</v>
      </c>
      <c r="U8" s="34">
        <f>Change!U8-Base!U8</f>
        <v>6.5380241486414397</v>
      </c>
      <c r="V8" s="34">
        <f>Change!V8-Base!V8</f>
        <v>1.10775868505453</v>
      </c>
      <c r="W8" s="34">
        <f>Change!W8-Base!W8</f>
        <v>1.1257591549358803</v>
      </c>
      <c r="X8" s="20"/>
    </row>
    <row r="9" spans="1:24" ht="15.75" x14ac:dyDescent="0.25">
      <c r="A9" s="20"/>
      <c r="B9" s="25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ht="15.75" x14ac:dyDescent="0.25">
      <c r="A10" s="20"/>
      <c r="B10" s="27" t="s">
        <v>1</v>
      </c>
      <c r="C10" s="35">
        <f t="shared" ref="C10" si="1">NPV($C$2,D10:W10)</f>
        <v>75.500860523910532</v>
      </c>
      <c r="D10" s="35">
        <f>Change!D10-Base!D10</f>
        <v>-4.4499986431176808E-3</v>
      </c>
      <c r="E10" s="35">
        <f>Change!E10-Base!E10</f>
        <v>-8.1186064223714993E-3</v>
      </c>
      <c r="F10" s="35">
        <f>Change!F10-Base!F10</f>
        <v>7.8958683040681876E-3</v>
      </c>
      <c r="G10" s="35">
        <f>Change!G10-Base!G10</f>
        <v>6.1020844102888105E-2</v>
      </c>
      <c r="H10" s="35">
        <f>Change!H10-Base!H10</f>
        <v>-7.0936097683919286E-2</v>
      </c>
      <c r="I10" s="35">
        <f>Change!I10-Base!I10</f>
        <v>-1.9473059067479426E-2</v>
      </c>
      <c r="J10" s="35">
        <f>Change!J10-Base!J10</f>
        <v>0.63365879785550305</v>
      </c>
      <c r="K10" s="35">
        <f>Change!K10-Base!K10</f>
        <v>12.293962698892074</v>
      </c>
      <c r="L10" s="35">
        <f>Change!L10-Base!L10</f>
        <v>14.600767603324471</v>
      </c>
      <c r="M10" s="35">
        <f>Change!M10-Base!M10</f>
        <v>8.4439629341954969</v>
      </c>
      <c r="N10" s="35">
        <f>Change!N10-Base!N10</f>
        <v>7.9040456801639891</v>
      </c>
      <c r="O10" s="35">
        <f>Change!O10-Base!O10</f>
        <v>8.1785249124143888</v>
      </c>
      <c r="P10" s="35">
        <f>Change!P10-Base!P10</f>
        <v>18.953662545464397</v>
      </c>
      <c r="Q10" s="35">
        <f>Change!Q10-Base!Q10</f>
        <v>26.349847209637318</v>
      </c>
      <c r="R10" s="35">
        <f>Change!R10-Base!R10</f>
        <v>28.907691182425111</v>
      </c>
      <c r="S10" s="35">
        <f>Change!S10-Base!S10</f>
        <v>27.320163735960307</v>
      </c>
      <c r="T10" s="35">
        <f>Change!T10-Base!T10</f>
        <v>18.685031714532613</v>
      </c>
      <c r="U10" s="35">
        <f>Change!U10-Base!U10</f>
        <v>6.5380241486414397</v>
      </c>
      <c r="V10" s="35">
        <f>Change!V10-Base!V10</f>
        <v>1.10775868505453</v>
      </c>
      <c r="W10" s="35">
        <f>Change!W10-Base!W10</f>
        <v>1.1257591549358803</v>
      </c>
      <c r="X10" s="20"/>
    </row>
    <row r="11" spans="1:24" x14ac:dyDescent="0.25">
      <c r="A11" s="20"/>
      <c r="X11" s="20"/>
    </row>
    <row r="12" spans="1:24" ht="15.75" x14ac:dyDescent="0.25">
      <c r="A12" s="20">
        <v>2</v>
      </c>
      <c r="B12" s="24" t="s">
        <v>6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ht="15.75" x14ac:dyDescent="0.25">
      <c r="A13" s="20"/>
      <c r="B13" s="25" t="s">
        <v>75</v>
      </c>
      <c r="C13" s="20">
        <f t="shared" ref="C13:C15" si="2">NPV($C$2,D13:W13)</f>
        <v>-26.757691507548412</v>
      </c>
      <c r="D13" s="34">
        <f>Change!D13-Base!D13</f>
        <v>0</v>
      </c>
      <c r="E13" s="34">
        <f>Change!E13-Base!E13</f>
        <v>0</v>
      </c>
      <c r="F13" s="34">
        <f>Change!F13-Base!F13</f>
        <v>0</v>
      </c>
      <c r="G13" s="34">
        <f>Change!G13-Base!G13</f>
        <v>0</v>
      </c>
      <c r="H13" s="34">
        <f>Change!H13-Base!H13</f>
        <v>0</v>
      </c>
      <c r="I13" s="34">
        <f>Change!I13-Base!I13</f>
        <v>0</v>
      </c>
      <c r="J13" s="34">
        <f>Change!J13-Base!J13</f>
        <v>0</v>
      </c>
      <c r="K13" s="34">
        <f>Change!K13-Base!K13</f>
        <v>0</v>
      </c>
      <c r="L13" s="34">
        <f>Change!L13-Base!L13</f>
        <v>0</v>
      </c>
      <c r="M13" s="34">
        <f>Change!M13-Base!M13</f>
        <v>-15.20542237113159</v>
      </c>
      <c r="N13" s="34">
        <f>Change!N13-Base!N13</f>
        <v>-16.409798136986751</v>
      </c>
      <c r="O13" s="34">
        <f>Change!O13-Base!O13</f>
        <v>-9.102552986301248</v>
      </c>
      <c r="P13" s="34">
        <f>Change!P13-Base!P13</f>
        <v>-8.4787068493144488</v>
      </c>
      <c r="Q13" s="34">
        <f>Change!Q13-Base!Q13</f>
        <v>-7.7848530410959711</v>
      </c>
      <c r="R13" s="34">
        <f>Change!R13-Base!R13</f>
        <v>0</v>
      </c>
      <c r="S13" s="34">
        <f>Change!S13-Base!S13</f>
        <v>0</v>
      </c>
      <c r="T13" s="34">
        <f>Change!T13-Base!T13</f>
        <v>0</v>
      </c>
      <c r="U13" s="34">
        <f>Change!U13-Base!U13</f>
        <v>0</v>
      </c>
      <c r="V13" s="34">
        <f>Change!V13-Base!V13</f>
        <v>0</v>
      </c>
      <c r="W13" s="34">
        <f>Change!W13-Base!W13</f>
        <v>0</v>
      </c>
      <c r="X13" s="20"/>
    </row>
    <row r="14" spans="1:24" ht="15.75" x14ac:dyDescent="0.25">
      <c r="A14" s="20"/>
      <c r="B14" s="25" t="s">
        <v>7</v>
      </c>
      <c r="C14" s="20">
        <f t="shared" si="2"/>
        <v>0</v>
      </c>
      <c r="D14" s="20">
        <f>Change!D14-Base!D14</f>
        <v>0</v>
      </c>
      <c r="E14" s="20">
        <f>Change!E14-Base!E14</f>
        <v>0</v>
      </c>
      <c r="F14" s="20">
        <f>Change!F14-Base!F14</f>
        <v>0</v>
      </c>
      <c r="G14" s="20">
        <f>Change!G14-Base!G14</f>
        <v>0</v>
      </c>
      <c r="H14" s="20">
        <f>Change!H14-Base!H14</f>
        <v>0</v>
      </c>
      <c r="I14" s="20">
        <f>Change!I14-Base!I14</f>
        <v>0</v>
      </c>
      <c r="J14" s="20">
        <f>Change!J14-Base!J14</f>
        <v>0</v>
      </c>
      <c r="K14" s="20">
        <f>Change!K14-Base!K14</f>
        <v>0</v>
      </c>
      <c r="L14" s="20">
        <f>Change!L14-Base!L14</f>
        <v>0</v>
      </c>
      <c r="M14" s="20">
        <f>Change!M14-Base!M14</f>
        <v>0</v>
      </c>
      <c r="N14" s="20">
        <f>Change!N14-Base!N14</f>
        <v>0</v>
      </c>
      <c r="O14" s="20">
        <f>Change!O14-Base!O14</f>
        <v>0</v>
      </c>
      <c r="P14" s="20">
        <f>Change!P14-Base!P14</f>
        <v>0</v>
      </c>
      <c r="Q14" s="20">
        <f>Change!Q14-Base!Q14</f>
        <v>0</v>
      </c>
      <c r="R14" s="20">
        <f>Change!R14-Base!R14</f>
        <v>0</v>
      </c>
      <c r="S14" s="20">
        <f>Change!S14-Base!S14</f>
        <v>0</v>
      </c>
      <c r="T14" s="20">
        <f>Change!T14-Base!T14</f>
        <v>0</v>
      </c>
      <c r="U14" s="20">
        <f>Change!U14-Base!U14</f>
        <v>0</v>
      </c>
      <c r="V14" s="20">
        <f>Change!V14-Base!V14</f>
        <v>0</v>
      </c>
      <c r="W14" s="20">
        <f>Change!W14-Base!W14</f>
        <v>0</v>
      </c>
      <c r="X14" s="20"/>
    </row>
    <row r="15" spans="1:24" ht="15.75" x14ac:dyDescent="0.25">
      <c r="A15" s="20"/>
      <c r="B15" s="36" t="s">
        <v>8</v>
      </c>
      <c r="C15" s="20">
        <f t="shared" si="2"/>
        <v>28.500607658625139</v>
      </c>
      <c r="D15" s="34">
        <f>Change!D15-Base!D15</f>
        <v>0</v>
      </c>
      <c r="E15" s="34">
        <f>Change!E15-Base!E15</f>
        <v>0</v>
      </c>
      <c r="F15" s="34">
        <f>Change!F15-Base!F15</f>
        <v>0</v>
      </c>
      <c r="G15" s="34">
        <f>Change!G15-Base!G15</f>
        <v>0</v>
      </c>
      <c r="H15" s="34">
        <f>Change!H15-Base!H15</f>
        <v>0</v>
      </c>
      <c r="I15" s="34">
        <f>Change!I15-Base!I15</f>
        <v>0</v>
      </c>
      <c r="J15" s="34">
        <f>Change!J15-Base!J15</f>
        <v>0</v>
      </c>
      <c r="K15" s="34">
        <f>Change!K15-Base!K15</f>
        <v>0</v>
      </c>
      <c r="L15" s="34">
        <f>Change!L15-Base!L15</f>
        <v>0</v>
      </c>
      <c r="M15" s="34">
        <f>Change!M15-Base!M15</f>
        <v>34.046546102720001</v>
      </c>
      <c r="N15" s="34">
        <f>Change!N15-Base!N15</f>
        <v>24.565930709880011</v>
      </c>
      <c r="O15" s="34">
        <f>Change!O15-Base!O15</f>
        <v>0</v>
      </c>
      <c r="P15" s="34">
        <f>Change!P15-Base!P15</f>
        <v>0</v>
      </c>
      <c r="Q15" s="34">
        <f>Change!Q15-Base!Q15</f>
        <v>0</v>
      </c>
      <c r="R15" s="34">
        <f>Change!R15-Base!R15</f>
        <v>-3.0294944689999284</v>
      </c>
      <c r="S15" s="34">
        <f>Change!S15-Base!S15</f>
        <v>0</v>
      </c>
      <c r="T15" s="34">
        <f>Change!T15-Base!T15</f>
        <v>0</v>
      </c>
      <c r="U15" s="34">
        <f>Change!U15-Base!U15</f>
        <v>0</v>
      </c>
      <c r="V15" s="34">
        <f>Change!V15-Base!V15</f>
        <v>0</v>
      </c>
      <c r="W15" s="34">
        <f>Change!W15-Base!W15</f>
        <v>0</v>
      </c>
      <c r="X15" s="20"/>
    </row>
    <row r="16" spans="1:24" ht="15.75" x14ac:dyDescent="0.25">
      <c r="A16" s="20"/>
      <c r="B16" s="37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ht="15.75" x14ac:dyDescent="0.25">
      <c r="A17" s="20"/>
      <c r="B17" s="27" t="s">
        <v>1</v>
      </c>
      <c r="C17" s="35">
        <f t="shared" ref="C17" si="3">NPV($C$2,D17:W17)</f>
        <v>1.7429161510767133</v>
      </c>
      <c r="D17" s="35">
        <f>Change!D17-Base!D17</f>
        <v>0</v>
      </c>
      <c r="E17" s="35">
        <f>Change!E17-Base!E17</f>
        <v>0</v>
      </c>
      <c r="F17" s="35">
        <f>Change!F17-Base!F17</f>
        <v>0</v>
      </c>
      <c r="G17" s="35">
        <f>Change!G17-Base!G17</f>
        <v>0</v>
      </c>
      <c r="H17" s="35">
        <f>Change!H17-Base!H17</f>
        <v>0</v>
      </c>
      <c r="I17" s="35">
        <f>Change!I17-Base!I17</f>
        <v>0</v>
      </c>
      <c r="J17" s="35">
        <f>Change!J17-Base!J17</f>
        <v>0</v>
      </c>
      <c r="K17" s="35">
        <f>Change!K17-Base!K17</f>
        <v>0</v>
      </c>
      <c r="L17" s="35">
        <f>Change!L17-Base!L17</f>
        <v>0</v>
      </c>
      <c r="M17" s="35">
        <f>Change!M17-Base!M17</f>
        <v>18.841123731588368</v>
      </c>
      <c r="N17" s="35">
        <f>Change!N17-Base!N17</f>
        <v>8.1561325728932843</v>
      </c>
      <c r="O17" s="35">
        <f>Change!O17-Base!O17</f>
        <v>-9.102552986301248</v>
      </c>
      <c r="P17" s="35">
        <f>Change!P17-Base!P17</f>
        <v>-8.4787068493144488</v>
      </c>
      <c r="Q17" s="35">
        <f>Change!Q17-Base!Q17</f>
        <v>-7.7848530410959711</v>
      </c>
      <c r="R17" s="35">
        <f>Change!R17-Base!R17</f>
        <v>-3.0294944689999284</v>
      </c>
      <c r="S17" s="35">
        <f>Change!S17-Base!S17</f>
        <v>0</v>
      </c>
      <c r="T17" s="35">
        <f>Change!T17-Base!T17</f>
        <v>0</v>
      </c>
      <c r="U17" s="35">
        <f>Change!U17-Base!U17</f>
        <v>0</v>
      </c>
      <c r="V17" s="35">
        <f>Change!V17-Base!V17</f>
        <v>0</v>
      </c>
      <c r="W17" s="35">
        <f>Change!W17-Base!W17</f>
        <v>0</v>
      </c>
      <c r="X17" s="20"/>
    </row>
    <row r="18" spans="1:24" x14ac:dyDescent="0.25">
      <c r="A18" s="20"/>
      <c r="X18" s="20"/>
    </row>
    <row r="19" spans="1:24" ht="15.75" x14ac:dyDescent="0.25">
      <c r="A19" s="20">
        <v>3</v>
      </c>
      <c r="B19" s="24" t="s">
        <v>9</v>
      </c>
      <c r="C19" s="21">
        <f>C20/Base!C20</f>
        <v>0.14812127015901738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15.75" x14ac:dyDescent="0.25">
      <c r="A20" s="20"/>
      <c r="B20" s="25" t="s">
        <v>45</v>
      </c>
      <c r="C20" s="20">
        <f t="shared" ref="C20:C22" si="4">NPV($C$2,D20:W20)</f>
        <v>832.23426814744266</v>
      </c>
      <c r="D20" s="34">
        <f>Change!D20-Base!D20</f>
        <v>-0.11917824516342534</v>
      </c>
      <c r="E20" s="34">
        <f>Change!E20-Base!E20</f>
        <v>-0.11371779895955569</v>
      </c>
      <c r="F20" s="34">
        <f>Change!F20-Base!F20</f>
        <v>0.26116794355391448</v>
      </c>
      <c r="G20" s="34">
        <f>Change!G20-Base!G20</f>
        <v>2.8388661028301385</v>
      </c>
      <c r="H20" s="34">
        <f>Change!H20-Base!H20</f>
        <v>-1.2176611337885106</v>
      </c>
      <c r="I20" s="34">
        <f>Change!I20-Base!I20</f>
        <v>0.13442692806791001</v>
      </c>
      <c r="J20" s="34">
        <f>Change!J20-Base!J20</f>
        <v>17.419648862759118</v>
      </c>
      <c r="K20" s="34">
        <f>Change!K20-Base!K20</f>
        <v>190.93870974120364</v>
      </c>
      <c r="L20" s="34">
        <f>Change!L20-Base!L20</f>
        <v>218.60139048071824</v>
      </c>
      <c r="M20" s="34">
        <f>Change!M20-Base!M20</f>
        <v>107.78898329956303</v>
      </c>
      <c r="N20" s="34">
        <f>Change!N20-Base!N20</f>
        <v>46.243716376944917</v>
      </c>
      <c r="O20" s="34">
        <f>Change!O20-Base!O20</f>
        <v>90.957256518906718</v>
      </c>
      <c r="P20" s="34">
        <f>Change!P20-Base!P20</f>
        <v>194.54638647700756</v>
      </c>
      <c r="Q20" s="34">
        <f>Change!Q20-Base!Q20</f>
        <v>285.82065224809435</v>
      </c>
      <c r="R20" s="34">
        <f>Change!R20-Base!R20</f>
        <v>207.45211083465369</v>
      </c>
      <c r="S20" s="34">
        <f>Change!S20-Base!S20</f>
        <v>223.70363882801803</v>
      </c>
      <c r="T20" s="34">
        <f>Change!T20-Base!T20</f>
        <v>182.22011314102451</v>
      </c>
      <c r="U20" s="34">
        <f>Change!U20-Base!U20</f>
        <v>131.8227917745304</v>
      </c>
      <c r="V20" s="34">
        <f>Change!V20-Base!V20</f>
        <v>21.052753788398388</v>
      </c>
      <c r="W20" s="34">
        <f>Change!W20-Base!W20</f>
        <v>21.582743196123172</v>
      </c>
      <c r="X20" s="20"/>
    </row>
    <row r="21" spans="1:24" ht="15.75" x14ac:dyDescent="0.25">
      <c r="A21" s="20"/>
      <c r="B21" s="25" t="s">
        <v>76</v>
      </c>
      <c r="C21" s="20">
        <f t="shared" si="4"/>
        <v>-0.10596736371594417</v>
      </c>
      <c r="D21" s="34">
        <f>Change!D21-Base!D21</f>
        <v>-8.013262599999571E-4</v>
      </c>
      <c r="E21" s="34">
        <f>Change!E21-Base!E21</f>
        <v>-8.8452577000008858E-4</v>
      </c>
      <c r="F21" s="34">
        <f>Change!F21-Base!F21</f>
        <v>-6.473947900000887E-4</v>
      </c>
      <c r="G21" s="34">
        <f>Change!G21-Base!G21</f>
        <v>-1.6439138609999904E-2</v>
      </c>
      <c r="H21" s="34">
        <f>Change!H21-Base!H21</f>
        <v>-5.5617143699999705E-3</v>
      </c>
      <c r="I21" s="34">
        <f>Change!I21-Base!I21</f>
        <v>-6.6922539899999522E-3</v>
      </c>
      <c r="J21" s="34">
        <f>Change!J21-Base!J21</f>
        <v>-3.2461261659999963E-2</v>
      </c>
      <c r="K21" s="34">
        <f>Change!K21-Base!K21</f>
        <v>-9.8122807100000375E-3</v>
      </c>
      <c r="L21" s="34">
        <f>Change!L21-Base!L21</f>
        <v>9.5796262590000014E-2</v>
      </c>
      <c r="M21" s="34">
        <f>Change!M21-Base!M21</f>
        <v>4.7502891880000064E-2</v>
      </c>
      <c r="N21" s="34">
        <f>Change!N21-Base!N21</f>
        <v>-0.26548397918000027</v>
      </c>
      <c r="O21" s="34">
        <f>Change!O21-Base!O21</f>
        <v>-0.24606039650000022</v>
      </c>
      <c r="P21" s="34">
        <f>Change!P21-Base!P21</f>
        <v>3.160173786000009E-2</v>
      </c>
      <c r="Q21" s="34">
        <f>Change!Q21-Base!Q21</f>
        <v>0.23412817961000021</v>
      </c>
      <c r="R21" s="34">
        <f>Change!R21-Base!R21</f>
        <v>0</v>
      </c>
      <c r="S21" s="34">
        <f>Change!S21-Base!S21</f>
        <v>0</v>
      </c>
      <c r="T21" s="34">
        <f>Change!T21-Base!T21</f>
        <v>0</v>
      </c>
      <c r="U21" s="34">
        <f>Change!U21-Base!U21</f>
        <v>0</v>
      </c>
      <c r="V21" s="34">
        <f>Change!V21-Base!V21</f>
        <v>0</v>
      </c>
      <c r="W21" s="34">
        <f>Change!W21-Base!W21</f>
        <v>0</v>
      </c>
      <c r="X21" s="20"/>
    </row>
    <row r="22" spans="1:24" ht="15.75" x14ac:dyDescent="0.25">
      <c r="A22" s="20"/>
      <c r="B22" s="27" t="s">
        <v>1</v>
      </c>
      <c r="C22" s="35">
        <f t="shared" si="4"/>
        <v>832.12830078372656</v>
      </c>
      <c r="D22" s="35">
        <f>Change!D22-Base!D22</f>
        <v>-0.1199795714234142</v>
      </c>
      <c r="E22" s="35">
        <f>Change!E22-Base!E22</f>
        <v>-0.11460232472950338</v>
      </c>
      <c r="F22" s="35">
        <f>Change!F22-Base!F22</f>
        <v>0.26052054876390685</v>
      </c>
      <c r="G22" s="35">
        <f>Change!G22-Base!G22</f>
        <v>2.8224269642200852</v>
      </c>
      <c r="H22" s="35">
        <f>Change!H22-Base!H22</f>
        <v>-1.2232228481585707</v>
      </c>
      <c r="I22" s="35">
        <f>Change!I22-Base!I22</f>
        <v>0.12773467407794215</v>
      </c>
      <c r="J22" s="35">
        <f>Change!J22-Base!J22</f>
        <v>17.387187601099072</v>
      </c>
      <c r="K22" s="35">
        <f>Change!K22-Base!K22</f>
        <v>190.92889746049366</v>
      </c>
      <c r="L22" s="35">
        <f>Change!L22-Base!L22</f>
        <v>218.69718674330818</v>
      </c>
      <c r="M22" s="35">
        <f>Change!M22-Base!M22</f>
        <v>107.83648619144299</v>
      </c>
      <c r="N22" s="35">
        <f>Change!N22-Base!N22</f>
        <v>45.978232397764941</v>
      </c>
      <c r="O22" s="35">
        <f>Change!O22-Base!O22</f>
        <v>90.711196122406704</v>
      </c>
      <c r="P22" s="35">
        <f>Change!P22-Base!P22</f>
        <v>194.5779882148675</v>
      </c>
      <c r="Q22" s="35">
        <f>Change!Q22-Base!Q22</f>
        <v>286.05478042770432</v>
      </c>
      <c r="R22" s="35">
        <f>Change!R22-Base!R22</f>
        <v>207.45211083465369</v>
      </c>
      <c r="S22" s="35">
        <f>Change!S22-Base!S22</f>
        <v>223.70363882801803</v>
      </c>
      <c r="T22" s="35">
        <f>Change!T22-Base!T22</f>
        <v>182.22011314102451</v>
      </c>
      <c r="U22" s="35">
        <f>Change!U22-Base!U22</f>
        <v>131.8227917745304</v>
      </c>
      <c r="V22" s="35">
        <f>Change!V22-Base!V22</f>
        <v>21.052753788398388</v>
      </c>
      <c r="W22" s="35">
        <f>Change!W22-Base!W22</f>
        <v>21.582743196123172</v>
      </c>
      <c r="X22" s="20"/>
    </row>
    <row r="23" spans="1:24" x14ac:dyDescent="0.25">
      <c r="A23" s="20"/>
      <c r="X23" s="20"/>
    </row>
    <row r="24" spans="1:24" ht="15.75" x14ac:dyDescent="0.25">
      <c r="A24" s="20">
        <v>4</v>
      </c>
      <c r="B24" s="24" t="s">
        <v>77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5.75" x14ac:dyDescent="0.25">
      <c r="A25" s="20"/>
      <c r="B25" s="25" t="s">
        <v>78</v>
      </c>
      <c r="C25" s="20">
        <f t="shared" ref="C25:C27" si="5">NPV($C$2,D25:W25)</f>
        <v>-5.7134554446783082E-3</v>
      </c>
      <c r="D25" s="20">
        <f>Change!D25-Base!D25</f>
        <v>0</v>
      </c>
      <c r="E25" s="20">
        <f>Change!E25-Base!E25</f>
        <v>0</v>
      </c>
      <c r="F25" s="20">
        <f>Change!F25-Base!F25</f>
        <v>0</v>
      </c>
      <c r="G25" s="20">
        <f>Change!G25-Base!G25</f>
        <v>0</v>
      </c>
      <c r="H25" s="20">
        <f>Change!H25-Base!H25</f>
        <v>2.2328407008000498E-5</v>
      </c>
      <c r="I25" s="20">
        <f>Change!I25-Base!I25</f>
        <v>-3.1683381496779711E-6</v>
      </c>
      <c r="J25" s="20">
        <f>Change!J25-Base!J25</f>
        <v>5.0623260209940041E-5</v>
      </c>
      <c r="K25" s="20">
        <f>Change!K25-Base!K25</f>
        <v>-3.8202220041129911E-3</v>
      </c>
      <c r="L25" s="20">
        <f>Change!L25-Base!L25</f>
        <v>-4.1338523199999921E-3</v>
      </c>
      <c r="M25" s="20">
        <f>Change!M25-Base!M25</f>
        <v>-3.2524104990221906E-4</v>
      </c>
      <c r="N25" s="20">
        <f>Change!N25-Base!N25</f>
        <v>2.9536662752928096E-4</v>
      </c>
      <c r="O25" s="20">
        <f>Change!O25-Base!O25</f>
        <v>-6.7298718110133011E-4</v>
      </c>
      <c r="P25" s="20">
        <f>Change!P25-Base!P25</f>
        <v>-6.7877391566775009E-4</v>
      </c>
      <c r="Q25" s="20">
        <f>Change!Q25-Base!Q25</f>
        <v>-6.2529944841819033E-4</v>
      </c>
      <c r="R25" s="20">
        <f>Change!R25-Base!R25</f>
        <v>-7.211554920164699E-4</v>
      </c>
      <c r="S25" s="20">
        <f>Change!S25-Base!S25</f>
        <v>-1.8107036823216018E-4</v>
      </c>
      <c r="T25" s="20">
        <f>Change!T25-Base!T25</f>
        <v>0</v>
      </c>
      <c r="U25" s="20">
        <f>Change!U25-Base!U25</f>
        <v>0</v>
      </c>
      <c r="V25" s="20">
        <f>Change!V25-Base!V25</f>
        <v>0</v>
      </c>
      <c r="W25" s="20">
        <f>Change!W25-Base!W25</f>
        <v>0</v>
      </c>
      <c r="X25" s="20"/>
    </row>
    <row r="26" spans="1:24" ht="15.75" x14ac:dyDescent="0.25">
      <c r="A26" s="20"/>
      <c r="B26" s="25" t="s">
        <v>92</v>
      </c>
      <c r="C26" s="20">
        <f t="shared" si="5"/>
        <v>710.30065253589805</v>
      </c>
      <c r="D26" s="20">
        <f>Change!D26-Base!D26</f>
        <v>2.0390402302737698E-2</v>
      </c>
      <c r="E26" s="20">
        <f>Change!E26-Base!E26</f>
        <v>-3.1511996769836514E-2</v>
      </c>
      <c r="F26" s="20">
        <f>Change!F26-Base!F26</f>
        <v>5.1157174912987102E-2</v>
      </c>
      <c r="G26" s="20">
        <f>Change!G26-Base!G26</f>
        <v>0.4341912108598649</v>
      </c>
      <c r="H26" s="20">
        <f>Change!H26-Base!H26</f>
        <v>-0.53624986024425425</v>
      </c>
      <c r="I26" s="20">
        <f>Change!I26-Base!I26</f>
        <v>-0.16169726390322126</v>
      </c>
      <c r="J26" s="20">
        <f>Change!J26-Base!J26</f>
        <v>-0.46615567394647428</v>
      </c>
      <c r="K26" s="20">
        <f>Change!K26-Base!K26</f>
        <v>93.619979386802441</v>
      </c>
      <c r="L26" s="20">
        <f>Change!L26-Base!L26</f>
        <v>124.96515602211431</v>
      </c>
      <c r="M26" s="20">
        <f>Change!M26-Base!M26</f>
        <v>84.293086100178158</v>
      </c>
      <c r="N26" s="20">
        <f>Change!N26-Base!N26</f>
        <v>9.7211221596335236</v>
      </c>
      <c r="O26" s="20">
        <f>Change!O26-Base!O26</f>
        <v>48.781381808227081</v>
      </c>
      <c r="P26" s="20">
        <f>Change!P26-Base!P26</f>
        <v>63.968922905602739</v>
      </c>
      <c r="Q26" s="20">
        <f>Change!Q26-Base!Q26</f>
        <v>106.42932139245673</v>
      </c>
      <c r="R26" s="20">
        <f>Change!R26-Base!R26</f>
        <v>111.12356855558932</v>
      </c>
      <c r="S26" s="20">
        <f>Change!S26-Base!S26</f>
        <v>147.56293491841328</v>
      </c>
      <c r="T26" s="20">
        <f>Change!T26-Base!T26</f>
        <v>168.38840173650215</v>
      </c>
      <c r="U26" s="20">
        <f>Change!U26-Base!U26</f>
        <v>306.82613352104642</v>
      </c>
      <c r="V26" s="20">
        <f>Change!V26-Base!V26</f>
        <v>343.88823964496606</v>
      </c>
      <c r="W26" s="20">
        <f>Change!W26-Base!W26</f>
        <v>383.15114193601346</v>
      </c>
      <c r="X26" s="20"/>
    </row>
    <row r="27" spans="1:24" ht="15.75" x14ac:dyDescent="0.25">
      <c r="A27" s="20"/>
      <c r="B27" s="27" t="s">
        <v>1</v>
      </c>
      <c r="C27" s="35">
        <f t="shared" si="5"/>
        <v>710.29493908045333</v>
      </c>
      <c r="D27" s="35">
        <f>Change!D27-Base!D27</f>
        <v>2.0390402302737698E-2</v>
      </c>
      <c r="E27" s="35">
        <f>Change!E27-Base!E27</f>
        <v>-3.1511996769836514E-2</v>
      </c>
      <c r="F27" s="35">
        <f>Change!F27-Base!F27</f>
        <v>5.1157174912987102E-2</v>
      </c>
      <c r="G27" s="35">
        <f>Change!G27-Base!G27</f>
        <v>0.4341912108598649</v>
      </c>
      <c r="H27" s="35">
        <f>Change!H27-Base!H27</f>
        <v>-0.53622753183725536</v>
      </c>
      <c r="I27" s="35">
        <f>Change!I27-Base!I27</f>
        <v>-0.16170043224136066</v>
      </c>
      <c r="J27" s="35">
        <f>Change!J27-Base!J27</f>
        <v>-0.46610505068628072</v>
      </c>
      <c r="K27" s="35">
        <f>Change!K27-Base!K27</f>
        <v>93.616159164798347</v>
      </c>
      <c r="L27" s="35">
        <f>Change!L27-Base!L27</f>
        <v>124.96102216979432</v>
      </c>
      <c r="M27" s="35">
        <f>Change!M27-Base!M27</f>
        <v>84.292760859128236</v>
      </c>
      <c r="N27" s="35">
        <f>Change!N27-Base!N27</f>
        <v>9.7214175262610638</v>
      </c>
      <c r="O27" s="35">
        <f>Change!O27-Base!O27</f>
        <v>48.780708821046005</v>
      </c>
      <c r="P27" s="35">
        <f>Change!P27-Base!P27</f>
        <v>63.968244131687044</v>
      </c>
      <c r="Q27" s="35">
        <f>Change!Q27-Base!Q27</f>
        <v>106.42869609300831</v>
      </c>
      <c r="R27" s="35">
        <f>Change!R27-Base!R27</f>
        <v>111.12284740009733</v>
      </c>
      <c r="S27" s="35">
        <f>Change!S27-Base!S27</f>
        <v>147.56275384804505</v>
      </c>
      <c r="T27" s="35">
        <f>Change!T27-Base!T27</f>
        <v>168.38840173650215</v>
      </c>
      <c r="U27" s="35">
        <f>Change!U27-Base!U27</f>
        <v>306.82613352104642</v>
      </c>
      <c r="V27" s="35">
        <f>Change!V27-Base!V27</f>
        <v>343.88823964496606</v>
      </c>
      <c r="W27" s="35">
        <f>Change!W27-Base!W27</f>
        <v>383.15114193601346</v>
      </c>
      <c r="X27" s="20"/>
    </row>
    <row r="28" spans="1:24" x14ac:dyDescent="0.25">
      <c r="A28" s="20"/>
      <c r="X28" s="20"/>
    </row>
    <row r="29" spans="1:24" ht="15.75" x14ac:dyDescent="0.25">
      <c r="A29" s="20"/>
      <c r="B29" s="24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ht="15.75" x14ac:dyDescent="0.25">
      <c r="A30" s="20">
        <v>5</v>
      </c>
      <c r="B30" s="24" t="s">
        <v>79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ht="15.75" x14ac:dyDescent="0.25">
      <c r="A31" s="20"/>
      <c r="B31" s="25" t="s">
        <v>10</v>
      </c>
      <c r="C31" s="20">
        <f t="shared" ref="C31:C41" si="6">NPV($C$2,D31:W31)</f>
        <v>567.99821305165062</v>
      </c>
      <c r="D31" s="34">
        <f>Change!D31-Base!D31</f>
        <v>0</v>
      </c>
      <c r="E31" s="34">
        <f>Change!E31-Base!E31</f>
        <v>0</v>
      </c>
      <c r="F31" s="34">
        <f>Change!F31-Base!F31</f>
        <v>-1.1355748851471503E-5</v>
      </c>
      <c r="G31" s="34">
        <f>Change!G31-Base!G31</f>
        <v>2.8470986248549934E-2</v>
      </c>
      <c r="H31" s="34">
        <f>Change!H31-Base!H31</f>
        <v>5.2531752920685904E-3</v>
      </c>
      <c r="I31" s="34">
        <f>Change!I31-Base!I31</f>
        <v>0</v>
      </c>
      <c r="J31" s="34">
        <f>Change!J31-Base!J31</f>
        <v>0</v>
      </c>
      <c r="K31" s="34">
        <f>Change!K31-Base!K31</f>
        <v>-9.1311250106400621E-3</v>
      </c>
      <c r="L31" s="34">
        <f>Change!L31-Base!L31</f>
        <v>-1.2958590104119594E-3</v>
      </c>
      <c r="M31" s="34">
        <f>Change!M31-Base!M31</f>
        <v>-3.24320824602421</v>
      </c>
      <c r="N31" s="34">
        <f>Change!N31-Base!N31</f>
        <v>55.043703952467439</v>
      </c>
      <c r="O31" s="34">
        <f>Change!O31-Base!O31</f>
        <v>75.08005952458538</v>
      </c>
      <c r="P31" s="34">
        <f>Change!P31-Base!P31</f>
        <v>75.8137393438993</v>
      </c>
      <c r="Q31" s="34">
        <f>Change!Q31-Base!Q31</f>
        <v>75.4393141672209</v>
      </c>
      <c r="R31" s="34">
        <f>Change!R31-Base!R31</f>
        <v>220.56696025454912</v>
      </c>
      <c r="S31" s="34">
        <f>Change!S31-Base!S31</f>
        <v>226.57070533869637</v>
      </c>
      <c r="T31" s="34">
        <f>Change!T31-Base!T31</f>
        <v>232.51761851514146</v>
      </c>
      <c r="U31" s="34">
        <f>Change!U31-Base!U31</f>
        <v>238.56389560101198</v>
      </c>
      <c r="V31" s="34">
        <f>Change!V31-Base!V31</f>
        <v>238.28160868732974</v>
      </c>
      <c r="W31" s="34">
        <f>Change!W31-Base!W31</f>
        <v>243.94961075849153</v>
      </c>
      <c r="X31" s="20"/>
    </row>
    <row r="32" spans="1:24" ht="15.75" x14ac:dyDescent="0.25">
      <c r="A32" s="20"/>
      <c r="B32" s="25" t="s">
        <v>11</v>
      </c>
      <c r="C32" s="20">
        <f t="shared" si="6"/>
        <v>-50.148335791274143</v>
      </c>
      <c r="D32" s="34">
        <f>Change!D32-Base!D32</f>
        <v>-4.5038643536940981E-3</v>
      </c>
      <c r="E32" s="34">
        <f>Change!E32-Base!E32</f>
        <v>0.30285711009111083</v>
      </c>
      <c r="F32" s="34">
        <f>Change!F32-Base!F32</f>
        <v>6.3838868892048595E-2</v>
      </c>
      <c r="G32" s="34">
        <f>Change!G32-Base!G32</f>
        <v>0.39098299053887331</v>
      </c>
      <c r="H32" s="34">
        <f>Change!H32-Base!H32</f>
        <v>4.8950015686273218E-2</v>
      </c>
      <c r="I32" s="34">
        <f>Change!I32-Base!I32</f>
        <v>2.413119809688169E-2</v>
      </c>
      <c r="J32" s="34">
        <f>Change!J32-Base!J32</f>
        <v>-1.8157568107426414E-3</v>
      </c>
      <c r="K32" s="34">
        <f>Change!K32-Base!K32</f>
        <v>57.109404625325965</v>
      </c>
      <c r="L32" s="34">
        <f>Change!L32-Base!L32</f>
        <v>43.934665644768501</v>
      </c>
      <c r="M32" s="34">
        <f>Change!M32-Base!M32</f>
        <v>284.93411909723392</v>
      </c>
      <c r="N32" s="34">
        <f>Change!N32-Base!N32</f>
        <v>153.73252465075791</v>
      </c>
      <c r="O32" s="34">
        <f>Change!O32-Base!O32</f>
        <v>-158.08882609723537</v>
      </c>
      <c r="P32" s="34">
        <f>Change!P32-Base!P32</f>
        <v>-198.34431005881947</v>
      </c>
      <c r="Q32" s="34">
        <f>Change!Q32-Base!Q32</f>
        <v>-172.70340419901049</v>
      </c>
      <c r="R32" s="34">
        <f>Change!R32-Base!R32</f>
        <v>0.19888332317827917</v>
      </c>
      <c r="S32" s="34">
        <f>Change!S32-Base!S32</f>
        <v>13.204276812435864</v>
      </c>
      <c r="T32" s="34">
        <f>Change!T32-Base!T32</f>
        <v>33.344145319088966</v>
      </c>
      <c r="U32" s="34">
        <f>Change!U32-Base!U32</f>
        <v>-17.789871861591337</v>
      </c>
      <c r="V32" s="34">
        <f>Change!V32-Base!V32</f>
        <v>-54.827670603387787</v>
      </c>
      <c r="W32" s="34">
        <f>Change!W32-Base!W32</f>
        <v>-372.40940360542095</v>
      </c>
      <c r="X32" s="20"/>
    </row>
    <row r="33" spans="1:24" ht="15.75" x14ac:dyDescent="0.25">
      <c r="A33" s="20"/>
      <c r="B33" s="25" t="s">
        <v>12</v>
      </c>
      <c r="C33" s="20">
        <f t="shared" si="6"/>
        <v>7.1414443116041344</v>
      </c>
      <c r="D33" s="34">
        <f>Change!D33-Base!D33</f>
        <v>-1.1465866605400166E-3</v>
      </c>
      <c r="E33" s="34">
        <f>Change!E33-Base!E33</f>
        <v>-9.6544758077943271E-4</v>
      </c>
      <c r="F33" s="34">
        <f>Change!F33-Base!F33</f>
        <v>-1.8084592391183207E-3</v>
      </c>
      <c r="G33" s="34">
        <f>Change!G33-Base!G33</f>
        <v>-3.701523033024845E-2</v>
      </c>
      <c r="H33" s="34">
        <f>Change!H33-Base!H33</f>
        <v>1.3910580781217874E-3</v>
      </c>
      <c r="I33" s="34">
        <f>Change!I33-Base!I33</f>
        <v>-3.6996110397311099E-2</v>
      </c>
      <c r="J33" s="34">
        <f>Change!J33-Base!J33</f>
        <v>-2.8292767983992082</v>
      </c>
      <c r="K33" s="34">
        <f>Change!K33-Base!K33</f>
        <v>-5.5625821531673187</v>
      </c>
      <c r="L33" s="34">
        <f>Change!L33-Base!L33</f>
        <v>-5.8313818436840368</v>
      </c>
      <c r="M33" s="34">
        <f>Change!M33-Base!M33</f>
        <v>-1.4814750903358718</v>
      </c>
      <c r="N33" s="34">
        <f>Change!N33-Base!N33</f>
        <v>-0.5894440266862544</v>
      </c>
      <c r="O33" s="34">
        <f>Change!O33-Base!O33</f>
        <v>-3.1343395596650603</v>
      </c>
      <c r="P33" s="34">
        <f>Change!P33-Base!P33</f>
        <v>-3.9890780695994259</v>
      </c>
      <c r="Q33" s="34">
        <f>Change!Q33-Base!Q33</f>
        <v>-4.2235929653503881</v>
      </c>
      <c r="R33" s="34">
        <f>Change!R33-Base!R33</f>
        <v>-2.733068204707187</v>
      </c>
      <c r="S33" s="34">
        <f>Change!S33-Base!S33</f>
        <v>-4.8820741810186474</v>
      </c>
      <c r="T33" s="34">
        <f>Change!T33-Base!T33</f>
        <v>-4.5437659699620312</v>
      </c>
      <c r="U33" s="34">
        <f>Change!U33-Base!U33</f>
        <v>12.476564890189252</v>
      </c>
      <c r="V33" s="34">
        <f>Change!V33-Base!V33</f>
        <v>38.773780807925277</v>
      </c>
      <c r="W33" s="34">
        <f>Change!W33-Base!W33</f>
        <v>39.324867997285324</v>
      </c>
      <c r="X33" s="20"/>
    </row>
    <row r="34" spans="1:24" ht="15.75" x14ac:dyDescent="0.25">
      <c r="A34" s="20"/>
      <c r="B34" s="25" t="s">
        <v>13</v>
      </c>
      <c r="C34" s="20">
        <f t="shared" si="6"/>
        <v>0</v>
      </c>
      <c r="D34" s="34">
        <f>Change!D34-Base!D34</f>
        <v>0</v>
      </c>
      <c r="E34" s="34">
        <f>Change!E34-Base!E34</f>
        <v>0</v>
      </c>
      <c r="F34" s="34">
        <f>Change!F34-Base!F34</f>
        <v>0</v>
      </c>
      <c r="G34" s="34">
        <f>Change!G34-Base!G34</f>
        <v>0</v>
      </c>
      <c r="H34" s="34">
        <f>Change!H34-Base!H34</f>
        <v>0</v>
      </c>
      <c r="I34" s="34">
        <f>Change!I34-Base!I34</f>
        <v>0</v>
      </c>
      <c r="J34" s="34">
        <f>Change!J34-Base!J34</f>
        <v>0</v>
      </c>
      <c r="K34" s="34">
        <f>Change!K34-Base!K34</f>
        <v>0</v>
      </c>
      <c r="L34" s="34">
        <f>Change!L34-Base!L34</f>
        <v>0</v>
      </c>
      <c r="M34" s="34">
        <f>Change!M34-Base!M34</f>
        <v>0</v>
      </c>
      <c r="N34" s="34">
        <f>Change!N34-Base!N34</f>
        <v>0</v>
      </c>
      <c r="O34" s="34">
        <f>Change!O34-Base!O34</f>
        <v>0</v>
      </c>
      <c r="P34" s="34">
        <f>Change!P34-Base!P34</f>
        <v>0</v>
      </c>
      <c r="Q34" s="34">
        <f>Change!Q34-Base!Q34</f>
        <v>0</v>
      </c>
      <c r="R34" s="34">
        <f>Change!R34-Base!R34</f>
        <v>0</v>
      </c>
      <c r="S34" s="34">
        <f>Change!S34-Base!S34</f>
        <v>0</v>
      </c>
      <c r="T34" s="34">
        <f>Change!T34-Base!T34</f>
        <v>0</v>
      </c>
      <c r="U34" s="34">
        <f>Change!U34-Base!U34</f>
        <v>0</v>
      </c>
      <c r="V34" s="34">
        <f>Change!V34-Base!V34</f>
        <v>0</v>
      </c>
      <c r="W34" s="34">
        <f>Change!W34-Base!W34</f>
        <v>0</v>
      </c>
      <c r="X34" s="20"/>
    </row>
    <row r="35" spans="1:24" ht="15.75" x14ac:dyDescent="0.25">
      <c r="A35" s="20"/>
      <c r="B35" s="25" t="s">
        <v>14</v>
      </c>
      <c r="C35" s="20">
        <f t="shared" si="6"/>
        <v>-1.8305141897704312E-5</v>
      </c>
      <c r="D35" s="34">
        <f>Change!D35-Base!D35</f>
        <v>-1.9544400004178897E-5</v>
      </c>
      <c r="E35" s="34">
        <f>Change!E35-Base!E35</f>
        <v>0</v>
      </c>
      <c r="F35" s="34">
        <f>Change!F35-Base!F35</f>
        <v>0</v>
      </c>
      <c r="G35" s="34">
        <f>Change!G35-Base!G35</f>
        <v>0</v>
      </c>
      <c r="H35" s="34">
        <f>Change!H35-Base!H35</f>
        <v>0</v>
      </c>
      <c r="I35" s="34">
        <f>Change!I35-Base!I35</f>
        <v>0</v>
      </c>
      <c r="J35" s="34">
        <f>Change!J35-Base!J35</f>
        <v>0</v>
      </c>
      <c r="K35" s="34">
        <f>Change!K35-Base!K35</f>
        <v>0</v>
      </c>
      <c r="L35" s="34">
        <f>Change!L35-Base!L35</f>
        <v>0</v>
      </c>
      <c r="M35" s="34">
        <f>Change!M35-Base!M35</f>
        <v>0</v>
      </c>
      <c r="N35" s="34">
        <f>Change!N35-Base!N35</f>
        <v>0</v>
      </c>
      <c r="O35" s="34">
        <f>Change!O35-Base!O35</f>
        <v>0</v>
      </c>
      <c r="P35" s="34">
        <f>Change!P35-Base!P35</f>
        <v>0</v>
      </c>
      <c r="Q35" s="34">
        <f>Change!Q35-Base!Q35</f>
        <v>0</v>
      </c>
      <c r="R35" s="34">
        <f>Change!R35-Base!R35</f>
        <v>0</v>
      </c>
      <c r="S35" s="34">
        <f>Change!S35-Base!S35</f>
        <v>0</v>
      </c>
      <c r="T35" s="34">
        <f>Change!T35-Base!T35</f>
        <v>0</v>
      </c>
      <c r="U35" s="34">
        <f>Change!U35-Base!U35</f>
        <v>0</v>
      </c>
      <c r="V35" s="34">
        <f>Change!V35-Base!V35</f>
        <v>0</v>
      </c>
      <c r="W35" s="34">
        <f>Change!W35-Base!W35</f>
        <v>0</v>
      </c>
      <c r="X35" s="20"/>
    </row>
    <row r="36" spans="1:24" ht="15.75" x14ac:dyDescent="0.25">
      <c r="A36" s="20"/>
      <c r="B36" s="25" t="s">
        <v>15</v>
      </c>
      <c r="C36" s="20">
        <f t="shared" si="6"/>
        <v>0</v>
      </c>
      <c r="D36" s="34">
        <f>Change!D36-Base!D36</f>
        <v>0</v>
      </c>
      <c r="E36" s="34">
        <f>Change!E36-Base!E36</f>
        <v>0</v>
      </c>
      <c r="F36" s="34">
        <f>Change!F36-Base!F36</f>
        <v>0</v>
      </c>
      <c r="G36" s="34">
        <f>Change!G36-Base!G36</f>
        <v>0</v>
      </c>
      <c r="H36" s="34">
        <f>Change!H36-Base!H36</f>
        <v>0</v>
      </c>
      <c r="I36" s="34">
        <f>Change!I36-Base!I36</f>
        <v>0</v>
      </c>
      <c r="J36" s="34">
        <f>Change!J36-Base!J36</f>
        <v>0</v>
      </c>
      <c r="K36" s="34">
        <f>Change!K36-Base!K36</f>
        <v>0</v>
      </c>
      <c r="L36" s="34">
        <f>Change!L36-Base!L36</f>
        <v>0</v>
      </c>
      <c r="M36" s="34">
        <f>Change!M36-Base!M36</f>
        <v>0</v>
      </c>
      <c r="N36" s="34">
        <f>Change!N36-Base!N36</f>
        <v>0</v>
      </c>
      <c r="O36" s="34">
        <f>Change!O36-Base!O36</f>
        <v>0</v>
      </c>
      <c r="P36" s="34">
        <f>Change!P36-Base!P36</f>
        <v>0</v>
      </c>
      <c r="Q36" s="34">
        <f>Change!Q36-Base!Q36</f>
        <v>0</v>
      </c>
      <c r="R36" s="34">
        <f>Change!R36-Base!R36</f>
        <v>0</v>
      </c>
      <c r="S36" s="34">
        <f>Change!S36-Base!S36</f>
        <v>0</v>
      </c>
      <c r="T36" s="34">
        <f>Change!T36-Base!T36</f>
        <v>0</v>
      </c>
      <c r="U36" s="34">
        <f>Change!U36-Base!U36</f>
        <v>0</v>
      </c>
      <c r="V36" s="34">
        <f>Change!V36-Base!V36</f>
        <v>0</v>
      </c>
      <c r="W36" s="34">
        <f>Change!W36-Base!W36</f>
        <v>0</v>
      </c>
      <c r="X36" s="20"/>
    </row>
    <row r="37" spans="1:24" ht="15.75" x14ac:dyDescent="0.25">
      <c r="A37" s="20"/>
      <c r="B37" s="25" t="s">
        <v>93</v>
      </c>
      <c r="C37" s="20">
        <f t="shared" si="6"/>
        <v>8.6784491428227017</v>
      </c>
      <c r="D37" s="34">
        <f>Change!D37-Base!D37</f>
        <v>0</v>
      </c>
      <c r="E37" s="34">
        <f>Change!E37-Base!E37</f>
        <v>0</v>
      </c>
      <c r="F37" s="34">
        <f>Change!F37-Base!F37</f>
        <v>0</v>
      </c>
      <c r="G37" s="34">
        <f>Change!G37-Base!G37</f>
        <v>0</v>
      </c>
      <c r="H37" s="34">
        <f>Change!H37-Base!H37</f>
        <v>7.9358028749965115E-4</v>
      </c>
      <c r="I37" s="34">
        <f>Change!I37-Base!I37</f>
        <v>-1.0970812124995177E-3</v>
      </c>
      <c r="J37" s="34">
        <f>Change!J37-Base!J37</f>
        <v>8.7134033911695496E-5</v>
      </c>
      <c r="K37" s="34">
        <f>Change!K37-Base!K37</f>
        <v>3.0466349911285278</v>
      </c>
      <c r="L37" s="34">
        <f>Change!L37-Base!L37</f>
        <v>2.88477826572894</v>
      </c>
      <c r="M37" s="34">
        <f>Change!M37-Base!M37</f>
        <v>0.79130877626646168</v>
      </c>
      <c r="N37" s="34">
        <f>Change!N37-Base!N37</f>
        <v>-1.0768314091699125</v>
      </c>
      <c r="O37" s="34">
        <f>Change!O37-Base!O37</f>
        <v>1.5947374168109718</v>
      </c>
      <c r="P37" s="34">
        <f>Change!P37-Base!P37</f>
        <v>0.40510914179495217</v>
      </c>
      <c r="Q37" s="34">
        <f>Change!Q37-Base!Q37</f>
        <v>-0.17636214399067285</v>
      </c>
      <c r="R37" s="34">
        <f>Change!R37-Base!R37</f>
        <v>0.52398626225573253</v>
      </c>
      <c r="S37" s="34">
        <f>Change!S37-Base!S37</f>
        <v>3.4764663819064765</v>
      </c>
      <c r="T37" s="34">
        <f>Change!T37-Base!T37</f>
        <v>4.2504974496205818</v>
      </c>
      <c r="U37" s="34">
        <f>Change!U37-Base!U37</f>
        <v>5.6817401761717115</v>
      </c>
      <c r="V37" s="34">
        <f>Change!V37-Base!V37</f>
        <v>1.0560110502106923E-3</v>
      </c>
      <c r="W37" s="34">
        <f>Change!W37-Base!W37</f>
        <v>7.1233610411880477E-4</v>
      </c>
      <c r="X37" s="20"/>
    </row>
    <row r="38" spans="1:24" ht="15.75" x14ac:dyDescent="0.25">
      <c r="A38" s="20"/>
      <c r="B38" s="25" t="s">
        <v>16</v>
      </c>
      <c r="C38" s="20">
        <f t="shared" si="6"/>
        <v>267.73239977816746</v>
      </c>
      <c r="D38" s="34">
        <f>Change!D38-Base!D38</f>
        <v>-0.78089049669449651</v>
      </c>
      <c r="E38" s="34">
        <f>Change!E38-Base!E38</f>
        <v>-6.2084150886448697E-2</v>
      </c>
      <c r="F38" s="34">
        <f>Change!F38-Base!F38</f>
        <v>-0.1159587540127518</v>
      </c>
      <c r="G38" s="34">
        <f>Change!G38-Base!G38</f>
        <v>-2.4357336346853913</v>
      </c>
      <c r="H38" s="34">
        <f>Change!H38-Base!H38</f>
        <v>0.47012509893880861</v>
      </c>
      <c r="I38" s="34">
        <f>Change!I38-Base!I38</f>
        <v>-0.77665915625948401</v>
      </c>
      <c r="J38" s="34">
        <f>Change!J38-Base!J38</f>
        <v>-33.688888574138218</v>
      </c>
      <c r="K38" s="34">
        <f>Change!K38-Base!K38</f>
        <v>-96.677974135608622</v>
      </c>
      <c r="L38" s="34">
        <f>Change!L38-Base!L38</f>
        <v>-82.159173674817794</v>
      </c>
      <c r="M38" s="34">
        <f>Change!M38-Base!M38</f>
        <v>11.485220932114942</v>
      </c>
      <c r="N38" s="34">
        <f>Change!N38-Base!N38</f>
        <v>-21.12463414638836</v>
      </c>
      <c r="O38" s="34">
        <f>Change!O38-Base!O38</f>
        <v>-129.42970736997682</v>
      </c>
      <c r="P38" s="34">
        <f>Change!P38-Base!P38</f>
        <v>-170.55275329599226</v>
      </c>
      <c r="Q38" s="34">
        <f>Change!Q38-Base!Q38</f>
        <v>-167.90364830297713</v>
      </c>
      <c r="R38" s="34">
        <f>Change!R38-Base!R38</f>
        <v>49.70851185766594</v>
      </c>
      <c r="S38" s="34">
        <f>Change!S38-Base!S38</f>
        <v>51.34165128443442</v>
      </c>
      <c r="T38" s="34">
        <f>Change!T38-Base!T38</f>
        <v>52.783659853973688</v>
      </c>
      <c r="U38" s="34">
        <f>Change!U38-Base!U38</f>
        <v>449.8142609128389</v>
      </c>
      <c r="V38" s="34">
        <f>Change!V38-Base!V38</f>
        <v>705.05300785409111</v>
      </c>
      <c r="W38" s="34">
        <f>Change!W38-Base!W38</f>
        <v>750.90219089735615</v>
      </c>
      <c r="X38" s="20"/>
    </row>
    <row r="39" spans="1:24" ht="15.75" x14ac:dyDescent="0.25">
      <c r="A39" s="20"/>
      <c r="B39" s="25" t="s">
        <v>17</v>
      </c>
      <c r="C39" s="20">
        <f t="shared" si="6"/>
        <v>-0.27591896468143323</v>
      </c>
      <c r="D39" s="34">
        <f>Change!D39-Base!D39</f>
        <v>0.11692948710000195</v>
      </c>
      <c r="E39" s="34">
        <f>Change!E39-Base!E39</f>
        <v>2.2821935700010343E-3</v>
      </c>
      <c r="F39" s="34">
        <f>Change!F39-Base!F39</f>
        <v>-2.4605784049998913E-2</v>
      </c>
      <c r="G39" s="34">
        <f>Change!G39-Base!G39</f>
        <v>5.5215436110001015E-2</v>
      </c>
      <c r="H39" s="34">
        <f>Change!H39-Base!H39</f>
        <v>-0.10350496354000072</v>
      </c>
      <c r="I39" s="34">
        <f>Change!I39-Base!I39</f>
        <v>1.9749877180000652E-2</v>
      </c>
      <c r="J39" s="34">
        <f>Change!J39-Base!J39</f>
        <v>-0.31065599416999978</v>
      </c>
      <c r="K39" s="34">
        <f>Change!K39-Base!K39</f>
        <v>6.2471983390700085</v>
      </c>
      <c r="L39" s="34">
        <f>Change!L39-Base!L39</f>
        <v>5.480824848099993</v>
      </c>
      <c r="M39" s="34">
        <f>Change!M39-Base!M39</f>
        <v>-0.88753752260999619</v>
      </c>
      <c r="N39" s="34">
        <f>Change!N39-Base!N39</f>
        <v>-1.3273692300099977</v>
      </c>
      <c r="O39" s="34">
        <f>Change!O39-Base!O39</f>
        <v>-1.6986512301599905</v>
      </c>
      <c r="P39" s="34">
        <f>Change!P39-Base!P39</f>
        <v>-1.5293470591099947</v>
      </c>
      <c r="Q39" s="34">
        <f>Change!Q39-Base!Q39</f>
        <v>-1.5919963171699969</v>
      </c>
      <c r="R39" s="34">
        <f>Change!R39-Base!R39</f>
        <v>-0.37686609978999908</v>
      </c>
      <c r="S39" s="34">
        <f>Change!S39-Base!S39</f>
        <v>-1.7723263931800046</v>
      </c>
      <c r="T39" s="34">
        <f>Change!T39-Base!T39</f>
        <v>-2.0459523564700195</v>
      </c>
      <c r="U39" s="34">
        <f>Change!U39-Base!U39</f>
        <v>-0.50538239539999985</v>
      </c>
      <c r="V39" s="34">
        <f>Change!V39-Base!V39</f>
        <v>-3.9125039812699764</v>
      </c>
      <c r="W39" s="34">
        <f>Change!W39-Base!W39</f>
        <v>-3.7227097848400135</v>
      </c>
      <c r="X39" s="20"/>
    </row>
    <row r="40" spans="1:24" ht="15.75" x14ac:dyDescent="0.25">
      <c r="A40" s="20"/>
      <c r="B40" s="25" t="s">
        <v>18</v>
      </c>
      <c r="C40" s="20">
        <f t="shared" si="6"/>
        <v>-1.0874740499747182</v>
      </c>
      <c r="D40" s="20">
        <f>Change!D40-Base!D40</f>
        <v>0</v>
      </c>
      <c r="E40" s="20">
        <f>Change!E40-Base!E40</f>
        <v>-6.7464847404608008E-5</v>
      </c>
      <c r="F40" s="20">
        <f>Change!F40-Base!F40</f>
        <v>0</v>
      </c>
      <c r="G40" s="20">
        <f>Change!G40-Base!G40</f>
        <v>0</v>
      </c>
      <c r="H40" s="20">
        <f>Change!H40-Base!H40</f>
        <v>0</v>
      </c>
      <c r="I40" s="20">
        <f>Change!I40-Base!I40</f>
        <v>0</v>
      </c>
      <c r="J40" s="20">
        <f>Change!J40-Base!J40</f>
        <v>0</v>
      </c>
      <c r="K40" s="20">
        <f>Change!K40-Base!K40</f>
        <v>-7.8128644811399986E-3</v>
      </c>
      <c r="L40" s="20">
        <f>Change!L40-Base!L40</f>
        <v>-6.5887986904564801</v>
      </c>
      <c r="M40" s="20">
        <f>Change!M40-Base!M40</f>
        <v>0</v>
      </c>
      <c r="N40" s="20">
        <f>Change!N40-Base!N40</f>
        <v>0</v>
      </c>
      <c r="O40" s="20">
        <f>Change!O40-Base!O40</f>
        <v>0</v>
      </c>
      <c r="P40" s="20">
        <f>Change!P40-Base!P40</f>
        <v>0</v>
      </c>
      <c r="Q40" s="20">
        <f>Change!Q40-Base!Q40</f>
        <v>0</v>
      </c>
      <c r="R40" s="20">
        <f>Change!R40-Base!R40</f>
        <v>0.98876220192879993</v>
      </c>
      <c r="S40" s="20">
        <f>Change!S40-Base!S40</f>
        <v>3.5966408942121304</v>
      </c>
      <c r="T40" s="20">
        <f>Change!T40-Base!T40</f>
        <v>1.51983126894797</v>
      </c>
      <c r="U40" s="20">
        <f>Change!U40-Base!U40</f>
        <v>1.43387713502018</v>
      </c>
      <c r="V40" s="20">
        <f>Change!V40-Base!V40</f>
        <v>0</v>
      </c>
      <c r="W40" s="20">
        <f>Change!W40-Base!W40</f>
        <v>0</v>
      </c>
      <c r="X40" s="20"/>
    </row>
    <row r="41" spans="1:24" ht="15.75" x14ac:dyDescent="0.25">
      <c r="A41" s="20"/>
      <c r="B41" s="25" t="s">
        <v>19</v>
      </c>
      <c r="C41" s="20">
        <f t="shared" si="6"/>
        <v>0</v>
      </c>
      <c r="D41" s="34">
        <f>Change!D41-Base!D41</f>
        <v>0</v>
      </c>
      <c r="E41" s="34">
        <f>Change!E41-Base!E41</f>
        <v>0</v>
      </c>
      <c r="F41" s="34">
        <f>Change!F41-Base!F41</f>
        <v>0</v>
      </c>
      <c r="G41" s="34">
        <f>Change!G41-Base!G41</f>
        <v>0</v>
      </c>
      <c r="H41" s="34">
        <f>Change!H41-Base!H41</f>
        <v>0</v>
      </c>
      <c r="I41" s="34">
        <f>Change!I41-Base!I41</f>
        <v>0</v>
      </c>
      <c r="J41" s="34">
        <f>Change!J41-Base!J41</f>
        <v>0</v>
      </c>
      <c r="K41" s="34">
        <f>Change!K41-Base!K41</f>
        <v>0</v>
      </c>
      <c r="L41" s="34">
        <f>Change!L41-Base!L41</f>
        <v>0</v>
      </c>
      <c r="M41" s="34">
        <f>Change!M41-Base!M41</f>
        <v>0</v>
      </c>
      <c r="N41" s="34">
        <f>Change!N41-Base!N41</f>
        <v>0</v>
      </c>
      <c r="O41" s="34">
        <f>Change!O41-Base!O41</f>
        <v>0</v>
      </c>
      <c r="P41" s="34">
        <f>Change!P41-Base!P41</f>
        <v>0</v>
      </c>
      <c r="Q41" s="34">
        <f>Change!Q41-Base!Q41</f>
        <v>0</v>
      </c>
      <c r="R41" s="34">
        <f>Change!R41-Base!R41</f>
        <v>0</v>
      </c>
      <c r="S41" s="34">
        <f>Change!S41-Base!S41</f>
        <v>0</v>
      </c>
      <c r="T41" s="34">
        <f>Change!T41-Base!T41</f>
        <v>0</v>
      </c>
      <c r="U41" s="34">
        <f>Change!U41-Base!U41</f>
        <v>0</v>
      </c>
      <c r="V41" s="34">
        <f>Change!V41-Base!V41</f>
        <v>0</v>
      </c>
      <c r="W41" s="34">
        <f>Change!W41-Base!W41</f>
        <v>0</v>
      </c>
      <c r="X41" s="20"/>
    </row>
    <row r="42" spans="1:24" ht="15.75" x14ac:dyDescent="0.25">
      <c r="A42" s="20"/>
      <c r="B42" s="25" t="s">
        <v>20</v>
      </c>
      <c r="C42" s="20">
        <f t="shared" ref="C42:C44" si="7">NPV($C$2,D42:W42)</f>
        <v>10.325527359763992</v>
      </c>
      <c r="D42" s="34">
        <f>Change!D42-Base!D42</f>
        <v>0</v>
      </c>
      <c r="E42" s="34">
        <f>Change!E42-Base!E42</f>
        <v>0</v>
      </c>
      <c r="F42" s="34">
        <f>Change!F42-Base!F42</f>
        <v>1.3322495999999913E-4</v>
      </c>
      <c r="G42" s="34">
        <f>Change!G42-Base!G42</f>
        <v>0</v>
      </c>
      <c r="H42" s="34">
        <f>Change!H42-Base!H42</f>
        <v>0</v>
      </c>
      <c r="I42" s="34">
        <f>Change!I42-Base!I42</f>
        <v>1.5665252849019984E-2</v>
      </c>
      <c r="J42" s="34">
        <f>Change!J42-Base!J42</f>
        <v>-1.2736050684142202</v>
      </c>
      <c r="K42" s="34">
        <f>Change!K42-Base!K42</f>
        <v>0</v>
      </c>
      <c r="L42" s="34">
        <f>Change!L42-Base!L42</f>
        <v>0</v>
      </c>
      <c r="M42" s="34">
        <f>Change!M42-Base!M42</f>
        <v>1.27495587210261</v>
      </c>
      <c r="N42" s="34">
        <f>Change!N42-Base!N42</f>
        <v>2.2879790574616301</v>
      </c>
      <c r="O42" s="34">
        <f>Change!O42-Base!O42</f>
        <v>0.17770302405396998</v>
      </c>
      <c r="P42" s="34">
        <f>Change!P42-Base!P42</f>
        <v>1.9560127011336299</v>
      </c>
      <c r="Q42" s="34">
        <f>Change!Q42-Base!Q42</f>
        <v>3.6103857223654701</v>
      </c>
      <c r="R42" s="34">
        <f>Change!R42-Base!R42</f>
        <v>2.7672748796137498</v>
      </c>
      <c r="S42" s="34">
        <f>Change!S42-Base!S42</f>
        <v>6.4799170986986612</v>
      </c>
      <c r="T42" s="34">
        <f>Change!T42-Base!T42</f>
        <v>5.8837776617625206</v>
      </c>
      <c r="U42" s="34">
        <f>Change!U42-Base!U42</f>
        <v>3.4790534102325101</v>
      </c>
      <c r="V42" s="34">
        <f>Change!V42-Base!V42</f>
        <v>2.34793202708016</v>
      </c>
      <c r="W42" s="34">
        <f>Change!W42-Base!W42</f>
        <v>0</v>
      </c>
      <c r="X42" s="20"/>
    </row>
    <row r="43" spans="1:24" x14ac:dyDescent="0.25">
      <c r="A43" s="20"/>
      <c r="X43" s="20"/>
    </row>
    <row r="44" spans="1:24" ht="15.75" x14ac:dyDescent="0.25">
      <c r="A44" s="20"/>
      <c r="B44" s="27" t="s">
        <v>1</v>
      </c>
      <c r="C44" s="35">
        <f t="shared" si="7"/>
        <v>810.36428653293672</v>
      </c>
      <c r="D44" s="35">
        <f>Change!D44-Base!D44</f>
        <v>-0.66963100500868222</v>
      </c>
      <c r="E44" s="35">
        <f>Change!E44-Base!E44</f>
        <v>0.24202224034638675</v>
      </c>
      <c r="F44" s="35">
        <f>Change!F44-Base!F44</f>
        <v>-7.8412259198671563E-2</v>
      </c>
      <c r="G44" s="35">
        <f>Change!G44-Base!G44</f>
        <v>-1.9980794521182048</v>
      </c>
      <c r="H44" s="35">
        <f>Change!H44-Base!H44</f>
        <v>0.42300796474272317</v>
      </c>
      <c r="I44" s="35">
        <f>Change!I44-Base!I44</f>
        <v>-0.75520601974338319</v>
      </c>
      <c r="J44" s="35">
        <f>Change!J44-Base!J44</f>
        <v>-38.104155057898453</v>
      </c>
      <c r="K44" s="35">
        <f>Change!K44-Base!K44</f>
        <v>-35.854262322743281</v>
      </c>
      <c r="L44" s="35">
        <f>Change!L44-Base!L44</f>
        <v>-42.280381309371307</v>
      </c>
      <c r="M44" s="35">
        <f>Change!M44-Base!M44</f>
        <v>292.87338381874781</v>
      </c>
      <c r="N44" s="35">
        <f>Change!N44-Base!N44</f>
        <v>186.94592884843235</v>
      </c>
      <c r="O44" s="35">
        <f>Change!O44-Base!O44</f>
        <v>-215.49902429158703</v>
      </c>
      <c r="P44" s="35">
        <f>Change!P44-Base!P44</f>
        <v>-296.24062729669299</v>
      </c>
      <c r="Q44" s="35">
        <f>Change!Q44-Base!Q44</f>
        <v>-267.54930403891228</v>
      </c>
      <c r="R44" s="35">
        <f>Change!R44-Base!R44</f>
        <v>271.6444444746943</v>
      </c>
      <c r="S44" s="35">
        <f>Change!S44-Base!S44</f>
        <v>298.01525723618533</v>
      </c>
      <c r="T44" s="35">
        <f>Change!T44-Base!T44</f>
        <v>323.70981174210306</v>
      </c>
      <c r="U44" s="35">
        <f>Change!U44-Base!U44</f>
        <v>693.1541378684733</v>
      </c>
      <c r="V44" s="35">
        <f>Change!V44-Base!V44</f>
        <v>925.71721080281873</v>
      </c>
      <c r="W44" s="35">
        <f>Change!W44-Base!W44</f>
        <v>658.04526859897612</v>
      </c>
      <c r="X44" s="20"/>
    </row>
    <row r="45" spans="1:24" x14ac:dyDescent="0.25">
      <c r="A45" s="20"/>
      <c r="X45" s="20"/>
    </row>
    <row r="46" spans="1:24" ht="15.75" x14ac:dyDescent="0.25">
      <c r="A46" s="20">
        <v>6</v>
      </c>
      <c r="B46" s="24" t="s">
        <v>80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24" ht="15.75" x14ac:dyDescent="0.25">
      <c r="A47" s="20"/>
      <c r="B47" s="25" t="s">
        <v>21</v>
      </c>
      <c r="C47" s="20">
        <f t="shared" ref="C47:C56" si="8">NPV($C$2,D47:W47)</f>
        <v>-648.44001742098794</v>
      </c>
      <c r="D47" s="20">
        <f>Change!D47-Base!D47</f>
        <v>0</v>
      </c>
      <c r="E47" s="20">
        <f>Change!E47-Base!E47</f>
        <v>0</v>
      </c>
      <c r="F47" s="20">
        <f>Change!F47-Base!F47</f>
        <v>0</v>
      </c>
      <c r="G47" s="20">
        <f>Change!G47-Base!G47</f>
        <v>0</v>
      </c>
      <c r="H47" s="20">
        <f>Change!H47-Base!H47</f>
        <v>0</v>
      </c>
      <c r="I47" s="20">
        <f>Change!I47-Base!I47</f>
        <v>0</v>
      </c>
      <c r="J47" s="20">
        <f>Change!J47-Base!J47</f>
        <v>-22.008884088769008</v>
      </c>
      <c r="K47" s="20">
        <f>Change!K47-Base!K47</f>
        <v>-87.83412211345015</v>
      </c>
      <c r="L47" s="20">
        <f>Change!L47-Base!L47</f>
        <v>-73.072089266201829</v>
      </c>
      <c r="M47" s="20">
        <f>Change!M47-Base!M47</f>
        <v>-277.44513063033605</v>
      </c>
      <c r="N47" s="20">
        <f>Change!N47-Base!N47</f>
        <v>-189.99860911091048</v>
      </c>
      <c r="O47" s="20">
        <f>Change!O47-Base!O47</f>
        <v>133.37323830651985</v>
      </c>
      <c r="P47" s="20">
        <f>Change!P47-Base!P47</f>
        <v>133.37323830651985</v>
      </c>
      <c r="Q47" s="20">
        <f>Change!Q47-Base!Q47</f>
        <v>102.06105021718599</v>
      </c>
      <c r="R47" s="20">
        <f>Change!R47-Base!R47</f>
        <v>-144.95468051084868</v>
      </c>
      <c r="S47" s="20">
        <f>Change!S47-Base!S47</f>
        <v>-244.84322024179846</v>
      </c>
      <c r="T47" s="20">
        <f>Change!T47-Base!T47</f>
        <v>-244.84322024179846</v>
      </c>
      <c r="U47" s="20">
        <f>Change!U47-Base!U47</f>
        <v>-489.01670684397595</v>
      </c>
      <c r="V47" s="20">
        <f>Change!V47-Base!V47</f>
        <v>-166.17497238830083</v>
      </c>
      <c r="W47" s="20">
        <f>Change!W47-Base!W47</f>
        <v>-167.42382475642262</v>
      </c>
      <c r="X47" s="20"/>
    </row>
    <row r="48" spans="1:24" ht="15.75" x14ac:dyDescent="0.25">
      <c r="A48" s="20"/>
      <c r="B48" s="25" t="s">
        <v>22</v>
      </c>
      <c r="C48" s="20">
        <f t="shared" si="8"/>
        <v>212.20160677541952</v>
      </c>
      <c r="D48" s="20">
        <f>Change!D48-Base!D48</f>
        <v>0</v>
      </c>
      <c r="E48" s="20">
        <f>Change!E48-Base!E48</f>
        <v>0</v>
      </c>
      <c r="F48" s="20">
        <f>Change!F48-Base!F48</f>
        <v>0</v>
      </c>
      <c r="G48" s="20">
        <f>Change!G48-Base!G48</f>
        <v>0</v>
      </c>
      <c r="H48" s="20">
        <f>Change!H48-Base!H48</f>
        <v>0</v>
      </c>
      <c r="I48" s="20">
        <f>Change!I48-Base!I48</f>
        <v>2.2378045372306588E-6</v>
      </c>
      <c r="J48" s="20">
        <f>Change!J48-Base!J48</f>
        <v>57.410550082058691</v>
      </c>
      <c r="K48" s="20">
        <f>Change!K48-Base!K48</f>
        <v>57.410550082058691</v>
      </c>
      <c r="L48" s="20">
        <f>Change!L48-Base!L48</f>
        <v>53.5398934257272</v>
      </c>
      <c r="M48" s="20">
        <f>Change!M48-Base!M48</f>
        <v>51.385570354750058</v>
      </c>
      <c r="N48" s="20">
        <f>Change!N48-Base!N48</f>
        <v>51.385570354745767</v>
      </c>
      <c r="O48" s="20">
        <f>Change!O48-Base!O48</f>
        <v>51.116984301523161</v>
      </c>
      <c r="P48" s="20">
        <f>Change!P48-Base!P48</f>
        <v>51.116984301523161</v>
      </c>
      <c r="Q48" s="20">
        <f>Change!Q48-Base!Q48</f>
        <v>34.691607865860419</v>
      </c>
      <c r="R48" s="20">
        <f>Change!R48-Base!R48</f>
        <v>2.5836171151450458</v>
      </c>
      <c r="S48" s="20">
        <f>Change!S48-Base!S48</f>
        <v>2.5836171151450458</v>
      </c>
      <c r="T48" s="20">
        <f>Change!T48-Base!T48</f>
        <v>2.5836171151450458</v>
      </c>
      <c r="U48" s="20">
        <f>Change!U48-Base!U48</f>
        <v>-0.34818450136884849</v>
      </c>
      <c r="V48" s="20">
        <f>Change!V48-Base!V48</f>
        <v>-1.8820597041874976</v>
      </c>
      <c r="W48" s="20">
        <f>Change!W48-Base!W48</f>
        <v>-1.8820597041874976</v>
      </c>
      <c r="X48" s="20"/>
    </row>
    <row r="49" spans="1:24" ht="15.75" x14ac:dyDescent="0.25">
      <c r="A49" s="20"/>
      <c r="B49" s="25" t="s">
        <v>23</v>
      </c>
      <c r="C49" s="20">
        <f t="shared" si="8"/>
        <v>-120.24011405856228</v>
      </c>
      <c r="D49" s="34">
        <f>Change!D49-Base!D49</f>
        <v>0</v>
      </c>
      <c r="E49" s="34">
        <f>Change!E49-Base!E49</f>
        <v>0</v>
      </c>
      <c r="F49" s="34">
        <f>Change!F49-Base!F49</f>
        <v>0</v>
      </c>
      <c r="G49" s="34">
        <f>Change!G49-Base!G49</f>
        <v>0</v>
      </c>
      <c r="H49" s="34">
        <f>Change!H49-Base!H49</f>
        <v>0</v>
      </c>
      <c r="I49" s="34">
        <f>Change!I49-Base!I49</f>
        <v>0</v>
      </c>
      <c r="J49" s="34">
        <f>Change!J49-Base!J49</f>
        <v>0</v>
      </c>
      <c r="K49" s="34">
        <f>Change!K49-Base!K49</f>
        <v>-5.6965888006743626E-8</v>
      </c>
      <c r="L49" s="34">
        <f>Change!L49-Base!L49</f>
        <v>-6.0980880789429648E-8</v>
      </c>
      <c r="M49" s="34">
        <f>Change!M49-Base!M49</f>
        <v>-6.2371412923312164E-8</v>
      </c>
      <c r="N49" s="34">
        <f>Change!N49-Base!N49</f>
        <v>-12.557327563074892</v>
      </c>
      <c r="O49" s="34">
        <f>Change!O49-Base!O49</f>
        <v>-15.500906739711098</v>
      </c>
      <c r="P49" s="34">
        <f>Change!P49-Base!P49</f>
        <v>-15.854484057248186</v>
      </c>
      <c r="Q49" s="34">
        <f>Change!Q49-Base!Q49</f>
        <v>-16.21612487229639</v>
      </c>
      <c r="R49" s="34">
        <f>Change!R49-Base!R49</f>
        <v>-47.482339029557906</v>
      </c>
      <c r="S49" s="34">
        <f>Change!S49-Base!S49</f>
        <v>-48.565412481709387</v>
      </c>
      <c r="T49" s="34">
        <f>Change!T49-Base!T49</f>
        <v>-49.673192409426008</v>
      </c>
      <c r="U49" s="34">
        <f>Change!U49-Base!U49</f>
        <v>-48.117725800595139</v>
      </c>
      <c r="V49" s="34">
        <f>Change!V49-Base!V49</f>
        <v>-49.276617703658843</v>
      </c>
      <c r="W49" s="34">
        <f>Change!W49-Base!W49</f>
        <v>-50.843302344954907</v>
      </c>
      <c r="X49" s="20"/>
    </row>
    <row r="50" spans="1:24" ht="15.75" x14ac:dyDescent="0.25">
      <c r="A50" s="20"/>
      <c r="B50" s="25" t="s">
        <v>24</v>
      </c>
      <c r="C50" s="20">
        <f t="shared" si="8"/>
        <v>62.2776647419021</v>
      </c>
      <c r="D50" s="34">
        <f>Change!D50-Base!D50</f>
        <v>0</v>
      </c>
      <c r="E50" s="34">
        <f>Change!E50-Base!E50</f>
        <v>0</v>
      </c>
      <c r="F50" s="34">
        <f>Change!F50-Base!F50</f>
        <v>0</v>
      </c>
      <c r="G50" s="34">
        <f>Change!G50-Base!G50</f>
        <v>0</v>
      </c>
      <c r="H50" s="34">
        <f>Change!H50-Base!H50</f>
        <v>0</v>
      </c>
      <c r="I50" s="34">
        <f>Change!I50-Base!I50</f>
        <v>0</v>
      </c>
      <c r="J50" s="34">
        <f>Change!J50-Base!J50</f>
        <v>0</v>
      </c>
      <c r="K50" s="34">
        <f>Change!K50-Base!K50</f>
        <v>-23.744440459743601</v>
      </c>
      <c r="L50" s="34">
        <f>Change!L50-Base!L50</f>
        <v>-18.187922950004065</v>
      </c>
      <c r="M50" s="34">
        <f>Change!M50-Base!M50</f>
        <v>-113.48490866569546</v>
      </c>
      <c r="N50" s="34">
        <f>Change!N50-Base!N50</f>
        <v>-52.37570892103065</v>
      </c>
      <c r="O50" s="34">
        <f>Change!O50-Base!O50</f>
        <v>100.66743352337835</v>
      </c>
      <c r="P50" s="34">
        <f>Change!P50-Base!P50</f>
        <v>102.9636682989476</v>
      </c>
      <c r="Q50" s="34">
        <f>Change!Q50-Base!Q50</f>
        <v>91.292318267974451</v>
      </c>
      <c r="R50" s="34">
        <f>Change!R50-Base!R50</f>
        <v>22.026849750348333</v>
      </c>
      <c r="S50" s="34">
        <f>Change!S50-Base!S50</f>
        <v>22.529282795713016</v>
      </c>
      <c r="T50" s="34">
        <f>Change!T50-Base!T50</f>
        <v>23.043177067197121</v>
      </c>
      <c r="U50" s="34">
        <f>Change!U50-Base!U50</f>
        <v>23.568792791943451</v>
      </c>
      <c r="V50" s="34">
        <f>Change!V50-Base!V50</f>
        <v>24.106397685616912</v>
      </c>
      <c r="W50" s="34">
        <f>Change!W50-Base!W50</f>
        <v>24.656266952446231</v>
      </c>
      <c r="X50" s="20"/>
    </row>
    <row r="51" spans="1:24" ht="15.75" x14ac:dyDescent="0.25">
      <c r="A51" s="20"/>
      <c r="B51" s="25" t="s">
        <v>25</v>
      </c>
      <c r="C51" s="20">
        <f t="shared" si="8"/>
        <v>-94.138602615393609</v>
      </c>
      <c r="D51" s="34">
        <f>Change!D51-Base!D51</f>
        <v>0</v>
      </c>
      <c r="E51" s="34">
        <f>Change!E51-Base!E51</f>
        <v>0</v>
      </c>
      <c r="F51" s="34">
        <f>Change!F51-Base!F51</f>
        <v>0</v>
      </c>
      <c r="G51" s="34">
        <f>Change!G51-Base!G51</f>
        <v>0</v>
      </c>
      <c r="H51" s="34">
        <f>Change!H51-Base!H51</f>
        <v>0</v>
      </c>
      <c r="I51" s="34">
        <f>Change!I51-Base!I51</f>
        <v>0</v>
      </c>
      <c r="J51" s="34">
        <f>Change!J51-Base!J51</f>
        <v>-4.4388141082485504</v>
      </c>
      <c r="K51" s="34">
        <f>Change!K51-Base!K51</f>
        <v>-4.5400634005781058</v>
      </c>
      <c r="L51" s="34">
        <f>Change!L51-Base!L51</f>
        <v>-4.6436226451560856</v>
      </c>
      <c r="M51" s="34">
        <f>Change!M51-Base!M51</f>
        <v>-4.7495438068878855</v>
      </c>
      <c r="N51" s="34">
        <f>Change!N51-Base!N51</f>
        <v>-16.136535794928648</v>
      </c>
      <c r="O51" s="34">
        <f>Change!O51-Base!O51</f>
        <v>-20.392934929206888</v>
      </c>
      <c r="P51" s="34">
        <f>Change!P51-Base!P51</f>
        <v>-18.138037391568687</v>
      </c>
      <c r="Q51" s="34">
        <f>Change!Q51-Base!Q51</f>
        <v>-17.795438076536016</v>
      </c>
      <c r="R51" s="34">
        <f>Change!R51-Base!R51</f>
        <v>-5.3165119184377261</v>
      </c>
      <c r="S51" s="34">
        <f>Change!S51-Base!S51</f>
        <v>-25.578522727211876</v>
      </c>
      <c r="T51" s="34">
        <f>Change!T51-Base!T51</f>
        <v>-26.161970341674277</v>
      </c>
      <c r="U51" s="34">
        <f>Change!U51-Base!U51</f>
        <v>-77.761342512013499</v>
      </c>
      <c r="V51" s="34">
        <f>Change!V51-Base!V51</f>
        <v>-14.439472714437386</v>
      </c>
      <c r="W51" s="34">
        <f>Change!W51-Base!W51</f>
        <v>-14.768838486067295</v>
      </c>
      <c r="X51" s="20"/>
    </row>
    <row r="52" spans="1:24" ht="15.75" x14ac:dyDescent="0.25">
      <c r="A52" s="20"/>
      <c r="B52" s="25" t="s">
        <v>26</v>
      </c>
      <c r="C52" s="20">
        <f t="shared" si="8"/>
        <v>58.375994225480056</v>
      </c>
      <c r="D52" s="34">
        <f>Change!D52-Base!D52</f>
        <v>0</v>
      </c>
      <c r="E52" s="34">
        <f>Change!E52-Base!E52</f>
        <v>0</v>
      </c>
      <c r="F52" s="34">
        <f>Change!F52-Base!F52</f>
        <v>0</v>
      </c>
      <c r="G52" s="34">
        <f>Change!G52-Base!G52</f>
        <v>0</v>
      </c>
      <c r="H52" s="34">
        <f>Change!H52-Base!H52</f>
        <v>0</v>
      </c>
      <c r="I52" s="34">
        <f>Change!I52-Base!I52</f>
        <v>8.6767044393809556E-7</v>
      </c>
      <c r="J52" s="34">
        <f>Change!J52-Base!J52</f>
        <v>18.772189866666551</v>
      </c>
      <c r="K52" s="34">
        <f>Change!K52-Base!K52</f>
        <v>19.200383416049974</v>
      </c>
      <c r="L52" s="34">
        <f>Change!L52-Base!L52</f>
        <v>17.895360204248917</v>
      </c>
      <c r="M52" s="34">
        <f>Change!M52-Base!M52</f>
        <v>17.256318778968122</v>
      </c>
      <c r="N52" s="34">
        <f>Change!N52-Base!N52</f>
        <v>17.649936000423708</v>
      </c>
      <c r="O52" s="34">
        <f>Change!O52-Base!O52</f>
        <v>17.920653680271286</v>
      </c>
      <c r="P52" s="34">
        <f>Change!P52-Base!P52</f>
        <v>18.32942585537711</v>
      </c>
      <c r="Q52" s="34">
        <f>Change!Q52-Base!Q52</f>
        <v>10.321933739863283</v>
      </c>
      <c r="R52" s="34">
        <f>Change!R52-Base!R52</f>
        <v>-5.5386837434364224</v>
      </c>
      <c r="S52" s="34">
        <f>Change!S52-Base!S52</f>
        <v>-5.6650169429558161</v>
      </c>
      <c r="T52" s="34">
        <f>Change!T52-Base!T52</f>
        <v>-5.7942367842204021</v>
      </c>
      <c r="U52" s="34">
        <f>Change!U52-Base!U52</f>
        <v>-6.976780100803694</v>
      </c>
      <c r="V52" s="34">
        <f>Change!V52-Base!V52</f>
        <v>-7.6929743944068036</v>
      </c>
      <c r="W52" s="34">
        <f>Change!W52-Base!W52</f>
        <v>-7.8684582122465088</v>
      </c>
      <c r="X52" s="20"/>
    </row>
    <row r="53" spans="1:24" ht="15.75" x14ac:dyDescent="0.25">
      <c r="A53" s="20"/>
      <c r="B53" s="25" t="s">
        <v>81</v>
      </c>
      <c r="C53" s="20">
        <f t="shared" si="8"/>
        <v>27.596903440530745</v>
      </c>
      <c r="D53" s="34">
        <f>Change!D53-Base!D53</f>
        <v>0</v>
      </c>
      <c r="E53" s="34">
        <f>Change!E53-Base!E53</f>
        <v>0</v>
      </c>
      <c r="F53" s="34">
        <f>Change!F53-Base!F53</f>
        <v>0</v>
      </c>
      <c r="G53" s="34">
        <f>Change!G53-Base!G53</f>
        <v>0</v>
      </c>
      <c r="H53" s="34">
        <f>Change!H53-Base!H53</f>
        <v>0</v>
      </c>
      <c r="I53" s="34">
        <f>Change!I53-Base!I53</f>
        <v>0</v>
      </c>
      <c r="J53" s="34">
        <f>Change!J53-Base!J53</f>
        <v>3.889481086396529E-4</v>
      </c>
      <c r="K53" s="34">
        <f>Change!K53-Base!K53</f>
        <v>3.9781504323599393E-4</v>
      </c>
      <c r="L53" s="34">
        <f>Change!L53-Base!L53</f>
        <v>1.7926921485518221E-3</v>
      </c>
      <c r="M53" s="34">
        <f>Change!M53-Base!M53</f>
        <v>1.8289964602011821E-3</v>
      </c>
      <c r="N53" s="34">
        <f>Change!N53-Base!N53</f>
        <v>1.8660394370542122E-3</v>
      </c>
      <c r="O53" s="34">
        <f>Change!O53-Base!O53</f>
        <v>1.9038361379202229E-3</v>
      </c>
      <c r="P53" s="34">
        <f>Change!P53-Base!P53</f>
        <v>1.9424020687885957E-3</v>
      </c>
      <c r="Q53" s="34">
        <f>Change!Q53-Base!Q53</f>
        <v>1.981752864047337E-3</v>
      </c>
      <c r="R53" s="34">
        <f>Change!R53-Base!R53</f>
        <v>13.997195677595947</v>
      </c>
      <c r="S53" s="34">
        <f>Change!S53-Base!S53</f>
        <v>14.312789672286527</v>
      </c>
      <c r="T53" s="34">
        <f>Change!T53-Base!T53</f>
        <v>14.639242626809111</v>
      </c>
      <c r="U53" s="34">
        <f>Change!U53-Base!U53</f>
        <v>12.658600470709068</v>
      </c>
      <c r="V53" s="34">
        <f>Change!V53-Base!V53</f>
        <v>15.307413098537531</v>
      </c>
      <c r="W53" s="34">
        <f>Change!W53-Base!W53</f>
        <v>15.656576674418787</v>
      </c>
      <c r="X53" s="20"/>
    </row>
    <row r="54" spans="1:24" ht="15.75" x14ac:dyDescent="0.25">
      <c r="A54" s="20"/>
      <c r="B54" s="25" t="s">
        <v>70</v>
      </c>
      <c r="C54" s="20">
        <f t="shared" si="8"/>
        <v>0</v>
      </c>
      <c r="D54" s="20">
        <f>Change!D54-Base!D54</f>
        <v>0</v>
      </c>
      <c r="E54" s="20">
        <f>Change!E54-Base!E54</f>
        <v>0</v>
      </c>
      <c r="F54" s="20">
        <f>Change!F54-Base!F54</f>
        <v>0</v>
      </c>
      <c r="G54" s="20">
        <f>Change!G54-Base!G54</f>
        <v>0</v>
      </c>
      <c r="H54" s="20">
        <f>Change!H54-Base!H54</f>
        <v>0</v>
      </c>
      <c r="I54" s="20">
        <f>Change!I54-Base!I54</f>
        <v>0</v>
      </c>
      <c r="J54" s="20">
        <f>Change!J54-Base!J54</f>
        <v>0</v>
      </c>
      <c r="K54" s="20">
        <f>Change!K54-Base!K54</f>
        <v>0</v>
      </c>
      <c r="L54" s="20">
        <f>Change!L54-Base!L54</f>
        <v>0</v>
      </c>
      <c r="M54" s="20">
        <f>Change!M54-Base!M54</f>
        <v>0</v>
      </c>
      <c r="N54" s="20">
        <f>Change!N54-Base!N54</f>
        <v>0</v>
      </c>
      <c r="O54" s="20">
        <f>Change!O54-Base!O54</f>
        <v>0</v>
      </c>
      <c r="P54" s="20">
        <f>Change!P54-Base!P54</f>
        <v>0</v>
      </c>
      <c r="Q54" s="20">
        <f>Change!Q54-Base!Q54</f>
        <v>0</v>
      </c>
      <c r="R54" s="20">
        <f>Change!R54-Base!R54</f>
        <v>0</v>
      </c>
      <c r="S54" s="20">
        <f>Change!S54-Base!S54</f>
        <v>0</v>
      </c>
      <c r="T54" s="20">
        <f>Change!T54-Base!T54</f>
        <v>0</v>
      </c>
      <c r="U54" s="20">
        <f>Change!U54-Base!U54</f>
        <v>0</v>
      </c>
      <c r="V54" s="20">
        <f>Change!V54-Base!V54</f>
        <v>0</v>
      </c>
      <c r="W54" s="20">
        <f>Change!W54-Base!W54</f>
        <v>0</v>
      </c>
      <c r="X54" s="20"/>
    </row>
    <row r="55" spans="1:24" ht="15.75" x14ac:dyDescent="0.25">
      <c r="A55" s="20"/>
      <c r="B55" s="25" t="s">
        <v>27</v>
      </c>
      <c r="C55" s="20">
        <f t="shared" si="8"/>
        <v>3.3739727601032082E-2</v>
      </c>
      <c r="D55" s="34">
        <f>Change!D55-Base!D55</f>
        <v>0</v>
      </c>
      <c r="E55" s="34">
        <f>Change!E55-Base!E55</f>
        <v>-3.1606371399999834E-6</v>
      </c>
      <c r="F55" s="34">
        <f>Change!F55-Base!F55</f>
        <v>4.4531677619999606E-5</v>
      </c>
      <c r="G55" s="34">
        <f>Change!G55-Base!G55</f>
        <v>6.0358704271999989E-4</v>
      </c>
      <c r="H55" s="34">
        <f>Change!H55-Base!H55</f>
        <v>9.1640019039999042E-4</v>
      </c>
      <c r="I55" s="34">
        <f>Change!I55-Base!I55</f>
        <v>2.495051904620009E-3</v>
      </c>
      <c r="J55" s="34">
        <f>Change!J55-Base!J55</f>
        <v>3.5290069094700057E-3</v>
      </c>
      <c r="K55" s="34">
        <f>Change!K55-Base!K55</f>
        <v>1.2198241276500047E-3</v>
      </c>
      <c r="L55" s="34">
        <f>Change!L55-Base!L55</f>
        <v>2.6263555360099937E-3</v>
      </c>
      <c r="M55" s="34">
        <f>Change!M55-Base!M55</f>
        <v>3.712723660750001E-3</v>
      </c>
      <c r="N55" s="34">
        <f>Change!N55-Base!N55</f>
        <v>1.4545834083760006E-2</v>
      </c>
      <c r="O55" s="34">
        <f>Change!O55-Base!O55</f>
        <v>2.3152304217100034E-3</v>
      </c>
      <c r="P55" s="34">
        <f>Change!P55-Base!P55</f>
        <v>2.5462070933300078E-3</v>
      </c>
      <c r="Q55" s="34">
        <f>Change!Q55-Base!Q55</f>
        <v>2.663577521920004E-3</v>
      </c>
      <c r="R55" s="34">
        <f>Change!R55-Base!R55</f>
        <v>3.1322441739600002E-3</v>
      </c>
      <c r="S55" s="34">
        <f>Change!S55-Base!S55</f>
        <v>1.0451887080739981E-2</v>
      </c>
      <c r="T55" s="34">
        <f>Change!T55-Base!T55</f>
        <v>2.511427030493002E-2</v>
      </c>
      <c r="U55" s="34">
        <f>Change!U55-Base!U55</f>
        <v>1.6531187720199968E-3</v>
      </c>
      <c r="V55" s="34">
        <f>Change!V55-Base!V55</f>
        <v>1.5452078674899894E-3</v>
      </c>
      <c r="W55" s="34">
        <f>Change!W55-Base!W55</f>
        <v>8.8678237926001664E-4</v>
      </c>
      <c r="X55" s="20"/>
    </row>
    <row r="56" spans="1:24" ht="15.75" x14ac:dyDescent="0.25">
      <c r="A56" s="20"/>
      <c r="B56" s="27" t="s">
        <v>1</v>
      </c>
      <c r="C56" s="35">
        <f t="shared" si="8"/>
        <v>-502.33282518401069</v>
      </c>
      <c r="D56" s="35">
        <f>Change!D56-Base!D56</f>
        <v>0</v>
      </c>
      <c r="E56" s="35">
        <f>Change!E56-Base!E56</f>
        <v>-3.1606371067027794E-6</v>
      </c>
      <c r="F56" s="35">
        <f>Change!F56-Base!F56</f>
        <v>4.453167764495447E-5</v>
      </c>
      <c r="G56" s="35">
        <f>Change!G56-Base!G56</f>
        <v>6.0358704274676711E-4</v>
      </c>
      <c r="H56" s="35">
        <f>Change!H56-Base!H56</f>
        <v>9.1640019036276499E-4</v>
      </c>
      <c r="I56" s="35">
        <f>Change!I56-Base!I56</f>
        <v>2.498157379704935E-3</v>
      </c>
      <c r="J56" s="35">
        <f>Change!J56-Base!J56</f>
        <v>49.738959706725609</v>
      </c>
      <c r="K56" s="35">
        <f>Change!K56-Base!K56</f>
        <v>-39.506074893457935</v>
      </c>
      <c r="L56" s="35">
        <f>Change!L56-Base!L56</f>
        <v>-24.463962244682079</v>
      </c>
      <c r="M56" s="35">
        <f>Change!M56-Base!M56</f>
        <v>-327.03215231145191</v>
      </c>
      <c r="N56" s="35">
        <f>Change!N56-Base!N56</f>
        <v>-202.0162631612543</v>
      </c>
      <c r="O56" s="35">
        <f>Change!O56-Base!O56</f>
        <v>267.18868720933369</v>
      </c>
      <c r="P56" s="35">
        <f>Change!P56-Base!P56</f>
        <v>271.79528392271277</v>
      </c>
      <c r="Q56" s="35">
        <f>Change!Q56-Base!Q56</f>
        <v>204.35999247243717</v>
      </c>
      <c r="R56" s="35">
        <f>Change!R56-Base!R56</f>
        <v>-164.68142041501687</v>
      </c>
      <c r="S56" s="35">
        <f>Change!S56-Base!S56</f>
        <v>-285.21603092345003</v>
      </c>
      <c r="T56" s="35">
        <f>Change!T56-Base!T56</f>
        <v>-286.18146869766315</v>
      </c>
      <c r="U56" s="35">
        <f>Change!U56-Base!U56</f>
        <v>-585.99169337733247</v>
      </c>
      <c r="V56" s="35">
        <f>Change!V56-Base!V56</f>
        <v>-200.05074091296956</v>
      </c>
      <c r="W56" s="35">
        <f>Change!W56-Base!W56</f>
        <v>-202.47275309463475</v>
      </c>
      <c r="X56" s="20"/>
    </row>
    <row r="57" spans="1:24" x14ac:dyDescent="0.25">
      <c r="A57" s="20"/>
      <c r="X57" s="20"/>
    </row>
    <row r="58" spans="1:24" ht="15.75" x14ac:dyDescent="0.25">
      <c r="A58" s="20">
        <v>7</v>
      </c>
      <c r="B58" s="24" t="s">
        <v>82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</row>
    <row r="59" spans="1:24" ht="15.75" x14ac:dyDescent="0.25">
      <c r="A59" s="20"/>
      <c r="B59" s="25" t="s">
        <v>83</v>
      </c>
      <c r="C59" s="20">
        <f t="shared" ref="C59:C63" si="9">NPV($C$2,D59:W59)</f>
        <v>0</v>
      </c>
      <c r="D59" s="34">
        <f>Change!D59-Base!D59</f>
        <v>0</v>
      </c>
      <c r="E59" s="34">
        <f>Change!E59-Base!E59</f>
        <v>0</v>
      </c>
      <c r="F59" s="34">
        <f>Change!F59-Base!F59</f>
        <v>0</v>
      </c>
      <c r="G59" s="34">
        <f>Change!G59-Base!G59</f>
        <v>0</v>
      </c>
      <c r="H59" s="34">
        <f>Change!H59-Base!H59</f>
        <v>0</v>
      </c>
      <c r="I59" s="34">
        <f>Change!I59-Base!I59</f>
        <v>0</v>
      </c>
      <c r="J59" s="34">
        <f>Change!J59-Base!J59</f>
        <v>0</v>
      </c>
      <c r="K59" s="34">
        <f>Change!K59-Base!K59</f>
        <v>0</v>
      </c>
      <c r="L59" s="34">
        <f>Change!L59-Base!L59</f>
        <v>0</v>
      </c>
      <c r="M59" s="34">
        <f>Change!M59-Base!M59</f>
        <v>0</v>
      </c>
      <c r="N59" s="34">
        <f>Change!N59-Base!N59</f>
        <v>0</v>
      </c>
      <c r="O59" s="34">
        <f>Change!O59-Base!O59</f>
        <v>0</v>
      </c>
      <c r="P59" s="34">
        <f>Change!P59-Base!P59</f>
        <v>0</v>
      </c>
      <c r="Q59" s="34">
        <f>Change!Q59-Base!Q59</f>
        <v>0</v>
      </c>
      <c r="R59" s="34">
        <f>Change!R59-Base!R59</f>
        <v>0</v>
      </c>
      <c r="S59" s="34">
        <f>Change!S59-Base!S59</f>
        <v>0</v>
      </c>
      <c r="T59" s="34">
        <f>Change!T59-Base!T59</f>
        <v>0</v>
      </c>
      <c r="U59" s="34">
        <f>Change!U59-Base!U59</f>
        <v>0</v>
      </c>
      <c r="V59" s="34">
        <f>Change!V59-Base!V59</f>
        <v>0</v>
      </c>
      <c r="W59" s="34">
        <f>Change!W59-Base!W59</f>
        <v>0</v>
      </c>
      <c r="X59" s="20"/>
    </row>
    <row r="60" spans="1:24" ht="15.75" x14ac:dyDescent="0.25">
      <c r="A60" s="20"/>
      <c r="B60" s="25" t="s">
        <v>84</v>
      </c>
      <c r="C60" s="20">
        <f t="shared" si="9"/>
        <v>-96.060796316724037</v>
      </c>
      <c r="D60" s="34">
        <f>Change!D60-Base!D60</f>
        <v>0</v>
      </c>
      <c r="E60" s="34">
        <f>Change!E60-Base!E60</f>
        <v>-1.3293544871880059E-2</v>
      </c>
      <c r="F60" s="34">
        <f>Change!F60-Base!F60</f>
        <v>-0.48123900954948162</v>
      </c>
      <c r="G60" s="34">
        <f>Change!G60-Base!G60</f>
        <v>-1.6060069202668448</v>
      </c>
      <c r="H60" s="34">
        <f>Change!H60-Base!H60</f>
        <v>-1.6477398265291656</v>
      </c>
      <c r="I60" s="34">
        <f>Change!I60-Base!I60</f>
        <v>-3.07562680929869</v>
      </c>
      <c r="J60" s="34">
        <f>Change!J60-Base!J60</f>
        <v>-5.8919172123666463</v>
      </c>
      <c r="K60" s="34">
        <f>Change!K60-Base!K60</f>
        <v>-6.101757002705007</v>
      </c>
      <c r="L60" s="34">
        <f>Change!L60-Base!L60</f>
        <v>-6.3051426155354307</v>
      </c>
      <c r="M60" s="34">
        <f>Change!M60-Base!M60</f>
        <v>-9.9948498825594179</v>
      </c>
      <c r="N60" s="34">
        <f>Change!N60-Base!N60</f>
        <v>-10.104997644585552</v>
      </c>
      <c r="O60" s="34">
        <f>Change!O60-Base!O60</f>
        <v>-12.020402844832283</v>
      </c>
      <c r="P60" s="34">
        <f>Change!P60-Base!P60</f>
        <v>-12.639557290542061</v>
      </c>
      <c r="Q60" s="34">
        <f>Change!Q60-Base!Q60</f>
        <v>-13.105247299140391</v>
      </c>
      <c r="R60" s="34">
        <f>Change!R60-Base!R60</f>
        <v>-8.809114710807318</v>
      </c>
      <c r="S60" s="34">
        <f>Change!S60-Base!S60</f>
        <v>-25.859851423915618</v>
      </c>
      <c r="T60" s="34">
        <f>Change!T60-Base!T60</f>
        <v>-25.86148651272735</v>
      </c>
      <c r="U60" s="34">
        <f>Change!U60-Base!U60</f>
        <v>-24.76741382382896</v>
      </c>
      <c r="V60" s="34">
        <f>Change!V60-Base!V60</f>
        <v>-47.296707278395139</v>
      </c>
      <c r="W60" s="34">
        <f>Change!W60-Base!W60</f>
        <v>-44.506841458079101</v>
      </c>
      <c r="X60" s="20"/>
    </row>
    <row r="61" spans="1:24" ht="15.75" x14ac:dyDescent="0.25">
      <c r="A61" s="20"/>
      <c r="B61" s="25" t="s">
        <v>85</v>
      </c>
      <c r="C61" s="20">
        <f t="shared" si="9"/>
        <v>175.67170292907875</v>
      </c>
      <c r="D61" s="34">
        <f>Change!D61-Base!D61</f>
        <v>0</v>
      </c>
      <c r="E61" s="34">
        <f>Change!E61-Base!E61</f>
        <v>0</v>
      </c>
      <c r="F61" s="34">
        <f>Change!F61-Base!F61</f>
        <v>0</v>
      </c>
      <c r="G61" s="34">
        <f>Change!G61-Base!G61</f>
        <v>1.5620980902766775</v>
      </c>
      <c r="H61" s="34">
        <f>Change!H61-Base!H61</f>
        <v>2.9112154086950426</v>
      </c>
      <c r="I61" s="34">
        <f>Change!I61-Base!I61</f>
        <v>5.3836883788973466</v>
      </c>
      <c r="J61" s="34">
        <f>Change!J61-Base!J61</f>
        <v>9.1169722775596824</v>
      </c>
      <c r="K61" s="34">
        <f>Change!K61-Base!K61</f>
        <v>13.326826523515564</v>
      </c>
      <c r="L61" s="34">
        <f>Change!L61-Base!L61</f>
        <v>19.003703701677253</v>
      </c>
      <c r="M61" s="34">
        <f>Change!M61-Base!M61</f>
        <v>22.520050030796142</v>
      </c>
      <c r="N61" s="34">
        <f>Change!N61-Base!N61</f>
        <v>25.967417325532551</v>
      </c>
      <c r="O61" s="34">
        <f>Change!O61-Base!O61</f>
        <v>30.615337996660401</v>
      </c>
      <c r="P61" s="34">
        <f>Change!P61-Base!P61</f>
        <v>33.026794621347818</v>
      </c>
      <c r="Q61" s="34">
        <f>Change!Q61-Base!Q61</f>
        <v>34.769230156536082</v>
      </c>
      <c r="R61" s="34">
        <f>Change!R61-Base!R61</f>
        <v>36.820489845251274</v>
      </c>
      <c r="S61" s="34">
        <f>Change!S61-Base!S61</f>
        <v>37.178548728944804</v>
      </c>
      <c r="T61" s="34">
        <f>Change!T61-Base!T61</f>
        <v>39.002815930637553</v>
      </c>
      <c r="U61" s="34">
        <f>Change!U61-Base!U61</f>
        <v>41.216717139173113</v>
      </c>
      <c r="V61" s="34">
        <f>Change!V61-Base!V61</f>
        <v>43.608792677120391</v>
      </c>
      <c r="W61" s="34">
        <f>Change!W61-Base!W61</f>
        <v>49.714244814581718</v>
      </c>
      <c r="X61" s="20"/>
    </row>
    <row r="62" spans="1:24" ht="15.75" x14ac:dyDescent="0.25">
      <c r="A62" s="20"/>
      <c r="B62" s="25" t="s">
        <v>86</v>
      </c>
      <c r="C62" s="20">
        <f t="shared" si="9"/>
        <v>0</v>
      </c>
      <c r="D62" s="34">
        <f>Change!D62-Base!D62</f>
        <v>0</v>
      </c>
      <c r="E62" s="34">
        <f>Change!E62-Base!E62</f>
        <v>0</v>
      </c>
      <c r="F62" s="34">
        <f>Change!F62-Base!F62</f>
        <v>0</v>
      </c>
      <c r="G62" s="34">
        <f>Change!G62-Base!G62</f>
        <v>0</v>
      </c>
      <c r="H62" s="34">
        <f>Change!H62-Base!H62</f>
        <v>0</v>
      </c>
      <c r="I62" s="34">
        <f>Change!I62-Base!I62</f>
        <v>0</v>
      </c>
      <c r="J62" s="34">
        <f>Change!J62-Base!J62</f>
        <v>0</v>
      </c>
      <c r="K62" s="34">
        <f>Change!K62-Base!K62</f>
        <v>0</v>
      </c>
      <c r="L62" s="34">
        <f>Change!L62-Base!L62</f>
        <v>0</v>
      </c>
      <c r="M62" s="34">
        <f>Change!M62-Base!M62</f>
        <v>0</v>
      </c>
      <c r="N62" s="34">
        <f>Change!N62-Base!N62</f>
        <v>0</v>
      </c>
      <c r="O62" s="34">
        <f>Change!O62-Base!O62</f>
        <v>0</v>
      </c>
      <c r="P62" s="34">
        <f>Change!P62-Base!P62</f>
        <v>0</v>
      </c>
      <c r="Q62" s="34">
        <f>Change!Q62-Base!Q62</f>
        <v>0</v>
      </c>
      <c r="R62" s="34">
        <f>Change!R62-Base!R62</f>
        <v>0</v>
      </c>
      <c r="S62" s="34">
        <f>Change!S62-Base!S62</f>
        <v>0</v>
      </c>
      <c r="T62" s="34">
        <f>Change!T62-Base!T62</f>
        <v>0</v>
      </c>
      <c r="U62" s="34">
        <f>Change!U62-Base!U62</f>
        <v>0</v>
      </c>
      <c r="V62" s="34">
        <f>Change!V62-Base!V62</f>
        <v>0</v>
      </c>
      <c r="W62" s="34">
        <f>Change!W62-Base!W62</f>
        <v>0</v>
      </c>
      <c r="X62" s="20"/>
    </row>
    <row r="63" spans="1:24" ht="15.75" x14ac:dyDescent="0.25">
      <c r="A63" s="20"/>
      <c r="B63" s="27" t="s">
        <v>1</v>
      </c>
      <c r="C63" s="35">
        <f t="shared" si="9"/>
        <v>79.610906612354711</v>
      </c>
      <c r="D63" s="35">
        <f>Change!D63-Base!D63</f>
        <v>0</v>
      </c>
      <c r="E63" s="35">
        <f>Change!E63-Base!E63</f>
        <v>-1.3293544871881835E-2</v>
      </c>
      <c r="F63" s="35">
        <f>Change!F63-Base!F63</f>
        <v>-0.4812390095494834</v>
      </c>
      <c r="G63" s="35">
        <f>Change!G63-Base!G63</f>
        <v>-4.3908829990165543E-2</v>
      </c>
      <c r="H63" s="35">
        <f>Change!H63-Base!H63</f>
        <v>1.2634755821658814</v>
      </c>
      <c r="I63" s="35">
        <f>Change!I63-Base!I63</f>
        <v>2.3080615695986495</v>
      </c>
      <c r="J63" s="35">
        <f>Change!J63-Base!J63</f>
        <v>3.2250550651930467</v>
      </c>
      <c r="K63" s="35">
        <f>Change!K63-Base!K63</f>
        <v>7.225069520810564</v>
      </c>
      <c r="L63" s="35">
        <f>Change!L63-Base!L63</f>
        <v>12.698561086141808</v>
      </c>
      <c r="M63" s="35">
        <f>Change!M63-Base!M63</f>
        <v>12.525200148236735</v>
      </c>
      <c r="N63" s="35">
        <f>Change!N63-Base!N63</f>
        <v>15.862419680946999</v>
      </c>
      <c r="O63" s="35">
        <f>Change!O63-Base!O63</f>
        <v>18.594935151828111</v>
      </c>
      <c r="P63" s="35">
        <f>Change!P63-Base!P63</f>
        <v>20.387237330805732</v>
      </c>
      <c r="Q63" s="35">
        <f>Change!Q63-Base!Q63</f>
        <v>21.663982857395666</v>
      </c>
      <c r="R63" s="35">
        <f>Change!R63-Base!R63</f>
        <v>28.011375134443995</v>
      </c>
      <c r="S63" s="35">
        <f>Change!S63-Base!S63</f>
        <v>11.318697305029218</v>
      </c>
      <c r="T63" s="35">
        <f>Change!T63-Base!T63</f>
        <v>13.141329417910185</v>
      </c>
      <c r="U63" s="35">
        <f>Change!U63-Base!U63</f>
        <v>16.449303315344139</v>
      </c>
      <c r="V63" s="35">
        <f>Change!V63-Base!V63</f>
        <v>-3.6879146012747697</v>
      </c>
      <c r="W63" s="35">
        <f>Change!W63-Base!W63</f>
        <v>5.2074033565026525</v>
      </c>
      <c r="X63" s="20"/>
    </row>
    <row r="64" spans="1:24" x14ac:dyDescent="0.25">
      <c r="A64" s="20"/>
      <c r="X64" s="20"/>
    </row>
    <row r="65" spans="1:24" ht="15.75" x14ac:dyDescent="0.25">
      <c r="A65" s="20">
        <v>8</v>
      </c>
      <c r="B65" s="24" t="s">
        <v>28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</row>
    <row r="66" spans="1:24" ht="15.75" x14ac:dyDescent="0.25">
      <c r="A66" s="20"/>
      <c r="B66" s="25" t="s">
        <v>29</v>
      </c>
      <c r="C66" s="20">
        <f t="shared" ref="C66:C68" si="10">NPV($C$2,D66:W66)</f>
        <v>268.74415209122202</v>
      </c>
      <c r="D66" s="34">
        <f>Change!D66-Base!D66</f>
        <v>0.22774515790524674</v>
      </c>
      <c r="E66" s="34">
        <f>Change!E66-Base!E66</f>
        <v>0.10915060477123006</v>
      </c>
      <c r="F66" s="34">
        <f>Change!F66-Base!F66</f>
        <v>0.37345916200104057</v>
      </c>
      <c r="G66" s="34">
        <f>Change!G66-Base!G66</f>
        <v>0.28353358441415821</v>
      </c>
      <c r="H66" s="34">
        <f>Change!H66-Base!H66</f>
        <v>-0.22217415751077851</v>
      </c>
      <c r="I66" s="34">
        <f>Change!I66-Base!I66</f>
        <v>0.15833927599425124</v>
      </c>
      <c r="J66" s="34">
        <f>Change!J66-Base!J66</f>
        <v>-0.48660840701180064</v>
      </c>
      <c r="K66" s="34">
        <f>Change!K66-Base!K66</f>
        <v>110.74180450911481</v>
      </c>
      <c r="L66" s="34">
        <f>Change!L66-Base!L66</f>
        <v>108.66369908691581</v>
      </c>
      <c r="M66" s="34">
        <f>Change!M66-Base!M66</f>
        <v>118.94793561411655</v>
      </c>
      <c r="N66" s="34">
        <f>Change!N66-Base!N66</f>
        <v>25.074034384830014</v>
      </c>
      <c r="O66" s="34">
        <f>Change!O66-Base!O66</f>
        <v>-5.9253737397544057</v>
      </c>
      <c r="P66" s="34">
        <f>Change!P66-Base!P66</f>
        <v>-0.36865394971246701</v>
      </c>
      <c r="Q66" s="34">
        <f>Change!Q66-Base!Q66</f>
        <v>-4.7770395555212701</v>
      </c>
      <c r="R66" s="34">
        <f>Change!R66-Base!R66</f>
        <v>56.394293932135639</v>
      </c>
      <c r="S66" s="34">
        <f>Change!S66-Base!S66</f>
        <v>44.294612262974368</v>
      </c>
      <c r="T66" s="34">
        <f>Change!T66-Base!T66</f>
        <v>28.551209307504905</v>
      </c>
      <c r="U66" s="34">
        <f>Change!U66-Base!U66</f>
        <v>58.554310230794442</v>
      </c>
      <c r="V66" s="34">
        <f>Change!V66-Base!V66</f>
        <v>16.480278791308109</v>
      </c>
      <c r="W66" s="34">
        <f>Change!W66-Base!W66</f>
        <v>16.504803222204259</v>
      </c>
      <c r="X66" s="20"/>
    </row>
    <row r="67" spans="1:24" ht="15.75" x14ac:dyDescent="0.25">
      <c r="A67" s="20"/>
      <c r="B67" s="25" t="s">
        <v>30</v>
      </c>
      <c r="C67" s="20">
        <f t="shared" si="10"/>
        <v>-937.57907681091012</v>
      </c>
      <c r="D67" s="34">
        <f>Change!D67-Base!D67</f>
        <v>0.49236118799203155</v>
      </c>
      <c r="E67" s="34">
        <f>Change!E67-Base!E67</f>
        <v>5.1191015508891269E-2</v>
      </c>
      <c r="F67" s="34">
        <f>Change!F67-Base!F67</f>
        <v>0.29643622317030349</v>
      </c>
      <c r="G67" s="34">
        <f>Change!G67-Base!G67</f>
        <v>1.6158689322378734</v>
      </c>
      <c r="H67" s="34">
        <f>Change!H67-Base!H67</f>
        <v>-0.20043219587012118</v>
      </c>
      <c r="I67" s="34">
        <f>Change!I67-Base!I67</f>
        <v>0.54883987970424641</v>
      </c>
      <c r="J67" s="34">
        <f>Change!J67-Base!J67</f>
        <v>10.734409742865296</v>
      </c>
      <c r="K67" s="34">
        <f>Change!K67-Base!K67</f>
        <v>-78.49384758548851</v>
      </c>
      <c r="L67" s="34">
        <f>Change!L67-Base!L67</f>
        <v>-131.44675530755725</v>
      </c>
      <c r="M67" s="34">
        <f>Change!M67-Base!M67</f>
        <v>-15.583479916738298</v>
      </c>
      <c r="N67" s="34">
        <f>Change!N67-Base!N67</f>
        <v>44.465927331689727</v>
      </c>
      <c r="O67" s="34">
        <f>Change!O67-Base!O67</f>
        <v>-148.79574745666983</v>
      </c>
      <c r="P67" s="34">
        <f>Change!P67-Base!P67</f>
        <v>-193.63131188119365</v>
      </c>
      <c r="Q67" s="34">
        <f>Change!Q67-Base!Q67</f>
        <v>-227.64679494879817</v>
      </c>
      <c r="R67" s="34">
        <f>Change!R67-Base!R67</f>
        <v>-169.24558618010161</v>
      </c>
      <c r="S67" s="34">
        <f>Change!S67-Base!S67</f>
        <v>-154.85573391930365</v>
      </c>
      <c r="T67" s="34">
        <f>Change!T67-Base!T67</f>
        <v>-114.47651324211785</v>
      </c>
      <c r="U67" s="34">
        <f>Change!U67-Base!U67</f>
        <v>-441.72436878891631</v>
      </c>
      <c r="V67" s="34">
        <f>Change!V67-Base!V67</f>
        <v>-538.92595561528367</v>
      </c>
      <c r="W67" s="34">
        <f>Change!W67-Base!W67</f>
        <v>-567.16496572257506</v>
      </c>
      <c r="X67" s="20"/>
    </row>
    <row r="68" spans="1:24" ht="15.75" x14ac:dyDescent="0.25">
      <c r="A68" s="20"/>
      <c r="B68" s="27" t="s">
        <v>1</v>
      </c>
      <c r="C68" s="35">
        <f t="shared" si="10"/>
        <v>-668.83492471968816</v>
      </c>
      <c r="D68" s="35">
        <f>Change!D68-Base!D68</f>
        <v>0.72010634589730671</v>
      </c>
      <c r="E68" s="35">
        <f>Change!E68-Base!E68</f>
        <v>0.16034162028006449</v>
      </c>
      <c r="F68" s="35">
        <f>Change!F68-Base!F68</f>
        <v>0.66989538517134406</v>
      </c>
      <c r="G68" s="35">
        <f>Change!G68-Base!G68</f>
        <v>1.8994025166520316</v>
      </c>
      <c r="H68" s="35">
        <f>Change!H68-Base!H68</f>
        <v>-0.42260635338089969</v>
      </c>
      <c r="I68" s="35">
        <f>Change!I68-Base!I68</f>
        <v>0.70717915569849765</v>
      </c>
      <c r="J68" s="35">
        <f>Change!J68-Base!J68</f>
        <v>10.247801335853495</v>
      </c>
      <c r="K68" s="35">
        <f>Change!K68-Base!K68</f>
        <v>32.247956923626305</v>
      </c>
      <c r="L68" s="35">
        <f>Change!L68-Base!L68</f>
        <v>-22.78305622064147</v>
      </c>
      <c r="M68" s="35">
        <f>Change!M68-Base!M68</f>
        <v>103.36445569737825</v>
      </c>
      <c r="N68" s="35">
        <f>Change!N68-Base!N68</f>
        <v>69.539961716519741</v>
      </c>
      <c r="O68" s="35">
        <f>Change!O68-Base!O68</f>
        <v>-154.72112119642424</v>
      </c>
      <c r="P68" s="35">
        <f>Change!P68-Base!P68</f>
        <v>-193.99996583090615</v>
      </c>
      <c r="Q68" s="35">
        <f>Change!Q68-Base!Q68</f>
        <v>-232.42383450431944</v>
      </c>
      <c r="R68" s="35">
        <f>Change!R68-Base!R68</f>
        <v>-112.85129224796597</v>
      </c>
      <c r="S68" s="35">
        <f>Change!S68-Base!S68</f>
        <v>-110.56112165632928</v>
      </c>
      <c r="T68" s="35">
        <f>Change!T68-Base!T68</f>
        <v>-85.925303934612941</v>
      </c>
      <c r="U68" s="35">
        <f>Change!U68-Base!U68</f>
        <v>-383.17005855812187</v>
      </c>
      <c r="V68" s="35">
        <f>Change!V68-Base!V68</f>
        <v>-522.44567682397553</v>
      </c>
      <c r="W68" s="35">
        <f>Change!W68-Base!W68</f>
        <v>-550.66016250037069</v>
      </c>
      <c r="X68" s="20"/>
    </row>
    <row r="69" spans="1:24" x14ac:dyDescent="0.25">
      <c r="A69" s="20"/>
      <c r="X69" s="20"/>
    </row>
    <row r="70" spans="1:24" ht="15.75" x14ac:dyDescent="0.25">
      <c r="A70" s="20">
        <v>9</v>
      </c>
      <c r="B70" s="24" t="s">
        <v>31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</row>
    <row r="71" spans="1:24" ht="15.75" x14ac:dyDescent="0.25">
      <c r="A71" s="20"/>
      <c r="B71" s="24" t="s">
        <v>32</v>
      </c>
      <c r="C71" s="31">
        <f t="shared" ref="C71:C72" si="11">NPV($C$2,D71:W71)</f>
        <v>148.2132090502765</v>
      </c>
      <c r="D71" s="20">
        <f>Change!D71-Base!D71</f>
        <v>0</v>
      </c>
      <c r="E71" s="20">
        <f>Change!E71-Base!E71</f>
        <v>0</v>
      </c>
      <c r="F71" s="20">
        <f>Change!F71-Base!F71</f>
        <v>0</v>
      </c>
      <c r="G71" s="20">
        <f>Change!G71-Base!G71</f>
        <v>0.18268998387651436</v>
      </c>
      <c r="H71" s="20">
        <f>Change!H71-Base!H71</f>
        <v>2.5841018214123324E-10</v>
      </c>
      <c r="I71" s="20">
        <f>Change!I71-Base!I71</f>
        <v>1.7765468761041348E-2</v>
      </c>
      <c r="J71" s="20">
        <f>Change!J71-Base!J71</f>
        <v>-0.27526319758024442</v>
      </c>
      <c r="K71" s="20">
        <f>Change!K71-Base!K71</f>
        <v>-6.1275086231814839</v>
      </c>
      <c r="L71" s="20">
        <f>Change!L71-Base!L71</f>
        <v>-7.2503174878642938</v>
      </c>
      <c r="M71" s="20">
        <f>Change!M71-Base!M71</f>
        <v>-6.5229657258328473</v>
      </c>
      <c r="N71" s="20">
        <f>Change!N71-Base!N71</f>
        <v>21.08604071438657</v>
      </c>
      <c r="O71" s="20">
        <f>Change!O71-Base!O71</f>
        <v>73.075465527074925</v>
      </c>
      <c r="P71" s="20">
        <f>Change!P71-Base!P71</f>
        <v>73.918892901774143</v>
      </c>
      <c r="Q71" s="20">
        <f>Change!Q71-Base!Q71</f>
        <v>75.485373412707588</v>
      </c>
      <c r="R71" s="20">
        <f>Change!R71-Base!R71</f>
        <v>48.672761965507391</v>
      </c>
      <c r="S71" s="20">
        <f>Change!S71-Base!S71</f>
        <v>48.941021944858562</v>
      </c>
      <c r="T71" s="20">
        <f>Change!T71-Base!T71</f>
        <v>49.226721481639288</v>
      </c>
      <c r="U71" s="20">
        <f>Change!U71-Base!U71</f>
        <v>5.0593755540980965</v>
      </c>
      <c r="V71" s="20">
        <f>Change!V71-Base!V71</f>
        <v>-1.8435440837596957</v>
      </c>
      <c r="W71" s="20">
        <f>Change!W71-Base!W71</f>
        <v>5.3259351074347592</v>
      </c>
      <c r="X71" s="20"/>
    </row>
    <row r="72" spans="1:24" ht="15.75" x14ac:dyDescent="0.25">
      <c r="A72" s="20"/>
      <c r="B72" s="27" t="s">
        <v>1</v>
      </c>
      <c r="C72" s="20">
        <f t="shared" si="11"/>
        <v>148.2132090502765</v>
      </c>
      <c r="D72" s="35">
        <f>Change!D72-Base!D72</f>
        <v>0</v>
      </c>
      <c r="E72" s="35">
        <f>Change!E72-Base!E72</f>
        <v>0</v>
      </c>
      <c r="F72" s="35">
        <f>Change!F72-Base!F72</f>
        <v>0</v>
      </c>
      <c r="G72" s="35">
        <f>Change!G72-Base!G72</f>
        <v>0.18268998387651436</v>
      </c>
      <c r="H72" s="35">
        <f>Change!H72-Base!H72</f>
        <v>2.5841018214123324E-10</v>
      </c>
      <c r="I72" s="35">
        <f>Change!I72-Base!I72</f>
        <v>1.7765468761041348E-2</v>
      </c>
      <c r="J72" s="35">
        <f>Change!J72-Base!J72</f>
        <v>-0.27526319758024442</v>
      </c>
      <c r="K72" s="35">
        <f>Change!K72-Base!K72</f>
        <v>-6.1275086231814839</v>
      </c>
      <c r="L72" s="35">
        <f>Change!L72-Base!L72</f>
        <v>-7.2503174878642938</v>
      </c>
      <c r="M72" s="35">
        <f>Change!M72-Base!M72</f>
        <v>-6.5229657258328473</v>
      </c>
      <c r="N72" s="35">
        <f>Change!N72-Base!N72</f>
        <v>21.08604071438657</v>
      </c>
      <c r="O72" s="35">
        <f>Change!O72-Base!O72</f>
        <v>73.075465527074925</v>
      </c>
      <c r="P72" s="35">
        <f>Change!P72-Base!P72</f>
        <v>73.918892901774143</v>
      </c>
      <c r="Q72" s="35">
        <f>Change!Q72-Base!Q72</f>
        <v>75.485373412707588</v>
      </c>
      <c r="R72" s="35">
        <f>Change!R72-Base!R72</f>
        <v>48.672761965507391</v>
      </c>
      <c r="S72" s="35">
        <f>Change!S72-Base!S72</f>
        <v>48.941021944858562</v>
      </c>
      <c r="T72" s="35">
        <f>Change!T72-Base!T72</f>
        <v>49.226721481639288</v>
      </c>
      <c r="U72" s="35">
        <f>Change!U72-Base!U72</f>
        <v>5.0593755540980965</v>
      </c>
      <c r="V72" s="35">
        <f>Change!V72-Base!V72</f>
        <v>-1.8435440837596957</v>
      </c>
      <c r="W72" s="35">
        <f>Change!W72-Base!W72</f>
        <v>5.3259351074347592</v>
      </c>
      <c r="X72" s="20"/>
    </row>
    <row r="73" spans="1:24" x14ac:dyDescent="0.25">
      <c r="A73" s="20"/>
      <c r="X73" s="20"/>
    </row>
    <row r="74" spans="1:24" ht="16.5" thickBot="1" x14ac:dyDescent="0.3">
      <c r="A74" s="20"/>
      <c r="B74" s="24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24" ht="16.5" thickBot="1" x14ac:dyDescent="0.3">
      <c r="A75" s="20">
        <v>10</v>
      </c>
      <c r="B75" s="38" t="s">
        <v>33</v>
      </c>
      <c r="C75" s="39">
        <f>NPV($C$2,D75:W75)</f>
        <v>1486.6876688310379</v>
      </c>
      <c r="D75" s="39">
        <f>Change!D75-Base!D75</f>
        <v>-5.3563826874778897E-2</v>
      </c>
      <c r="E75" s="39">
        <f>Change!E75-Base!E75</f>
        <v>0.23483422719573355</v>
      </c>
      <c r="F75" s="39">
        <f>Change!F75-Base!F75</f>
        <v>0.42986224008200224</v>
      </c>
      <c r="G75" s="39">
        <f>Change!G75-Base!G75</f>
        <v>3.3583468246456505</v>
      </c>
      <c r="H75" s="39">
        <f>Change!H75-Base!H75</f>
        <v>-0.56559288370317518</v>
      </c>
      <c r="I75" s="39">
        <f>Change!I75-Base!I75</f>
        <v>2.2268595144632854</v>
      </c>
      <c r="J75" s="39">
        <f>Change!J75-Base!J75</f>
        <v>42.387139200562615</v>
      </c>
      <c r="K75" s="39">
        <f>Change!K75-Base!K75</f>
        <v>254.8241999292386</v>
      </c>
      <c r="L75" s="39">
        <f>Change!L75-Base!L75</f>
        <v>274.17982034001034</v>
      </c>
      <c r="M75" s="39">
        <f>Change!M75-Base!M75</f>
        <v>294.62225534343315</v>
      </c>
      <c r="N75" s="39">
        <f>Change!N75-Base!N75</f>
        <v>163.17791597611404</v>
      </c>
      <c r="O75" s="39">
        <f>Change!O75-Base!O75</f>
        <v>127.20681926979114</v>
      </c>
      <c r="P75" s="39">
        <f>Change!P75-Base!P75</f>
        <v>144.88200907039754</v>
      </c>
      <c r="Q75" s="39">
        <f>Change!Q75-Base!Q75</f>
        <v>212.58468088856216</v>
      </c>
      <c r="R75" s="39">
        <f>Change!R75-Base!R75</f>
        <v>415.24902385983933</v>
      </c>
      <c r="S75" s="39">
        <f>Change!S75-Base!S75</f>
        <v>361.08438031831702</v>
      </c>
      <c r="T75" s="39">
        <f>Change!T75-Base!T75</f>
        <v>383.26463660143463</v>
      </c>
      <c r="U75" s="39">
        <f>Change!U75-Base!U75</f>
        <v>190.68801424668072</v>
      </c>
      <c r="V75" s="39">
        <f>Change!V75-Base!V75</f>
        <v>563.73808649925923</v>
      </c>
      <c r="W75" s="39">
        <f>Change!W75-Base!W75</f>
        <v>321.30533575498157</v>
      </c>
      <c r="X75" s="20"/>
    </row>
    <row r="76" spans="1:24" ht="15.75" x14ac:dyDescent="0.25">
      <c r="A76" s="20"/>
      <c r="B76" s="24" t="s">
        <v>34</v>
      </c>
      <c r="C76" s="20">
        <f t="shared" ref="C76:C77" si="12">NPV($C$2,D76:W76)</f>
        <v>-448.47123602698275</v>
      </c>
      <c r="D76" s="20">
        <f>Change!D76-Base!D76</f>
        <v>0</v>
      </c>
      <c r="E76" s="20">
        <f>Change!E76-Base!E76</f>
        <v>-1.3293544871885388E-2</v>
      </c>
      <c r="F76" s="20">
        <f>Change!F76-Base!F76</f>
        <v>-0.48123900954965393</v>
      </c>
      <c r="G76" s="20">
        <f>Change!G76-Base!G76</f>
        <v>-1.4233169363903926</v>
      </c>
      <c r="H76" s="20">
        <f>Change!H76-Base!H76</f>
        <v>-1.6477398262709357</v>
      </c>
      <c r="I76" s="20">
        <f>Change!I76-Base!I76</f>
        <v>-3.0578582350631223</v>
      </c>
      <c r="J76" s="20">
        <f>Change!J76-Base!J76</f>
        <v>43.568250289869411</v>
      </c>
      <c r="K76" s="20">
        <f>Change!K76-Base!K76</f>
        <v>-51.736560343471865</v>
      </c>
      <c r="L76" s="20">
        <f>Change!L76-Base!L76</f>
        <v>-38.022048703618111</v>
      </c>
      <c r="M76" s="20">
        <f>Change!M76-Base!M76</f>
        <v>-324.71255691191664</v>
      </c>
      <c r="N76" s="20">
        <f>Change!N76-Base!N76</f>
        <v>-182.89363335264397</v>
      </c>
      <c r="O76" s="20">
        <f>Change!O76-Base!O76</f>
        <v>319.13888167485311</v>
      </c>
      <c r="P76" s="20">
        <f>Change!P76-Base!P76</f>
        <v>324.59336647753707</v>
      </c>
      <c r="Q76" s="20">
        <f>Change!Q76-Base!Q76</f>
        <v>258.95260196738718</v>
      </c>
      <c r="R76" s="20">
        <f>Change!R76-Base!R76</f>
        <v>-127.85039987349046</v>
      </c>
      <c r="S76" s="20">
        <f>Change!S76-Base!S76</f>
        <v>-262.14531228958731</v>
      </c>
      <c r="T76" s="20">
        <f>Change!T76-Base!T76</f>
        <v>-262.84134799905678</v>
      </c>
      <c r="U76" s="20">
        <f>Change!U76-Base!U76</f>
        <v>-605.70138476583543</v>
      </c>
      <c r="V76" s="20">
        <f>Change!V76-Base!V76</f>
        <v>-249.1925374829907</v>
      </c>
      <c r="W76" s="20">
        <f>Change!W76-Base!W76</f>
        <v>-241.6545462276581</v>
      </c>
      <c r="X76" s="20"/>
    </row>
    <row r="77" spans="1:24" ht="15.75" x14ac:dyDescent="0.25">
      <c r="A77" s="20"/>
      <c r="B77" s="24" t="s">
        <v>35</v>
      </c>
      <c r="C77" s="20">
        <f t="shared" si="12"/>
        <v>1935.158904858019</v>
      </c>
      <c r="D77" s="20">
        <f>Change!D77-Base!D77</f>
        <v>-5.3563826875119958E-2</v>
      </c>
      <c r="E77" s="20">
        <f>Change!E77-Base!E77</f>
        <v>0.24812777206739156</v>
      </c>
      <c r="F77" s="20">
        <f>Change!F77-Base!F77</f>
        <v>0.91110124963120143</v>
      </c>
      <c r="G77" s="20">
        <f>Change!G77-Base!G77</f>
        <v>4.7816637610362704</v>
      </c>
      <c r="H77" s="20">
        <f>Change!H77-Base!H77</f>
        <v>1.0821469425675332</v>
      </c>
      <c r="I77" s="20">
        <f>Change!I77-Base!I77</f>
        <v>5.284717749526294</v>
      </c>
      <c r="J77" s="20">
        <f>Change!J77-Base!J77</f>
        <v>-1.1811110893079331</v>
      </c>
      <c r="K77" s="20">
        <f>Change!K77-Base!K77</f>
        <v>306.56076027271035</v>
      </c>
      <c r="L77" s="20">
        <f>Change!L77-Base!L77</f>
        <v>312.20186904362731</v>
      </c>
      <c r="M77" s="20">
        <f>Change!M77-Base!M77</f>
        <v>619.33481225534968</v>
      </c>
      <c r="N77" s="20">
        <f>Change!N77-Base!N77</f>
        <v>346.07154932875846</v>
      </c>
      <c r="O77" s="20">
        <f>Change!O77-Base!O77</f>
        <v>-191.93206240506191</v>
      </c>
      <c r="P77" s="20">
        <f>Change!P77-Base!P77</f>
        <v>-179.71135740713905</v>
      </c>
      <c r="Q77" s="20">
        <f>Change!Q77-Base!Q77</f>
        <v>-46.367921078823684</v>
      </c>
      <c r="R77" s="20">
        <f>Change!R77-Base!R77</f>
        <v>543.09942373332979</v>
      </c>
      <c r="S77" s="20">
        <f>Change!S77-Base!S77</f>
        <v>623.22969260790489</v>
      </c>
      <c r="T77" s="20">
        <f>Change!T77-Base!T77</f>
        <v>646.10598460049198</v>
      </c>
      <c r="U77" s="20">
        <f>Change!U77-Base!U77</f>
        <v>796.38939901251479</v>
      </c>
      <c r="V77" s="20">
        <f>Change!V77-Base!V77</f>
        <v>812.93062398225015</v>
      </c>
      <c r="W77" s="20">
        <f>Change!W77-Base!W77</f>
        <v>562.95988198263854</v>
      </c>
      <c r="X77" s="20"/>
    </row>
    <row r="78" spans="1:24" x14ac:dyDescent="0.25">
      <c r="A78" s="20"/>
      <c r="C78" s="20">
        <f>C77-C26</f>
        <v>1224.858252322121</v>
      </c>
      <c r="X78" s="20"/>
    </row>
    <row r="79" spans="1:24" ht="16.5" thickBot="1" x14ac:dyDescent="0.3">
      <c r="A79" s="20"/>
      <c r="B79" s="24"/>
      <c r="C79" s="40"/>
      <c r="G79" s="20"/>
      <c r="X79" s="20"/>
    </row>
    <row r="80" spans="1:24" ht="16.5" thickBot="1" x14ac:dyDescent="0.3">
      <c r="A80" s="20">
        <v>11</v>
      </c>
      <c r="B80" s="38" t="s">
        <v>36</v>
      </c>
      <c r="C80" s="41" t="s">
        <v>94</v>
      </c>
      <c r="D80" s="42"/>
      <c r="E80" s="42">
        <v>0</v>
      </c>
      <c r="F80" s="42"/>
      <c r="G80" s="42"/>
      <c r="H80" s="43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</row>
    <row r="81" spans="1:23" ht="15.75" x14ac:dyDescent="0.25">
      <c r="A81" s="20"/>
      <c r="B81" s="2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</row>
    <row r="82" spans="1:23" ht="15.75" x14ac:dyDescent="0.25">
      <c r="A82" s="20"/>
      <c r="B82" s="24"/>
      <c r="C82" s="20"/>
      <c r="D82" s="9"/>
    </row>
    <row r="83" spans="1:23" ht="15.75" x14ac:dyDescent="0.25">
      <c r="A83" s="20">
        <v>12</v>
      </c>
      <c r="B83" s="24" t="s">
        <v>71</v>
      </c>
      <c r="C83" s="45">
        <f>C84/Base!C84</f>
        <v>8.7856546473132846E-2</v>
      </c>
    </row>
    <row r="84" spans="1:23" ht="15.75" x14ac:dyDescent="0.25">
      <c r="A84" s="20"/>
      <c r="B84" s="25" t="s">
        <v>74</v>
      </c>
      <c r="C84" s="46">
        <f t="shared" ref="C84:C93" si="13">NPV($C$2,D84:W84)</f>
        <v>21829.490463792736</v>
      </c>
      <c r="D84" s="34">
        <f>Change!D84-Base!D84</f>
        <v>-3.1224168457192718</v>
      </c>
      <c r="E84" s="34">
        <f>Change!E84-Base!E84</f>
        <v>-5.7717505810978764</v>
      </c>
      <c r="F84" s="34">
        <f>Change!F84-Base!F84</f>
        <v>4.9835187029275403</v>
      </c>
      <c r="G84" s="34">
        <f>Change!G84-Base!G84</f>
        <v>68.256330906391668</v>
      </c>
      <c r="H84" s="34">
        <f>Change!H84-Base!H84</f>
        <v>-46.84138683088895</v>
      </c>
      <c r="I84" s="34">
        <f>Change!I84-Base!I84</f>
        <v>-19.757383587791992</v>
      </c>
      <c r="J84" s="34">
        <f>Change!J84-Base!J84</f>
        <v>459.95768193155163</v>
      </c>
      <c r="K84" s="34">
        <f>Change!K84-Base!K84</f>
        <v>4914.8913200543793</v>
      </c>
      <c r="L84" s="34">
        <f>Change!L84-Base!L84</f>
        <v>5755.2923674231497</v>
      </c>
      <c r="M84" s="34">
        <f>Change!M84-Base!M84</f>
        <v>3432.24815214923</v>
      </c>
      <c r="N84" s="34">
        <f>Change!N84-Base!N84</f>
        <v>1568.5037177006616</v>
      </c>
      <c r="O84" s="34">
        <f>Change!O84-Base!O84</f>
        <v>3125.7539110718735</v>
      </c>
      <c r="P84" s="34">
        <f>Change!P84-Base!P84</f>
        <v>5221.2450727837131</v>
      </c>
      <c r="Q84" s="34">
        <f>Change!Q84-Base!Q84</f>
        <v>6915.8620160245846</v>
      </c>
      <c r="R84" s="34">
        <f>Change!R84-Base!R84</f>
        <v>5381.4840056167814</v>
      </c>
      <c r="S84" s="34">
        <f>Change!S84-Base!S84</f>
        <v>5626.4287412210633</v>
      </c>
      <c r="T84" s="34">
        <f>Change!T84-Base!T84</f>
        <v>4652.6252882875133</v>
      </c>
      <c r="U84" s="34">
        <f>Change!U84-Base!U84</f>
        <v>2413.8111873172393</v>
      </c>
      <c r="V84" s="34">
        <f>Change!V84-Base!V84</f>
        <v>388.12541566703976</v>
      </c>
      <c r="W84" s="34">
        <f>Change!W84-Base!W84</f>
        <v>385.72260457441979</v>
      </c>
    </row>
    <row r="85" spans="1:23" ht="15.75" x14ac:dyDescent="0.25">
      <c r="A85" s="20"/>
      <c r="B85" s="25" t="s">
        <v>87</v>
      </c>
      <c r="C85" s="46">
        <f t="shared" si="13"/>
        <v>-196.48254785244683</v>
      </c>
      <c r="D85" s="34">
        <f>Change!D85-Base!D85</f>
        <v>-0.39708403506017476</v>
      </c>
      <c r="E85" s="34">
        <f>Change!E85-Base!E85</f>
        <v>-0.17817851630024961</v>
      </c>
      <c r="F85" s="34">
        <f>Change!F85-Base!F85</f>
        <v>-2.7236803428201029</v>
      </c>
      <c r="G85" s="34">
        <f>Change!G85-Base!G85</f>
        <v>-3.4154150219796975</v>
      </c>
      <c r="H85" s="34">
        <f>Change!H85-Base!H85</f>
        <v>0.16304146155994204</v>
      </c>
      <c r="I85" s="34">
        <f>Change!I85-Base!I85</f>
        <v>1.7446726606199263</v>
      </c>
      <c r="J85" s="34">
        <f>Change!J85-Base!J85</f>
        <v>0.77397284930009391</v>
      </c>
      <c r="K85" s="34">
        <f>Change!K85-Base!K85</f>
        <v>1.7086584870600063</v>
      </c>
      <c r="L85" s="34">
        <f>Change!L85-Base!L85</f>
        <v>4.8435306102398954</v>
      </c>
      <c r="M85" s="34">
        <f>Change!M85-Base!M85</f>
        <v>18.035564433049558</v>
      </c>
      <c r="N85" s="34">
        <f>Change!N85-Base!N85</f>
        <v>0.89320859700001165</v>
      </c>
      <c r="O85" s="34">
        <f>Change!O85-Base!O85</f>
        <v>-62.528079342379272</v>
      </c>
      <c r="P85" s="34">
        <f>Change!P85-Base!P85</f>
        <v>-74.190364639319114</v>
      </c>
      <c r="Q85" s="34">
        <f>Change!Q85-Base!Q85</f>
        <v>-81.37292055415918</v>
      </c>
      <c r="R85" s="34">
        <f>Change!R85-Base!R85</f>
        <v>-58.25337371069935</v>
      </c>
      <c r="S85" s="34">
        <f>Change!S85-Base!S85</f>
        <v>-58.05931982849927</v>
      </c>
      <c r="T85" s="34">
        <f>Change!T85-Base!T85</f>
        <v>-59.514715979389507</v>
      </c>
      <c r="U85" s="34">
        <f>Change!U85-Base!U85</f>
        <v>-65.370866152849089</v>
      </c>
      <c r="V85" s="34">
        <f>Change!V85-Base!V85</f>
        <v>-56.835103424589249</v>
      </c>
      <c r="W85" s="34">
        <f>Change!W85-Base!W85</f>
        <v>-57.528347494279103</v>
      </c>
    </row>
    <row r="86" spans="1:23" ht="15.75" x14ac:dyDescent="0.25">
      <c r="A86" s="20"/>
      <c r="B86" s="25" t="s">
        <v>88</v>
      </c>
      <c r="C86" s="46">
        <f t="shared" si="13"/>
        <v>1634.4778200724595</v>
      </c>
      <c r="D86" s="34">
        <f>Change!D86-Base!D86</f>
        <v>0</v>
      </c>
      <c r="E86" s="34">
        <f>Change!E86-Base!E86</f>
        <v>0</v>
      </c>
      <c r="F86" s="34">
        <f>Change!F86-Base!F86</f>
        <v>0</v>
      </c>
      <c r="G86" s="34">
        <f>Change!G86-Base!G86</f>
        <v>16.119946505089956</v>
      </c>
      <c r="H86" s="34">
        <f>Change!H86-Base!H86</f>
        <v>30.18763969299971</v>
      </c>
      <c r="I86" s="34">
        <f>Change!I86-Base!I86</f>
        <v>54.080637137999929</v>
      </c>
      <c r="J86" s="34">
        <f>Change!J86-Base!J86</f>
        <v>89.34274804100005</v>
      </c>
      <c r="K86" s="34">
        <f>Change!K86-Base!K86</f>
        <v>128.81954182100071</v>
      </c>
      <c r="L86" s="34">
        <f>Change!L86-Base!L86</f>
        <v>180.00258028199823</v>
      </c>
      <c r="M86" s="34">
        <f>Change!M86-Base!M86</f>
        <v>211.85953230300038</v>
      </c>
      <c r="N86" s="34">
        <f>Change!N86-Base!N86</f>
        <v>242.26613873700171</v>
      </c>
      <c r="O86" s="34">
        <f>Change!O86-Base!O86</f>
        <v>284.64085572990189</v>
      </c>
      <c r="P86" s="34">
        <f>Change!P86-Base!P86</f>
        <v>307.1205414258402</v>
      </c>
      <c r="Q86" s="34">
        <f>Change!Q86-Base!Q86</f>
        <v>325.82042820580318</v>
      </c>
      <c r="R86" s="34">
        <f>Change!R86-Base!R86</f>
        <v>337.05434088152469</v>
      </c>
      <c r="S86" s="34">
        <f>Change!S86-Base!S86</f>
        <v>342.78445495537744</v>
      </c>
      <c r="T86" s="34">
        <f>Change!T86-Base!T86</f>
        <v>359.16489793926849</v>
      </c>
      <c r="U86" s="34">
        <f>Change!U86-Base!U86</f>
        <v>376.92630408544028</v>
      </c>
      <c r="V86" s="34">
        <f>Change!V86-Base!V86</f>
        <v>395.54268460658022</v>
      </c>
      <c r="W86" s="34">
        <f>Change!W86-Base!W86</f>
        <v>438.17171549888008</v>
      </c>
    </row>
    <row r="87" spans="1:23" ht="15.75" x14ac:dyDescent="0.25">
      <c r="A87" s="20"/>
      <c r="B87" s="25" t="s">
        <v>39</v>
      </c>
      <c r="C87" s="46">
        <f t="shared" si="13"/>
        <v>7.0110216983619933E-3</v>
      </c>
      <c r="D87" s="34">
        <f>Change!D87-Base!D87</f>
        <v>1.7800000000534055E-3</v>
      </c>
      <c r="E87" s="34">
        <f>Change!E87-Base!E87</f>
        <v>0</v>
      </c>
      <c r="F87" s="34">
        <f>Change!F87-Base!F87</f>
        <v>0</v>
      </c>
      <c r="G87" s="34">
        <f>Change!G87-Base!G87</f>
        <v>0</v>
      </c>
      <c r="H87" s="34">
        <f>Change!H87-Base!H87</f>
        <v>-2.0000000000095497E-3</v>
      </c>
      <c r="I87" s="34">
        <f>Change!I87-Base!I87</f>
        <v>-9.9999999997635314E-4</v>
      </c>
      <c r="J87" s="34">
        <f>Change!J87-Base!J87</f>
        <v>3.0000000000427463E-3</v>
      </c>
      <c r="K87" s="34">
        <f>Change!K87-Base!K87</f>
        <v>-4.0000000000190994E-3</v>
      </c>
      <c r="L87" s="34">
        <f>Change!L87-Base!L87</f>
        <v>0</v>
      </c>
      <c r="M87" s="34">
        <f>Change!M87-Base!M87</f>
        <v>-9.9999999997635314E-4</v>
      </c>
      <c r="N87" s="34">
        <f>Change!N87-Base!N87</f>
        <v>0</v>
      </c>
      <c r="O87" s="34">
        <f>Change!O87-Base!O87</f>
        <v>7.0000000000050022E-3</v>
      </c>
      <c r="P87" s="34">
        <f>Change!P87-Base!P87</f>
        <v>5.9999727700414951E-3</v>
      </c>
      <c r="Q87" s="34">
        <f>Change!Q87-Base!Q87</f>
        <v>0</v>
      </c>
      <c r="R87" s="34">
        <f>Change!R87-Base!R87</f>
        <v>3.999999999962256E-3</v>
      </c>
      <c r="S87" s="34">
        <f>Change!S87-Base!S87</f>
        <v>2.9999999999859028E-3</v>
      </c>
      <c r="T87" s="34">
        <f>Change!T87-Base!T87</f>
        <v>-2.0000000000095497E-3</v>
      </c>
      <c r="U87" s="34">
        <f>Change!U87-Base!U87</f>
        <v>0</v>
      </c>
      <c r="V87" s="34">
        <f>Change!V87-Base!V87</f>
        <v>0</v>
      </c>
      <c r="W87" s="34">
        <f>Change!W87-Base!W87</f>
        <v>2.9999999999859028E-3</v>
      </c>
    </row>
    <row r="88" spans="1:23" ht="15.75" x14ac:dyDescent="0.25">
      <c r="A88" s="20"/>
      <c r="B88" s="25" t="s">
        <v>40</v>
      </c>
      <c r="C88" s="46">
        <f t="shared" si="13"/>
        <v>0</v>
      </c>
      <c r="D88" s="34">
        <f>Change!D88-Base!D88</f>
        <v>0</v>
      </c>
      <c r="E88" s="34">
        <f>Change!E88-Base!E88</f>
        <v>0</v>
      </c>
      <c r="F88" s="34">
        <f>Change!F88-Base!F88</f>
        <v>0</v>
      </c>
      <c r="G88" s="34">
        <f>Change!G88-Base!G88</f>
        <v>0</v>
      </c>
      <c r="H88" s="34">
        <f>Change!H88-Base!H88</f>
        <v>0</v>
      </c>
      <c r="I88" s="34">
        <f>Change!I88-Base!I88</f>
        <v>0</v>
      </c>
      <c r="J88" s="34">
        <f>Change!J88-Base!J88</f>
        <v>0</v>
      </c>
      <c r="K88" s="34">
        <f>Change!K88-Base!K88</f>
        <v>0</v>
      </c>
      <c r="L88" s="34">
        <f>Change!L88-Base!L88</f>
        <v>0</v>
      </c>
      <c r="M88" s="34">
        <f>Change!M88-Base!M88</f>
        <v>0</v>
      </c>
      <c r="N88" s="34">
        <f>Change!N88-Base!N88</f>
        <v>0</v>
      </c>
      <c r="O88" s="34">
        <f>Change!O88-Base!O88</f>
        <v>0</v>
      </c>
      <c r="P88" s="34">
        <f>Change!P88-Base!P88</f>
        <v>0</v>
      </c>
      <c r="Q88" s="34">
        <f>Change!Q88-Base!Q88</f>
        <v>0</v>
      </c>
      <c r="R88" s="34">
        <f>Change!R88-Base!R88</f>
        <v>0</v>
      </c>
      <c r="S88" s="34">
        <f>Change!S88-Base!S88</f>
        <v>0</v>
      </c>
      <c r="T88" s="34">
        <f>Change!T88-Base!T88</f>
        <v>0</v>
      </c>
      <c r="U88" s="34">
        <f>Change!U88-Base!U88</f>
        <v>0</v>
      </c>
      <c r="V88" s="34">
        <f>Change!V88-Base!V88</f>
        <v>0</v>
      </c>
      <c r="W88" s="34">
        <f>Change!W88-Base!W88</f>
        <v>0</v>
      </c>
    </row>
    <row r="89" spans="1:23" ht="15.75" x14ac:dyDescent="0.25">
      <c r="A89" s="20"/>
      <c r="B89" s="25" t="s">
        <v>41</v>
      </c>
      <c r="C89" s="46">
        <f t="shared" si="13"/>
        <v>-4715.9528861515873</v>
      </c>
      <c r="D89" s="34">
        <f>Change!D89-Base!D89</f>
        <v>-8.6458528812399891</v>
      </c>
      <c r="E89" s="34">
        <f>Change!E89-Base!E89</f>
        <v>-3.9302996518817963</v>
      </c>
      <c r="F89" s="34">
        <f>Change!F89-Base!F89</f>
        <v>-5.9847154670296732</v>
      </c>
      <c r="G89" s="34">
        <f>Change!G89-Base!G89</f>
        <v>-89.948820162549964</v>
      </c>
      <c r="H89" s="34">
        <f>Change!H89-Base!H89</f>
        <v>5.0070075580097182</v>
      </c>
      <c r="I89" s="34">
        <f>Change!I89-Base!I89</f>
        <v>-30.006121508660726</v>
      </c>
      <c r="J89" s="34">
        <f>Change!J89-Base!J89</f>
        <v>-738.7036913353495</v>
      </c>
      <c r="K89" s="34">
        <f>Change!K89-Base!K89</f>
        <v>-3871.0326053224107</v>
      </c>
      <c r="L89" s="34">
        <f>Change!L89-Base!L89</f>
        <v>-3408.6229897973408</v>
      </c>
      <c r="M89" s="34">
        <f>Change!M89-Base!M89</f>
        <v>1.6205753495105455</v>
      </c>
      <c r="N89" s="34">
        <f>Change!N89-Base!N89</f>
        <v>-309.08159880406129</v>
      </c>
      <c r="O89" s="34">
        <f>Change!O89-Base!O89</f>
        <v>-3440.5004409650437</v>
      </c>
      <c r="P89" s="34">
        <f>Change!P89-Base!P89</f>
        <v>-4748.9300728283733</v>
      </c>
      <c r="Q89" s="34">
        <f>Change!Q89-Base!Q89</f>
        <v>-5004.3712216336335</v>
      </c>
      <c r="R89" s="34">
        <f>Change!R89-Base!R89</f>
        <v>-2294.3301373965023</v>
      </c>
      <c r="S89" s="34">
        <f>Change!S89-Base!S89</f>
        <v>-2362.568181478624</v>
      </c>
      <c r="T89" s="34">
        <f>Change!T89-Base!T89</f>
        <v>-1792.0184810379196</v>
      </c>
      <c r="U89" s="34">
        <f>Change!U89-Base!U89</f>
        <v>5985.9398143481085</v>
      </c>
      <c r="V89" s="34">
        <f>Change!V89-Base!V89</f>
        <v>11091.866498347044</v>
      </c>
      <c r="W89" s="34">
        <f>Change!W89-Base!W89</f>
        <v>11191.340996651061</v>
      </c>
    </row>
    <row r="90" spans="1:23" ht="15.75" x14ac:dyDescent="0.25">
      <c r="A90" s="20"/>
      <c r="B90" s="25" t="s">
        <v>42</v>
      </c>
      <c r="C90" s="46">
        <f t="shared" si="13"/>
        <v>-9780.8353254622707</v>
      </c>
      <c r="D90" s="34">
        <f>Change!D90-Base!D90</f>
        <v>0</v>
      </c>
      <c r="E90" s="34">
        <f>Change!E90-Base!E90</f>
        <v>0</v>
      </c>
      <c r="F90" s="34">
        <f>Change!F90-Base!F90</f>
        <v>4.0941164011201181E-3</v>
      </c>
      <c r="G90" s="34">
        <f>Change!G90-Base!G90</f>
        <v>-0.52118582172988681</v>
      </c>
      <c r="H90" s="34">
        <f>Change!H90-Base!H90</f>
        <v>-0.95014844363049633</v>
      </c>
      <c r="I90" s="34">
        <f>Change!I90-Base!I90</f>
        <v>-0.18208981670068169</v>
      </c>
      <c r="J90" s="34">
        <f>Change!J90-Base!J90</f>
        <v>0</v>
      </c>
      <c r="K90" s="34">
        <f>Change!K90-Base!K90</f>
        <v>2.3754092218186997</v>
      </c>
      <c r="L90" s="34">
        <f>Change!L90-Base!L90</f>
        <v>0.34799143962118251</v>
      </c>
      <c r="M90" s="34">
        <f>Change!M90-Base!M90</f>
        <v>146.05832466471111</v>
      </c>
      <c r="N90" s="34">
        <f>Change!N90-Base!N90</f>
        <v>-1097.7924740786402</v>
      </c>
      <c r="O90" s="34">
        <f>Change!O90-Base!O90</f>
        <v>-1540.9356065309585</v>
      </c>
      <c r="P90" s="34">
        <f>Change!P90-Base!P90</f>
        <v>-1362.8674728231908</v>
      </c>
      <c r="Q90" s="34">
        <f>Change!Q90-Base!Q90</f>
        <v>-1362.4501854409009</v>
      </c>
      <c r="R90" s="34">
        <f>Change!R90-Base!R90</f>
        <v>-3938.2909295206591</v>
      </c>
      <c r="S90" s="34">
        <f>Change!S90-Base!S90</f>
        <v>-3983.299036636221</v>
      </c>
      <c r="T90" s="34">
        <f>Change!T90-Base!T90</f>
        <v>-3989.732543626491</v>
      </c>
      <c r="U90" s="34">
        <f>Change!U90-Base!U90</f>
        <v>-3885.7342410076999</v>
      </c>
      <c r="V90" s="34">
        <f>Change!V90-Base!V90</f>
        <v>-3781.8488553544066</v>
      </c>
      <c r="W90" s="34">
        <f>Change!W90-Base!W90</f>
        <v>-3816.1322745503712</v>
      </c>
    </row>
    <row r="91" spans="1:23" ht="15.75" x14ac:dyDescent="0.25">
      <c r="A91" s="20"/>
      <c r="B91" s="25" t="s">
        <v>43</v>
      </c>
      <c r="C91" s="46">
        <f t="shared" si="13"/>
        <v>3420.9694039265023</v>
      </c>
      <c r="D91" s="34">
        <f>Change!D91-Base!D91</f>
        <v>-0.21437102797972329</v>
      </c>
      <c r="E91" s="34">
        <f>Change!E91-Base!E91</f>
        <v>8.1318566381105484</v>
      </c>
      <c r="F91" s="34">
        <f>Change!F91-Base!F91</f>
        <v>-3.1628953288891353</v>
      </c>
      <c r="G91" s="34">
        <f>Change!G91-Base!G91</f>
        <v>-18.746421230140186</v>
      </c>
      <c r="H91" s="34">
        <f>Change!H91-Base!H91</f>
        <v>-0.52684603887973935</v>
      </c>
      <c r="I91" s="34">
        <f>Change!I91-Base!I91</f>
        <v>-1.0358550621385803</v>
      </c>
      <c r="J91" s="34">
        <f>Change!J91-Base!J91</f>
        <v>6.3803326880588429E-2</v>
      </c>
      <c r="K91" s="34">
        <f>Change!K91-Base!K91</f>
        <v>-1435.7905529814579</v>
      </c>
      <c r="L91" s="34">
        <f>Change!L91-Base!L91</f>
        <v>-1058.6042001609803</v>
      </c>
      <c r="M91" s="34">
        <f>Change!M91-Base!M91</f>
        <v>-6265.2517746941157</v>
      </c>
      <c r="N91" s="34">
        <f>Change!N91-Base!N91</f>
        <v>-1880.5179841372083</v>
      </c>
      <c r="O91" s="34">
        <f>Change!O91-Base!O91</f>
        <v>5069.2662505047047</v>
      </c>
      <c r="P91" s="34">
        <f>Change!P91-Base!P91</f>
        <v>5934.0705182787569</v>
      </c>
      <c r="Q91" s="34">
        <f>Change!Q91-Base!Q91</f>
        <v>5096.9365769076321</v>
      </c>
      <c r="R91" s="34">
        <f>Change!R91-Base!R91</f>
        <v>1568.7685853639705</v>
      </c>
      <c r="S91" s="34">
        <f>Change!S91-Base!S91</f>
        <v>1547.346036274379</v>
      </c>
      <c r="T91" s="34">
        <f>Change!T91-Base!T91</f>
        <v>1389.1286546691626</v>
      </c>
      <c r="U91" s="34">
        <f>Change!U91-Base!U91</f>
        <v>510.78122556649032</v>
      </c>
      <c r="V91" s="34">
        <f>Change!V91-Base!V91</f>
        <v>740.03908053877967</v>
      </c>
      <c r="W91" s="34">
        <f>Change!W91-Base!W91</f>
        <v>752.80667434433417</v>
      </c>
    </row>
    <row r="92" spans="1:23" ht="15.75" x14ac:dyDescent="0.25">
      <c r="A92" s="20"/>
      <c r="B92" s="25" t="s">
        <v>44</v>
      </c>
      <c r="C92" s="46">
        <f t="shared" si="13"/>
        <v>4554.6265331440081</v>
      </c>
      <c r="D92" s="34">
        <f>Change!D92-Base!D92</f>
        <v>0.6480662442099856</v>
      </c>
      <c r="E92" s="34">
        <f>Change!E92-Base!E92</f>
        <v>-0.14248181798848236</v>
      </c>
      <c r="F92" s="34">
        <f>Change!F92-Base!F92</f>
        <v>-0.98550009464997856</v>
      </c>
      <c r="G92" s="34">
        <f>Change!G92-Base!G92</f>
        <v>-3.8397803140396718</v>
      </c>
      <c r="H92" s="34">
        <f>Change!H92-Base!H92</f>
        <v>3.0173857341378607</v>
      </c>
      <c r="I92" s="34">
        <f>Change!I92-Base!I92</f>
        <v>-2.5612738945892488</v>
      </c>
      <c r="J92" s="34">
        <f>Change!J92-Base!J92</f>
        <v>-4.7919514675450046</v>
      </c>
      <c r="K92" s="34">
        <f>Change!K92-Base!K92</f>
        <v>1074.6624562643137</v>
      </c>
      <c r="L92" s="34">
        <f>Change!L92-Base!L92</f>
        <v>951.63157491364291</v>
      </c>
      <c r="M92" s="34">
        <f>Change!M92-Base!M92</f>
        <v>411.22193008454815</v>
      </c>
      <c r="N92" s="34">
        <f>Change!N92-Base!N92</f>
        <v>57.92138672154033</v>
      </c>
      <c r="O92" s="34">
        <f>Change!O92-Base!O92</f>
        <v>278.57161961037764</v>
      </c>
      <c r="P92" s="34">
        <f>Change!P92-Base!P92</f>
        <v>556.74462680883153</v>
      </c>
      <c r="Q92" s="34">
        <f>Change!Q92-Base!Q92</f>
        <v>760.41340673331979</v>
      </c>
      <c r="R92" s="34">
        <f>Change!R92-Base!R92</f>
        <v>2080.3271694221639</v>
      </c>
      <c r="S92" s="34">
        <f>Change!S92-Base!S92</f>
        <v>2050.401413173031</v>
      </c>
      <c r="T92" s="34">
        <f>Change!T92-Base!T92</f>
        <v>1629.2157834119325</v>
      </c>
      <c r="U92" s="34">
        <f>Change!U92-Base!U92</f>
        <v>1305.7480168458387</v>
      </c>
      <c r="V92" s="34">
        <f>Change!V92-Base!V92</f>
        <v>80.167220494638968</v>
      </c>
      <c r="W92" s="34">
        <f>Change!W92-Base!W92</f>
        <v>107.32688272261839</v>
      </c>
    </row>
    <row r="93" spans="1:23" ht="15.75" x14ac:dyDescent="0.25">
      <c r="A93" s="20"/>
      <c r="B93" s="27" t="s">
        <v>1</v>
      </c>
      <c r="C93" s="35">
        <f t="shared" si="13"/>
        <v>16746.30047249113</v>
      </c>
      <c r="D93" s="46">
        <f>Change!D93-Base!D93</f>
        <v>-11.729878545782412</v>
      </c>
      <c r="E93" s="46">
        <f>Change!E93-Base!E93</f>
        <v>-1.8908539291587658</v>
      </c>
      <c r="F93" s="46">
        <f>Change!F93-Base!F93</f>
        <v>-7.8691784140610253</v>
      </c>
      <c r="G93" s="46">
        <f>Change!G93-Base!G93</f>
        <v>-32.095345138965058</v>
      </c>
      <c r="H93" s="46">
        <f>Change!H93-Base!H93</f>
        <v>-9.9453068666916806</v>
      </c>
      <c r="I93" s="46">
        <f>Change!I93-Base!I93</f>
        <v>2.2815859287366038</v>
      </c>
      <c r="J93" s="46">
        <f>Change!J93-Base!J93</f>
        <v>-193.35443665416096</v>
      </c>
      <c r="K93" s="46">
        <f>Change!K93-Base!K93</f>
        <v>815.63022754472331</v>
      </c>
      <c r="L93" s="46">
        <f>Change!L93-Base!L93</f>
        <v>2424.8908547103492</v>
      </c>
      <c r="M93" s="46">
        <f>Change!M93-Base!M93</f>
        <v>-2044.2086957100692</v>
      </c>
      <c r="N93" s="46">
        <f>Change!N93-Base!N93</f>
        <v>-1417.8076052637189</v>
      </c>
      <c r="O93" s="46">
        <f>Change!O93-Base!O93</f>
        <v>3714.2755100784852</v>
      </c>
      <c r="P93" s="46">
        <f>Change!P93-Base!P93</f>
        <v>5833.1988489790383</v>
      </c>
      <c r="Q93" s="46">
        <f>Change!Q93-Base!Q93</f>
        <v>6650.8381002426322</v>
      </c>
      <c r="R93" s="46">
        <f>Change!R93-Base!R93</f>
        <v>3076.7636606565939</v>
      </c>
      <c r="S93" s="46">
        <f>Change!S93-Base!S93</f>
        <v>3163.0371076805168</v>
      </c>
      <c r="T93" s="46">
        <f>Change!T93-Base!T93</f>
        <v>2188.8668836640863</v>
      </c>
      <c r="U93" s="46">
        <f>Change!U93-Base!U93</f>
        <v>6642.1014410025819</v>
      </c>
      <c r="V93" s="46">
        <f>Change!V93-Base!V93</f>
        <v>8857.0569408750889</v>
      </c>
      <c r="W93" s="46">
        <f>Change!W93-Base!W93</f>
        <v>9001.7112517466594</v>
      </c>
    </row>
    <row r="94" spans="1:23" ht="15.75" x14ac:dyDescent="0.25">
      <c r="B94" s="24"/>
    </row>
    <row r="95" spans="1:23" ht="15.75" x14ac:dyDescent="0.25">
      <c r="B95" s="24" t="s">
        <v>69</v>
      </c>
      <c r="C95" s="20">
        <f t="shared" ref="C95" si="14">NPV($C$2,D95:W95)</f>
        <v>0</v>
      </c>
      <c r="D95" s="20">
        <f>Change!D95-Base!D95</f>
        <v>0</v>
      </c>
      <c r="E95" s="20">
        <f>Change!E95-Base!E95</f>
        <v>0</v>
      </c>
      <c r="F95" s="20">
        <f>Change!F95-Base!F95</f>
        <v>0</v>
      </c>
      <c r="G95" s="20">
        <f>Change!G95-Base!G95</f>
        <v>0</v>
      </c>
      <c r="H95" s="20">
        <f>Change!H95-Base!H95</f>
        <v>0</v>
      </c>
      <c r="I95" s="20">
        <f>Change!I95-Base!I95</f>
        <v>0</v>
      </c>
      <c r="J95" s="20">
        <f>Change!J95-Base!J95</f>
        <v>0</v>
      </c>
      <c r="K95" s="20">
        <f>Change!K95-Base!K95</f>
        <v>0</v>
      </c>
      <c r="L95" s="20">
        <f>Change!L95-Base!L95</f>
        <v>0</v>
      </c>
      <c r="M95" s="20">
        <f>Change!M95-Base!M95</f>
        <v>0</v>
      </c>
      <c r="N95" s="20">
        <f>Change!N95-Base!N95</f>
        <v>0</v>
      </c>
      <c r="O95" s="20">
        <f>Change!O95-Base!O95</f>
        <v>0</v>
      </c>
      <c r="P95" s="20">
        <f>Change!P95-Base!P95</f>
        <v>0</v>
      </c>
      <c r="Q95" s="20">
        <f>Change!Q95-Base!Q95</f>
        <v>0</v>
      </c>
      <c r="R95" s="20">
        <f>Change!R95-Base!R95</f>
        <v>0</v>
      </c>
      <c r="S95" s="20">
        <f>Change!S95-Base!S95</f>
        <v>0</v>
      </c>
      <c r="T95" s="20">
        <f>Change!T95-Base!T95</f>
        <v>0</v>
      </c>
      <c r="U95" s="20">
        <f>Change!U95-Base!U95</f>
        <v>0</v>
      </c>
      <c r="V95" s="20">
        <f>Change!V95-Base!V95</f>
        <v>0</v>
      </c>
      <c r="W95" s="20">
        <f>Change!W95-Base!W95</f>
        <v>0</v>
      </c>
    </row>
    <row r="98" spans="1:23" x14ac:dyDescent="0.25">
      <c r="G98" s="4">
        <f>209.8*0.902</f>
        <v>189.23960000000002</v>
      </c>
      <c r="S98" s="9"/>
    </row>
    <row r="100" spans="1:23" x14ac:dyDescent="0.25">
      <c r="A100" s="4">
        <v>13</v>
      </c>
      <c r="B100" s="7" t="s">
        <v>49</v>
      </c>
    </row>
    <row r="101" spans="1:23" x14ac:dyDescent="0.25">
      <c r="B101" s="4" t="s">
        <v>95</v>
      </c>
      <c r="C101" s="20">
        <f t="shared" ref="C101" si="15">NPV($C$2,D101:W101)</f>
        <v>-5.7134554446783082E-3</v>
      </c>
      <c r="D101" s="20">
        <f>Change!D101-Base!D101</f>
        <v>0</v>
      </c>
      <c r="E101" s="20">
        <f>Change!E101-Base!E101</f>
        <v>0</v>
      </c>
      <c r="F101" s="20">
        <f>Change!F101-Base!F101</f>
        <v>0</v>
      </c>
      <c r="G101" s="20">
        <f>Change!G101-Base!G101</f>
        <v>0</v>
      </c>
      <c r="H101" s="20">
        <f>Change!H101-Base!H101</f>
        <v>2.2328407008000498E-5</v>
      </c>
      <c r="I101" s="20">
        <f>Change!I101-Base!I101</f>
        <v>-3.1683381496779711E-6</v>
      </c>
      <c r="J101" s="20">
        <f>Change!J101-Base!J101</f>
        <v>5.0623260209940041E-5</v>
      </c>
      <c r="K101" s="20">
        <f>Change!K101-Base!K101</f>
        <v>-3.8202220041129911E-3</v>
      </c>
      <c r="L101" s="20">
        <f>Change!L101-Base!L101</f>
        <v>-4.1338523199999921E-3</v>
      </c>
      <c r="M101" s="20">
        <f>Change!M101-Base!M101</f>
        <v>-3.2524104990221906E-4</v>
      </c>
      <c r="N101" s="20">
        <f>Change!N101-Base!N101</f>
        <v>2.9536662752928096E-4</v>
      </c>
      <c r="O101" s="20">
        <f>Change!O101-Base!O101</f>
        <v>-6.7298718110133011E-4</v>
      </c>
      <c r="P101" s="20">
        <f>Change!P101-Base!P101</f>
        <v>-6.7877391566775009E-4</v>
      </c>
      <c r="Q101" s="20">
        <f>Change!Q101-Base!Q101</f>
        <v>-6.2529944841819033E-4</v>
      </c>
      <c r="R101" s="20">
        <f>Change!R101-Base!R101</f>
        <v>-7.211554920164699E-4</v>
      </c>
      <c r="S101" s="20">
        <f>Change!S101-Base!S101</f>
        <v>-1.8107036823216018E-4</v>
      </c>
      <c r="T101" s="20">
        <f>Change!T101-Base!T101</f>
        <v>0</v>
      </c>
      <c r="U101" s="20">
        <f>Change!U101-Base!U101</f>
        <v>0</v>
      </c>
      <c r="V101" s="20">
        <f>Change!V101-Base!V101</f>
        <v>0</v>
      </c>
      <c r="W101" s="20">
        <f>Change!W101-Base!W101</f>
        <v>0</v>
      </c>
    </row>
    <row r="103" spans="1:23" x14ac:dyDescent="0.25">
      <c r="B103" s="4" t="s">
        <v>96</v>
      </c>
      <c r="C103" s="20">
        <f t="shared" ref="C103:C107" si="16">NPV($C$2,D103:W103)</f>
        <v>-106.39321196767108</v>
      </c>
      <c r="D103" s="20">
        <f>Change!D103-Base!D103</f>
        <v>0</v>
      </c>
      <c r="E103" s="20">
        <f>Change!E103-Base!E103</f>
        <v>0</v>
      </c>
      <c r="F103" s="20">
        <f>Change!F103-Base!F103</f>
        <v>0</v>
      </c>
      <c r="G103" s="20">
        <f>Change!G103-Base!G103</f>
        <v>0</v>
      </c>
      <c r="H103" s="20">
        <f>Change!H103-Base!H103</f>
        <v>0</v>
      </c>
      <c r="I103" s="20">
        <f>Change!I103-Base!I103</f>
        <v>0</v>
      </c>
      <c r="J103" s="20">
        <f>Change!J103-Base!J103</f>
        <v>0</v>
      </c>
      <c r="K103" s="20">
        <f>Change!K103-Base!K103</f>
        <v>0</v>
      </c>
      <c r="L103" s="20">
        <f>Change!L103-Base!L103</f>
        <v>0</v>
      </c>
      <c r="M103" s="20">
        <f>Change!M103-Base!M103</f>
        <v>-1.9525920963266117</v>
      </c>
      <c r="N103" s="20">
        <f>Change!N103-Base!N103</f>
        <v>-23.076496550645743</v>
      </c>
      <c r="O103" s="20">
        <f>Change!O103-Base!O103</f>
        <v>-2.5120414116011034</v>
      </c>
      <c r="P103" s="20">
        <f>Change!P103-Base!P103</f>
        <v>-35.462299549361319</v>
      </c>
      <c r="Q103" s="20">
        <f>Change!Q103-Base!Q103</f>
        <v>-55.026578237526451</v>
      </c>
      <c r="R103" s="20">
        <f>Change!R103-Base!R103</f>
        <v>-69.20043103565547</v>
      </c>
      <c r="S103" s="20">
        <f>Change!S103-Base!S103</f>
        <v>-59.079434170527861</v>
      </c>
      <c r="T103" s="20">
        <f>Change!T103-Base!T103</f>
        <v>-28.214977841756536</v>
      </c>
      <c r="U103" s="20">
        <f>Change!U103-Base!U103</f>
        <v>0</v>
      </c>
      <c r="V103" s="20">
        <f>Change!V103-Base!V103</f>
        <v>0</v>
      </c>
      <c r="W103" s="20">
        <f>Change!W103-Base!W103</f>
        <v>0</v>
      </c>
    </row>
    <row r="104" spans="1:23" x14ac:dyDescent="0.25">
      <c r="B104" s="4" t="s">
        <v>89</v>
      </c>
      <c r="C104" s="20">
        <f t="shared" si="16"/>
        <v>781.63208286441318</v>
      </c>
      <c r="D104" s="20">
        <f>Change!D104-Base!D104</f>
        <v>0</v>
      </c>
      <c r="E104" s="20">
        <f>Change!E104-Base!E104</f>
        <v>0</v>
      </c>
      <c r="F104" s="20">
        <f>Change!F104-Base!F104</f>
        <v>4.9296745121068852E-2</v>
      </c>
      <c r="G104" s="20">
        <f>Change!G104-Base!G104</f>
        <v>0.44027368001013656</v>
      </c>
      <c r="H104" s="20">
        <f>Change!H104-Base!H104</f>
        <v>-0.56997673478821298</v>
      </c>
      <c r="I104" s="20">
        <f>Change!I104-Base!I104</f>
        <v>-0.31536523364627556</v>
      </c>
      <c r="J104" s="20">
        <f>Change!J104-Base!J104</f>
        <v>-0.45154631068811568</v>
      </c>
      <c r="K104" s="20">
        <f>Change!K104-Base!K104</f>
        <v>75.564253120063029</v>
      </c>
      <c r="L104" s="20">
        <f>Change!L104-Base!L104</f>
        <v>106.62562508405654</v>
      </c>
      <c r="M104" s="20">
        <f>Change!M104-Base!M104</f>
        <v>85.523165821330053</v>
      </c>
      <c r="N104" s="20">
        <f>Change!N104-Base!N104</f>
        <v>32.300725586544331</v>
      </c>
      <c r="O104" s="20">
        <f>Change!O104-Base!O104</f>
        <v>51.327287704715047</v>
      </c>
      <c r="P104" s="20">
        <f>Change!P104-Base!P104</f>
        <v>98.585009194705094</v>
      </c>
      <c r="Q104" s="20">
        <f>Change!Q104-Base!Q104</f>
        <v>159.80257057531713</v>
      </c>
      <c r="R104" s="20">
        <f>Change!R104-Base!R104</f>
        <v>179.77714403090263</v>
      </c>
      <c r="S104" s="20">
        <f>Change!S104-Base!S104</f>
        <v>203.41196195255759</v>
      </c>
      <c r="T104" s="20">
        <f>Change!T104-Base!T104</f>
        <v>194.09943174952332</v>
      </c>
      <c r="U104" s="20">
        <f>Change!U104-Base!U104</f>
        <v>273.5207421193482</v>
      </c>
      <c r="V104" s="20">
        <f>Change!V104-Base!V104</f>
        <v>343.74962041396958</v>
      </c>
      <c r="W104" s="20">
        <f>Change!W104-Base!W104</f>
        <v>383.05066619747504</v>
      </c>
    </row>
    <row r="105" spans="1:23" x14ac:dyDescent="0.25">
      <c r="B105" s="4" t="s">
        <v>90</v>
      </c>
      <c r="C105" s="20">
        <f t="shared" si="16"/>
        <v>35.061781639155981</v>
      </c>
      <c r="D105" s="20">
        <f>Change!D105-Base!D105</f>
        <v>2.0390402302737698E-2</v>
      </c>
      <c r="E105" s="20">
        <f>Change!E105-Base!E105</f>
        <v>-3.1511996769836514E-2</v>
      </c>
      <c r="F105" s="20">
        <f>Change!F105-Base!F105</f>
        <v>1.8604297919031509E-3</v>
      </c>
      <c r="G105" s="20">
        <f>Change!G105-Base!G105</f>
        <v>-6.0824691502787687E-3</v>
      </c>
      <c r="H105" s="20">
        <f>Change!H105-Base!H105</f>
        <v>3.3726874543989371E-2</v>
      </c>
      <c r="I105" s="20">
        <f>Change!I105-Base!I105</f>
        <v>0.15366796974306052</v>
      </c>
      <c r="J105" s="20">
        <f>Change!J105-Base!J105</f>
        <v>-1.4609363258351937E-2</v>
      </c>
      <c r="K105" s="20">
        <f>Change!K105-Base!K105</f>
        <v>18.055726266739402</v>
      </c>
      <c r="L105" s="20">
        <f>Change!L105-Base!L105</f>
        <v>18.339530938057759</v>
      </c>
      <c r="M105" s="20">
        <f>Change!M105-Base!M105</f>
        <v>0.7225123751747301</v>
      </c>
      <c r="N105" s="20">
        <f>Change!N105-Base!N105</f>
        <v>0.49689312373497013</v>
      </c>
      <c r="O105" s="20">
        <f>Change!O105-Base!O105</f>
        <v>-3.3864484886859891E-2</v>
      </c>
      <c r="P105" s="20">
        <f>Change!P105-Base!P105</f>
        <v>0.84621326025893984</v>
      </c>
      <c r="Q105" s="20">
        <f>Change!Q105-Base!Q105</f>
        <v>1.6533290546660402</v>
      </c>
      <c r="R105" s="20">
        <f>Change!R105-Base!R105</f>
        <v>0.54685556034211014</v>
      </c>
      <c r="S105" s="20">
        <f>Change!S105-Base!S105</f>
        <v>3.2304071363835605</v>
      </c>
      <c r="T105" s="20">
        <f>Change!T105-Base!T105</f>
        <v>2.5039478287353507</v>
      </c>
      <c r="U105" s="20">
        <f>Change!U105-Base!U105</f>
        <v>33.305391401698238</v>
      </c>
      <c r="V105" s="20">
        <f>Change!V105-Base!V105</f>
        <v>0.13861923099648998</v>
      </c>
      <c r="W105" s="20">
        <f>Change!W105-Base!W105</f>
        <v>0.10047573853842999</v>
      </c>
    </row>
    <row r="106" spans="1:23" x14ac:dyDescent="0.25">
      <c r="B106" s="4" t="s">
        <v>97</v>
      </c>
      <c r="C106" s="20">
        <f t="shared" si="16"/>
        <v>0</v>
      </c>
      <c r="D106" s="20">
        <f>Change!D106-Base!D106</f>
        <v>0</v>
      </c>
      <c r="E106" s="20">
        <f>Change!E106-Base!E106</f>
        <v>0</v>
      </c>
      <c r="F106" s="20">
        <f>Change!F106-Base!F106</f>
        <v>0</v>
      </c>
      <c r="G106" s="20">
        <f>Change!G106-Base!G106</f>
        <v>0</v>
      </c>
      <c r="H106" s="20">
        <f>Change!H106-Base!H106</f>
        <v>0</v>
      </c>
      <c r="I106" s="20">
        <f>Change!I106-Base!I106</f>
        <v>0</v>
      </c>
      <c r="J106" s="20">
        <f>Change!J106-Base!J106</f>
        <v>0</v>
      </c>
      <c r="K106" s="20">
        <f>Change!K106-Base!K106</f>
        <v>0</v>
      </c>
      <c r="L106" s="20">
        <f>Change!L106-Base!L106</f>
        <v>0</v>
      </c>
      <c r="M106" s="20">
        <f>Change!M106-Base!M106</f>
        <v>0</v>
      </c>
      <c r="N106" s="20">
        <f>Change!N106-Base!N106</f>
        <v>0</v>
      </c>
      <c r="O106" s="20">
        <f>Change!O106-Base!O106</f>
        <v>0</v>
      </c>
      <c r="P106" s="20">
        <f>Change!P106-Base!P106</f>
        <v>0</v>
      </c>
      <c r="Q106" s="20">
        <f>Change!Q106-Base!Q106</f>
        <v>0</v>
      </c>
      <c r="R106" s="20">
        <f>Change!R106-Base!R106</f>
        <v>0</v>
      </c>
      <c r="S106" s="20">
        <f>Change!S106-Base!S106</f>
        <v>0</v>
      </c>
      <c r="T106" s="20">
        <f>Change!T106-Base!T106</f>
        <v>0</v>
      </c>
      <c r="U106" s="20">
        <f>Change!U106-Base!U106</f>
        <v>0</v>
      </c>
      <c r="V106" s="20">
        <f>Change!V106-Base!V106</f>
        <v>0</v>
      </c>
      <c r="W106" s="20">
        <f>Change!W106-Base!W106</f>
        <v>0</v>
      </c>
    </row>
    <row r="107" spans="1:23" x14ac:dyDescent="0.25">
      <c r="B107" s="4" t="s">
        <v>1</v>
      </c>
      <c r="C107" s="35">
        <f t="shared" si="16"/>
        <v>710.30065253589805</v>
      </c>
      <c r="D107" s="20">
        <f>Change!D107-Base!D107</f>
        <v>2.0390402302737698E-2</v>
      </c>
      <c r="E107" s="20">
        <f>Change!E107-Base!E107</f>
        <v>-3.1511996769836514E-2</v>
      </c>
      <c r="F107" s="20">
        <f>Change!F107-Base!F107</f>
        <v>5.1157174912987102E-2</v>
      </c>
      <c r="G107" s="20">
        <f>Change!G107-Base!G107</f>
        <v>0.4341912108598649</v>
      </c>
      <c r="H107" s="20">
        <f>Change!H107-Base!H107</f>
        <v>-0.53624986024425425</v>
      </c>
      <c r="I107" s="20">
        <f>Change!I107-Base!I107</f>
        <v>-0.16169726390322126</v>
      </c>
      <c r="J107" s="20">
        <f>Change!J107-Base!J107</f>
        <v>-0.46615567394647428</v>
      </c>
      <c r="K107" s="20">
        <f>Change!K107-Base!K107</f>
        <v>93.619979386802441</v>
      </c>
      <c r="L107" s="20">
        <f>Change!L107-Base!L107</f>
        <v>124.96515602211431</v>
      </c>
      <c r="M107" s="20">
        <f>Change!M107-Base!M107</f>
        <v>84.293086100178158</v>
      </c>
      <c r="N107" s="20">
        <f>Change!N107-Base!N107</f>
        <v>9.7211221596335236</v>
      </c>
      <c r="O107" s="20">
        <f>Change!O107-Base!O107</f>
        <v>48.781381808227081</v>
      </c>
      <c r="P107" s="20">
        <f>Change!P107-Base!P107</f>
        <v>63.968922905602739</v>
      </c>
      <c r="Q107" s="20">
        <f>Change!Q107-Base!Q107</f>
        <v>106.42932139245673</v>
      </c>
      <c r="R107" s="20">
        <f>Change!R107-Base!R107</f>
        <v>111.12356855558932</v>
      </c>
      <c r="S107" s="20">
        <f>Change!S107-Base!S107</f>
        <v>147.56293491841328</v>
      </c>
      <c r="T107" s="20">
        <f>Change!T107-Base!T107</f>
        <v>168.38840173650215</v>
      </c>
      <c r="U107" s="20">
        <f>Change!U107-Base!U107</f>
        <v>306.82613352104642</v>
      </c>
      <c r="V107" s="20">
        <f>Change!V107-Base!V107</f>
        <v>343.88823964496606</v>
      </c>
      <c r="W107" s="20">
        <f>Change!W107-Base!W107</f>
        <v>383.15114193601346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5FB4-42F6-4F9A-AA80-9721931CCBCA}">
  <sheetPr codeName="Sheet3"/>
  <dimension ref="A1:AH107"/>
  <sheetViews>
    <sheetView showGridLines="0" zoomScale="80" zoomScaleNormal="80" workbookViewId="0">
      <pane xSplit="3" ySplit="5" topLeftCell="D6" activePane="bottomRight" state="frozen"/>
      <selection activeCell="H33" sqref="H33"/>
      <selection pane="topRight" activeCell="H33" sqref="H33"/>
      <selection pane="bottomLeft" activeCell="H33" sqref="H33"/>
      <selection pane="bottomRight" activeCell="D6" sqref="D6"/>
    </sheetView>
  </sheetViews>
  <sheetFormatPr defaultRowHeight="15" x14ac:dyDescent="0.25"/>
  <cols>
    <col min="1" max="1" width="9.140625" style="4"/>
    <col min="2" max="2" width="28.42578125" style="4" customWidth="1"/>
    <col min="3" max="3" width="19.42578125" style="4" customWidth="1"/>
    <col min="4" max="23" width="11.42578125" style="4" customWidth="1"/>
    <col min="24" max="24" width="5" style="4" customWidth="1"/>
    <col min="25" max="25" width="8.7109375" style="4" bestFit="1" customWidth="1"/>
    <col min="26" max="26" width="7.7109375" style="4" bestFit="1" customWidth="1"/>
    <col min="27" max="27" width="4.28515625" style="4" customWidth="1"/>
    <col min="28" max="28" width="18" style="4" customWidth="1"/>
    <col min="29" max="29" width="15.28515625" style="4" customWidth="1"/>
    <col min="30" max="30" width="12.28515625" style="4" bestFit="1" customWidth="1"/>
    <col min="31" max="16384" width="9.140625" style="4"/>
  </cols>
  <sheetData>
    <row r="1" spans="1:33" ht="21" thickBot="1" x14ac:dyDescent="0.35">
      <c r="C1" s="5" t="s">
        <v>0</v>
      </c>
      <c r="D1" s="32"/>
      <c r="F1" s="33" t="s">
        <v>139</v>
      </c>
    </row>
    <row r="2" spans="1:33" ht="15.75" thickBot="1" x14ac:dyDescent="0.3">
      <c r="C2" s="6">
        <v>6.6900000000000001E-2</v>
      </c>
    </row>
    <row r="4" spans="1:33" x14ac:dyDescent="0.25">
      <c r="Y4" s="4" t="s">
        <v>1</v>
      </c>
      <c r="Z4" s="4" t="s">
        <v>103</v>
      </c>
      <c r="AB4" s="4" t="s">
        <v>104</v>
      </c>
      <c r="AC4" s="4" t="s">
        <v>105</v>
      </c>
    </row>
    <row r="5" spans="1:33" x14ac:dyDescent="0.25">
      <c r="B5" s="28" t="s">
        <v>2</v>
      </c>
      <c r="C5" s="29" t="s">
        <v>3</v>
      </c>
      <c r="D5" s="30">
        <v>2023</v>
      </c>
      <c r="E5" s="30">
        <v>2024</v>
      </c>
      <c r="F5" s="30">
        <v>2025</v>
      </c>
      <c r="G5" s="30">
        <v>2026</v>
      </c>
      <c r="H5" s="30">
        <v>2027</v>
      </c>
      <c r="I5" s="30">
        <v>2028</v>
      </c>
      <c r="J5" s="30">
        <v>2029</v>
      </c>
      <c r="K5" s="30">
        <v>2030</v>
      </c>
      <c r="L5" s="30">
        <v>2031</v>
      </c>
      <c r="M5" s="30">
        <v>2032</v>
      </c>
      <c r="N5" s="30">
        <v>2033</v>
      </c>
      <c r="O5" s="30">
        <v>2034</v>
      </c>
      <c r="P5" s="30">
        <v>2035</v>
      </c>
      <c r="Q5" s="30">
        <v>2036</v>
      </c>
      <c r="R5" s="30">
        <v>2037</v>
      </c>
      <c r="S5" s="30">
        <v>2038</v>
      </c>
      <c r="T5" s="30">
        <v>2039</v>
      </c>
      <c r="U5" s="30">
        <v>2040</v>
      </c>
      <c r="V5" s="30">
        <v>2041</v>
      </c>
      <c r="W5" s="30">
        <v>2042</v>
      </c>
      <c r="AB5" s="4" t="s">
        <v>106</v>
      </c>
      <c r="AC5" s="4">
        <v>0</v>
      </c>
      <c r="AE5" s="4" t="s">
        <v>107</v>
      </c>
      <c r="AF5" s="4" t="s">
        <v>107</v>
      </c>
      <c r="AG5" s="4" t="s">
        <v>108</v>
      </c>
    </row>
    <row r="6" spans="1:33" x14ac:dyDescent="0.25">
      <c r="A6" s="20"/>
      <c r="AB6" s="4" t="s">
        <v>109</v>
      </c>
      <c r="AC6" s="4">
        <v>15532.224547827302</v>
      </c>
    </row>
    <row r="7" spans="1:33" ht="15.75" x14ac:dyDescent="0.25">
      <c r="A7" s="20">
        <v>1</v>
      </c>
      <c r="B7" s="24" t="s">
        <v>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33" ht="15.75" x14ac:dyDescent="0.25">
      <c r="A8" s="20"/>
      <c r="B8" s="24" t="s">
        <v>74</v>
      </c>
      <c r="C8" s="20">
        <v>1025.5148547907183</v>
      </c>
      <c r="D8" s="34">
        <v>35.155547669249465</v>
      </c>
      <c r="E8" s="34">
        <v>36.75642589210112</v>
      </c>
      <c r="F8" s="34">
        <v>28.210308008217901</v>
      </c>
      <c r="G8" s="34">
        <v>26.88903773219273</v>
      </c>
      <c r="H8" s="34">
        <v>28.737843370727699</v>
      </c>
      <c r="I8" s="34">
        <v>144.30707717757542</v>
      </c>
      <c r="J8" s="34">
        <v>142.3497348559886</v>
      </c>
      <c r="K8" s="34">
        <v>157.54095746808798</v>
      </c>
      <c r="L8" s="34">
        <v>157.29330307815738</v>
      </c>
      <c r="M8" s="34">
        <v>151.73110197965809</v>
      </c>
      <c r="N8" s="34">
        <v>138.9774313422817</v>
      </c>
      <c r="O8" s="34">
        <v>152.67024127290429</v>
      </c>
      <c r="P8" s="34">
        <v>150.7258386042206</v>
      </c>
      <c r="Q8" s="34">
        <v>161.63741926054303</v>
      </c>
      <c r="R8" s="34">
        <v>155.90724300460451</v>
      </c>
      <c r="S8" s="34">
        <v>166.114306369242</v>
      </c>
      <c r="T8" s="34">
        <v>168.32156497879271</v>
      </c>
      <c r="U8" s="34">
        <v>7.3940937798912598</v>
      </c>
      <c r="V8" s="34">
        <v>2.18614370978035</v>
      </c>
      <c r="W8" s="34">
        <v>2.3372177331837602</v>
      </c>
      <c r="X8" s="20"/>
      <c r="Y8" s="4">
        <v>2015.2428372874008</v>
      </c>
      <c r="AE8" s="4" t="s">
        <v>74</v>
      </c>
      <c r="AG8" s="4" t="s">
        <v>110</v>
      </c>
    </row>
    <row r="9" spans="1:33" ht="15.75" x14ac:dyDescent="0.25">
      <c r="A9" s="20"/>
      <c r="B9" s="25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33" ht="15.75" x14ac:dyDescent="0.25">
      <c r="A10" s="20"/>
      <c r="B10" s="27" t="s">
        <v>1</v>
      </c>
      <c r="C10" s="35">
        <v>1025.5148547907183</v>
      </c>
      <c r="D10" s="35">
        <v>35.155547669249465</v>
      </c>
      <c r="E10" s="35">
        <v>36.75642589210112</v>
      </c>
      <c r="F10" s="35">
        <v>28.210308008217901</v>
      </c>
      <c r="G10" s="35">
        <v>26.88903773219273</v>
      </c>
      <c r="H10" s="35">
        <v>28.737843370727699</v>
      </c>
      <c r="I10" s="35">
        <v>144.30707717757542</v>
      </c>
      <c r="J10" s="35">
        <v>142.3497348559886</v>
      </c>
      <c r="K10" s="35">
        <v>157.54095746808798</v>
      </c>
      <c r="L10" s="35">
        <v>157.29330307815738</v>
      </c>
      <c r="M10" s="35">
        <v>151.73110197965809</v>
      </c>
      <c r="N10" s="35">
        <v>138.9774313422817</v>
      </c>
      <c r="O10" s="35">
        <v>152.67024127290429</v>
      </c>
      <c r="P10" s="35">
        <v>150.7258386042206</v>
      </c>
      <c r="Q10" s="35">
        <v>161.63741926054303</v>
      </c>
      <c r="R10" s="35">
        <v>155.90724300460451</v>
      </c>
      <c r="S10" s="35">
        <v>166.114306369242</v>
      </c>
      <c r="T10" s="35">
        <v>168.32156497879271</v>
      </c>
      <c r="U10" s="35">
        <v>7.3940937798912598</v>
      </c>
      <c r="V10" s="35">
        <v>2.18614370978035</v>
      </c>
      <c r="W10" s="35">
        <v>2.3372177331837602</v>
      </c>
      <c r="X10" s="20"/>
      <c r="Y10" s="4">
        <v>2015.2428372874008</v>
      </c>
    </row>
    <row r="11" spans="1:33" x14ac:dyDescent="0.25">
      <c r="A11" s="20"/>
      <c r="X11" s="20"/>
    </row>
    <row r="12" spans="1:33" ht="15.75" x14ac:dyDescent="0.25">
      <c r="A12" s="20">
        <v>2</v>
      </c>
      <c r="B12" s="24" t="s">
        <v>6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33" ht="15.75" x14ac:dyDescent="0.25">
      <c r="A13" s="20"/>
      <c r="B13" s="25" t="s">
        <v>75</v>
      </c>
      <c r="C13" s="20">
        <v>4964.8894089813457</v>
      </c>
      <c r="D13" s="34">
        <v>282.53800191348307</v>
      </c>
      <c r="E13" s="34">
        <v>327.45417536661319</v>
      </c>
      <c r="F13" s="34">
        <v>310.94875931031629</v>
      </c>
      <c r="G13" s="34">
        <v>376.60745199448701</v>
      </c>
      <c r="H13" s="34">
        <v>369.6337245065846</v>
      </c>
      <c r="I13" s="34">
        <v>699.40865820994293</v>
      </c>
      <c r="J13" s="34">
        <v>676.36313379259707</v>
      </c>
      <c r="K13" s="34">
        <v>715.27585243160661</v>
      </c>
      <c r="L13" s="34">
        <v>697.0322443794455</v>
      </c>
      <c r="M13" s="34">
        <v>676.03491588461839</v>
      </c>
      <c r="N13" s="34">
        <v>556.72793281573081</v>
      </c>
      <c r="O13" s="34">
        <v>595.00027012241003</v>
      </c>
      <c r="P13" s="34">
        <v>545.56402892281551</v>
      </c>
      <c r="Q13" s="34">
        <v>553.90786467678595</v>
      </c>
      <c r="R13" s="34">
        <v>458.63618600079678</v>
      </c>
      <c r="S13" s="34">
        <v>451.18063033394623</v>
      </c>
      <c r="T13" s="34">
        <v>396.50164911704485</v>
      </c>
      <c r="U13" s="34">
        <v>65.870305701698697</v>
      </c>
      <c r="V13" s="34">
        <v>58.791659645522508</v>
      </c>
      <c r="W13" s="34">
        <v>60.085966617138133</v>
      </c>
      <c r="X13" s="20"/>
      <c r="Y13" s="4">
        <v>8873.5634117435857</v>
      </c>
      <c r="Z13" s="4" t="b">
        <v>1</v>
      </c>
      <c r="AE13" s="4" t="s">
        <v>74</v>
      </c>
      <c r="AG13" s="4" t="s">
        <v>111</v>
      </c>
    </row>
    <row r="14" spans="1:33" ht="15.75" x14ac:dyDescent="0.25">
      <c r="A14" s="20"/>
      <c r="B14" s="25" t="s">
        <v>7</v>
      </c>
      <c r="C14" s="20">
        <v>93.549863863454405</v>
      </c>
      <c r="D14" s="20">
        <v>16.200961580000332</v>
      </c>
      <c r="E14" s="20">
        <v>20.255211818794468</v>
      </c>
      <c r="F14" s="20">
        <v>20.199869709999952</v>
      </c>
      <c r="G14" s="20">
        <v>20.199869709999952</v>
      </c>
      <c r="H14" s="20">
        <v>20.199869709999952</v>
      </c>
      <c r="I14" s="20">
        <v>20.255211818794468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/>
      <c r="Y14" s="4">
        <v>117.31099434758912</v>
      </c>
      <c r="AE14" s="4" t="s">
        <v>112</v>
      </c>
      <c r="AG14" s="4" t="s">
        <v>111</v>
      </c>
    </row>
    <row r="15" spans="1:33" ht="15.75" x14ac:dyDescent="0.25">
      <c r="A15" s="20"/>
      <c r="B15" s="36" t="s">
        <v>8</v>
      </c>
      <c r="C15" s="20">
        <v>296.65690065837811</v>
      </c>
      <c r="D15" s="34">
        <v>0</v>
      </c>
      <c r="E15" s="34">
        <v>0</v>
      </c>
      <c r="F15" s="34">
        <v>0</v>
      </c>
      <c r="G15" s="34">
        <v>1.2470000000000001</v>
      </c>
      <c r="H15" s="34">
        <v>0</v>
      </c>
      <c r="I15" s="34">
        <v>50.503046840000003</v>
      </c>
      <c r="J15" s="34">
        <v>52.514182470000002</v>
      </c>
      <c r="K15" s="34">
        <v>13.911</v>
      </c>
      <c r="L15" s="34">
        <v>0</v>
      </c>
      <c r="M15" s="34">
        <v>34.046546102720001</v>
      </c>
      <c r="N15" s="34">
        <v>38.71567398948001</v>
      </c>
      <c r="O15" s="34">
        <v>0</v>
      </c>
      <c r="P15" s="34">
        <v>0</v>
      </c>
      <c r="Q15" s="34">
        <v>0</v>
      </c>
      <c r="R15" s="34">
        <v>315.2696626</v>
      </c>
      <c r="S15" s="34">
        <v>70.279500729999995</v>
      </c>
      <c r="T15" s="34">
        <v>0</v>
      </c>
      <c r="U15" s="34">
        <v>124.13162613980001</v>
      </c>
      <c r="V15" s="34">
        <v>0</v>
      </c>
      <c r="W15" s="34">
        <v>0</v>
      </c>
      <c r="X15" s="20"/>
      <c r="Y15" s="4">
        <v>700.61823887200001</v>
      </c>
    </row>
    <row r="16" spans="1:33" ht="15.75" x14ac:dyDescent="0.25">
      <c r="A16" s="20"/>
      <c r="B16" s="37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33" ht="15.75" x14ac:dyDescent="0.25">
      <c r="A17" s="20"/>
      <c r="B17" s="27" t="s">
        <v>1</v>
      </c>
      <c r="C17" s="35">
        <v>5355.0961735031779</v>
      </c>
      <c r="D17" s="35">
        <v>298.73896349348342</v>
      </c>
      <c r="E17" s="35">
        <v>347.70938718540765</v>
      </c>
      <c r="F17" s="35">
        <v>331.14862902031626</v>
      </c>
      <c r="G17" s="35">
        <v>398.05432170448699</v>
      </c>
      <c r="H17" s="35">
        <v>389.83359421658457</v>
      </c>
      <c r="I17" s="35">
        <v>770.16691686873742</v>
      </c>
      <c r="J17" s="35">
        <v>728.87731626259711</v>
      </c>
      <c r="K17" s="35">
        <v>729.18685243160655</v>
      </c>
      <c r="L17" s="35">
        <v>697.0322443794455</v>
      </c>
      <c r="M17" s="35">
        <v>710.08146198733834</v>
      </c>
      <c r="N17" s="35">
        <v>595.44360680521083</v>
      </c>
      <c r="O17" s="35">
        <v>595.00027012241003</v>
      </c>
      <c r="P17" s="35">
        <v>545.56402892281551</v>
      </c>
      <c r="Q17" s="35">
        <v>553.90786467678595</v>
      </c>
      <c r="R17" s="35">
        <v>773.90584860079684</v>
      </c>
      <c r="S17" s="35">
        <v>521.46013106394616</v>
      </c>
      <c r="T17" s="35">
        <v>396.50164911704485</v>
      </c>
      <c r="U17" s="35">
        <v>190.0019318414987</v>
      </c>
      <c r="V17" s="35">
        <v>58.791659645522508</v>
      </c>
      <c r="W17" s="35">
        <v>60.085966617138133</v>
      </c>
      <c r="X17" s="20"/>
      <c r="Y17" s="4">
        <v>9691.492644963173</v>
      </c>
    </row>
    <row r="18" spans="1:33" x14ac:dyDescent="0.25">
      <c r="A18" s="20"/>
      <c r="X18" s="20"/>
    </row>
    <row r="19" spans="1:33" ht="15.75" x14ac:dyDescent="0.25">
      <c r="A19" s="20">
        <v>3</v>
      </c>
      <c r="B19" s="24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33" ht="15.75" x14ac:dyDescent="0.25">
      <c r="A20" s="20"/>
      <c r="B20" s="25" t="s">
        <v>45</v>
      </c>
      <c r="C20" s="20">
        <v>6458.7145507899022</v>
      </c>
      <c r="D20" s="34">
        <v>701.75438907583828</v>
      </c>
      <c r="E20" s="34">
        <v>790.37796594645363</v>
      </c>
      <c r="F20" s="34">
        <v>558.18595969537432</v>
      </c>
      <c r="G20" s="34">
        <v>541.57855987575363</v>
      </c>
      <c r="H20" s="34">
        <v>575.95954029596817</v>
      </c>
      <c r="I20" s="34">
        <v>719.46416031385911</v>
      </c>
      <c r="J20" s="34">
        <v>748.75627438563515</v>
      </c>
      <c r="K20" s="34">
        <v>835.14973262562683</v>
      </c>
      <c r="L20" s="34">
        <v>887.19397420270855</v>
      </c>
      <c r="M20" s="34">
        <v>623.59659706501873</v>
      </c>
      <c r="N20" s="34">
        <v>432.63897170539127</v>
      </c>
      <c r="O20" s="34">
        <v>500.48789390347463</v>
      </c>
      <c r="P20" s="34">
        <v>570.30798814430432</v>
      </c>
      <c r="Q20" s="34">
        <v>647.37381306451971</v>
      </c>
      <c r="R20" s="34">
        <v>476.87032435932252</v>
      </c>
      <c r="S20" s="34">
        <v>488.75749165110426</v>
      </c>
      <c r="T20" s="34">
        <v>467.60440882607384</v>
      </c>
      <c r="U20" s="34">
        <v>148.1217492435652</v>
      </c>
      <c r="V20" s="34">
        <v>41.57857976039157</v>
      </c>
      <c r="W20" s="34">
        <v>44.417185645832511</v>
      </c>
      <c r="X20" s="20"/>
      <c r="Y20" s="4">
        <v>10800.175559786214</v>
      </c>
      <c r="AE20" s="4" t="s">
        <v>74</v>
      </c>
      <c r="AG20" s="4" t="s">
        <v>113</v>
      </c>
    </row>
    <row r="21" spans="1:33" ht="15.75" x14ac:dyDescent="0.25">
      <c r="A21" s="20"/>
      <c r="B21" s="25" t="s">
        <v>76</v>
      </c>
      <c r="C21" s="20">
        <v>4.9347301275819309</v>
      </c>
      <c r="D21" s="34">
        <v>0.73206591237999974</v>
      </c>
      <c r="E21" s="34">
        <v>0.60415996277999973</v>
      </c>
      <c r="F21" s="34">
        <v>0.80174805132000004</v>
      </c>
      <c r="G21" s="34">
        <v>0.58330486708000051</v>
      </c>
      <c r="H21" s="34">
        <v>0.71241604839999961</v>
      </c>
      <c r="I21" s="34">
        <v>0.64677612500999992</v>
      </c>
      <c r="J21" s="34">
        <v>0.37989956754000004</v>
      </c>
      <c r="K21" s="34">
        <v>0.21699884522999999</v>
      </c>
      <c r="L21" s="34">
        <v>0.34956675994000014</v>
      </c>
      <c r="M21" s="34">
        <v>0.39243553242000007</v>
      </c>
      <c r="N21" s="34">
        <v>0.33012387729999987</v>
      </c>
      <c r="O21" s="34">
        <v>0.41611198530000004</v>
      </c>
      <c r="P21" s="34">
        <v>0.59897720033000013</v>
      </c>
      <c r="Q21" s="34">
        <v>0.67080880112000019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20"/>
      <c r="Y21" s="4">
        <v>7.4353935361500003</v>
      </c>
      <c r="AE21" s="4" t="s">
        <v>74</v>
      </c>
      <c r="AG21" s="4" t="s">
        <v>114</v>
      </c>
    </row>
    <row r="22" spans="1:33" ht="15.75" x14ac:dyDescent="0.25">
      <c r="A22" s="20"/>
      <c r="B22" s="27" t="s">
        <v>1</v>
      </c>
      <c r="C22" s="35">
        <v>6463.6492809174824</v>
      </c>
      <c r="D22" s="35">
        <v>702.48645498821827</v>
      </c>
      <c r="E22" s="35">
        <v>790.98212590923367</v>
      </c>
      <c r="F22" s="35">
        <v>558.98770774669435</v>
      </c>
      <c r="G22" s="35">
        <v>542.16186474283359</v>
      </c>
      <c r="H22" s="35">
        <v>576.67195634436814</v>
      </c>
      <c r="I22" s="35">
        <v>720.11093643886909</v>
      </c>
      <c r="J22" s="35">
        <v>749.1361739531751</v>
      </c>
      <c r="K22" s="35">
        <v>835.36673147085685</v>
      </c>
      <c r="L22" s="35">
        <v>887.54354096264854</v>
      </c>
      <c r="M22" s="35">
        <v>623.98903259743872</v>
      </c>
      <c r="N22" s="35">
        <v>432.9690955826913</v>
      </c>
      <c r="O22" s="35">
        <v>500.90400588877463</v>
      </c>
      <c r="P22" s="35">
        <v>570.90696534463427</v>
      </c>
      <c r="Q22" s="35">
        <v>648.04462186563967</v>
      </c>
      <c r="R22" s="35">
        <v>476.87032435932252</v>
      </c>
      <c r="S22" s="35">
        <v>488.75749165110426</v>
      </c>
      <c r="T22" s="35">
        <v>467.60440882607384</v>
      </c>
      <c r="U22" s="35">
        <v>148.1217492435652</v>
      </c>
      <c r="V22" s="35">
        <v>41.57857976039157</v>
      </c>
      <c r="W22" s="35">
        <v>44.417185645832511</v>
      </c>
      <c r="X22" s="20"/>
      <c r="Y22" s="4">
        <v>10807.610953322364</v>
      </c>
    </row>
    <row r="23" spans="1:33" x14ac:dyDescent="0.25">
      <c r="A23" s="20"/>
      <c r="X23" s="20"/>
    </row>
    <row r="24" spans="1:33" ht="15.75" x14ac:dyDescent="0.25">
      <c r="A24" s="20">
        <v>4</v>
      </c>
      <c r="B24" s="24" t="s">
        <v>77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33" ht="15.75" x14ac:dyDescent="0.25">
      <c r="A25" s="20"/>
      <c r="B25" s="25" t="s">
        <v>78</v>
      </c>
      <c r="C25" s="20">
        <v>2.1890350781217406E-2</v>
      </c>
      <c r="D25" s="20">
        <v>0</v>
      </c>
      <c r="E25" s="20">
        <v>0</v>
      </c>
      <c r="F25" s="20">
        <v>0</v>
      </c>
      <c r="G25" s="20">
        <v>0</v>
      </c>
      <c r="H25" s="20">
        <v>9.7639166966227708E-3</v>
      </c>
      <c r="I25" s="20">
        <v>9.3361154657327014E-3</v>
      </c>
      <c r="J25" s="20">
        <v>9.2562991134002605E-3</v>
      </c>
      <c r="K25" s="20">
        <v>4.803983455162501E-4</v>
      </c>
      <c r="L25" s="20">
        <v>6.4205891450792993E-4</v>
      </c>
      <c r="M25" s="20">
        <v>2.0330080978651199E-3</v>
      </c>
      <c r="N25" s="20">
        <v>1.175956823871361E-3</v>
      </c>
      <c r="O25" s="20">
        <v>1.7145040157498994E-4</v>
      </c>
      <c r="P25" s="20">
        <v>1.4953341355134002E-4</v>
      </c>
      <c r="Q25" s="20">
        <v>1.0129623701924998E-4</v>
      </c>
      <c r="R25" s="20">
        <v>9.1168635253920002E-5</v>
      </c>
      <c r="S25" s="20">
        <v>3.1037029309703988E-4</v>
      </c>
      <c r="T25" s="20">
        <v>0</v>
      </c>
      <c r="U25" s="20">
        <v>0</v>
      </c>
      <c r="V25" s="20">
        <v>0</v>
      </c>
      <c r="W25" s="20">
        <v>0</v>
      </c>
      <c r="X25" s="20"/>
      <c r="Y25" s="4">
        <v>3.3511572438012935E-2</v>
      </c>
    </row>
    <row r="26" spans="1:33" ht="15.75" x14ac:dyDescent="0.25">
      <c r="A26" s="20"/>
      <c r="B26" s="25" t="s">
        <v>92</v>
      </c>
      <c r="C26" s="20">
        <v>308.74195160493593</v>
      </c>
      <c r="D26" s="20">
        <v>69.713330836814691</v>
      </c>
      <c r="E26" s="20">
        <v>82.86438232032063</v>
      </c>
      <c r="F26" s="20">
        <v>348.08714061808723</v>
      </c>
      <c r="G26" s="20">
        <v>340.23688444921538</v>
      </c>
      <c r="H26" s="20">
        <v>375.91092807678518</v>
      </c>
      <c r="I26" s="20">
        <v>-224.71584922568795</v>
      </c>
      <c r="J26" s="20">
        <v>-177.08907131495826</v>
      </c>
      <c r="K26" s="20">
        <v>-155.97270717149081</v>
      </c>
      <c r="L26" s="20">
        <v>-58.171190831492886</v>
      </c>
      <c r="M26" s="20">
        <v>-228.83451778784624</v>
      </c>
      <c r="N26" s="20">
        <v>-327.78034594976731</v>
      </c>
      <c r="O26" s="20">
        <v>-325.00754544317419</v>
      </c>
      <c r="P26" s="20">
        <v>-234.51228702357392</v>
      </c>
      <c r="Q26" s="20">
        <v>-222.97457753942294</v>
      </c>
      <c r="R26" s="20">
        <v>-237.69499927969741</v>
      </c>
      <c r="S26" s="20">
        <v>-226.82266837241414</v>
      </c>
      <c r="T26" s="20">
        <v>-222.0362961997468</v>
      </c>
      <c r="U26" s="20">
        <v>595.27412878610278</v>
      </c>
      <c r="V26" s="20">
        <v>708.08911786521105</v>
      </c>
      <c r="W26" s="20">
        <v>776.55738587310589</v>
      </c>
      <c r="X26" s="20"/>
      <c r="AG26" s="4" t="s">
        <v>115</v>
      </c>
    </row>
    <row r="27" spans="1:33" ht="15.75" x14ac:dyDescent="0.25">
      <c r="A27" s="20"/>
      <c r="B27" s="27" t="s">
        <v>1</v>
      </c>
      <c r="C27" s="35">
        <v>308.763841955717</v>
      </c>
      <c r="D27" s="35">
        <v>69.713330836814691</v>
      </c>
      <c r="E27" s="35">
        <v>82.86438232032063</v>
      </c>
      <c r="F27" s="35">
        <v>348.08714061808723</v>
      </c>
      <c r="G27" s="35">
        <v>340.23688444921538</v>
      </c>
      <c r="H27" s="35">
        <v>375.9206919934818</v>
      </c>
      <c r="I27" s="35">
        <v>-224.7065131102222</v>
      </c>
      <c r="J27" s="35">
        <v>-177.07981501584487</v>
      </c>
      <c r="K27" s="35">
        <v>-155.97222677314528</v>
      </c>
      <c r="L27" s="35">
        <v>-58.170548772578378</v>
      </c>
      <c r="M27" s="35">
        <v>-228.83248477974837</v>
      </c>
      <c r="N27" s="35">
        <v>-327.77916999294342</v>
      </c>
      <c r="O27" s="35">
        <v>-325.00737399277261</v>
      </c>
      <c r="P27" s="35">
        <v>-234.51213749016037</v>
      </c>
      <c r="Q27" s="35">
        <v>-222.97447624318593</v>
      </c>
      <c r="R27" s="35">
        <v>-237.69490811106215</v>
      </c>
      <c r="S27" s="35">
        <v>-226.82235800212104</v>
      </c>
      <c r="T27" s="35">
        <v>-222.0362961997468</v>
      </c>
      <c r="U27" s="35">
        <v>595.27412878610278</v>
      </c>
      <c r="V27" s="35">
        <v>708.08911786521105</v>
      </c>
      <c r="W27" s="35">
        <v>776.55738587310589</v>
      </c>
      <c r="X27" s="20"/>
      <c r="Y27" s="4">
        <v>655.154754258808</v>
      </c>
    </row>
    <row r="28" spans="1:33" x14ac:dyDescent="0.25">
      <c r="A28" s="20"/>
      <c r="X28" s="20"/>
    </row>
    <row r="29" spans="1:33" ht="15.75" x14ac:dyDescent="0.25">
      <c r="A29" s="20"/>
      <c r="B29" s="24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33" ht="15.75" x14ac:dyDescent="0.25">
      <c r="A30" s="20">
        <v>5</v>
      </c>
      <c r="B30" s="24" t="s">
        <v>79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33" ht="15.75" x14ac:dyDescent="0.25">
      <c r="A31" s="20"/>
      <c r="B31" s="25" t="s">
        <v>10</v>
      </c>
      <c r="C31" s="20">
        <v>-998.77140798486028</v>
      </c>
      <c r="D31" s="34">
        <v>25.281834349036089</v>
      </c>
      <c r="E31" s="34">
        <v>39.081955606658838</v>
      </c>
      <c r="F31" s="34">
        <v>11.19946708342572</v>
      </c>
      <c r="G31" s="34">
        <v>-70.721076237220799</v>
      </c>
      <c r="H31" s="34">
        <v>-147.26430932974074</v>
      </c>
      <c r="I31" s="34">
        <v>-157.89107761553876</v>
      </c>
      <c r="J31" s="34">
        <v>-164.39532652409048</v>
      </c>
      <c r="K31" s="34">
        <v>-206.27570114153426</v>
      </c>
      <c r="L31" s="34">
        <v>-214.75068794642192</v>
      </c>
      <c r="M31" s="34">
        <v>-217.06753733819122</v>
      </c>
      <c r="N31" s="34">
        <v>-218.27241300288611</v>
      </c>
      <c r="O31" s="34">
        <v>-222.76629829615908</v>
      </c>
      <c r="P31" s="34">
        <v>-135.45083419558145</v>
      </c>
      <c r="Q31" s="34">
        <v>-91.977736832116605</v>
      </c>
      <c r="R31" s="34">
        <v>-40.506727399641285</v>
      </c>
      <c r="S31" s="34">
        <v>-35.930553150250958</v>
      </c>
      <c r="T31" s="34">
        <v>-39.053977578420252</v>
      </c>
      <c r="U31" s="34">
        <v>10.22106898672517</v>
      </c>
      <c r="V31" s="34">
        <v>10.450544097351319</v>
      </c>
      <c r="W31" s="34">
        <v>10.301863983182912</v>
      </c>
      <c r="X31" s="20"/>
      <c r="Y31" s="4">
        <v>-1855.7875224814136</v>
      </c>
      <c r="AE31" s="4" t="s">
        <v>42</v>
      </c>
      <c r="AG31" s="4" t="s">
        <v>110</v>
      </c>
    </row>
    <row r="32" spans="1:33" ht="15.75" x14ac:dyDescent="0.25">
      <c r="A32" s="20"/>
      <c r="B32" s="25" t="s">
        <v>11</v>
      </c>
      <c r="C32" s="20">
        <v>-7466.5989353889345</v>
      </c>
      <c r="D32" s="34">
        <v>-316.53627346917244</v>
      </c>
      <c r="E32" s="34">
        <v>-316.90303174704928</v>
      </c>
      <c r="F32" s="34">
        <v>-439.46393276513015</v>
      </c>
      <c r="G32" s="34">
        <v>-446.80856281871473</v>
      </c>
      <c r="H32" s="34">
        <v>-478.34074260584481</v>
      </c>
      <c r="I32" s="34">
        <v>-477.98539680112054</v>
      </c>
      <c r="J32" s="34">
        <v>-497.74492717397749</v>
      </c>
      <c r="K32" s="34">
        <v>-513.2868878627728</v>
      </c>
      <c r="L32" s="34">
        <v>-158.11384930431845</v>
      </c>
      <c r="M32" s="34">
        <v>-461.91765416145194</v>
      </c>
      <c r="N32" s="34">
        <v>-954.50609391698788</v>
      </c>
      <c r="O32" s="34">
        <v>-1297.9036287220088</v>
      </c>
      <c r="P32" s="34">
        <v>-1225.2091801875679</v>
      </c>
      <c r="Q32" s="34">
        <v>-1253.9110582875701</v>
      </c>
      <c r="R32" s="34">
        <v>-1288.4336234880388</v>
      </c>
      <c r="S32" s="34">
        <v>-1277.2056022001793</v>
      </c>
      <c r="T32" s="34">
        <v>-1295.167742339703</v>
      </c>
      <c r="U32" s="34">
        <v>-1315.9943087485876</v>
      </c>
      <c r="V32" s="34">
        <v>-1382.880922783768</v>
      </c>
      <c r="W32" s="34">
        <v>-1012.5471260901016</v>
      </c>
      <c r="X32" s="20"/>
      <c r="Y32" s="4">
        <v>-16410.860545474068</v>
      </c>
      <c r="AE32" s="4" t="s">
        <v>43</v>
      </c>
      <c r="AG32" s="4" t="s">
        <v>110</v>
      </c>
    </row>
    <row r="33" spans="1:33" ht="15.75" x14ac:dyDescent="0.25">
      <c r="A33" s="20"/>
      <c r="B33" s="25" t="s">
        <v>12</v>
      </c>
      <c r="C33" s="20">
        <v>108.43842957440611</v>
      </c>
      <c r="D33" s="34">
        <v>6.5996384309963956</v>
      </c>
      <c r="E33" s="34">
        <v>7.2326774282385351</v>
      </c>
      <c r="F33" s="34">
        <v>6.0137519224040572</v>
      </c>
      <c r="G33" s="34">
        <v>6.1149566759930947</v>
      </c>
      <c r="H33" s="34">
        <v>6.7310890385419269</v>
      </c>
      <c r="I33" s="34">
        <v>7.5208446319301903</v>
      </c>
      <c r="J33" s="34">
        <v>9.8406601690478848</v>
      </c>
      <c r="K33" s="34">
        <v>6.1690678776418411</v>
      </c>
      <c r="L33" s="34">
        <v>6.8891615749236266</v>
      </c>
      <c r="M33" s="34">
        <v>7.6766827195557088</v>
      </c>
      <c r="N33" s="34">
        <v>5.9792995856426749</v>
      </c>
      <c r="O33" s="34">
        <v>3.8292327898218601</v>
      </c>
      <c r="P33" s="34">
        <v>3.0715371097995199</v>
      </c>
      <c r="Q33" s="34">
        <v>2.3662545784851199</v>
      </c>
      <c r="R33" s="34">
        <v>3.0455237188497208</v>
      </c>
      <c r="S33" s="34">
        <v>3.755172366005703</v>
      </c>
      <c r="T33" s="34">
        <v>4.4625013607879733</v>
      </c>
      <c r="U33" s="34">
        <v>33.757283285185643</v>
      </c>
      <c r="V33" s="34">
        <v>65.64224961659464</v>
      </c>
      <c r="W33" s="34">
        <v>65.075283953002682</v>
      </c>
      <c r="X33" s="20"/>
      <c r="Y33" s="4">
        <v>261.7728688334488</v>
      </c>
      <c r="AE33" s="4" t="s">
        <v>116</v>
      </c>
      <c r="AG33" s="4" t="s">
        <v>110</v>
      </c>
    </row>
    <row r="34" spans="1:33" ht="15.75" x14ac:dyDescent="0.25">
      <c r="A34" s="20"/>
      <c r="B34" s="25" t="s">
        <v>13</v>
      </c>
      <c r="C34" s="20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20"/>
      <c r="Y34" s="4">
        <v>0</v>
      </c>
      <c r="AE34" s="4" t="s">
        <v>117</v>
      </c>
      <c r="AG34" s="4" t="s">
        <v>118</v>
      </c>
    </row>
    <row r="35" spans="1:33" ht="15.75" x14ac:dyDescent="0.25">
      <c r="A35" s="20"/>
      <c r="B35" s="25" t="s">
        <v>14</v>
      </c>
      <c r="C35" s="20">
        <v>36.991872929127396</v>
      </c>
      <c r="D35" s="34">
        <v>24.445934508805809</v>
      </c>
      <c r="E35" s="34">
        <v>16.025579196000059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20"/>
      <c r="Y35" s="4">
        <v>40.471513704805872</v>
      </c>
      <c r="AE35" s="4" t="s">
        <v>119</v>
      </c>
      <c r="AG35" s="4" t="s">
        <v>110</v>
      </c>
    </row>
    <row r="36" spans="1:33" ht="15.75" x14ac:dyDescent="0.25">
      <c r="A36" s="20"/>
      <c r="B36" s="25" t="s">
        <v>15</v>
      </c>
      <c r="C36" s="20">
        <v>2293.116527903645</v>
      </c>
      <c r="D36" s="34">
        <v>245.58042652799961</v>
      </c>
      <c r="E36" s="34">
        <v>227.21142283161748</v>
      </c>
      <c r="F36" s="34">
        <v>231.81731968023823</v>
      </c>
      <c r="G36" s="34">
        <v>229.43962133491439</v>
      </c>
      <c r="H36" s="34">
        <v>222.64986580825772</v>
      </c>
      <c r="I36" s="34">
        <v>221.25369180593799</v>
      </c>
      <c r="J36" s="34">
        <v>216.08718510679111</v>
      </c>
      <c r="K36" s="34">
        <v>215.21553621320211</v>
      </c>
      <c r="L36" s="34">
        <v>213.69650465906702</v>
      </c>
      <c r="M36" s="34">
        <v>210.06515395265382</v>
      </c>
      <c r="N36" s="34">
        <v>204.87870154703256</v>
      </c>
      <c r="O36" s="34">
        <v>203.41359908024771</v>
      </c>
      <c r="P36" s="34">
        <v>201.95641923869792</v>
      </c>
      <c r="Q36" s="34">
        <v>193.21579203307348</v>
      </c>
      <c r="R36" s="34">
        <v>174.96690169630534</v>
      </c>
      <c r="S36" s="34">
        <v>171.89935225193523</v>
      </c>
      <c r="T36" s="34">
        <v>169.24577366636944</v>
      </c>
      <c r="U36" s="34">
        <v>168.04722417876391</v>
      </c>
      <c r="V36" s="34">
        <v>167.62494532233958</v>
      </c>
      <c r="W36" s="34">
        <v>166.30592222631327</v>
      </c>
      <c r="X36" s="20"/>
      <c r="Y36" s="4">
        <v>4054.5713591617578</v>
      </c>
      <c r="AE36" s="4" t="s">
        <v>120</v>
      </c>
      <c r="AG36" s="4" t="s">
        <v>110</v>
      </c>
    </row>
    <row r="37" spans="1:33" ht="15.75" x14ac:dyDescent="0.25">
      <c r="A37" s="20"/>
      <c r="B37" s="25" t="s">
        <v>93</v>
      </c>
      <c r="C37" s="20">
        <v>-517.65704736030375</v>
      </c>
      <c r="D37" s="34">
        <v>8.7502774270321044</v>
      </c>
      <c r="E37" s="34">
        <v>8.7633311875200537</v>
      </c>
      <c r="F37" s="34">
        <v>8.7744283754400563</v>
      </c>
      <c r="G37" s="34">
        <v>8.7861783391200632</v>
      </c>
      <c r="H37" s="34">
        <v>8.748132527137555</v>
      </c>
      <c r="I37" s="34">
        <v>8.8069721328225583</v>
      </c>
      <c r="J37" s="34">
        <v>8.8215153641939708</v>
      </c>
      <c r="K37" s="34">
        <v>-115.05878928554031</v>
      </c>
      <c r="L37" s="34">
        <v>-118.66919549339872</v>
      </c>
      <c r="M37" s="34">
        <v>-125.26278865511421</v>
      </c>
      <c r="N37" s="34">
        <v>-127.05319724909312</v>
      </c>
      <c r="O37" s="34">
        <v>-129.56600214825397</v>
      </c>
      <c r="P37" s="34">
        <v>-130.44246469546792</v>
      </c>
      <c r="Q37" s="34">
        <v>-129.33402029914109</v>
      </c>
      <c r="R37" s="34">
        <v>-130.41563529190799</v>
      </c>
      <c r="S37" s="34">
        <v>-134.88680135200863</v>
      </c>
      <c r="T37" s="34">
        <v>-140.42403446972779</v>
      </c>
      <c r="U37" s="34">
        <v>14.904748274056757</v>
      </c>
      <c r="V37" s="34">
        <v>7.9475492593850152</v>
      </c>
      <c r="W37" s="34">
        <v>7.9467682721041744</v>
      </c>
      <c r="X37" s="20"/>
      <c r="Y37" s="4">
        <v>-1188.8630277808413</v>
      </c>
      <c r="AE37" s="4" t="s">
        <v>121</v>
      </c>
      <c r="AG37" s="4" t="s">
        <v>110</v>
      </c>
    </row>
    <row r="38" spans="1:33" ht="15.75" x14ac:dyDescent="0.25">
      <c r="A38" s="20"/>
      <c r="B38" s="25" t="s">
        <v>16</v>
      </c>
      <c r="C38" s="20">
        <v>5676.8954715333548</v>
      </c>
      <c r="D38" s="34">
        <v>551.00558285246564</v>
      </c>
      <c r="E38" s="34">
        <v>567.01557974564628</v>
      </c>
      <c r="F38" s="34">
        <v>371.6809740108954</v>
      </c>
      <c r="G38" s="34">
        <v>389.26415187021757</v>
      </c>
      <c r="H38" s="34">
        <v>459.70363709122933</v>
      </c>
      <c r="I38" s="34">
        <v>486.41116820495029</v>
      </c>
      <c r="J38" s="34">
        <v>554.0347018463151</v>
      </c>
      <c r="K38" s="34">
        <v>500.17513567938539</v>
      </c>
      <c r="L38" s="34">
        <v>540.07781132776688</v>
      </c>
      <c r="M38" s="34">
        <v>520.05188795303752</v>
      </c>
      <c r="N38" s="34">
        <v>366.43655290742339</v>
      </c>
      <c r="O38" s="34">
        <v>281.6287805539244</v>
      </c>
      <c r="P38" s="34">
        <v>247.82421875179904</v>
      </c>
      <c r="Q38" s="34">
        <v>216.31904252394915</v>
      </c>
      <c r="R38" s="34">
        <v>371.61582065864047</v>
      </c>
      <c r="S38" s="34">
        <v>434.92051625182256</v>
      </c>
      <c r="T38" s="34">
        <v>467.0858567956862</v>
      </c>
      <c r="U38" s="34">
        <v>1142.6104429625625</v>
      </c>
      <c r="V38" s="34">
        <v>1489.5152390509402</v>
      </c>
      <c r="W38" s="34">
        <v>1550.4719517203657</v>
      </c>
      <c r="X38" s="20"/>
      <c r="Y38" s="4">
        <v>11507.849052759022</v>
      </c>
      <c r="AE38" s="4" t="s">
        <v>116</v>
      </c>
      <c r="AF38" s="4" t="s">
        <v>121</v>
      </c>
      <c r="AG38" s="4" t="s">
        <v>113</v>
      </c>
    </row>
    <row r="39" spans="1:33" ht="15.75" x14ac:dyDescent="0.25">
      <c r="A39" s="20"/>
      <c r="B39" s="25" t="s">
        <v>17</v>
      </c>
      <c r="C39" s="20">
        <v>70.320222101800326</v>
      </c>
      <c r="D39" s="34">
        <v>5.3573984962799992</v>
      </c>
      <c r="E39" s="34">
        <v>2.505578013680001</v>
      </c>
      <c r="F39" s="34">
        <v>2.9812729731100021</v>
      </c>
      <c r="G39" s="34">
        <v>3.548588259470002</v>
      </c>
      <c r="H39" s="34">
        <v>5.8573124583900009</v>
      </c>
      <c r="I39" s="34">
        <v>4.3243141476400027</v>
      </c>
      <c r="J39" s="34">
        <v>3.4364533658099981</v>
      </c>
      <c r="K39" s="34">
        <v>11.870856334710011</v>
      </c>
      <c r="L39" s="34">
        <v>9.9204102872699913</v>
      </c>
      <c r="M39" s="34">
        <v>7.9520517354300093</v>
      </c>
      <c r="N39" s="34">
        <v>8.0451982384599923</v>
      </c>
      <c r="O39" s="34">
        <v>8.0755596163900005</v>
      </c>
      <c r="P39" s="34">
        <v>9.6396707775900161</v>
      </c>
      <c r="Q39" s="34">
        <v>9.7544638727200024</v>
      </c>
      <c r="R39" s="34">
        <v>7.7060629601000139</v>
      </c>
      <c r="S39" s="34">
        <v>7.1387055029000033</v>
      </c>
      <c r="T39" s="34">
        <v>7.1914092983399946</v>
      </c>
      <c r="U39" s="34">
        <v>9.9333341060800038</v>
      </c>
      <c r="V39" s="34">
        <v>8.4573177101500061</v>
      </c>
      <c r="W39" s="34">
        <v>9.5565739928499962</v>
      </c>
      <c r="X39" s="20"/>
      <c r="Y39" s="4">
        <v>143.25253214737003</v>
      </c>
      <c r="AE39" s="4" t="s">
        <v>116</v>
      </c>
      <c r="AF39" s="4" t="s">
        <v>121</v>
      </c>
      <c r="AG39" s="4" t="s">
        <v>114</v>
      </c>
    </row>
    <row r="40" spans="1:33" ht="15.75" x14ac:dyDescent="0.25">
      <c r="A40" s="20"/>
      <c r="B40" s="25" t="s">
        <v>18</v>
      </c>
      <c r="C40" s="20">
        <v>121.17233559545858</v>
      </c>
      <c r="D40" s="20">
        <v>25.395204181297711</v>
      </c>
      <c r="E40" s="20">
        <v>107.1510977027604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1.6566655731929999E-2</v>
      </c>
      <c r="L40" s="20">
        <v>1.1142897370524298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0.98876220192879993</v>
      </c>
      <c r="S40" s="20">
        <v>3.5966408942121304</v>
      </c>
      <c r="T40" s="20">
        <v>1.51983126894797</v>
      </c>
      <c r="U40" s="20">
        <v>1.43387713502018</v>
      </c>
      <c r="V40" s="20">
        <v>0</v>
      </c>
      <c r="W40" s="20">
        <v>0</v>
      </c>
      <c r="X40" s="20"/>
      <c r="Y40" s="4">
        <v>141.21626977695152</v>
      </c>
    </row>
    <row r="41" spans="1:33" ht="15.75" x14ac:dyDescent="0.25">
      <c r="A41" s="20"/>
      <c r="B41" s="25" t="s">
        <v>19</v>
      </c>
      <c r="C41" s="20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20"/>
      <c r="Y41" s="4">
        <v>0</v>
      </c>
    </row>
    <row r="42" spans="1:33" ht="15.75" x14ac:dyDescent="0.25">
      <c r="A42" s="20"/>
      <c r="B42" s="25" t="s">
        <v>20</v>
      </c>
      <c r="C42" s="20">
        <v>14.203314820515411</v>
      </c>
      <c r="D42" s="34">
        <v>0</v>
      </c>
      <c r="E42" s="34">
        <v>0.53178464208244014</v>
      </c>
      <c r="F42" s="34">
        <v>1.2380138971759999E-2</v>
      </c>
      <c r="G42" s="34">
        <v>0</v>
      </c>
      <c r="H42" s="34">
        <v>0</v>
      </c>
      <c r="I42" s="34">
        <v>1.8625518301641599</v>
      </c>
      <c r="J42" s="34">
        <v>0.42582808663937</v>
      </c>
      <c r="K42" s="34">
        <v>0</v>
      </c>
      <c r="L42" s="34">
        <v>0</v>
      </c>
      <c r="M42" s="34">
        <v>1.27811518993041</v>
      </c>
      <c r="N42" s="34">
        <v>2.7638869787815303</v>
      </c>
      <c r="O42" s="34">
        <v>0.61857479674477001</v>
      </c>
      <c r="P42" s="34">
        <v>2.4050360193014</v>
      </c>
      <c r="Q42" s="34">
        <v>4.0344723531617399</v>
      </c>
      <c r="R42" s="34">
        <v>3.14604716985622</v>
      </c>
      <c r="S42" s="34">
        <v>6.4799170986986612</v>
      </c>
      <c r="T42" s="34">
        <v>5.8837776617625206</v>
      </c>
      <c r="U42" s="34">
        <v>3.4790534102325101</v>
      </c>
      <c r="V42" s="34">
        <v>2.34793202708016</v>
      </c>
      <c r="W42" s="34">
        <v>0</v>
      </c>
      <c r="X42" s="20"/>
      <c r="Y42" s="4">
        <v>35.269357403407653</v>
      </c>
    </row>
    <row r="43" spans="1:33" x14ac:dyDescent="0.25">
      <c r="A43" s="20"/>
      <c r="X43" s="20"/>
    </row>
    <row r="44" spans="1:33" ht="15.75" x14ac:dyDescent="0.25">
      <c r="A44" s="20"/>
      <c r="B44" s="27" t="s">
        <v>1</v>
      </c>
      <c r="C44" s="35">
        <v>-661.88921627579202</v>
      </c>
      <c r="D44" s="35">
        <v>575.88002330474092</v>
      </c>
      <c r="E44" s="35">
        <v>658.61597460715473</v>
      </c>
      <c r="F44" s="35">
        <v>193.0156614193551</v>
      </c>
      <c r="G44" s="35">
        <v>119.6238574237796</v>
      </c>
      <c r="H44" s="35">
        <v>78.084984987970842</v>
      </c>
      <c r="I44" s="35">
        <v>94.303068336785913</v>
      </c>
      <c r="J44" s="35">
        <v>130.50609024072949</v>
      </c>
      <c r="K44" s="35">
        <v>-101.1742155291761</v>
      </c>
      <c r="L44" s="35">
        <v>280.16444484194085</v>
      </c>
      <c r="M44" s="35">
        <v>-57.224088604149884</v>
      </c>
      <c r="N44" s="35">
        <v>-711.72806491162692</v>
      </c>
      <c r="O44" s="35">
        <v>-1152.6701823292933</v>
      </c>
      <c r="P44" s="35">
        <v>-1026.2055971814293</v>
      </c>
      <c r="Q44" s="35">
        <v>-1049.5327900574382</v>
      </c>
      <c r="R44" s="35">
        <v>-897.88686777390774</v>
      </c>
      <c r="S44" s="35">
        <v>-820.23265233686448</v>
      </c>
      <c r="T44" s="35">
        <v>-819.25660433595704</v>
      </c>
      <c r="U44" s="35">
        <v>68.392723590039026</v>
      </c>
      <c r="V44" s="35">
        <v>369.10485430007259</v>
      </c>
      <c r="W44" s="35">
        <v>797.11123805771706</v>
      </c>
      <c r="X44" s="20"/>
    </row>
    <row r="45" spans="1:33" x14ac:dyDescent="0.25">
      <c r="A45" s="20"/>
      <c r="X45" s="20"/>
    </row>
    <row r="46" spans="1:33" ht="15.75" x14ac:dyDescent="0.25">
      <c r="A46" s="20">
        <v>6</v>
      </c>
      <c r="B46" s="24" t="s">
        <v>80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33" ht="15.75" x14ac:dyDescent="0.25">
      <c r="A47" s="20"/>
      <c r="B47" s="25" t="s">
        <v>21</v>
      </c>
      <c r="C47" s="20">
        <v>6087.0533296112699</v>
      </c>
      <c r="D47" s="20">
        <v>0</v>
      </c>
      <c r="E47" s="20">
        <v>0</v>
      </c>
      <c r="F47" s="20">
        <v>0</v>
      </c>
      <c r="G47" s="20">
        <v>0</v>
      </c>
      <c r="H47" s="20">
        <v>109.31405206226228</v>
      </c>
      <c r="I47" s="20">
        <v>159.49692538278427</v>
      </c>
      <c r="J47" s="20">
        <v>175.95175514005891</v>
      </c>
      <c r="K47" s="20">
        <v>250.62268965034647</v>
      </c>
      <c r="L47" s="20">
        <v>266.84904065875827</v>
      </c>
      <c r="M47" s="20">
        <v>550.72879717453577</v>
      </c>
      <c r="N47" s="20">
        <v>983.67244622080864</v>
      </c>
      <c r="O47" s="20">
        <v>1317.2249210154798</v>
      </c>
      <c r="P47" s="20">
        <v>1317.2249210154798</v>
      </c>
      <c r="Q47" s="20">
        <v>1317.2249210155007</v>
      </c>
      <c r="R47" s="20">
        <v>1363.8237258756335</v>
      </c>
      <c r="S47" s="20">
        <v>1363.8237258756335</v>
      </c>
      <c r="T47" s="20">
        <v>1363.8237258756335</v>
      </c>
      <c r="U47" s="20">
        <v>1503.8607773136794</v>
      </c>
      <c r="V47" s="20">
        <v>1926.8996294337599</v>
      </c>
      <c r="W47" s="20">
        <v>1928.7909653597953</v>
      </c>
      <c r="X47" s="20"/>
      <c r="Y47" s="4">
        <v>15899.333019070149</v>
      </c>
      <c r="AE47" s="4" t="s">
        <v>122</v>
      </c>
      <c r="AG47" s="4" t="s">
        <v>123</v>
      </c>
    </row>
    <row r="48" spans="1:33" ht="15.75" x14ac:dyDescent="0.25">
      <c r="A48" s="20"/>
      <c r="B48" s="25" t="s">
        <v>22</v>
      </c>
      <c r="C48" s="20">
        <v>1674.5329450395384</v>
      </c>
      <c r="D48" s="20">
        <v>0</v>
      </c>
      <c r="E48" s="20">
        <v>0</v>
      </c>
      <c r="F48" s="20">
        <v>0</v>
      </c>
      <c r="G48" s="20">
        <v>0</v>
      </c>
      <c r="H48" s="20">
        <v>64.383644843865554</v>
      </c>
      <c r="I48" s="20">
        <v>95.54776569549341</v>
      </c>
      <c r="J48" s="20">
        <v>168.77581519630257</v>
      </c>
      <c r="K48" s="20">
        <v>168.77581519630257</v>
      </c>
      <c r="L48" s="20">
        <v>220.54333123877259</v>
      </c>
      <c r="M48" s="20">
        <v>220.54333123876907</v>
      </c>
      <c r="N48" s="20">
        <v>220.54333123877259</v>
      </c>
      <c r="O48" s="20">
        <v>220.54333123877259</v>
      </c>
      <c r="P48" s="20">
        <v>220.54333123877259</v>
      </c>
      <c r="Q48" s="20">
        <v>220.54333123876907</v>
      </c>
      <c r="R48" s="20">
        <v>372.03733244695201</v>
      </c>
      <c r="S48" s="20">
        <v>372.03733244695201</v>
      </c>
      <c r="T48" s="20">
        <v>372.03733244695201</v>
      </c>
      <c r="U48" s="20">
        <v>372.03733244694359</v>
      </c>
      <c r="V48" s="20">
        <v>372.03733244695201</v>
      </c>
      <c r="W48" s="20">
        <v>372.03733244695201</v>
      </c>
      <c r="X48" s="20"/>
      <c r="Y48" s="4">
        <v>4052.9670230462966</v>
      </c>
      <c r="AE48" s="4" t="s">
        <v>124</v>
      </c>
      <c r="AG48" s="4" t="s">
        <v>125</v>
      </c>
    </row>
    <row r="49" spans="1:34" ht="15.75" x14ac:dyDescent="0.25">
      <c r="A49" s="20"/>
      <c r="B49" s="25" t="s">
        <v>23</v>
      </c>
      <c r="C49" s="20">
        <v>953.87452581410787</v>
      </c>
      <c r="D49" s="34">
        <v>0</v>
      </c>
      <c r="E49" s="34">
        <v>0</v>
      </c>
      <c r="F49" s="34">
        <v>0</v>
      </c>
      <c r="G49" s="34">
        <v>49.851305863013522</v>
      </c>
      <c r="H49" s="34">
        <v>107.2461570095776</v>
      </c>
      <c r="I49" s="34">
        <v>118.45627122124729</v>
      </c>
      <c r="J49" s="34">
        <v>119.5802740766556</v>
      </c>
      <c r="K49" s="34">
        <v>131.58533811686169</v>
      </c>
      <c r="L49" s="34">
        <v>134.63288374747091</v>
      </c>
      <c r="M49" s="34">
        <v>136.25284621062318</v>
      </c>
      <c r="N49" s="34">
        <v>137.75102384706511</v>
      </c>
      <c r="O49" s="34">
        <v>140.7578944049383</v>
      </c>
      <c r="P49" s="34">
        <v>143.77169559771599</v>
      </c>
      <c r="Q49" s="34">
        <v>101.4193060572106</v>
      </c>
      <c r="R49" s="34">
        <v>106.9378433104804</v>
      </c>
      <c r="S49" s="34">
        <v>109.3659588307689</v>
      </c>
      <c r="T49" s="34">
        <v>111.8490904021175</v>
      </c>
      <c r="U49" s="34">
        <v>117.07724149712456</v>
      </c>
      <c r="V49" s="34">
        <v>119.67448251839096</v>
      </c>
      <c r="W49" s="34">
        <v>122.33076405026515</v>
      </c>
      <c r="X49" s="20"/>
      <c r="Y49" s="4">
        <v>2008.5403767615273</v>
      </c>
      <c r="Z49" s="4" t="b">
        <v>1</v>
      </c>
      <c r="AE49" s="4" t="s">
        <v>42</v>
      </c>
      <c r="AG49" s="4" t="s">
        <v>111</v>
      </c>
    </row>
    <row r="50" spans="1:34" ht="15.75" x14ac:dyDescent="0.25">
      <c r="A50" s="20"/>
      <c r="B50" s="25" t="s">
        <v>24</v>
      </c>
      <c r="C50" s="20">
        <v>7011.7241405501027</v>
      </c>
      <c r="D50" s="34">
        <v>226.60834712027111</v>
      </c>
      <c r="E50" s="34">
        <v>247.26702035707012</v>
      </c>
      <c r="F50" s="34">
        <v>465.7494870090585</v>
      </c>
      <c r="G50" s="34">
        <v>499.64378734133356</v>
      </c>
      <c r="H50" s="34">
        <v>513.89252487950478</v>
      </c>
      <c r="I50" s="34">
        <v>522.39375423910417</v>
      </c>
      <c r="J50" s="34">
        <v>531.62503650937765</v>
      </c>
      <c r="K50" s="34">
        <v>513.9927529458306</v>
      </c>
      <c r="L50" s="34">
        <v>499.72077679372654</v>
      </c>
      <c r="M50" s="34">
        <v>635.90175916698672</v>
      </c>
      <c r="N50" s="34">
        <v>849.39127040352719</v>
      </c>
      <c r="O50" s="34">
        <v>1023.1954097940363</v>
      </c>
      <c r="P50" s="34">
        <v>970.3038175710326</v>
      </c>
      <c r="Q50" s="34">
        <v>992.10700419083628</v>
      </c>
      <c r="R50" s="34">
        <v>1022.1509330045222</v>
      </c>
      <c r="S50" s="34">
        <v>1049.6664445283152</v>
      </c>
      <c r="T50" s="34">
        <v>1079.2924283832112</v>
      </c>
      <c r="U50" s="34">
        <v>1111.5964767599553</v>
      </c>
      <c r="V50" s="34">
        <v>1147.3396351603967</v>
      </c>
      <c r="W50" s="34">
        <v>1187.5474018491059</v>
      </c>
      <c r="X50" s="20"/>
      <c r="Y50" s="4">
        <v>15089.386068007203</v>
      </c>
      <c r="Z50" s="4" t="b">
        <v>1</v>
      </c>
      <c r="AE50" s="4" t="s">
        <v>43</v>
      </c>
      <c r="AG50" s="4" t="s">
        <v>111</v>
      </c>
    </row>
    <row r="51" spans="1:34" ht="15.75" x14ac:dyDescent="0.25">
      <c r="A51" s="20"/>
      <c r="B51" s="25" t="s">
        <v>25</v>
      </c>
      <c r="C51" s="20">
        <v>1380.8866306583072</v>
      </c>
      <c r="D51" s="34">
        <v>80.641684909589713</v>
      </c>
      <c r="E51" s="34">
        <v>75.773518991781614</v>
      </c>
      <c r="F51" s="34">
        <v>106.247013921313</v>
      </c>
      <c r="G51" s="34">
        <v>113.7385373891894</v>
      </c>
      <c r="H51" s="34">
        <v>117.43651211795449</v>
      </c>
      <c r="I51" s="34">
        <v>130.5161989124704</v>
      </c>
      <c r="J51" s="34">
        <v>141.5834434391283</v>
      </c>
      <c r="K51" s="34">
        <v>137.08563793697883</v>
      </c>
      <c r="L51" s="34">
        <v>148.10211353475739</v>
      </c>
      <c r="M51" s="34">
        <v>139.56034027185032</v>
      </c>
      <c r="N51" s="34">
        <v>139.63826284027633</v>
      </c>
      <c r="O51" s="34">
        <v>117.3701728340485</v>
      </c>
      <c r="P51" s="34">
        <v>116.27692446479567</v>
      </c>
      <c r="Q51" s="34">
        <v>134.7518041017513</v>
      </c>
      <c r="R51" s="34">
        <v>134.94478003926955</v>
      </c>
      <c r="S51" s="34">
        <v>121.16893816960682</v>
      </c>
      <c r="T51" s="34">
        <v>126.98589263968969</v>
      </c>
      <c r="U51" s="34">
        <v>147.64941432891789</v>
      </c>
      <c r="V51" s="34">
        <v>264.12131236570809</v>
      </c>
      <c r="W51" s="34">
        <v>278.087345954596</v>
      </c>
      <c r="X51" s="20"/>
      <c r="Y51" s="4">
        <v>2771.6798491636732</v>
      </c>
      <c r="Z51" s="4" t="b">
        <v>1</v>
      </c>
      <c r="AE51" s="4" t="s">
        <v>116</v>
      </c>
      <c r="AG51" s="4" t="s">
        <v>111</v>
      </c>
    </row>
    <row r="52" spans="1:34" ht="15.75" x14ac:dyDescent="0.25">
      <c r="A52" s="20"/>
      <c r="B52" s="25" t="s">
        <v>26</v>
      </c>
      <c r="C52" s="20">
        <v>891.25489473917651</v>
      </c>
      <c r="D52" s="34">
        <v>9.3161661356400329E-3</v>
      </c>
      <c r="E52" s="34">
        <v>9.5287022448800069E-3</v>
      </c>
      <c r="F52" s="34">
        <v>9.7460252052799339E-3</v>
      </c>
      <c r="G52" s="34">
        <v>4.0641533757721655</v>
      </c>
      <c r="H52" s="34">
        <v>33.455126994387243</v>
      </c>
      <c r="I52" s="34">
        <v>48.368396685692694</v>
      </c>
      <c r="J52" s="34">
        <v>79.014642429497272</v>
      </c>
      <c r="K52" s="34">
        <v>80.739307914854393</v>
      </c>
      <c r="L52" s="34">
        <v>106.5092488208949</v>
      </c>
      <c r="M52" s="34">
        <v>108.9102092492486</v>
      </c>
      <c r="N52" s="34">
        <v>111.36587450927131</v>
      </c>
      <c r="O52" s="34">
        <v>113.86530709483017</v>
      </c>
      <c r="P52" s="34">
        <v>116.43356821785036</v>
      </c>
      <c r="Q52" s="34">
        <v>119.06023123919297</v>
      </c>
      <c r="R52" s="34">
        <v>200.70576540005575</v>
      </c>
      <c r="S52" s="34">
        <v>205.25424288092393</v>
      </c>
      <c r="T52" s="34">
        <v>209.90599541793617</v>
      </c>
      <c r="U52" s="34">
        <v>214.66373892574123</v>
      </c>
      <c r="V52" s="34">
        <v>219.44269205539069</v>
      </c>
      <c r="W52" s="34">
        <v>224.33067789917217</v>
      </c>
      <c r="X52" s="20"/>
      <c r="Y52" s="4">
        <v>2196.1177700042977</v>
      </c>
      <c r="Z52" s="4" t="b">
        <v>1</v>
      </c>
      <c r="AE52" s="4" t="s">
        <v>117</v>
      </c>
      <c r="AG52" s="4" t="s">
        <v>126</v>
      </c>
    </row>
    <row r="53" spans="1:34" ht="15.75" x14ac:dyDescent="0.25">
      <c r="A53" s="20"/>
      <c r="B53" s="25" t="s">
        <v>81</v>
      </c>
      <c r="C53" s="20">
        <v>178.30148625875788</v>
      </c>
      <c r="D53" s="34">
        <v>0</v>
      </c>
      <c r="E53" s="34">
        <v>0</v>
      </c>
      <c r="F53" s="34">
        <v>0</v>
      </c>
      <c r="G53" s="34">
        <v>4.270014703871257</v>
      </c>
      <c r="H53" s="34">
        <v>4.4525783563024506</v>
      </c>
      <c r="I53" s="34">
        <v>4.6429476675581869</v>
      </c>
      <c r="J53" s="34">
        <v>4.8418453386648403</v>
      </c>
      <c r="K53" s="34">
        <v>20.151846975522137</v>
      </c>
      <c r="L53" s="34">
        <v>20.713588520144448</v>
      </c>
      <c r="M53" s="34">
        <v>21.291056806881613</v>
      </c>
      <c r="N53" s="34">
        <v>21.886186473594918</v>
      </c>
      <c r="O53" s="34">
        <v>22.499570338128692</v>
      </c>
      <c r="P53" s="34">
        <v>23.131829560388617</v>
      </c>
      <c r="Q53" s="34">
        <v>23.783598006218877</v>
      </c>
      <c r="R53" s="34">
        <v>43.112861165905372</v>
      </c>
      <c r="S53" s="34">
        <v>44.235927221860962</v>
      </c>
      <c r="T53" s="34">
        <v>45.385650085273952</v>
      </c>
      <c r="U53" s="34">
        <v>46.572157070217017</v>
      </c>
      <c r="V53" s="34">
        <v>49.941442282633503</v>
      </c>
      <c r="W53" s="34">
        <v>51.027514574414553</v>
      </c>
      <c r="X53" s="20"/>
      <c r="Y53" s="4">
        <v>451.94061514758141</v>
      </c>
      <c r="Z53" s="4" t="b">
        <v>1</v>
      </c>
      <c r="AE53" s="4" t="s">
        <v>121</v>
      </c>
      <c r="AG53" s="4" t="s">
        <v>111</v>
      </c>
      <c r="AH53" s="4" t="s">
        <v>126</v>
      </c>
    </row>
    <row r="54" spans="1:34" ht="15.75" x14ac:dyDescent="0.25">
      <c r="A54" s="20"/>
      <c r="B54" s="25" t="s">
        <v>70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/>
    </row>
    <row r="55" spans="1:34" ht="15.75" x14ac:dyDescent="0.25">
      <c r="A55" s="20"/>
      <c r="B55" s="25" t="s">
        <v>27</v>
      </c>
      <c r="C55" s="20">
        <v>-0.10638847096132978</v>
      </c>
      <c r="D55" s="34">
        <v>0</v>
      </c>
      <c r="E55" s="34">
        <v>-2.3372988893999999E-4</v>
      </c>
      <c r="F55" s="34">
        <v>-9.0705866641999978E-4</v>
      </c>
      <c r="G55" s="34">
        <v>-3.1478103958799989E-3</v>
      </c>
      <c r="H55" s="34">
        <v>-7.9628917002500053E-3</v>
      </c>
      <c r="I55" s="34">
        <v>-2.621097026017E-2</v>
      </c>
      <c r="J55" s="34">
        <v>-3.4882307169300008E-3</v>
      </c>
      <c r="K55" s="34">
        <v>-4.3654443710600026E-3</v>
      </c>
      <c r="L55" s="34">
        <v>-7.7137033229900068E-3</v>
      </c>
      <c r="M55" s="34">
        <v>-8.7529752499899988E-3</v>
      </c>
      <c r="N55" s="34">
        <v>-3.8742698304319985E-2</v>
      </c>
      <c r="O55" s="34">
        <v>-4.794640278550001E-3</v>
      </c>
      <c r="P55" s="34">
        <v>-4.7337909380600028E-3</v>
      </c>
      <c r="Q55" s="34">
        <v>-4.671679686430002E-3</v>
      </c>
      <c r="R55" s="34">
        <v>-1.204034515938E-2</v>
      </c>
      <c r="S55" s="34">
        <v>-2.5416851145970001E-2</v>
      </c>
      <c r="T55" s="34">
        <v>-5.7268798436069981E-2</v>
      </c>
      <c r="U55" s="34">
        <v>-8.6354870082200018E-3</v>
      </c>
      <c r="V55" s="34">
        <v>-8.9639757240999995E-3</v>
      </c>
      <c r="W55" s="34">
        <v>-9.8628912957699939E-3</v>
      </c>
      <c r="X55" s="20"/>
      <c r="Y55" s="4">
        <v>-0.23791397254949997</v>
      </c>
      <c r="AG55" s="4" t="s">
        <v>127</v>
      </c>
    </row>
    <row r="56" spans="1:34" ht="15.75" x14ac:dyDescent="0.25">
      <c r="A56" s="20"/>
      <c r="B56" s="27" t="s">
        <v>1</v>
      </c>
      <c r="C56" s="35">
        <v>18177.521564200299</v>
      </c>
      <c r="D56" s="35">
        <v>307.25934819599644</v>
      </c>
      <c r="E56" s="35">
        <v>323.0498343212077</v>
      </c>
      <c r="F56" s="35">
        <v>572.0053398969103</v>
      </c>
      <c r="G56" s="35">
        <v>671.56465086278422</v>
      </c>
      <c r="H56" s="35">
        <v>950.17263337215411</v>
      </c>
      <c r="I56" s="35">
        <v>1079.3960488340904</v>
      </c>
      <c r="J56" s="35">
        <v>1221.3693238989683</v>
      </c>
      <c r="K56" s="35">
        <v>1302.9490232923258</v>
      </c>
      <c r="L56" s="35">
        <v>1397.0632696112023</v>
      </c>
      <c r="M56" s="35">
        <v>1813.179587143645</v>
      </c>
      <c r="N56" s="35">
        <v>2464.2096528350116</v>
      </c>
      <c r="O56" s="35">
        <v>2955.4518120799557</v>
      </c>
      <c r="P56" s="35">
        <v>2907.6813538750976</v>
      </c>
      <c r="Q56" s="35">
        <v>2908.8855241697929</v>
      </c>
      <c r="R56" s="35">
        <v>3243.7012008976599</v>
      </c>
      <c r="S56" s="35">
        <v>3265.5271531029152</v>
      </c>
      <c r="T56" s="35">
        <v>3309.2228464523782</v>
      </c>
      <c r="U56" s="35">
        <v>3513.4485028555705</v>
      </c>
      <c r="V56" s="35">
        <v>4099.4475622875079</v>
      </c>
      <c r="W56" s="35">
        <v>4164.1421392430057</v>
      </c>
      <c r="X56" s="20"/>
    </row>
    <row r="57" spans="1:34" x14ac:dyDescent="0.25">
      <c r="A57" s="20"/>
      <c r="X57" s="20"/>
    </row>
    <row r="58" spans="1:34" ht="15.75" x14ac:dyDescent="0.25">
      <c r="A58" s="20">
        <v>7</v>
      </c>
      <c r="B58" s="24" t="s">
        <v>82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</row>
    <row r="59" spans="1:34" ht="15.75" x14ac:dyDescent="0.25">
      <c r="A59" s="20"/>
      <c r="B59" s="25" t="s">
        <v>83</v>
      </c>
      <c r="C59" s="20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20"/>
      <c r="Y59" s="4">
        <v>0</v>
      </c>
      <c r="AE59" s="4" t="s">
        <v>87</v>
      </c>
      <c r="AG59" s="4" t="s">
        <v>110</v>
      </c>
    </row>
    <row r="60" spans="1:34" ht="15.75" x14ac:dyDescent="0.25">
      <c r="A60" s="20"/>
      <c r="B60" s="25" t="s">
        <v>84</v>
      </c>
      <c r="C60" s="20">
        <v>151.29346082550282</v>
      </c>
      <c r="D60" s="34">
        <v>0</v>
      </c>
      <c r="E60" s="34">
        <v>1.195155405575044</v>
      </c>
      <c r="F60" s="34">
        <v>4.397294940183591</v>
      </c>
      <c r="G60" s="34">
        <v>6.4179748713261926</v>
      </c>
      <c r="H60" s="34">
        <v>7.0345283828747105</v>
      </c>
      <c r="I60" s="34">
        <v>11.60334727250606</v>
      </c>
      <c r="J60" s="34">
        <v>13.330276417425221</v>
      </c>
      <c r="K60" s="34">
        <v>13.330276417425221</v>
      </c>
      <c r="L60" s="34">
        <v>15.106933728410119</v>
      </c>
      <c r="M60" s="34">
        <v>16.26227467541764</v>
      </c>
      <c r="N60" s="34">
        <v>16.55425988887939</v>
      </c>
      <c r="O60" s="34">
        <v>16.609221027784798</v>
      </c>
      <c r="P60" s="34">
        <v>16.620366960047718</v>
      </c>
      <c r="Q60" s="34">
        <v>16.621226389964519</v>
      </c>
      <c r="R60" s="34">
        <v>22.737969437612531</v>
      </c>
      <c r="S60" s="34">
        <v>23.75680818134985</v>
      </c>
      <c r="T60" s="34">
        <v>23.756909613669929</v>
      </c>
      <c r="U60" s="34">
        <v>39.680726879655666</v>
      </c>
      <c r="V60" s="34">
        <v>48.58063875100077</v>
      </c>
      <c r="W60" s="34">
        <v>51.933037960429083</v>
      </c>
      <c r="X60" s="20"/>
      <c r="Y60" s="4">
        <v>365.52922720153811</v>
      </c>
      <c r="Z60" s="4" t="b">
        <v>1</v>
      </c>
      <c r="AE60" s="4" t="s">
        <v>87</v>
      </c>
      <c r="AG60" s="4" t="s">
        <v>111</v>
      </c>
    </row>
    <row r="61" spans="1:34" ht="15.75" x14ac:dyDescent="0.25">
      <c r="A61" s="20"/>
      <c r="B61" s="25" t="s">
        <v>85</v>
      </c>
      <c r="C61" s="20">
        <v>1387.3284381023864</v>
      </c>
      <c r="D61" s="34">
        <v>9.4720593313632762</v>
      </c>
      <c r="E61" s="34">
        <v>18.556657916483658</v>
      </c>
      <c r="F61" s="34">
        <v>28.189782851463111</v>
      </c>
      <c r="G61" s="34">
        <v>27.393344933368279</v>
      </c>
      <c r="H61" s="34">
        <v>33.198163840029849</v>
      </c>
      <c r="I61" s="34">
        <v>47.410692370744812</v>
      </c>
      <c r="J61" s="34">
        <v>66.496695819691979</v>
      </c>
      <c r="K61" s="34">
        <v>89.764665085225332</v>
      </c>
      <c r="L61" s="34">
        <v>116.18336131567541</v>
      </c>
      <c r="M61" s="34">
        <v>141.6251474871153</v>
      </c>
      <c r="N61" s="34">
        <v>169.17532577128384</v>
      </c>
      <c r="O61" s="34">
        <v>197.71905543232461</v>
      </c>
      <c r="P61" s="34">
        <v>223.74735004238221</v>
      </c>
      <c r="Q61" s="34">
        <v>245.45210461598069</v>
      </c>
      <c r="R61" s="34">
        <v>277.06111507632579</v>
      </c>
      <c r="S61" s="34">
        <v>301.70729031555896</v>
      </c>
      <c r="T61" s="34">
        <v>326.61401233158119</v>
      </c>
      <c r="U61" s="34">
        <v>357.3129686796733</v>
      </c>
      <c r="V61" s="34">
        <v>380.95973146651266</v>
      </c>
      <c r="W61" s="34">
        <v>417.09473574223523</v>
      </c>
      <c r="X61" s="20"/>
      <c r="Y61" s="4">
        <v>3475.1342604250194</v>
      </c>
      <c r="AE61" s="4" t="s">
        <v>88</v>
      </c>
      <c r="AG61" s="4" t="s">
        <v>110</v>
      </c>
    </row>
    <row r="62" spans="1:34" ht="15.75" x14ac:dyDescent="0.25">
      <c r="A62" s="20"/>
      <c r="B62" s="25" t="s">
        <v>86</v>
      </c>
      <c r="C62" s="20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20"/>
      <c r="Y62" s="4">
        <v>0</v>
      </c>
      <c r="Z62" s="4" t="b">
        <v>1</v>
      </c>
      <c r="AE62" s="4" t="s">
        <v>88</v>
      </c>
      <c r="AG62" s="4" t="s">
        <v>111</v>
      </c>
    </row>
    <row r="63" spans="1:34" ht="15.75" x14ac:dyDescent="0.25">
      <c r="A63" s="20"/>
      <c r="B63" s="27" t="s">
        <v>1</v>
      </c>
      <c r="C63" s="35">
        <v>1538.6218989278891</v>
      </c>
      <c r="D63" s="35">
        <v>9.4720593313632762</v>
      </c>
      <c r="E63" s="35">
        <v>19.751813322058702</v>
      </c>
      <c r="F63" s="35">
        <v>32.587077791646699</v>
      </c>
      <c r="G63" s="35">
        <v>33.81131980469447</v>
      </c>
      <c r="H63" s="35">
        <v>40.232692222904561</v>
      </c>
      <c r="I63" s="35">
        <v>59.014039643250868</v>
      </c>
      <c r="J63" s="35">
        <v>79.826972237117204</v>
      </c>
      <c r="K63" s="35">
        <v>103.09494150265056</v>
      </c>
      <c r="L63" s="35">
        <v>131.29029504408552</v>
      </c>
      <c r="M63" s="35">
        <v>157.88742216253294</v>
      </c>
      <c r="N63" s="35">
        <v>185.72958566016322</v>
      </c>
      <c r="O63" s="35">
        <v>214.32827646010941</v>
      </c>
      <c r="P63" s="35">
        <v>240.36771700242991</v>
      </c>
      <c r="Q63" s="35">
        <v>262.07333100594519</v>
      </c>
      <c r="R63" s="35">
        <v>299.79908451393834</v>
      </c>
      <c r="S63" s="35">
        <v>325.46409849690883</v>
      </c>
      <c r="T63" s="35">
        <v>350.3709219452511</v>
      </c>
      <c r="U63" s="35">
        <v>396.99369555932896</v>
      </c>
      <c r="V63" s="35">
        <v>429.54037021751344</v>
      </c>
      <c r="W63" s="35">
        <v>469.02777370266432</v>
      </c>
      <c r="X63" s="20"/>
    </row>
    <row r="64" spans="1:34" x14ac:dyDescent="0.25">
      <c r="A64" s="20"/>
      <c r="X64" s="20"/>
    </row>
    <row r="65" spans="1:33" ht="15.75" x14ac:dyDescent="0.25">
      <c r="A65" s="20">
        <v>8</v>
      </c>
      <c r="B65" s="24" t="s">
        <v>28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</row>
    <row r="66" spans="1:33" ht="15.75" x14ac:dyDescent="0.25">
      <c r="A66" s="20"/>
      <c r="B66" s="25" t="s">
        <v>29</v>
      </c>
      <c r="C66" s="20">
        <v>-2951.2482026792322</v>
      </c>
      <c r="D66" s="34">
        <v>-705.17787526924212</v>
      </c>
      <c r="E66" s="34">
        <v>-845.13631618742988</v>
      </c>
      <c r="F66" s="34">
        <v>-226.56905474292012</v>
      </c>
      <c r="G66" s="34">
        <v>-193.46674273003748</v>
      </c>
      <c r="H66" s="34">
        <v>-291.28816498723688</v>
      </c>
      <c r="I66" s="34">
        <v>-184.89525709512546</v>
      </c>
      <c r="J66" s="34">
        <v>-139.60920275225641</v>
      </c>
      <c r="K66" s="34">
        <v>-10.824126371565107</v>
      </c>
      <c r="L66" s="34">
        <v>-11.842339220943265</v>
      </c>
      <c r="M66" s="34">
        <v>-96.678787280960364</v>
      </c>
      <c r="N66" s="34">
        <v>-164.71677069027993</v>
      </c>
      <c r="O66" s="34">
        <v>-201.07662590021766</v>
      </c>
      <c r="P66" s="34">
        <v>-185.95941305055018</v>
      </c>
      <c r="Q66" s="34">
        <v>-158.12003258472899</v>
      </c>
      <c r="R66" s="34">
        <v>-163.08511992902666</v>
      </c>
      <c r="S66" s="34">
        <v>-184.23579012573097</v>
      </c>
      <c r="T66" s="34">
        <v>-203.66996565499616</v>
      </c>
      <c r="U66" s="34">
        <v>-207.35118311673858</v>
      </c>
      <c r="V66" s="34">
        <v>-245.81061226461824</v>
      </c>
      <c r="W66" s="34">
        <v>-273.61382832341894</v>
      </c>
      <c r="X66" s="20"/>
      <c r="Y66" s="4">
        <v>-4693.1272082780242</v>
      </c>
      <c r="AE66" s="4" t="s">
        <v>128</v>
      </c>
    </row>
    <row r="67" spans="1:33" ht="15.75" x14ac:dyDescent="0.25">
      <c r="A67" s="20"/>
      <c r="B67" s="25" t="s">
        <v>30</v>
      </c>
      <c r="C67" s="20">
        <v>2412.0818876819253</v>
      </c>
      <c r="D67" s="34">
        <v>207.60989324897469</v>
      </c>
      <c r="E67" s="34">
        <v>297.99016897728171</v>
      </c>
      <c r="F67" s="34">
        <v>268.50246895075844</v>
      </c>
      <c r="G67" s="34">
        <v>249.85674244141902</v>
      </c>
      <c r="H67" s="34">
        <v>227.977446290111</v>
      </c>
      <c r="I67" s="34">
        <v>272.48504228788892</v>
      </c>
      <c r="J67" s="34">
        <v>332.43170577008999</v>
      </c>
      <c r="K67" s="34">
        <v>234.50384752070991</v>
      </c>
      <c r="L67" s="34">
        <v>243.10146172631991</v>
      </c>
      <c r="M67" s="34">
        <v>255.24274588994777</v>
      </c>
      <c r="N67" s="34">
        <v>317.92553007947953</v>
      </c>
      <c r="O67" s="34">
        <v>139.98837268855718</v>
      </c>
      <c r="P67" s="34">
        <v>126.00161983829916</v>
      </c>
      <c r="Q67" s="34">
        <v>131.02867255279989</v>
      </c>
      <c r="R67" s="34">
        <v>163.88620702427437</v>
      </c>
      <c r="S67" s="34">
        <v>209.0674942425216</v>
      </c>
      <c r="T67" s="34">
        <v>292.09314798439249</v>
      </c>
      <c r="U67" s="34">
        <v>35.008437291325194</v>
      </c>
      <c r="V67" s="34">
        <v>3.065604725341E-2</v>
      </c>
      <c r="W67" s="34">
        <v>6.7022479291550002E-2</v>
      </c>
      <c r="X67" s="20"/>
      <c r="Y67" s="4">
        <v>4004.7986833316963</v>
      </c>
      <c r="AE67" s="4" t="s">
        <v>129</v>
      </c>
    </row>
    <row r="68" spans="1:33" ht="15.75" x14ac:dyDescent="0.25">
      <c r="A68" s="20"/>
      <c r="B68" s="27" t="s">
        <v>1</v>
      </c>
      <c r="C68" s="35">
        <v>-539.16631499730727</v>
      </c>
      <c r="D68" s="35">
        <v>-497.56798202026744</v>
      </c>
      <c r="E68" s="35">
        <v>-547.14614721014823</v>
      </c>
      <c r="F68" s="35">
        <v>41.933414207838325</v>
      </c>
      <c r="G68" s="35">
        <v>56.389999711381535</v>
      </c>
      <c r="H68" s="35">
        <v>-63.310718697125878</v>
      </c>
      <c r="I68" s="35">
        <v>87.589785192763458</v>
      </c>
      <c r="J68" s="35">
        <v>192.82250301783358</v>
      </c>
      <c r="K68" s="35">
        <v>223.6797211491448</v>
      </c>
      <c r="L68" s="35">
        <v>231.25912250537664</v>
      </c>
      <c r="M68" s="35">
        <v>158.56395860898741</v>
      </c>
      <c r="N68" s="35">
        <v>153.2087593891996</v>
      </c>
      <c r="O68" s="35">
        <v>-61.088253211660486</v>
      </c>
      <c r="P68" s="35">
        <v>-59.957793212251019</v>
      </c>
      <c r="Q68" s="35">
        <v>-27.091360031929099</v>
      </c>
      <c r="R68" s="35">
        <v>0.80108709524770916</v>
      </c>
      <c r="S68" s="35">
        <v>24.831704116790632</v>
      </c>
      <c r="T68" s="35">
        <v>88.423182329396326</v>
      </c>
      <c r="U68" s="35">
        <v>-172.34274582541337</v>
      </c>
      <c r="V68" s="35">
        <v>-245.77995621736483</v>
      </c>
      <c r="W68" s="35">
        <v>-273.54680584412739</v>
      </c>
      <c r="X68" s="20"/>
    </row>
    <row r="69" spans="1:33" x14ac:dyDescent="0.25">
      <c r="A69" s="20"/>
      <c r="X69" s="20"/>
    </row>
    <row r="70" spans="1:33" ht="15.75" x14ac:dyDescent="0.25">
      <c r="A70" s="20">
        <v>9</v>
      </c>
      <c r="B70" s="24" t="s">
        <v>31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</row>
    <row r="71" spans="1:33" ht="15.75" x14ac:dyDescent="0.25">
      <c r="A71" s="20"/>
      <c r="B71" s="24" t="s">
        <v>32</v>
      </c>
      <c r="C71" s="31">
        <v>2640.6614449702574</v>
      </c>
      <c r="D71" s="20">
        <v>0</v>
      </c>
      <c r="E71" s="20">
        <v>23.449676310438647</v>
      </c>
      <c r="F71" s="20">
        <v>143.82201725198132</v>
      </c>
      <c r="G71" s="20">
        <v>166.66140260201152</v>
      </c>
      <c r="H71" s="20">
        <v>212.22083559194093</v>
      </c>
      <c r="I71" s="20">
        <v>217.25928417329533</v>
      </c>
      <c r="J71" s="20">
        <v>222.42442301615202</v>
      </c>
      <c r="K71" s="20">
        <v>227.56353671921332</v>
      </c>
      <c r="L71" s="20">
        <v>234.10155105381182</v>
      </c>
      <c r="M71" s="20">
        <v>254.80123951005473</v>
      </c>
      <c r="N71" s="20">
        <v>331.43921042099845</v>
      </c>
      <c r="O71" s="20">
        <v>389.56615142333305</v>
      </c>
      <c r="P71" s="20">
        <v>396.68712892867319</v>
      </c>
      <c r="Q71" s="20">
        <v>404.68743719197749</v>
      </c>
      <c r="R71" s="20">
        <v>418.66372836848865</v>
      </c>
      <c r="S71" s="20">
        <v>426.26457269913749</v>
      </c>
      <c r="T71" s="20">
        <v>434.0501234662824</v>
      </c>
      <c r="U71" s="20">
        <v>445.60708709628727</v>
      </c>
      <c r="V71" s="20">
        <v>454.0686241514893</v>
      </c>
      <c r="W71" s="20">
        <v>472.78030860530384</v>
      </c>
      <c r="X71" s="20"/>
      <c r="Y71" s="4">
        <v>5876.1183385808718</v>
      </c>
      <c r="AF71" s="4" t="s">
        <v>130</v>
      </c>
      <c r="AG71" s="4" t="s">
        <v>131</v>
      </c>
    </row>
    <row r="72" spans="1:33" ht="15.75" x14ac:dyDescent="0.25">
      <c r="A72" s="20"/>
      <c r="B72" s="27" t="s">
        <v>1</v>
      </c>
      <c r="C72" s="20">
        <v>2640.6614449702574</v>
      </c>
      <c r="D72" s="35">
        <v>0</v>
      </c>
      <c r="E72" s="35">
        <v>23.449676310438647</v>
      </c>
      <c r="F72" s="35">
        <v>143.82201725198132</v>
      </c>
      <c r="G72" s="35">
        <v>166.66140260201152</v>
      </c>
      <c r="H72" s="35">
        <v>212.22083559194093</v>
      </c>
      <c r="I72" s="35">
        <v>217.25928417329533</v>
      </c>
      <c r="J72" s="35">
        <v>222.42442301615202</v>
      </c>
      <c r="K72" s="35">
        <v>227.56353671921332</v>
      </c>
      <c r="L72" s="35">
        <v>234.10155105381182</v>
      </c>
      <c r="M72" s="35">
        <v>254.80123951005473</v>
      </c>
      <c r="N72" s="35">
        <v>331.43921042099845</v>
      </c>
      <c r="O72" s="35">
        <v>389.56615142333305</v>
      </c>
      <c r="P72" s="35">
        <v>396.68712892867319</v>
      </c>
      <c r="Q72" s="35">
        <v>404.68743719197749</v>
      </c>
      <c r="R72" s="35">
        <v>418.66372836848865</v>
      </c>
      <c r="S72" s="35">
        <v>426.26457269913749</v>
      </c>
      <c r="T72" s="35">
        <v>434.0501234662824</v>
      </c>
      <c r="U72" s="35">
        <v>445.60708709628727</v>
      </c>
      <c r="V72" s="35">
        <v>454.0686241514893</v>
      </c>
      <c r="W72" s="35">
        <v>472.78030860530384</v>
      </c>
      <c r="X72" s="20"/>
    </row>
    <row r="73" spans="1:33" x14ac:dyDescent="0.25">
      <c r="A73" s="20"/>
      <c r="X73" s="20"/>
    </row>
    <row r="74" spans="1:33" ht="16.5" thickBot="1" x14ac:dyDescent="0.3">
      <c r="A74" s="20"/>
      <c r="B74" s="24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33" ht="16.5" thickBot="1" x14ac:dyDescent="0.3">
      <c r="A75" s="20">
        <v>10</v>
      </c>
      <c r="B75" s="38" t="s">
        <v>33</v>
      </c>
      <c r="C75" s="39">
        <v>34308.773527992438</v>
      </c>
      <c r="D75" s="39">
        <v>1501.1377457995991</v>
      </c>
      <c r="E75" s="39">
        <v>1736.0334726577746</v>
      </c>
      <c r="F75" s="39">
        <v>2249.7972959610474</v>
      </c>
      <c r="G75" s="39">
        <v>2355.39333903338</v>
      </c>
      <c r="H75" s="39">
        <v>2588.5645134030065</v>
      </c>
      <c r="I75" s="39">
        <v>2947.4406435551455</v>
      </c>
      <c r="J75" s="39">
        <v>3290.232722466717</v>
      </c>
      <c r="K75" s="39">
        <v>3322.2353217315649</v>
      </c>
      <c r="L75" s="39">
        <v>3957.5772227040907</v>
      </c>
      <c r="M75" s="39">
        <v>3584.1772306057569</v>
      </c>
      <c r="N75" s="39">
        <v>3262.470107130986</v>
      </c>
      <c r="O75" s="39">
        <v>3269.1549477137605</v>
      </c>
      <c r="P75" s="39">
        <v>3491.25750479403</v>
      </c>
      <c r="Q75" s="39">
        <v>3639.6375718381305</v>
      </c>
      <c r="R75" s="39">
        <v>4234.0667409550888</v>
      </c>
      <c r="S75" s="39">
        <v>4171.3644471610587</v>
      </c>
      <c r="T75" s="39">
        <v>4173.2017965795148</v>
      </c>
      <c r="U75" s="39">
        <v>5192.8911669268709</v>
      </c>
      <c r="V75" s="39">
        <v>5917.0269557201245</v>
      </c>
      <c r="W75" s="39">
        <v>6512.9124096338237</v>
      </c>
      <c r="X75" s="20"/>
      <c r="Y75" s="4">
        <v>71396.57315637148</v>
      </c>
    </row>
    <row r="76" spans="1:33" ht="15.75" x14ac:dyDescent="0.25">
      <c r="A76" s="20"/>
      <c r="B76" s="24" t="s">
        <v>34</v>
      </c>
      <c r="C76" s="20">
        <v>26324.679031970198</v>
      </c>
      <c r="D76" s="20">
        <v>605.99831168947981</v>
      </c>
      <c r="E76" s="20">
        <v>695.40428695251796</v>
      </c>
      <c r="F76" s="20">
        <v>1051.3741881680578</v>
      </c>
      <c r="G76" s="20">
        <v>1242.7014978510047</v>
      </c>
      <c r="H76" s="20">
        <v>1559.2695544552544</v>
      </c>
      <c r="I76" s="20">
        <v>2078.4518081188889</v>
      </c>
      <c r="J76" s="20">
        <v>2186.0048278258596</v>
      </c>
      <c r="K76" s="20">
        <v>2273.0340543049419</v>
      </c>
      <c r="L76" s="20">
        <v>2343.3117124761925</v>
      </c>
      <c r="M76" s="20">
        <v>2794.3333162917056</v>
      </c>
      <c r="N76" s="20">
        <v>3407.6854726484044</v>
      </c>
      <c r="O76" s="20">
        <v>3956.632249293762</v>
      </c>
      <c r="P76" s="20">
        <v>3866.5576124775721</v>
      </c>
      <c r="Q76" s="20">
        <v>3884.1067241082078</v>
      </c>
      <c r="R76" s="20">
        <v>4459.0207876497179</v>
      </c>
      <c r="S76" s="20">
        <v>4237.0340818984951</v>
      </c>
      <c r="T76" s="20">
        <v>4163.588797447811</v>
      </c>
      <c r="U76" s="20">
        <v>4188.7468841600203</v>
      </c>
      <c r="V76" s="20">
        <v>4660.8974488112453</v>
      </c>
      <c r="W76" s="20">
        <v>4748.951315317172</v>
      </c>
      <c r="X76" s="20"/>
      <c r="Y76" s="4">
        <v>58403.104931946305</v>
      </c>
    </row>
    <row r="77" spans="1:33" ht="15.75" x14ac:dyDescent="0.25">
      <c r="A77" s="20"/>
      <c r="B77" s="24" t="s">
        <v>35</v>
      </c>
      <c r="C77" s="20">
        <v>7984.094496022245</v>
      </c>
      <c r="D77" s="20">
        <v>895.13943411011917</v>
      </c>
      <c r="E77" s="20">
        <v>1040.6291857052565</v>
      </c>
      <c r="F77" s="20">
        <v>1198.4231077929896</v>
      </c>
      <c r="G77" s="20">
        <v>1112.6918411823754</v>
      </c>
      <c r="H77" s="20">
        <v>1029.2949589477521</v>
      </c>
      <c r="I77" s="20">
        <v>868.98883543625641</v>
      </c>
      <c r="J77" s="20">
        <v>1104.2278946408567</v>
      </c>
      <c r="K77" s="20">
        <v>1049.2012674266225</v>
      </c>
      <c r="L77" s="20">
        <v>1614.2655102278975</v>
      </c>
      <c r="M77" s="20">
        <v>789.84391431405129</v>
      </c>
      <c r="N77" s="20">
        <v>-145.21536551741823</v>
      </c>
      <c r="O77" s="20">
        <v>-687.47730158000138</v>
      </c>
      <c r="P77" s="20">
        <v>-375.30010768354168</v>
      </c>
      <c r="Q77" s="20">
        <v>-244.46915227007628</v>
      </c>
      <c r="R77" s="20">
        <v>-224.95404669462874</v>
      </c>
      <c r="S77" s="20">
        <v>-65.669634737435686</v>
      </c>
      <c r="T77" s="20">
        <v>9.6129991317041288</v>
      </c>
      <c r="U77" s="20">
        <v>1004.14428276685</v>
      </c>
      <c r="V77" s="20">
        <v>1256.1295069088794</v>
      </c>
      <c r="W77" s="20">
        <v>1763.961094316651</v>
      </c>
      <c r="X77" s="20"/>
      <c r="Y77" s="4">
        <v>12993.468224425158</v>
      </c>
    </row>
    <row r="78" spans="1:33" x14ac:dyDescent="0.25">
      <c r="A78" s="20"/>
      <c r="X78" s="20"/>
    </row>
    <row r="79" spans="1:33" ht="16.5" thickBot="1" x14ac:dyDescent="0.3">
      <c r="A79" s="20"/>
      <c r="B79" s="24"/>
      <c r="C79" s="40"/>
      <c r="G79" s="20"/>
      <c r="X79" s="20"/>
    </row>
    <row r="80" spans="1:33" ht="16.5" thickBot="1" x14ac:dyDescent="0.3">
      <c r="A80" s="20">
        <v>11</v>
      </c>
      <c r="B80" s="38" t="s">
        <v>36</v>
      </c>
      <c r="C80" s="41" t="s">
        <v>94</v>
      </c>
      <c r="D80" s="42"/>
      <c r="E80" s="42">
        <v>0</v>
      </c>
      <c r="F80" s="42"/>
      <c r="G80" s="42"/>
      <c r="H80" s="43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</row>
    <row r="81" spans="1:33" ht="15.75" x14ac:dyDescent="0.25">
      <c r="A81" s="20"/>
      <c r="B81" s="2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</row>
    <row r="82" spans="1:33" ht="15.75" x14ac:dyDescent="0.25">
      <c r="A82" s="20"/>
      <c r="B82" s="24"/>
      <c r="C82" s="20"/>
      <c r="D82" s="9"/>
    </row>
    <row r="83" spans="1:33" ht="15.75" x14ac:dyDescent="0.25">
      <c r="A83" s="20">
        <v>12</v>
      </c>
      <c r="B83" s="24" t="s">
        <v>71</v>
      </c>
      <c r="AE83" s="4" t="s">
        <v>107</v>
      </c>
      <c r="AF83" s="4" t="s">
        <v>107</v>
      </c>
      <c r="AG83" s="4" t="s">
        <v>108</v>
      </c>
    </row>
    <row r="84" spans="1:33" ht="15.75" x14ac:dyDescent="0.25">
      <c r="A84" s="20"/>
      <c r="B84" s="25" t="s">
        <v>74</v>
      </c>
      <c r="C84" s="46">
        <v>298707.13013435493</v>
      </c>
      <c r="D84" s="34">
        <v>25340.28634056302</v>
      </c>
      <c r="E84" s="34">
        <v>27123.613615463972</v>
      </c>
      <c r="F84" s="34">
        <v>20343.456556816869</v>
      </c>
      <c r="G84" s="34">
        <v>19137.262794424791</v>
      </c>
      <c r="H84" s="34">
        <v>19957.97985715478</v>
      </c>
      <c r="I84" s="34">
        <v>21118.90861950762</v>
      </c>
      <c r="J84" s="34">
        <v>20328.292593747461</v>
      </c>
      <c r="K84" s="34">
        <v>21437.769905656809</v>
      </c>
      <c r="L84" s="34">
        <v>22507.938504049031</v>
      </c>
      <c r="M84" s="34">
        <v>15327.374222080891</v>
      </c>
      <c r="N84" s="34">
        <v>10269.20011187477</v>
      </c>
      <c r="O84" s="34">
        <v>11997.96977116678</v>
      </c>
      <c r="P84" s="34">
        <v>13291.034085114339</v>
      </c>
      <c r="Q84" s="34">
        <v>14238.71377991663</v>
      </c>
      <c r="R84" s="34">
        <v>10928.888549749679</v>
      </c>
      <c r="S84" s="34">
        <v>10935.46891149214</v>
      </c>
      <c r="T84" s="34">
        <v>10145.15408753406</v>
      </c>
      <c r="U84" s="34">
        <v>2718.0574688640991</v>
      </c>
      <c r="V84" s="34">
        <v>763.27106727692978</v>
      </c>
      <c r="W84" s="34">
        <v>796.48929190023</v>
      </c>
      <c r="AE84" s="4" t="s">
        <v>74</v>
      </c>
      <c r="AG84" s="4" t="s">
        <v>132</v>
      </c>
    </row>
    <row r="85" spans="1:33" ht="15.75" x14ac:dyDescent="0.25">
      <c r="A85" s="20"/>
      <c r="B85" s="25" t="s">
        <v>87</v>
      </c>
      <c r="C85" s="46">
        <v>10872.727237913597</v>
      </c>
      <c r="D85" s="34">
        <v>564.65349273846812</v>
      </c>
      <c r="E85" s="34">
        <v>556.58126179529847</v>
      </c>
      <c r="F85" s="34">
        <v>524.87686904013924</v>
      </c>
      <c r="G85" s="34">
        <v>539.55998342058933</v>
      </c>
      <c r="H85" s="34">
        <v>610.93574885208818</v>
      </c>
      <c r="I85" s="34">
        <v>693.2548218746781</v>
      </c>
      <c r="J85" s="34">
        <v>571.35019469844815</v>
      </c>
      <c r="K85" s="34">
        <v>573.56285322236795</v>
      </c>
      <c r="L85" s="34">
        <v>579.29712421666807</v>
      </c>
      <c r="M85" s="34">
        <v>576.44299795875838</v>
      </c>
      <c r="N85" s="34">
        <v>626.3536844793291</v>
      </c>
      <c r="O85" s="34">
        <v>454.6095385278299</v>
      </c>
      <c r="P85" s="34">
        <v>454.15222019929979</v>
      </c>
      <c r="Q85" s="34">
        <v>453.18724556129968</v>
      </c>
      <c r="R85" s="34">
        <v>495.55898870983941</v>
      </c>
      <c r="S85" s="34">
        <v>528.79571628662939</v>
      </c>
      <c r="T85" s="34">
        <v>593.76831805507925</v>
      </c>
      <c r="U85" s="34">
        <v>497.47061632361908</v>
      </c>
      <c r="V85" s="34">
        <v>488.12637540157931</v>
      </c>
      <c r="W85" s="34">
        <v>490.18918655158933</v>
      </c>
      <c r="AE85" s="4" t="s">
        <v>87</v>
      </c>
      <c r="AG85" s="4" t="s">
        <v>132</v>
      </c>
    </row>
    <row r="86" spans="1:33" ht="15.75" x14ac:dyDescent="0.25">
      <c r="A86" s="20"/>
      <c r="B86" s="25" t="s">
        <v>88</v>
      </c>
      <c r="C86" s="46">
        <v>147807.86930106321</v>
      </c>
      <c r="D86" s="34">
        <v>557.18773725517985</v>
      </c>
      <c r="E86" s="34">
        <v>1091.59349065627</v>
      </c>
      <c r="F86" s="34">
        <v>1658.2934505615101</v>
      </c>
      <c r="G86" s="34">
        <v>2286.1709257866505</v>
      </c>
      <c r="H86" s="34">
        <v>2975.5640174751888</v>
      </c>
      <c r="I86" s="34">
        <v>3722.331896459762</v>
      </c>
      <c r="J86" s="34">
        <v>4534.0093444249505</v>
      </c>
      <c r="K86" s="34">
        <v>5356.3077981329325</v>
      </c>
      <c r="L86" s="34">
        <v>6224.3121120952037</v>
      </c>
      <c r="M86" s="34">
        <v>7041.5844004737228</v>
      </c>
      <c r="N86" s="34">
        <v>7869.8048462343477</v>
      </c>
      <c r="O86" s="34">
        <v>8690.7684362873442</v>
      </c>
      <c r="P86" s="34">
        <v>9475.2793978349619</v>
      </c>
      <c r="Q86" s="34">
        <v>10237.435545366612</v>
      </c>
      <c r="R86" s="34">
        <v>11009.143197384325</v>
      </c>
      <c r="S86" s="34">
        <v>11688.981223628491</v>
      </c>
      <c r="T86" s="34">
        <v>12335.002571543029</v>
      </c>
      <c r="U86" s="34">
        <v>13028.111564669191</v>
      </c>
      <c r="V86" s="34">
        <v>13687.899139270419</v>
      </c>
      <c r="W86" s="34">
        <v>14338.08820552312</v>
      </c>
      <c r="AE86" s="4" t="s">
        <v>88</v>
      </c>
      <c r="AG86" s="4" t="s">
        <v>132</v>
      </c>
    </row>
    <row r="87" spans="1:33" ht="15.75" x14ac:dyDescent="0.25">
      <c r="A87" s="20"/>
      <c r="B87" s="25" t="s">
        <v>39</v>
      </c>
      <c r="C87" s="46">
        <v>-6415.9700908711748</v>
      </c>
      <c r="D87" s="34">
        <v>79.395517128785173</v>
      </c>
      <c r="E87" s="34">
        <v>230.18376800000408</v>
      </c>
      <c r="F87" s="34">
        <v>-373.63963199999796</v>
      </c>
      <c r="G87" s="34">
        <v>-373.642631999998</v>
      </c>
      <c r="H87" s="34">
        <v>-373.642631999998</v>
      </c>
      <c r="I87" s="34">
        <v>-373.64163199999797</v>
      </c>
      <c r="J87" s="34">
        <v>-373.64163199999797</v>
      </c>
      <c r="K87" s="34">
        <v>-373.64463199999801</v>
      </c>
      <c r="L87" s="34">
        <v>-373.642631999998</v>
      </c>
      <c r="M87" s="34">
        <v>-373.64563199999799</v>
      </c>
      <c r="N87" s="34">
        <v>-373.642631999998</v>
      </c>
      <c r="O87" s="34">
        <v>-373.63363199999799</v>
      </c>
      <c r="P87" s="34">
        <v>-373.63963199999796</v>
      </c>
      <c r="Q87" s="34">
        <v>-373.64563199999799</v>
      </c>
      <c r="R87" s="34">
        <v>-373.635631999998</v>
      </c>
      <c r="S87" s="34">
        <v>-373.63763199999801</v>
      </c>
      <c r="T87" s="34">
        <v>-373.64363199999798</v>
      </c>
      <c r="U87" s="34">
        <v>-373.64563199999799</v>
      </c>
      <c r="V87" s="34">
        <v>-373.64563199999799</v>
      </c>
      <c r="W87" s="34">
        <v>-373.63863199999798</v>
      </c>
      <c r="AE87" s="4" t="s">
        <v>119</v>
      </c>
      <c r="AG87" s="4" t="s">
        <v>132</v>
      </c>
    </row>
    <row r="88" spans="1:33" ht="15.75" x14ac:dyDescent="0.25">
      <c r="A88" s="20"/>
      <c r="B88" s="25" t="s">
        <v>40</v>
      </c>
      <c r="C88" s="46">
        <v>93816.284276775783</v>
      </c>
      <c r="D88" s="34">
        <v>5404.1526608070808</v>
      </c>
      <c r="E88" s="34">
        <v>5112.0180344456203</v>
      </c>
      <c r="F88" s="34">
        <v>5224.2236052404705</v>
      </c>
      <c r="G88" s="34">
        <v>5194.6911745822208</v>
      </c>
      <c r="H88" s="34">
        <v>5129.7270821340499</v>
      </c>
      <c r="I88" s="34">
        <v>5103.6922131540778</v>
      </c>
      <c r="J88" s="34">
        <v>5017.9968540384489</v>
      </c>
      <c r="K88" s="34">
        <v>4993.6101201025494</v>
      </c>
      <c r="L88" s="34">
        <v>4973.5710552441797</v>
      </c>
      <c r="M88" s="34">
        <v>4912.1919558358095</v>
      </c>
      <c r="N88" s="34">
        <v>4793.7904153046493</v>
      </c>
      <c r="O88" s="34">
        <v>4724.0005073158591</v>
      </c>
      <c r="P88" s="34">
        <v>4701.6813520137575</v>
      </c>
      <c r="Q88" s="34">
        <v>4531.0046375273378</v>
      </c>
      <c r="R88" s="34">
        <v>4096.6977526565188</v>
      </c>
      <c r="S88" s="34">
        <v>4070.2568795737889</v>
      </c>
      <c r="T88" s="34">
        <v>4005.0901818533307</v>
      </c>
      <c r="U88" s="34">
        <v>3959.4110350364599</v>
      </c>
      <c r="V88" s="34">
        <v>3945.0095304458091</v>
      </c>
      <c r="W88" s="34">
        <v>3923.4672294637576</v>
      </c>
      <c r="AE88" s="4" t="s">
        <v>120</v>
      </c>
      <c r="AG88" s="4" t="s">
        <v>132</v>
      </c>
    </row>
    <row r="89" spans="1:33" ht="15.75" x14ac:dyDescent="0.25">
      <c r="A89" s="20"/>
      <c r="B89" s="25" t="s">
        <v>41</v>
      </c>
      <c r="C89" s="46">
        <v>232020.28719789788</v>
      </c>
      <c r="D89" s="34">
        <v>15531.68213230634</v>
      </c>
      <c r="E89" s="34">
        <v>16714.650753057129</v>
      </c>
      <c r="F89" s="34">
        <v>12495.98519193746</v>
      </c>
      <c r="G89" s="34">
        <v>12373.236954121439</v>
      </c>
      <c r="H89" s="34">
        <v>13182.971739013279</v>
      </c>
      <c r="I89" s="34">
        <v>13897.4630176791</v>
      </c>
      <c r="J89" s="34">
        <v>14570.759555485191</v>
      </c>
      <c r="K89" s="34">
        <v>10548.107595662879</v>
      </c>
      <c r="L89" s="34">
        <v>11205.89984994581</v>
      </c>
      <c r="M89" s="34">
        <v>11676.569687793441</v>
      </c>
      <c r="N89" s="34">
        <v>8295.5393858496554</v>
      </c>
      <c r="O89" s="34">
        <v>5391.8163841886117</v>
      </c>
      <c r="P89" s="34">
        <v>4081.3369322356111</v>
      </c>
      <c r="Q89" s="34">
        <v>2956.6728538116108</v>
      </c>
      <c r="R89" s="34">
        <v>4009.5236497228589</v>
      </c>
      <c r="S89" s="34">
        <v>4900.3692421343621</v>
      </c>
      <c r="T89" s="34">
        <v>5656.2210454271462</v>
      </c>
      <c r="U89" s="34">
        <v>17275.270946859499</v>
      </c>
      <c r="V89" s="34">
        <v>23738.803257697022</v>
      </c>
      <c r="W89" s="34">
        <v>23517.407022969441</v>
      </c>
      <c r="AE89" s="4" t="s">
        <v>41</v>
      </c>
      <c r="AG89" s="4" t="s">
        <v>132</v>
      </c>
    </row>
    <row r="90" spans="1:33" ht="15.75" x14ac:dyDescent="0.25">
      <c r="A90" s="20"/>
      <c r="B90" s="25" t="s">
        <v>42</v>
      </c>
      <c r="C90" s="46">
        <v>148379.69259866251</v>
      </c>
      <c r="D90" s="34">
        <v>2456.8337592961502</v>
      </c>
      <c r="E90" s="34">
        <v>3002.3708682850802</v>
      </c>
      <c r="F90" s="34">
        <v>3670.927507609551</v>
      </c>
      <c r="G90" s="34">
        <v>5688.1826128729999</v>
      </c>
      <c r="H90" s="34">
        <v>7758.8989736792118</v>
      </c>
      <c r="I90" s="34">
        <v>7872.1947827389486</v>
      </c>
      <c r="J90" s="34">
        <v>7841.9497263064632</v>
      </c>
      <c r="K90" s="34">
        <v>8842.072100896261</v>
      </c>
      <c r="L90" s="34">
        <v>8805.2033874207518</v>
      </c>
      <c r="M90" s="34">
        <v>8733.0163460949516</v>
      </c>
      <c r="N90" s="34">
        <v>8608.2307607957409</v>
      </c>
      <c r="O90" s="34">
        <v>8467.3813698072117</v>
      </c>
      <c r="P90" s="34">
        <v>8070.0477526252616</v>
      </c>
      <c r="Q90" s="34">
        <v>8032.3172793892918</v>
      </c>
      <c r="R90" s="34">
        <v>8429.1090518277815</v>
      </c>
      <c r="S90" s="34">
        <v>8264.279476261112</v>
      </c>
      <c r="T90" s="34">
        <v>8227.0340492022206</v>
      </c>
      <c r="U90" s="34">
        <v>8470.0390614287317</v>
      </c>
      <c r="V90" s="34">
        <v>8581.0387490975627</v>
      </c>
      <c r="W90" s="34">
        <v>8558.5649830272396</v>
      </c>
      <c r="AE90" s="4" t="s">
        <v>42</v>
      </c>
      <c r="AG90" s="4" t="s">
        <v>132</v>
      </c>
    </row>
    <row r="91" spans="1:33" ht="15.75" x14ac:dyDescent="0.25">
      <c r="A91" s="20"/>
      <c r="B91" s="25" t="s">
        <v>43</v>
      </c>
      <c r="C91" s="46">
        <v>562492.55507842253</v>
      </c>
      <c r="D91" s="34">
        <v>10258.46172973041</v>
      </c>
      <c r="E91" s="34">
        <v>10794.817164372551</v>
      </c>
      <c r="F91" s="34">
        <v>15807.10705341731</v>
      </c>
      <c r="G91" s="34">
        <v>15563.00454802451</v>
      </c>
      <c r="H91" s="34">
        <v>16067.16508755627</v>
      </c>
      <c r="I91" s="34">
        <v>16101.218454562551</v>
      </c>
      <c r="J91" s="34">
        <v>16036.37636749077</v>
      </c>
      <c r="K91" s="34">
        <v>15564.82412343981</v>
      </c>
      <c r="L91" s="34">
        <v>15522.439813963951</v>
      </c>
      <c r="M91" s="34">
        <v>22905.535294619214</v>
      </c>
      <c r="N91" s="34">
        <v>33735.198401965601</v>
      </c>
      <c r="O91" s="34">
        <v>40267.49495931188</v>
      </c>
      <c r="P91" s="34">
        <v>42007.567780918958</v>
      </c>
      <c r="Q91" s="34">
        <v>42092.503512935771</v>
      </c>
      <c r="R91" s="34">
        <v>42568.19431830728</v>
      </c>
      <c r="S91" s="34">
        <v>42257.384465851421</v>
      </c>
      <c r="T91" s="34">
        <v>41717.829698682181</v>
      </c>
      <c r="U91" s="34">
        <v>41583.871953384129</v>
      </c>
      <c r="V91" s="34">
        <v>40829.95226484428</v>
      </c>
      <c r="W91" s="34">
        <v>40811.608085043714</v>
      </c>
      <c r="AE91" s="4" t="s">
        <v>43</v>
      </c>
      <c r="AG91" s="4" t="s">
        <v>132</v>
      </c>
    </row>
    <row r="92" spans="1:33" ht="15.75" x14ac:dyDescent="0.25">
      <c r="A92" s="20"/>
      <c r="B92" s="25" t="s">
        <v>44</v>
      </c>
      <c r="C92" s="46">
        <v>145496.73178311935</v>
      </c>
      <c r="D92" s="34">
        <v>4620.6489706684506</v>
      </c>
      <c r="E92" s="34">
        <v>4595.7268172613913</v>
      </c>
      <c r="F92" s="34">
        <v>4701.5472546155415</v>
      </c>
      <c r="G92" s="34">
        <v>4710.0834012764017</v>
      </c>
      <c r="H92" s="34">
        <v>4640.2844840057178</v>
      </c>
      <c r="I92" s="34">
        <v>4499.2685530861818</v>
      </c>
      <c r="J92" s="34">
        <v>4613.7766418934443</v>
      </c>
      <c r="K92" s="34">
        <v>9435.7875032438114</v>
      </c>
      <c r="L92" s="34">
        <v>9516.2010418883801</v>
      </c>
      <c r="M92" s="34">
        <v>8605.6248874667363</v>
      </c>
      <c r="N92" s="34">
        <v>7774.7355889864775</v>
      </c>
      <c r="O92" s="34">
        <v>7846.5646266273152</v>
      </c>
      <c r="P92" s="34">
        <v>8326.6485697949374</v>
      </c>
      <c r="Q92" s="34">
        <v>8523.3509677079055</v>
      </c>
      <c r="R92" s="34">
        <v>9874.4934103676715</v>
      </c>
      <c r="S92" s="34">
        <v>9508.0636216449293</v>
      </c>
      <c r="T92" s="34">
        <v>9050.0992647192015</v>
      </c>
      <c r="U92" s="34">
        <v>8697.3437222773391</v>
      </c>
      <c r="V92" s="34">
        <v>7320.6215506670887</v>
      </c>
      <c r="W92" s="34">
        <v>8635.8609049204133</v>
      </c>
      <c r="AE92" s="4" t="s">
        <v>121</v>
      </c>
      <c r="AG92" s="4" t="s">
        <v>132</v>
      </c>
    </row>
    <row r="93" spans="1:33" ht="15.75" x14ac:dyDescent="0.25">
      <c r="A93" s="20"/>
      <c r="B93" s="27" t="s">
        <v>1</v>
      </c>
      <c r="C93" s="35">
        <v>1633177.3075173388</v>
      </c>
      <c r="D93" s="46">
        <v>64813.302340493887</v>
      </c>
      <c r="E93" s="46">
        <v>69221.555773337313</v>
      </c>
      <c r="F93" s="46">
        <v>64052.777857238849</v>
      </c>
      <c r="G93" s="46">
        <v>65118.549762509603</v>
      </c>
      <c r="H93" s="46">
        <v>69949.884357870586</v>
      </c>
      <c r="I93" s="46">
        <v>72634.690727062916</v>
      </c>
      <c r="J93" s="46">
        <v>73140.869646085179</v>
      </c>
      <c r="K93" s="46">
        <v>76378.39736835743</v>
      </c>
      <c r="L93" s="46">
        <v>78961.220256823988</v>
      </c>
      <c r="M93" s="46">
        <v>79404.694160323532</v>
      </c>
      <c r="N93" s="46">
        <v>81599.210563490575</v>
      </c>
      <c r="O93" s="46">
        <v>87466.971961232834</v>
      </c>
      <c r="P93" s="46">
        <v>90034.10845873713</v>
      </c>
      <c r="Q93" s="46">
        <v>90691.540190216445</v>
      </c>
      <c r="R93" s="46">
        <v>91037.973286725959</v>
      </c>
      <c r="S93" s="46">
        <v>91779.961904872893</v>
      </c>
      <c r="T93" s="46">
        <v>91356.555585016264</v>
      </c>
      <c r="U93" s="46">
        <v>95855.930736843075</v>
      </c>
      <c r="V93" s="46">
        <v>98981.076302700691</v>
      </c>
      <c r="W93" s="46">
        <v>100698.0362773995</v>
      </c>
    </row>
    <row r="94" spans="1:33" ht="15.75" x14ac:dyDescent="0.25">
      <c r="B94" s="24"/>
    </row>
    <row r="95" spans="1:33" ht="15.75" x14ac:dyDescent="0.25">
      <c r="B95" s="24" t="s">
        <v>69</v>
      </c>
      <c r="C95" s="20">
        <v>0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</row>
    <row r="98" spans="1:27" x14ac:dyDescent="0.25">
      <c r="S98" s="9"/>
    </row>
    <row r="100" spans="1:27" x14ac:dyDescent="0.25">
      <c r="A100" s="4">
        <v>13</v>
      </c>
      <c r="B100" s="7" t="s">
        <v>49</v>
      </c>
    </row>
    <row r="101" spans="1:27" x14ac:dyDescent="0.25">
      <c r="B101" s="4" t="s">
        <v>95</v>
      </c>
      <c r="C101" s="20">
        <v>2.1890350781217406E-2</v>
      </c>
      <c r="D101" s="20">
        <v>0</v>
      </c>
      <c r="E101" s="20">
        <v>0</v>
      </c>
      <c r="F101" s="20">
        <v>0</v>
      </c>
      <c r="G101" s="20">
        <v>0</v>
      </c>
      <c r="H101" s="20">
        <v>9.7639166966227708E-3</v>
      </c>
      <c r="I101" s="20">
        <v>9.3361154657327014E-3</v>
      </c>
      <c r="J101" s="20">
        <v>9.2562991134002605E-3</v>
      </c>
      <c r="K101" s="20">
        <v>4.803983455162501E-4</v>
      </c>
      <c r="L101" s="20">
        <v>6.4205891450792993E-4</v>
      </c>
      <c r="M101" s="20">
        <v>2.0330080978651199E-3</v>
      </c>
      <c r="N101" s="20">
        <v>1.175956823871361E-3</v>
      </c>
      <c r="O101" s="20">
        <v>1.7145040157498994E-4</v>
      </c>
      <c r="P101" s="20">
        <v>1.4953341355134002E-4</v>
      </c>
      <c r="Q101" s="20">
        <v>1.0129623701924998E-4</v>
      </c>
      <c r="R101" s="20">
        <v>9.1168635253920002E-5</v>
      </c>
      <c r="S101" s="20">
        <v>3.1037029309703988E-4</v>
      </c>
      <c r="T101" s="20">
        <v>0</v>
      </c>
      <c r="U101" s="20">
        <v>0</v>
      </c>
      <c r="V101" s="20">
        <v>0</v>
      </c>
      <c r="W101" s="20">
        <v>0</v>
      </c>
    </row>
    <row r="103" spans="1:27" x14ac:dyDescent="0.25">
      <c r="B103" s="4" t="s">
        <v>96</v>
      </c>
      <c r="C103" s="20">
        <v>-3594.214644747588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-585.35796601623758</v>
      </c>
      <c r="J103" s="42">
        <v>-565.09101382486926</v>
      </c>
      <c r="K103" s="42">
        <v>-603.84857164657979</v>
      </c>
      <c r="L103" s="42">
        <v>-582.95375647718959</v>
      </c>
      <c r="M103" s="42">
        <v>-622.87321364742445</v>
      </c>
      <c r="N103" s="42">
        <v>-601.37988053832566</v>
      </c>
      <c r="O103" s="42">
        <v>-641.38095945814109</v>
      </c>
      <c r="P103" s="42">
        <v>-613.04367636324253</v>
      </c>
      <c r="Q103" s="42">
        <v>-651.74144312167948</v>
      </c>
      <c r="R103" s="42">
        <v>-633.73471956937124</v>
      </c>
      <c r="S103" s="42">
        <v>-676.5140563443839</v>
      </c>
      <c r="T103" s="42">
        <v>-691.08066402504562</v>
      </c>
      <c r="U103" s="42">
        <v>0</v>
      </c>
      <c r="V103" s="42">
        <v>0</v>
      </c>
      <c r="W103" s="42">
        <v>0</v>
      </c>
      <c r="Z103" s="4" t="s">
        <v>133</v>
      </c>
      <c r="AA103" s="4" t="s">
        <v>134</v>
      </c>
    </row>
    <row r="104" spans="1:27" x14ac:dyDescent="0.25">
      <c r="B104" s="4" t="s">
        <v>89</v>
      </c>
      <c r="C104" s="20">
        <v>3711.8810287098863</v>
      </c>
      <c r="D104" s="42">
        <v>0</v>
      </c>
      <c r="E104" s="42">
        <v>0</v>
      </c>
      <c r="F104" s="42">
        <v>342.28882817020877</v>
      </c>
      <c r="G104" s="42">
        <v>336.96577917386662</v>
      </c>
      <c r="H104" s="42">
        <v>373.28247032751131</v>
      </c>
      <c r="I104" s="42">
        <v>355.99502731780842</v>
      </c>
      <c r="J104" s="42">
        <v>385.53858836285599</v>
      </c>
      <c r="K104" s="42">
        <v>428.11271036357573</v>
      </c>
      <c r="L104" s="42">
        <v>505.09096327887312</v>
      </c>
      <c r="M104" s="42">
        <v>392.32112701335029</v>
      </c>
      <c r="N104" s="42">
        <v>272.66835620508334</v>
      </c>
      <c r="O104" s="42">
        <v>315.75085019175816</v>
      </c>
      <c r="P104" s="42">
        <v>376.73545540722165</v>
      </c>
      <c r="Q104" s="42">
        <v>426.62479497482764</v>
      </c>
      <c r="R104" s="42">
        <v>395.00368835527712</v>
      </c>
      <c r="S104" s="42">
        <v>446.20001458591759</v>
      </c>
      <c r="T104" s="42">
        <v>466.36968791229231</v>
      </c>
      <c r="U104" s="42">
        <v>561.96873738440456</v>
      </c>
      <c r="V104" s="42">
        <v>707.95049863421457</v>
      </c>
      <c r="W104" s="42">
        <v>776.45691013456747</v>
      </c>
      <c r="Z104" s="4" t="s">
        <v>135</v>
      </c>
      <c r="AA104" s="4">
        <v>0</v>
      </c>
    </row>
    <row r="105" spans="1:27" x14ac:dyDescent="0.25">
      <c r="B105" s="4" t="s">
        <v>90</v>
      </c>
      <c r="C105" s="20">
        <v>191.07556764263882</v>
      </c>
      <c r="D105" s="42">
        <v>69.713330836814691</v>
      </c>
      <c r="E105" s="42">
        <v>82.86438232032063</v>
      </c>
      <c r="F105" s="42">
        <v>5.7983124478784722</v>
      </c>
      <c r="G105" s="42">
        <v>3.2711052753487602</v>
      </c>
      <c r="H105" s="42">
        <v>2.6284577492738808</v>
      </c>
      <c r="I105" s="42">
        <v>4.6470894727412198</v>
      </c>
      <c r="J105" s="42">
        <v>2.4633541470550089</v>
      </c>
      <c r="K105" s="42">
        <v>19.763154111513231</v>
      </c>
      <c r="L105" s="42">
        <v>19.691602366823581</v>
      </c>
      <c r="M105" s="42">
        <v>1.7175688462279199</v>
      </c>
      <c r="N105" s="42">
        <v>0.93117838347504012</v>
      </c>
      <c r="O105" s="42">
        <v>0.62256382320871995</v>
      </c>
      <c r="P105" s="42">
        <v>1.7959339324469499</v>
      </c>
      <c r="Q105" s="42">
        <v>2.1420706074289102</v>
      </c>
      <c r="R105" s="42">
        <v>1.0360319343967002</v>
      </c>
      <c r="S105" s="42">
        <v>3.4913733860521803</v>
      </c>
      <c r="T105" s="42">
        <v>2.6746799130065209</v>
      </c>
      <c r="U105" s="42">
        <v>33.305391401698238</v>
      </c>
      <c r="V105" s="42">
        <v>0.13861923099648998</v>
      </c>
      <c r="W105" s="42">
        <v>0.10047573853842999</v>
      </c>
      <c r="Z105" s="4" t="s">
        <v>136</v>
      </c>
      <c r="AA105" s="4">
        <v>0</v>
      </c>
    </row>
    <row r="106" spans="1:27" x14ac:dyDescent="0.25">
      <c r="B106" s="4" t="s">
        <v>97</v>
      </c>
      <c r="C106" s="20">
        <v>0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Z106" s="4" t="s">
        <v>137</v>
      </c>
    </row>
    <row r="107" spans="1:27" x14ac:dyDescent="0.25">
      <c r="B107" s="4" t="s">
        <v>1</v>
      </c>
      <c r="C107" s="35">
        <v>308.74195160493719</v>
      </c>
      <c r="D107" s="35">
        <v>69.713330836814691</v>
      </c>
      <c r="E107" s="35">
        <v>82.86438232032063</v>
      </c>
      <c r="F107" s="35">
        <v>348.08714061808723</v>
      </c>
      <c r="G107" s="35">
        <v>340.23688444921538</v>
      </c>
      <c r="H107" s="35">
        <v>375.91092807678518</v>
      </c>
      <c r="I107" s="35">
        <v>-224.71584922568795</v>
      </c>
      <c r="J107" s="35">
        <v>-177.08907131495826</v>
      </c>
      <c r="K107" s="35">
        <v>-155.97270717149081</v>
      </c>
      <c r="L107" s="35">
        <v>-58.171190831492886</v>
      </c>
      <c r="M107" s="35">
        <v>-228.83451778784624</v>
      </c>
      <c r="N107" s="35">
        <v>-327.78034594976731</v>
      </c>
      <c r="O107" s="35">
        <v>-325.00754544317419</v>
      </c>
      <c r="P107" s="35">
        <v>-234.51228702357392</v>
      </c>
      <c r="Q107" s="35">
        <v>-222.97457753942294</v>
      </c>
      <c r="R107" s="35">
        <v>-237.69499927969741</v>
      </c>
      <c r="S107" s="35">
        <v>-226.82266837241414</v>
      </c>
      <c r="T107" s="35">
        <v>-222.0362961997468</v>
      </c>
      <c r="U107" s="35">
        <v>595.27412878610278</v>
      </c>
      <c r="V107" s="35">
        <v>708.08911786521105</v>
      </c>
      <c r="W107" s="35">
        <v>776.55738587310589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B897-6EBB-4AAC-A7C7-3D473B5B5891}">
  <sheetPr codeName="Sheet4"/>
  <dimension ref="A1:AH107"/>
  <sheetViews>
    <sheetView showGridLines="0" tabSelected="1" zoomScale="80" zoomScaleNormal="80" workbookViewId="0">
      <pane xSplit="3" ySplit="5" topLeftCell="D6" activePane="bottomRight" state="frozen"/>
      <selection activeCell="C19" sqref="C19"/>
      <selection pane="topRight" activeCell="C19" sqref="C19"/>
      <selection pane="bottomLeft" activeCell="C19" sqref="C19"/>
      <selection pane="bottomRight"/>
    </sheetView>
  </sheetViews>
  <sheetFormatPr defaultRowHeight="15" x14ac:dyDescent="0.25"/>
  <cols>
    <col min="1" max="1" width="9.140625" style="4"/>
    <col min="2" max="2" width="28.42578125" style="4" customWidth="1"/>
    <col min="3" max="3" width="19.42578125" style="4" customWidth="1"/>
    <col min="4" max="23" width="11.42578125" style="4" customWidth="1"/>
    <col min="24" max="24" width="5" style="4" customWidth="1"/>
    <col min="25" max="25" width="8.7109375" style="4" bestFit="1" customWidth="1"/>
    <col min="26" max="26" width="7.7109375" style="4" bestFit="1" customWidth="1"/>
    <col min="27" max="27" width="4.28515625" style="4" customWidth="1"/>
    <col min="28" max="28" width="18" style="4" customWidth="1"/>
    <col min="29" max="29" width="15.28515625" style="4" customWidth="1"/>
    <col min="30" max="30" width="12.28515625" style="4" bestFit="1" customWidth="1"/>
    <col min="31" max="16384" width="9.140625" style="4"/>
  </cols>
  <sheetData>
    <row r="1" spans="1:33" ht="21" thickBot="1" x14ac:dyDescent="0.35">
      <c r="C1" s="5" t="s">
        <v>0</v>
      </c>
      <c r="D1" s="32"/>
      <c r="F1" s="33" t="s">
        <v>138</v>
      </c>
    </row>
    <row r="2" spans="1:33" ht="15.75" thickBot="1" x14ac:dyDescent="0.3">
      <c r="C2" s="6">
        <v>6.6900000000000001E-2</v>
      </c>
    </row>
    <row r="4" spans="1:33" x14ac:dyDescent="0.25">
      <c r="Y4" s="4" t="s">
        <v>1</v>
      </c>
      <c r="Z4" s="4" t="s">
        <v>103</v>
      </c>
      <c r="AB4" s="4" t="s">
        <v>104</v>
      </c>
      <c r="AC4" s="4" t="s">
        <v>105</v>
      </c>
    </row>
    <row r="5" spans="1:33" x14ac:dyDescent="0.25">
      <c r="B5" s="28" t="s">
        <v>2</v>
      </c>
      <c r="C5" s="29" t="s">
        <v>3</v>
      </c>
      <c r="D5" s="30">
        <v>2023</v>
      </c>
      <c r="E5" s="30">
        <v>2024</v>
      </c>
      <c r="F5" s="30">
        <v>2025</v>
      </c>
      <c r="G5" s="30">
        <v>2026</v>
      </c>
      <c r="H5" s="30">
        <v>2027</v>
      </c>
      <c r="I5" s="30">
        <v>2028</v>
      </c>
      <c r="J5" s="30">
        <v>2029</v>
      </c>
      <c r="K5" s="30">
        <v>2030</v>
      </c>
      <c r="L5" s="30">
        <v>2031</v>
      </c>
      <c r="M5" s="30">
        <v>2032</v>
      </c>
      <c r="N5" s="30">
        <v>2033</v>
      </c>
      <c r="O5" s="30">
        <v>2034</v>
      </c>
      <c r="P5" s="30">
        <v>2035</v>
      </c>
      <c r="Q5" s="30">
        <v>2036</v>
      </c>
      <c r="R5" s="30">
        <v>2037</v>
      </c>
      <c r="S5" s="30">
        <v>2038</v>
      </c>
      <c r="T5" s="30">
        <v>2039</v>
      </c>
      <c r="U5" s="30">
        <v>2040</v>
      </c>
      <c r="V5" s="30">
        <v>2041</v>
      </c>
      <c r="W5" s="30">
        <v>2042</v>
      </c>
      <c r="AB5" s="4" t="s">
        <v>106</v>
      </c>
      <c r="AC5" s="4">
        <v>0</v>
      </c>
      <c r="AE5" s="4" t="s">
        <v>107</v>
      </c>
      <c r="AF5" s="4" t="s">
        <v>107</v>
      </c>
      <c r="AG5" s="4" t="s">
        <v>108</v>
      </c>
    </row>
    <row r="6" spans="1:33" x14ac:dyDescent="0.25">
      <c r="A6" s="20"/>
      <c r="AB6" s="4" t="s">
        <v>109</v>
      </c>
      <c r="AC6" s="4">
        <v>15723.254201975331</v>
      </c>
    </row>
    <row r="7" spans="1:33" ht="15.75" x14ac:dyDescent="0.25">
      <c r="A7" s="20">
        <v>1</v>
      </c>
      <c r="B7" s="24" t="s">
        <v>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33" ht="15.75" x14ac:dyDescent="0.25">
      <c r="A8" s="20"/>
      <c r="B8" s="24" t="s">
        <v>74</v>
      </c>
      <c r="C8" s="20">
        <v>949.27153328010434</v>
      </c>
      <c r="D8" s="34">
        <v>35.159997667892583</v>
      </c>
      <c r="E8" s="34">
        <v>36.764544498523492</v>
      </c>
      <c r="F8" s="34">
        <v>28.202412139913832</v>
      </c>
      <c r="G8" s="34">
        <v>26.828016888089842</v>
      </c>
      <c r="H8" s="34">
        <v>28.808779468411618</v>
      </c>
      <c r="I8" s="34">
        <v>144.3265502366429</v>
      </c>
      <c r="J8" s="34">
        <v>141.7160760581331</v>
      </c>
      <c r="K8" s="34">
        <v>145.24699476919591</v>
      </c>
      <c r="L8" s="34">
        <v>142.69253547483291</v>
      </c>
      <c r="M8" s="34">
        <v>143.2871390454626</v>
      </c>
      <c r="N8" s="34">
        <v>131.07338566211772</v>
      </c>
      <c r="O8" s="34">
        <v>144.4917163604899</v>
      </c>
      <c r="P8" s="34">
        <v>131.7721760587562</v>
      </c>
      <c r="Q8" s="34">
        <v>135.28757205090571</v>
      </c>
      <c r="R8" s="34">
        <v>126.9995518221794</v>
      </c>
      <c r="S8" s="34">
        <v>138.79414263328169</v>
      </c>
      <c r="T8" s="34">
        <v>149.63653326426009</v>
      </c>
      <c r="U8" s="34">
        <v>0.85606963124982027</v>
      </c>
      <c r="V8" s="34">
        <v>1.07838502472582</v>
      </c>
      <c r="W8" s="34">
        <v>1.2114585782478799</v>
      </c>
      <c r="X8" s="20"/>
      <c r="Y8" s="4">
        <v>1834.2340373333129</v>
      </c>
      <c r="AE8" s="4" t="s">
        <v>74</v>
      </c>
      <c r="AG8" s="4" t="s">
        <v>110</v>
      </c>
    </row>
    <row r="9" spans="1:33" ht="15.75" x14ac:dyDescent="0.25">
      <c r="A9" s="20"/>
      <c r="B9" s="25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33" ht="15.75" x14ac:dyDescent="0.25">
      <c r="A10" s="20"/>
      <c r="B10" s="27" t="s">
        <v>1</v>
      </c>
      <c r="C10" s="35">
        <v>949.27153328010434</v>
      </c>
      <c r="D10" s="35">
        <v>35.159997667892583</v>
      </c>
      <c r="E10" s="35">
        <v>36.764544498523492</v>
      </c>
      <c r="F10" s="35">
        <v>28.202412139913832</v>
      </c>
      <c r="G10" s="35">
        <v>26.828016888089842</v>
      </c>
      <c r="H10" s="35">
        <v>28.808779468411618</v>
      </c>
      <c r="I10" s="35">
        <v>144.3265502366429</v>
      </c>
      <c r="J10" s="35">
        <v>141.7160760581331</v>
      </c>
      <c r="K10" s="35">
        <v>145.24699476919591</v>
      </c>
      <c r="L10" s="35">
        <v>142.69253547483291</v>
      </c>
      <c r="M10" s="35">
        <v>143.2871390454626</v>
      </c>
      <c r="N10" s="35">
        <v>131.07338566211772</v>
      </c>
      <c r="O10" s="35">
        <v>144.4917163604899</v>
      </c>
      <c r="P10" s="35">
        <v>131.7721760587562</v>
      </c>
      <c r="Q10" s="35">
        <v>135.28757205090571</v>
      </c>
      <c r="R10" s="35">
        <v>126.9995518221794</v>
      </c>
      <c r="S10" s="35">
        <v>138.79414263328169</v>
      </c>
      <c r="T10" s="35">
        <v>149.63653326426009</v>
      </c>
      <c r="U10" s="35">
        <v>0.85606963124982027</v>
      </c>
      <c r="V10" s="35">
        <v>1.07838502472582</v>
      </c>
      <c r="W10" s="35">
        <v>1.2114585782478799</v>
      </c>
      <c r="X10" s="20"/>
      <c r="Y10" s="4">
        <v>1834.2340373333129</v>
      </c>
    </row>
    <row r="11" spans="1:33" x14ac:dyDescent="0.25">
      <c r="A11" s="20"/>
      <c r="X11" s="20"/>
    </row>
    <row r="12" spans="1:33" ht="15.75" x14ac:dyDescent="0.25">
      <c r="A12" s="20">
        <v>2</v>
      </c>
      <c r="B12" s="24" t="s">
        <v>6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33" ht="15.75" x14ac:dyDescent="0.25">
      <c r="A13" s="20"/>
      <c r="B13" s="25" t="s">
        <v>75</v>
      </c>
      <c r="C13" s="20">
        <v>4991.8783369566527</v>
      </c>
      <c r="D13" s="34">
        <v>282.53800191348307</v>
      </c>
      <c r="E13" s="34">
        <v>327.45417536661319</v>
      </c>
      <c r="F13" s="34">
        <v>310.94875931031629</v>
      </c>
      <c r="G13" s="34">
        <v>376.60745199448701</v>
      </c>
      <c r="H13" s="34">
        <v>369.6337245065846</v>
      </c>
      <c r="I13" s="34">
        <v>699.40865820994293</v>
      </c>
      <c r="J13" s="34">
        <v>676.36313379259707</v>
      </c>
      <c r="K13" s="34">
        <v>715.27585243160661</v>
      </c>
      <c r="L13" s="34">
        <v>697.0322443794455</v>
      </c>
      <c r="M13" s="34">
        <v>691.24033825574998</v>
      </c>
      <c r="N13" s="34">
        <v>573.13773095271756</v>
      </c>
      <c r="O13" s="34">
        <v>604.10282310871128</v>
      </c>
      <c r="P13" s="34">
        <v>554.04273577212996</v>
      </c>
      <c r="Q13" s="34">
        <v>561.69271771788192</v>
      </c>
      <c r="R13" s="34">
        <v>458.63618600079678</v>
      </c>
      <c r="S13" s="34">
        <v>451.18063033394623</v>
      </c>
      <c r="T13" s="34">
        <v>396.50164911704485</v>
      </c>
      <c r="U13" s="34">
        <v>65.870305701698697</v>
      </c>
      <c r="V13" s="34">
        <v>58.791659645522508</v>
      </c>
      <c r="W13" s="34">
        <v>60.085966617138133</v>
      </c>
      <c r="X13" s="20"/>
      <c r="Y13" s="4">
        <v>8930.5447451284163</v>
      </c>
      <c r="Z13" s="4" t="b">
        <v>1</v>
      </c>
      <c r="AE13" s="4" t="s">
        <v>74</v>
      </c>
      <c r="AG13" s="4" t="s">
        <v>111</v>
      </c>
    </row>
    <row r="14" spans="1:33" ht="15.75" x14ac:dyDescent="0.25">
      <c r="A14" s="20"/>
      <c r="B14" s="25" t="s">
        <v>7</v>
      </c>
      <c r="C14" s="20">
        <v>93.549863863454405</v>
      </c>
      <c r="D14" s="20">
        <v>16.200961580000332</v>
      </c>
      <c r="E14" s="20">
        <v>20.255211818794468</v>
      </c>
      <c r="F14" s="20">
        <v>20.199869709999952</v>
      </c>
      <c r="G14" s="20">
        <v>20.199869709999952</v>
      </c>
      <c r="H14" s="20">
        <v>20.199869709999952</v>
      </c>
      <c r="I14" s="20">
        <v>20.255211818794468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/>
      <c r="Y14" s="4">
        <v>117.31099434758912</v>
      </c>
      <c r="AE14" s="4" t="s">
        <v>112</v>
      </c>
      <c r="AG14" s="4" t="s">
        <v>111</v>
      </c>
    </row>
    <row r="15" spans="1:33" ht="15.75" x14ac:dyDescent="0.25">
      <c r="A15" s="20"/>
      <c r="B15" s="36" t="s">
        <v>8</v>
      </c>
      <c r="C15" s="20">
        <v>267.93712436174923</v>
      </c>
      <c r="D15" s="34">
        <v>0</v>
      </c>
      <c r="E15" s="34">
        <v>0</v>
      </c>
      <c r="F15" s="34">
        <v>0</v>
      </c>
      <c r="G15" s="34">
        <v>1.2470000000000001</v>
      </c>
      <c r="H15" s="34">
        <v>0</v>
      </c>
      <c r="I15" s="34">
        <v>50.503046840000003</v>
      </c>
      <c r="J15" s="34">
        <v>52.514182470000002</v>
      </c>
      <c r="K15" s="34">
        <v>13.911</v>
      </c>
      <c r="L15" s="34">
        <v>0</v>
      </c>
      <c r="M15" s="34">
        <v>0</v>
      </c>
      <c r="N15" s="34">
        <v>14.149743279599999</v>
      </c>
      <c r="O15" s="34">
        <v>0</v>
      </c>
      <c r="P15" s="34">
        <v>0</v>
      </c>
      <c r="Q15" s="34">
        <v>0</v>
      </c>
      <c r="R15" s="34">
        <v>318.29915706899993</v>
      </c>
      <c r="S15" s="34">
        <v>70.279500729999995</v>
      </c>
      <c r="T15" s="34">
        <v>0</v>
      </c>
      <c r="U15" s="34">
        <v>124.13162613980001</v>
      </c>
      <c r="V15" s="34">
        <v>0</v>
      </c>
      <c r="W15" s="34">
        <v>0</v>
      </c>
      <c r="X15" s="20"/>
      <c r="Y15" s="4">
        <v>645.03525652839994</v>
      </c>
    </row>
    <row r="16" spans="1:33" ht="15.75" x14ac:dyDescent="0.25">
      <c r="A16" s="20"/>
      <c r="B16" s="37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33" ht="15.75" x14ac:dyDescent="0.25">
      <c r="A17" s="20"/>
      <c r="B17" s="27" t="s">
        <v>1</v>
      </c>
      <c r="C17" s="35">
        <v>5353.365325181856</v>
      </c>
      <c r="D17" s="35">
        <v>298.73896349348342</v>
      </c>
      <c r="E17" s="35">
        <v>347.70938718540765</v>
      </c>
      <c r="F17" s="35">
        <v>331.14862902031626</v>
      </c>
      <c r="G17" s="35">
        <v>398.05432170448699</v>
      </c>
      <c r="H17" s="35">
        <v>389.83359421658457</v>
      </c>
      <c r="I17" s="35">
        <v>770.16691686873742</v>
      </c>
      <c r="J17" s="35">
        <v>728.87731626259711</v>
      </c>
      <c r="K17" s="35">
        <v>729.18685243160655</v>
      </c>
      <c r="L17" s="35">
        <v>697.0322443794455</v>
      </c>
      <c r="M17" s="35">
        <v>691.24033825574998</v>
      </c>
      <c r="N17" s="35">
        <v>587.28747423231755</v>
      </c>
      <c r="O17" s="35">
        <v>604.10282310871128</v>
      </c>
      <c r="P17" s="35">
        <v>554.04273577212996</v>
      </c>
      <c r="Q17" s="35">
        <v>561.69271771788192</v>
      </c>
      <c r="R17" s="35">
        <v>776.93534306979677</v>
      </c>
      <c r="S17" s="35">
        <v>521.46013106394616</v>
      </c>
      <c r="T17" s="35">
        <v>396.50164911704485</v>
      </c>
      <c r="U17" s="35">
        <v>190.0019318414987</v>
      </c>
      <c r="V17" s="35">
        <v>58.791659645522508</v>
      </c>
      <c r="W17" s="35">
        <v>60.085966617138133</v>
      </c>
      <c r="X17" s="20"/>
      <c r="Y17" s="4">
        <v>9692.8909960044039</v>
      </c>
    </row>
    <row r="18" spans="1:33" x14ac:dyDescent="0.25">
      <c r="A18" s="20"/>
      <c r="X18" s="20"/>
    </row>
    <row r="19" spans="1:33" ht="15.75" x14ac:dyDescent="0.25">
      <c r="A19" s="20">
        <v>3</v>
      </c>
      <c r="B19" s="24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33" ht="15.75" x14ac:dyDescent="0.25">
      <c r="A20" s="20"/>
      <c r="B20" s="25" t="s">
        <v>45</v>
      </c>
      <c r="C20" s="20">
        <v>5618.600672637951</v>
      </c>
      <c r="D20" s="34">
        <v>701.8735673210017</v>
      </c>
      <c r="E20" s="34">
        <v>790.49168374541318</v>
      </c>
      <c r="F20" s="34">
        <v>557.92479175182041</v>
      </c>
      <c r="G20" s="34">
        <v>538.73969377292349</v>
      </c>
      <c r="H20" s="34">
        <v>577.17720142975668</v>
      </c>
      <c r="I20" s="34">
        <v>719.3297333857912</v>
      </c>
      <c r="J20" s="34">
        <v>731.33662552287603</v>
      </c>
      <c r="K20" s="34">
        <v>644.21102288442319</v>
      </c>
      <c r="L20" s="34">
        <v>668.59258372199031</v>
      </c>
      <c r="M20" s="34">
        <v>515.8076137654557</v>
      </c>
      <c r="N20" s="34">
        <v>386.39525532844635</v>
      </c>
      <c r="O20" s="34">
        <v>409.53063738456791</v>
      </c>
      <c r="P20" s="34">
        <v>375.76160166729676</v>
      </c>
      <c r="Q20" s="34">
        <v>361.55316081642536</v>
      </c>
      <c r="R20" s="34">
        <v>269.41821352466883</v>
      </c>
      <c r="S20" s="34">
        <v>265.05385282308623</v>
      </c>
      <c r="T20" s="34">
        <v>285.38429568504932</v>
      </c>
      <c r="U20" s="34">
        <v>16.298957469034789</v>
      </c>
      <c r="V20" s="34">
        <v>20.525825971993182</v>
      </c>
      <c r="W20" s="34">
        <v>22.834442449709339</v>
      </c>
      <c r="X20" s="20"/>
      <c r="Y20" s="4">
        <v>8858.2407604217296</v>
      </c>
      <c r="AE20" s="4" t="s">
        <v>74</v>
      </c>
      <c r="AG20" s="4" t="s">
        <v>113</v>
      </c>
    </row>
    <row r="21" spans="1:33" ht="15.75" x14ac:dyDescent="0.25">
      <c r="A21" s="20"/>
      <c r="B21" s="25" t="s">
        <v>76</v>
      </c>
      <c r="C21" s="20">
        <v>5.0413345159481953</v>
      </c>
      <c r="D21" s="34">
        <v>0.7328672386399997</v>
      </c>
      <c r="E21" s="34">
        <v>0.60504448854999981</v>
      </c>
      <c r="F21" s="34">
        <v>0.80239544611000013</v>
      </c>
      <c r="G21" s="34">
        <v>0.59974400569000041</v>
      </c>
      <c r="H21" s="34">
        <v>0.71797776276999958</v>
      </c>
      <c r="I21" s="34">
        <v>0.65346837899999988</v>
      </c>
      <c r="J21" s="34">
        <v>0.4123608292</v>
      </c>
      <c r="K21" s="34">
        <v>0.22681112594000002</v>
      </c>
      <c r="L21" s="34">
        <v>0.25377049735000012</v>
      </c>
      <c r="M21" s="34">
        <v>0.34493264054</v>
      </c>
      <c r="N21" s="34">
        <v>0.59560785648000014</v>
      </c>
      <c r="O21" s="34">
        <v>0.66217238180000026</v>
      </c>
      <c r="P21" s="34">
        <v>0.56737546247000004</v>
      </c>
      <c r="Q21" s="34">
        <v>0.43668062150999998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20"/>
      <c r="Y21" s="4">
        <v>7.6112087360499991</v>
      </c>
      <c r="AE21" s="4" t="s">
        <v>74</v>
      </c>
      <c r="AG21" s="4" t="s">
        <v>114</v>
      </c>
    </row>
    <row r="22" spans="1:33" ht="15.75" x14ac:dyDescent="0.25">
      <c r="A22" s="20"/>
      <c r="B22" s="27" t="s">
        <v>1</v>
      </c>
      <c r="C22" s="35">
        <v>5623.6420071538996</v>
      </c>
      <c r="D22" s="35">
        <v>702.60643455964168</v>
      </c>
      <c r="E22" s="35">
        <v>791.09672823396318</v>
      </c>
      <c r="F22" s="35">
        <v>558.72718719793045</v>
      </c>
      <c r="G22" s="35">
        <v>539.3394377786135</v>
      </c>
      <c r="H22" s="35">
        <v>577.89517919252671</v>
      </c>
      <c r="I22" s="35">
        <v>719.98320176479115</v>
      </c>
      <c r="J22" s="35">
        <v>731.74898635207603</v>
      </c>
      <c r="K22" s="35">
        <v>644.43783401036319</v>
      </c>
      <c r="L22" s="35">
        <v>668.84635421934036</v>
      </c>
      <c r="M22" s="35">
        <v>516.15254640599574</v>
      </c>
      <c r="N22" s="35">
        <v>386.99086318492635</v>
      </c>
      <c r="O22" s="35">
        <v>410.19280976636793</v>
      </c>
      <c r="P22" s="35">
        <v>376.32897712976677</v>
      </c>
      <c r="Q22" s="35">
        <v>361.98984143793535</v>
      </c>
      <c r="R22" s="35">
        <v>269.41821352466883</v>
      </c>
      <c r="S22" s="35">
        <v>265.05385282308623</v>
      </c>
      <c r="T22" s="35">
        <v>285.38429568504932</v>
      </c>
      <c r="U22" s="35">
        <v>16.298957469034789</v>
      </c>
      <c r="V22" s="35">
        <v>20.525825971993182</v>
      </c>
      <c r="W22" s="35">
        <v>22.834442449709339</v>
      </c>
      <c r="X22" s="20"/>
      <c r="Y22" s="4">
        <v>8865.8519691577803</v>
      </c>
    </row>
    <row r="23" spans="1:33" x14ac:dyDescent="0.25">
      <c r="A23" s="20"/>
      <c r="X23" s="20"/>
    </row>
    <row r="24" spans="1:33" ht="15.75" x14ac:dyDescent="0.25">
      <c r="A24" s="20">
        <v>4</v>
      </c>
      <c r="B24" s="24" t="s">
        <v>77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33" ht="15.75" x14ac:dyDescent="0.25">
      <c r="A25" s="20"/>
      <c r="B25" s="25" t="s">
        <v>78</v>
      </c>
      <c r="C25" s="20">
        <v>2.764485218643364E-2</v>
      </c>
      <c r="D25" s="20">
        <v>0</v>
      </c>
      <c r="E25" s="20">
        <v>0</v>
      </c>
      <c r="F25" s="20">
        <v>0</v>
      </c>
      <c r="G25" s="20">
        <v>0</v>
      </c>
      <c r="H25" s="20">
        <v>9.7415882896147703E-3</v>
      </c>
      <c r="I25" s="20">
        <v>9.3392838038823794E-3</v>
      </c>
      <c r="J25" s="20">
        <v>9.2056758531903204E-3</v>
      </c>
      <c r="K25" s="20">
        <v>4.3006203496292411E-3</v>
      </c>
      <c r="L25" s="20">
        <v>4.7759112345079225E-3</v>
      </c>
      <c r="M25" s="20">
        <v>2.3582491477673389E-3</v>
      </c>
      <c r="N25" s="20">
        <v>8.8059019634208007E-4</v>
      </c>
      <c r="O25" s="20">
        <v>8.4443758267632003E-4</v>
      </c>
      <c r="P25" s="20">
        <v>8.2830732921909006E-4</v>
      </c>
      <c r="Q25" s="20">
        <v>7.2659568543744033E-4</v>
      </c>
      <c r="R25" s="20">
        <v>8.1232412727038988E-4</v>
      </c>
      <c r="S25" s="20">
        <v>4.9144066132920006E-4</v>
      </c>
      <c r="T25" s="20">
        <v>0</v>
      </c>
      <c r="U25" s="20">
        <v>0</v>
      </c>
      <c r="V25" s="20">
        <v>0</v>
      </c>
      <c r="W25" s="20">
        <v>0</v>
      </c>
      <c r="X25" s="20"/>
      <c r="Y25" s="4">
        <v>4.43050242608665E-2</v>
      </c>
    </row>
    <row r="26" spans="1:33" ht="15.75" x14ac:dyDescent="0.25">
      <c r="A26" s="20"/>
      <c r="B26" s="25" t="s">
        <v>92</v>
      </c>
      <c r="C26" s="20">
        <v>-409.71164886461054</v>
      </c>
      <c r="D26" s="20">
        <v>69.692940434511954</v>
      </c>
      <c r="E26" s="20">
        <v>82.895894317090466</v>
      </c>
      <c r="F26" s="20">
        <v>348.03598344317425</v>
      </c>
      <c r="G26" s="20">
        <v>339.80269323835552</v>
      </c>
      <c r="H26" s="20">
        <v>376.44717793702944</v>
      </c>
      <c r="I26" s="20">
        <v>-224.55415196178473</v>
      </c>
      <c r="J26" s="20">
        <v>-176.62291564101179</v>
      </c>
      <c r="K26" s="20">
        <v>-249.59268655829325</v>
      </c>
      <c r="L26" s="20">
        <v>-183.13634685360719</v>
      </c>
      <c r="M26" s="20">
        <v>-313.1276038880244</v>
      </c>
      <c r="N26" s="20">
        <v>-337.50146810940083</v>
      </c>
      <c r="O26" s="20">
        <v>-373.78892725140128</v>
      </c>
      <c r="P26" s="20">
        <v>-298.48120992917666</v>
      </c>
      <c r="Q26" s="20">
        <v>-329.40389893187967</v>
      </c>
      <c r="R26" s="20">
        <v>-348.81856783528673</v>
      </c>
      <c r="S26" s="20">
        <v>-374.38560329082742</v>
      </c>
      <c r="T26" s="20">
        <v>-390.42469793624895</v>
      </c>
      <c r="U26" s="20">
        <v>288.44799526505636</v>
      </c>
      <c r="V26" s="20">
        <v>364.20087822024499</v>
      </c>
      <c r="W26" s="20">
        <v>393.40624393709243</v>
      </c>
      <c r="X26" s="20"/>
      <c r="AG26" s="4" t="s">
        <v>115</v>
      </c>
    </row>
    <row r="27" spans="1:33" ht="15.75" x14ac:dyDescent="0.25">
      <c r="A27" s="20"/>
      <c r="B27" s="27" t="s">
        <v>1</v>
      </c>
      <c r="C27" s="35">
        <v>-409.68400401242423</v>
      </c>
      <c r="D27" s="35">
        <v>69.692940434511954</v>
      </c>
      <c r="E27" s="35">
        <v>82.895894317090466</v>
      </c>
      <c r="F27" s="35">
        <v>348.03598344317425</v>
      </c>
      <c r="G27" s="35">
        <v>339.80269323835552</v>
      </c>
      <c r="H27" s="35">
        <v>376.45691952531905</v>
      </c>
      <c r="I27" s="35">
        <v>-224.54481267798084</v>
      </c>
      <c r="J27" s="35">
        <v>-176.61370996515859</v>
      </c>
      <c r="K27" s="35">
        <v>-249.58838593794363</v>
      </c>
      <c r="L27" s="35">
        <v>-183.13157094237269</v>
      </c>
      <c r="M27" s="35">
        <v>-313.12524563887661</v>
      </c>
      <c r="N27" s="35">
        <v>-337.50058751920449</v>
      </c>
      <c r="O27" s="35">
        <v>-373.78808281381862</v>
      </c>
      <c r="P27" s="35">
        <v>-298.48038162184741</v>
      </c>
      <c r="Q27" s="35">
        <v>-329.40317233619425</v>
      </c>
      <c r="R27" s="35">
        <v>-348.81775551115948</v>
      </c>
      <c r="S27" s="35">
        <v>-374.38511185016608</v>
      </c>
      <c r="T27" s="35">
        <v>-390.42469793624895</v>
      </c>
      <c r="U27" s="35">
        <v>288.44799526505636</v>
      </c>
      <c r="V27" s="35">
        <v>364.20087822024499</v>
      </c>
      <c r="W27" s="35">
        <v>393.40624393709243</v>
      </c>
      <c r="X27" s="20"/>
      <c r="Y27" s="4">
        <v>-1336.8639663701265</v>
      </c>
    </row>
    <row r="28" spans="1:33" x14ac:dyDescent="0.25">
      <c r="A28" s="20"/>
      <c r="X28" s="20"/>
    </row>
    <row r="29" spans="1:33" ht="15.75" x14ac:dyDescent="0.25">
      <c r="A29" s="20"/>
      <c r="B29" s="24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33" ht="15.75" x14ac:dyDescent="0.25">
      <c r="A30" s="20">
        <v>5</v>
      </c>
      <c r="B30" s="24" t="s">
        <v>79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33" ht="15.75" x14ac:dyDescent="0.25">
      <c r="A31" s="20"/>
      <c r="B31" s="25" t="s">
        <v>10</v>
      </c>
      <c r="C31" s="20">
        <v>-1573.7688578113368</v>
      </c>
      <c r="D31" s="34">
        <v>25.281834349036089</v>
      </c>
      <c r="E31" s="34">
        <v>39.081955606658838</v>
      </c>
      <c r="F31" s="34">
        <v>11.199478439174571</v>
      </c>
      <c r="G31" s="34">
        <v>-70.749547223469349</v>
      </c>
      <c r="H31" s="34">
        <v>-147.26956250503281</v>
      </c>
      <c r="I31" s="34">
        <v>-157.89107761553876</v>
      </c>
      <c r="J31" s="34">
        <v>-164.39532652409048</v>
      </c>
      <c r="K31" s="34">
        <v>-206.26657001652362</v>
      </c>
      <c r="L31" s="34">
        <v>-214.74939208741151</v>
      </c>
      <c r="M31" s="34">
        <v>-213.82432909216701</v>
      </c>
      <c r="N31" s="34">
        <v>-273.31611695535355</v>
      </c>
      <c r="O31" s="34">
        <v>-297.84635782074446</v>
      </c>
      <c r="P31" s="34">
        <v>-211.26457353948075</v>
      </c>
      <c r="Q31" s="34">
        <v>-167.4170509993375</v>
      </c>
      <c r="R31" s="34">
        <v>-261.07368765419039</v>
      </c>
      <c r="S31" s="34">
        <v>-262.50125848894731</v>
      </c>
      <c r="T31" s="34">
        <v>-271.57159609356171</v>
      </c>
      <c r="U31" s="34">
        <v>-228.34282661428682</v>
      </c>
      <c r="V31" s="34">
        <v>-227.83106458997841</v>
      </c>
      <c r="W31" s="34">
        <v>-233.6477467753086</v>
      </c>
      <c r="X31" s="20"/>
      <c r="Y31" s="4">
        <v>-3534.3948162005536</v>
      </c>
      <c r="AE31" s="4" t="s">
        <v>42</v>
      </c>
      <c r="AG31" s="4" t="s">
        <v>110</v>
      </c>
    </row>
    <row r="32" spans="1:33" ht="15.75" x14ac:dyDescent="0.25">
      <c r="A32" s="20"/>
      <c r="B32" s="25" t="s">
        <v>11</v>
      </c>
      <c r="C32" s="20">
        <v>-7414.7241929266929</v>
      </c>
      <c r="D32" s="34">
        <v>-316.53176960481875</v>
      </c>
      <c r="E32" s="34">
        <v>-317.20588885714039</v>
      </c>
      <c r="F32" s="34">
        <v>-439.5277716340222</v>
      </c>
      <c r="G32" s="34">
        <v>-447.19954580925361</v>
      </c>
      <c r="H32" s="34">
        <v>-478.38969262153108</v>
      </c>
      <c r="I32" s="34">
        <v>-478.00952799921743</v>
      </c>
      <c r="J32" s="34">
        <v>-497.74311141716674</v>
      </c>
      <c r="K32" s="34">
        <v>-570.39629248809877</v>
      </c>
      <c r="L32" s="34">
        <v>-202.04851494908695</v>
      </c>
      <c r="M32" s="34">
        <v>-746.85177325868585</v>
      </c>
      <c r="N32" s="34">
        <v>-1108.2386185677458</v>
      </c>
      <c r="O32" s="34">
        <v>-1139.8148026247734</v>
      </c>
      <c r="P32" s="34">
        <v>-1026.8648701287484</v>
      </c>
      <c r="Q32" s="34">
        <v>-1081.2076540885596</v>
      </c>
      <c r="R32" s="34">
        <v>-1288.6325068112171</v>
      </c>
      <c r="S32" s="34">
        <v>-1290.4098790126152</v>
      </c>
      <c r="T32" s="34">
        <v>-1328.5118876587919</v>
      </c>
      <c r="U32" s="34">
        <v>-1298.2044368869963</v>
      </c>
      <c r="V32" s="34">
        <v>-1328.0532521803802</v>
      </c>
      <c r="W32" s="34">
        <v>-640.13772248468069</v>
      </c>
      <c r="X32" s="20"/>
      <c r="Y32" s="4">
        <v>-16023.979519083528</v>
      </c>
      <c r="AE32" s="4" t="s">
        <v>43</v>
      </c>
      <c r="AG32" s="4" t="s">
        <v>110</v>
      </c>
    </row>
    <row r="33" spans="1:33" ht="15.75" x14ac:dyDescent="0.25">
      <c r="A33" s="20"/>
      <c r="B33" s="25" t="s">
        <v>12</v>
      </c>
      <c r="C33" s="20">
        <v>101.08262886844926</v>
      </c>
      <c r="D33" s="34">
        <v>6.6007850176569356</v>
      </c>
      <c r="E33" s="34">
        <v>7.2336428758193145</v>
      </c>
      <c r="F33" s="34">
        <v>6.0155603816431755</v>
      </c>
      <c r="G33" s="34">
        <v>6.1519719063233431</v>
      </c>
      <c r="H33" s="34">
        <v>6.7296979804638051</v>
      </c>
      <c r="I33" s="34">
        <v>7.5578407423275014</v>
      </c>
      <c r="J33" s="34">
        <v>12.669936967447093</v>
      </c>
      <c r="K33" s="34">
        <v>11.73165003080916</v>
      </c>
      <c r="L33" s="34">
        <v>12.720543418607663</v>
      </c>
      <c r="M33" s="34">
        <v>9.1581578098915806</v>
      </c>
      <c r="N33" s="34">
        <v>6.5687436123289293</v>
      </c>
      <c r="O33" s="34">
        <v>6.9635723494869204</v>
      </c>
      <c r="P33" s="34">
        <v>7.0606151793989458</v>
      </c>
      <c r="Q33" s="34">
        <v>6.589847543835508</v>
      </c>
      <c r="R33" s="34">
        <v>5.7785919235569079</v>
      </c>
      <c r="S33" s="34">
        <v>8.6372465470243505</v>
      </c>
      <c r="T33" s="34">
        <v>9.0062673307500045</v>
      </c>
      <c r="U33" s="34">
        <v>21.280718394996391</v>
      </c>
      <c r="V33" s="34">
        <v>26.868468808669366</v>
      </c>
      <c r="W33" s="34">
        <v>25.750415955717354</v>
      </c>
      <c r="X33" s="20"/>
      <c r="Y33" s="4">
        <v>211.07427477675427</v>
      </c>
      <c r="AE33" s="4" t="s">
        <v>116</v>
      </c>
      <c r="AG33" s="4" t="s">
        <v>110</v>
      </c>
    </row>
    <row r="34" spans="1:33" ht="15.75" x14ac:dyDescent="0.25">
      <c r="A34" s="20"/>
      <c r="B34" s="25" t="s">
        <v>13</v>
      </c>
      <c r="C34" s="20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20"/>
      <c r="Y34" s="4">
        <v>0</v>
      </c>
      <c r="AE34" s="4" t="s">
        <v>117</v>
      </c>
      <c r="AG34" s="4" t="s">
        <v>118</v>
      </c>
    </row>
    <row r="35" spans="1:33" ht="15.75" x14ac:dyDescent="0.25">
      <c r="A35" s="20"/>
      <c r="B35" s="25" t="s">
        <v>14</v>
      </c>
      <c r="C35" s="20">
        <v>36.991891247995149</v>
      </c>
      <c r="D35" s="34">
        <v>24.445954053205813</v>
      </c>
      <c r="E35" s="34">
        <v>16.025579196000059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20"/>
      <c r="Y35" s="4">
        <v>40.471533249205876</v>
      </c>
      <c r="AE35" s="4" t="s">
        <v>119</v>
      </c>
      <c r="AG35" s="4" t="s">
        <v>110</v>
      </c>
    </row>
    <row r="36" spans="1:33" ht="15.75" x14ac:dyDescent="0.25">
      <c r="A36" s="20"/>
      <c r="B36" s="25" t="s">
        <v>15</v>
      </c>
      <c r="C36" s="20">
        <v>2293.116527903645</v>
      </c>
      <c r="D36" s="34">
        <v>245.58042652799961</v>
      </c>
      <c r="E36" s="34">
        <v>227.21142283161748</v>
      </c>
      <c r="F36" s="34">
        <v>231.81731968023823</v>
      </c>
      <c r="G36" s="34">
        <v>229.43962133491439</v>
      </c>
      <c r="H36" s="34">
        <v>222.64986580825772</v>
      </c>
      <c r="I36" s="34">
        <v>221.25369180593799</v>
      </c>
      <c r="J36" s="34">
        <v>216.08718510679111</v>
      </c>
      <c r="K36" s="34">
        <v>215.21553621320211</v>
      </c>
      <c r="L36" s="34">
        <v>213.69650465906702</v>
      </c>
      <c r="M36" s="34">
        <v>210.06515395265382</v>
      </c>
      <c r="N36" s="34">
        <v>204.87870154703256</v>
      </c>
      <c r="O36" s="34">
        <v>203.41359908024771</v>
      </c>
      <c r="P36" s="34">
        <v>201.95641923869792</v>
      </c>
      <c r="Q36" s="34">
        <v>193.21579203307348</v>
      </c>
      <c r="R36" s="34">
        <v>174.96690169630534</v>
      </c>
      <c r="S36" s="34">
        <v>171.89935225193523</v>
      </c>
      <c r="T36" s="34">
        <v>169.24577366636944</v>
      </c>
      <c r="U36" s="34">
        <v>168.04722417876391</v>
      </c>
      <c r="V36" s="34">
        <v>167.62494532233958</v>
      </c>
      <c r="W36" s="34">
        <v>166.30592222631327</v>
      </c>
      <c r="X36" s="20"/>
      <c r="Y36" s="4">
        <v>4054.5713591617578</v>
      </c>
      <c r="AE36" s="4" t="s">
        <v>120</v>
      </c>
      <c r="AG36" s="4" t="s">
        <v>110</v>
      </c>
    </row>
    <row r="37" spans="1:33" ht="15.75" x14ac:dyDescent="0.25">
      <c r="A37" s="20"/>
      <c r="B37" s="25" t="s">
        <v>93</v>
      </c>
      <c r="C37" s="20">
        <v>-526.42200898259546</v>
      </c>
      <c r="D37" s="34">
        <v>8.7502774270321044</v>
      </c>
      <c r="E37" s="34">
        <v>8.7633311875200537</v>
      </c>
      <c r="F37" s="34">
        <v>8.7744283754400563</v>
      </c>
      <c r="G37" s="34">
        <v>8.7861783391200632</v>
      </c>
      <c r="H37" s="34">
        <v>8.7473389468500553</v>
      </c>
      <c r="I37" s="34">
        <v>8.8080692140350578</v>
      </c>
      <c r="J37" s="34">
        <v>8.8214282301600591</v>
      </c>
      <c r="K37" s="34">
        <v>-118.10542427666884</v>
      </c>
      <c r="L37" s="34">
        <v>-121.55397375912766</v>
      </c>
      <c r="M37" s="34">
        <v>-126.05409743138067</v>
      </c>
      <c r="N37" s="34">
        <v>-125.9763658399232</v>
      </c>
      <c r="O37" s="34">
        <v>-131.16073956506494</v>
      </c>
      <c r="P37" s="34">
        <v>-130.84757383726287</v>
      </c>
      <c r="Q37" s="34">
        <v>-129.15765815515041</v>
      </c>
      <c r="R37" s="34">
        <v>-130.93962155416372</v>
      </c>
      <c r="S37" s="34">
        <v>-138.36326773391511</v>
      </c>
      <c r="T37" s="34">
        <v>-144.67453191934837</v>
      </c>
      <c r="U37" s="34">
        <v>9.2230080978850459</v>
      </c>
      <c r="V37" s="34">
        <v>7.9464932483348045</v>
      </c>
      <c r="W37" s="34">
        <v>7.9460559360000556</v>
      </c>
      <c r="X37" s="20"/>
      <c r="Y37" s="4">
        <v>-1210.2666450696286</v>
      </c>
      <c r="AE37" s="4" t="s">
        <v>121</v>
      </c>
      <c r="AG37" s="4" t="s">
        <v>110</v>
      </c>
    </row>
    <row r="38" spans="1:33" ht="15.75" x14ac:dyDescent="0.25">
      <c r="A38" s="20"/>
      <c r="B38" s="25" t="s">
        <v>16</v>
      </c>
      <c r="C38" s="20">
        <v>5403.4272316509105</v>
      </c>
      <c r="D38" s="34">
        <v>551.78647334916013</v>
      </c>
      <c r="E38" s="34">
        <v>567.07766389653273</v>
      </c>
      <c r="F38" s="34">
        <v>371.79693276490815</v>
      </c>
      <c r="G38" s="34">
        <v>391.69988550490297</v>
      </c>
      <c r="H38" s="34">
        <v>459.23351199229052</v>
      </c>
      <c r="I38" s="34">
        <v>487.18782736120977</v>
      </c>
      <c r="J38" s="34">
        <v>587.72359042045332</v>
      </c>
      <c r="K38" s="34">
        <v>596.85310981499401</v>
      </c>
      <c r="L38" s="34">
        <v>622.23698500258467</v>
      </c>
      <c r="M38" s="34">
        <v>508.56666702092258</v>
      </c>
      <c r="N38" s="34">
        <v>387.56118705381175</v>
      </c>
      <c r="O38" s="34">
        <v>411.05848792390123</v>
      </c>
      <c r="P38" s="34">
        <v>418.3769720477913</v>
      </c>
      <c r="Q38" s="34">
        <v>384.22269082692628</v>
      </c>
      <c r="R38" s="34">
        <v>321.90730880097453</v>
      </c>
      <c r="S38" s="34">
        <v>383.57886496738814</v>
      </c>
      <c r="T38" s="34">
        <v>414.30219694171251</v>
      </c>
      <c r="U38" s="34">
        <v>692.7961820497236</v>
      </c>
      <c r="V38" s="34">
        <v>784.46223119684907</v>
      </c>
      <c r="W38" s="34">
        <v>799.56976082300957</v>
      </c>
      <c r="X38" s="20"/>
      <c r="Y38" s="4">
        <v>10141.998529760045</v>
      </c>
      <c r="AE38" s="4" t="s">
        <v>116</v>
      </c>
      <c r="AF38" s="4" t="s">
        <v>121</v>
      </c>
      <c r="AG38" s="4" t="s">
        <v>113</v>
      </c>
    </row>
    <row r="39" spans="1:33" ht="15.75" x14ac:dyDescent="0.25">
      <c r="A39" s="20"/>
      <c r="B39" s="25" t="s">
        <v>17</v>
      </c>
      <c r="C39" s="20">
        <v>70.634468462459054</v>
      </c>
      <c r="D39" s="34">
        <v>5.2404690091799973</v>
      </c>
      <c r="E39" s="34">
        <v>2.50329582011</v>
      </c>
      <c r="F39" s="34">
        <v>3.005878757160001</v>
      </c>
      <c r="G39" s="34">
        <v>3.493372823360001</v>
      </c>
      <c r="H39" s="34">
        <v>5.9608174219300016</v>
      </c>
      <c r="I39" s="34">
        <v>4.304564270460002</v>
      </c>
      <c r="J39" s="34">
        <v>3.7471093599799978</v>
      </c>
      <c r="K39" s="34">
        <v>5.6236579956400021</v>
      </c>
      <c r="L39" s="34">
        <v>4.4395854391699983</v>
      </c>
      <c r="M39" s="34">
        <v>8.8395892580400055</v>
      </c>
      <c r="N39" s="34">
        <v>9.37256746846999</v>
      </c>
      <c r="O39" s="34">
        <v>9.7742108465499911</v>
      </c>
      <c r="P39" s="34">
        <v>11.169017836700011</v>
      </c>
      <c r="Q39" s="34">
        <v>11.346460189889999</v>
      </c>
      <c r="R39" s="34">
        <v>8.082929059890013</v>
      </c>
      <c r="S39" s="34">
        <v>8.9110318960800079</v>
      </c>
      <c r="T39" s="34">
        <v>9.2373616548100141</v>
      </c>
      <c r="U39" s="34">
        <v>10.438716501480004</v>
      </c>
      <c r="V39" s="34">
        <v>12.369821691419983</v>
      </c>
      <c r="W39" s="34">
        <v>13.27928377769001</v>
      </c>
      <c r="X39" s="20"/>
      <c r="Y39" s="4">
        <v>151.13974107801002</v>
      </c>
      <c r="AE39" s="4" t="s">
        <v>116</v>
      </c>
      <c r="AF39" s="4" t="s">
        <v>121</v>
      </c>
      <c r="AG39" s="4" t="s">
        <v>114</v>
      </c>
    </row>
    <row r="40" spans="1:33" ht="15.75" x14ac:dyDescent="0.25">
      <c r="A40" s="20"/>
      <c r="B40" s="25" t="s">
        <v>18</v>
      </c>
      <c r="C40" s="20">
        <v>122.25278149829406</v>
      </c>
      <c r="D40" s="20">
        <v>25.395204181297711</v>
      </c>
      <c r="E40" s="20">
        <v>107.1511651676078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2.4379520213069997E-2</v>
      </c>
      <c r="L40" s="20">
        <v>7.7030884275089102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/>
      <c r="Y40" s="4">
        <v>140.27383729662748</v>
      </c>
    </row>
    <row r="41" spans="1:33" ht="15.75" x14ac:dyDescent="0.25">
      <c r="A41" s="20"/>
      <c r="B41" s="25" t="s">
        <v>19</v>
      </c>
      <c r="C41" s="20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20"/>
      <c r="Y41" s="4">
        <v>0</v>
      </c>
    </row>
    <row r="42" spans="1:33" ht="15.75" x14ac:dyDescent="0.25">
      <c r="A42" s="20"/>
      <c r="B42" s="25" t="s">
        <v>20</v>
      </c>
      <c r="C42" s="20">
        <v>3.7555169181508408</v>
      </c>
      <c r="D42" s="34">
        <v>0</v>
      </c>
      <c r="E42" s="34">
        <v>0.53178464208244014</v>
      </c>
      <c r="F42" s="34">
        <v>1.224691401176E-2</v>
      </c>
      <c r="G42" s="34">
        <v>0</v>
      </c>
      <c r="H42" s="34">
        <v>0</v>
      </c>
      <c r="I42" s="34">
        <v>1.8468865773151399</v>
      </c>
      <c r="J42" s="34">
        <v>1.6994331550535902</v>
      </c>
      <c r="K42" s="34">
        <v>0</v>
      </c>
      <c r="L42" s="34">
        <v>0</v>
      </c>
      <c r="M42" s="34">
        <v>3.1593178278E-3</v>
      </c>
      <c r="N42" s="34">
        <v>0.47590792131990001</v>
      </c>
      <c r="O42" s="34">
        <v>0.44087177269080002</v>
      </c>
      <c r="P42" s="34">
        <v>0.44902331816777002</v>
      </c>
      <c r="Q42" s="34">
        <v>0.42408663079627001</v>
      </c>
      <c r="R42" s="34">
        <v>0.37877229024247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20"/>
      <c r="Y42" s="4">
        <v>6.2621725395079393</v>
      </c>
    </row>
    <row r="43" spans="1:33" x14ac:dyDescent="0.25">
      <c r="A43" s="20"/>
      <c r="X43" s="20"/>
    </row>
    <row r="44" spans="1:33" ht="15.75" x14ac:dyDescent="0.25">
      <c r="A44" s="20"/>
      <c r="B44" s="27" t="s">
        <v>1</v>
      </c>
      <c r="C44" s="35">
        <v>-1483.6540131707231</v>
      </c>
      <c r="D44" s="35">
        <v>576.5496543097496</v>
      </c>
      <c r="E44" s="35">
        <v>658.37395236680834</v>
      </c>
      <c r="F44" s="35">
        <v>193.09407367855377</v>
      </c>
      <c r="G44" s="35">
        <v>121.6219368758978</v>
      </c>
      <c r="H44" s="35">
        <v>77.661977023228118</v>
      </c>
      <c r="I44" s="35">
        <v>95.058274356529296</v>
      </c>
      <c r="J44" s="35">
        <v>168.61024529862794</v>
      </c>
      <c r="K44" s="35">
        <v>-65.319953206432814</v>
      </c>
      <c r="L44" s="35">
        <v>322.44482615131216</v>
      </c>
      <c r="M44" s="35">
        <v>-350.09747242289768</v>
      </c>
      <c r="N44" s="35">
        <v>-898.67399376005926</v>
      </c>
      <c r="O44" s="35">
        <v>-937.17115803770628</v>
      </c>
      <c r="P44" s="35">
        <v>-729.96496988473632</v>
      </c>
      <c r="Q44" s="35">
        <v>-781.98348601852592</v>
      </c>
      <c r="R44" s="35">
        <v>-1169.531312248602</v>
      </c>
      <c r="S44" s="35">
        <v>-1118.2479095730498</v>
      </c>
      <c r="T44" s="35">
        <v>-1142.9664160780601</v>
      </c>
      <c r="U44" s="35">
        <v>-624.76141427843424</v>
      </c>
      <c r="V44" s="35">
        <v>-556.61235650274614</v>
      </c>
      <c r="W44" s="35">
        <v>139.06596945874094</v>
      </c>
      <c r="X44" s="20"/>
    </row>
    <row r="45" spans="1:33" x14ac:dyDescent="0.25">
      <c r="A45" s="20"/>
      <c r="X45" s="20"/>
    </row>
    <row r="46" spans="1:33" ht="15.75" x14ac:dyDescent="0.25">
      <c r="A46" s="20">
        <v>6</v>
      </c>
      <c r="B46" s="24" t="s">
        <v>80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33" ht="15.75" x14ac:dyDescent="0.25">
      <c r="A47" s="20"/>
      <c r="B47" s="25" t="s">
        <v>21</v>
      </c>
      <c r="C47" s="20">
        <v>6742.5583598079756</v>
      </c>
      <c r="D47" s="20">
        <v>0</v>
      </c>
      <c r="E47" s="20">
        <v>0</v>
      </c>
      <c r="F47" s="20">
        <v>0</v>
      </c>
      <c r="G47" s="20">
        <v>0</v>
      </c>
      <c r="H47" s="20">
        <v>109.31405206226228</v>
      </c>
      <c r="I47" s="20">
        <v>159.49692538278427</v>
      </c>
      <c r="J47" s="20">
        <v>197.96063922882792</v>
      </c>
      <c r="K47" s="20">
        <v>338.45681176379662</v>
      </c>
      <c r="L47" s="20">
        <v>339.9211299249601</v>
      </c>
      <c r="M47" s="20">
        <v>828.17392780487182</v>
      </c>
      <c r="N47" s="20">
        <v>1173.6710553317191</v>
      </c>
      <c r="O47" s="20">
        <v>1183.85168270896</v>
      </c>
      <c r="P47" s="20">
        <v>1183.85168270896</v>
      </c>
      <c r="Q47" s="20">
        <v>1215.1638707983147</v>
      </c>
      <c r="R47" s="20">
        <v>1508.7784063864822</v>
      </c>
      <c r="S47" s="20">
        <v>1608.666946117432</v>
      </c>
      <c r="T47" s="20">
        <v>1608.666946117432</v>
      </c>
      <c r="U47" s="20">
        <v>1992.8774841576553</v>
      </c>
      <c r="V47" s="20">
        <v>2093.0746018220607</v>
      </c>
      <c r="W47" s="20">
        <v>2096.214790116218</v>
      </c>
      <c r="X47" s="20"/>
      <c r="Y47" s="4">
        <v>17638.140952432736</v>
      </c>
      <c r="AE47" s="4" t="s">
        <v>122</v>
      </c>
      <c r="AG47" s="4" t="s">
        <v>123</v>
      </c>
    </row>
    <row r="48" spans="1:33" ht="15.75" x14ac:dyDescent="0.25">
      <c r="A48" s="20"/>
      <c r="B48" s="25" t="s">
        <v>22</v>
      </c>
      <c r="C48" s="20">
        <v>1460.741064970556</v>
      </c>
      <c r="D48" s="20">
        <v>0</v>
      </c>
      <c r="E48" s="20">
        <v>0</v>
      </c>
      <c r="F48" s="20">
        <v>0</v>
      </c>
      <c r="G48" s="20">
        <v>0</v>
      </c>
      <c r="H48" s="20">
        <v>64.383644843865554</v>
      </c>
      <c r="I48" s="20">
        <v>95.547763457688873</v>
      </c>
      <c r="J48" s="20">
        <v>111.36526511424388</v>
      </c>
      <c r="K48" s="20">
        <v>111.36526511424388</v>
      </c>
      <c r="L48" s="20">
        <v>167.00343781304539</v>
      </c>
      <c r="M48" s="20">
        <v>169.15776088401901</v>
      </c>
      <c r="N48" s="20">
        <v>169.15776088402683</v>
      </c>
      <c r="O48" s="20">
        <v>169.42634693724943</v>
      </c>
      <c r="P48" s="20">
        <v>169.42634693724943</v>
      </c>
      <c r="Q48" s="20">
        <v>185.85172337290865</v>
      </c>
      <c r="R48" s="20">
        <v>369.45371533180696</v>
      </c>
      <c r="S48" s="20">
        <v>369.45371533180696</v>
      </c>
      <c r="T48" s="20">
        <v>369.45371533180696</v>
      </c>
      <c r="U48" s="20">
        <v>372.38551694831244</v>
      </c>
      <c r="V48" s="20">
        <v>373.9193921511395</v>
      </c>
      <c r="W48" s="20">
        <v>373.9193921511395</v>
      </c>
      <c r="X48" s="20"/>
      <c r="Y48" s="4">
        <v>3641.270762604554</v>
      </c>
      <c r="AE48" s="4" t="s">
        <v>124</v>
      </c>
      <c r="AG48" s="4" t="s">
        <v>125</v>
      </c>
    </row>
    <row r="49" spans="1:34" ht="15.75" x14ac:dyDescent="0.25">
      <c r="A49" s="20"/>
      <c r="B49" s="25" t="s">
        <v>23</v>
      </c>
      <c r="C49" s="20">
        <v>1075.5910070255256</v>
      </c>
      <c r="D49" s="34">
        <v>0</v>
      </c>
      <c r="E49" s="34">
        <v>0</v>
      </c>
      <c r="F49" s="34">
        <v>0</v>
      </c>
      <c r="G49" s="34">
        <v>49.851305863013522</v>
      </c>
      <c r="H49" s="34">
        <v>107.2461570095776</v>
      </c>
      <c r="I49" s="34">
        <v>118.45627122124729</v>
      </c>
      <c r="J49" s="34">
        <v>119.5802740766556</v>
      </c>
      <c r="K49" s="34">
        <v>131.58533817382758</v>
      </c>
      <c r="L49" s="34">
        <v>134.63288380845179</v>
      </c>
      <c r="M49" s="34">
        <v>136.25284627299459</v>
      </c>
      <c r="N49" s="34">
        <v>150.30835141014001</v>
      </c>
      <c r="O49" s="34">
        <v>156.2588011446494</v>
      </c>
      <c r="P49" s="34">
        <v>159.62617965496418</v>
      </c>
      <c r="Q49" s="34">
        <v>117.635430929507</v>
      </c>
      <c r="R49" s="34">
        <v>154.42018234003831</v>
      </c>
      <c r="S49" s="34">
        <v>157.93137131247829</v>
      </c>
      <c r="T49" s="34">
        <v>161.5222828115435</v>
      </c>
      <c r="U49" s="34">
        <v>165.1949672977197</v>
      </c>
      <c r="V49" s="34">
        <v>168.9511002220498</v>
      </c>
      <c r="W49" s="34">
        <v>173.17406639522005</v>
      </c>
      <c r="X49" s="20"/>
      <c r="Y49" s="4">
        <v>2362.6278099440779</v>
      </c>
      <c r="Z49" s="4" t="b">
        <v>1</v>
      </c>
      <c r="AE49" s="4" t="s">
        <v>42</v>
      </c>
      <c r="AG49" s="4" t="s">
        <v>111</v>
      </c>
    </row>
    <row r="50" spans="1:34" ht="15.75" x14ac:dyDescent="0.25">
      <c r="A50" s="20"/>
      <c r="B50" s="25" t="s">
        <v>24</v>
      </c>
      <c r="C50" s="20">
        <v>6948.4400876467453</v>
      </c>
      <c r="D50" s="34">
        <v>226.60834712027111</v>
      </c>
      <c r="E50" s="34">
        <v>247.26702035707012</v>
      </c>
      <c r="F50" s="34">
        <v>465.7494870090585</v>
      </c>
      <c r="G50" s="34">
        <v>499.64378734133356</v>
      </c>
      <c r="H50" s="34">
        <v>513.89252487950478</v>
      </c>
      <c r="I50" s="34">
        <v>522.39375423910417</v>
      </c>
      <c r="J50" s="34">
        <v>531.62503650937765</v>
      </c>
      <c r="K50" s="34">
        <v>537.7371934055742</v>
      </c>
      <c r="L50" s="34">
        <v>517.90869974373061</v>
      </c>
      <c r="M50" s="34">
        <v>749.38666783268218</v>
      </c>
      <c r="N50" s="34">
        <v>901.76697932455784</v>
      </c>
      <c r="O50" s="34">
        <v>922.52797627065797</v>
      </c>
      <c r="P50" s="34">
        <v>867.340149272085</v>
      </c>
      <c r="Q50" s="34">
        <v>900.81468592286183</v>
      </c>
      <c r="R50" s="34">
        <v>1000.1240832541739</v>
      </c>
      <c r="S50" s="34">
        <v>1027.1371617326022</v>
      </c>
      <c r="T50" s="34">
        <v>1056.2492513160141</v>
      </c>
      <c r="U50" s="34">
        <v>1088.0276839680118</v>
      </c>
      <c r="V50" s="34">
        <v>1123.2332374747798</v>
      </c>
      <c r="W50" s="34">
        <v>1162.8911348966597</v>
      </c>
      <c r="X50" s="20"/>
      <c r="Y50" s="4">
        <v>14862.324861870111</v>
      </c>
      <c r="Z50" s="4" t="b">
        <v>1</v>
      </c>
      <c r="AE50" s="4" t="s">
        <v>43</v>
      </c>
      <c r="AG50" s="4" t="s">
        <v>111</v>
      </c>
    </row>
    <row r="51" spans="1:34" ht="15.75" x14ac:dyDescent="0.25">
      <c r="A51" s="20"/>
      <c r="B51" s="25" t="s">
        <v>25</v>
      </c>
      <c r="C51" s="20">
        <v>1476.0774777170739</v>
      </c>
      <c r="D51" s="34">
        <v>80.641684909589713</v>
      </c>
      <c r="E51" s="34">
        <v>75.773518991781614</v>
      </c>
      <c r="F51" s="34">
        <v>106.247013921313</v>
      </c>
      <c r="G51" s="34">
        <v>113.7385373891894</v>
      </c>
      <c r="H51" s="34">
        <v>117.43651211795449</v>
      </c>
      <c r="I51" s="34">
        <v>130.5161989124704</v>
      </c>
      <c r="J51" s="34">
        <v>146.02225754737685</v>
      </c>
      <c r="K51" s="34">
        <v>141.62570133755693</v>
      </c>
      <c r="L51" s="34">
        <v>152.74573617991348</v>
      </c>
      <c r="M51" s="34">
        <v>144.30988407873821</v>
      </c>
      <c r="N51" s="34">
        <v>155.77479863520497</v>
      </c>
      <c r="O51" s="34">
        <v>137.76310776325539</v>
      </c>
      <c r="P51" s="34">
        <v>134.41496185636436</v>
      </c>
      <c r="Q51" s="34">
        <v>152.54724217828732</v>
      </c>
      <c r="R51" s="34">
        <v>140.26129195770727</v>
      </c>
      <c r="S51" s="34">
        <v>146.74746089681869</v>
      </c>
      <c r="T51" s="34">
        <v>153.14786298136397</v>
      </c>
      <c r="U51" s="34">
        <v>225.41075684093138</v>
      </c>
      <c r="V51" s="34">
        <v>278.56078508014548</v>
      </c>
      <c r="W51" s="34">
        <v>292.8561844406633</v>
      </c>
      <c r="X51" s="20"/>
      <c r="Y51" s="4">
        <v>3026.5414980166261</v>
      </c>
      <c r="Z51" s="4" t="b">
        <v>1</v>
      </c>
      <c r="AE51" s="4" t="s">
        <v>116</v>
      </c>
      <c r="AG51" s="4" t="s">
        <v>111</v>
      </c>
    </row>
    <row r="52" spans="1:34" ht="15.75" x14ac:dyDescent="0.25">
      <c r="A52" s="20"/>
      <c r="B52" s="25" t="s">
        <v>26</v>
      </c>
      <c r="C52" s="20">
        <v>832.5133075571739</v>
      </c>
      <c r="D52" s="34">
        <v>9.3161661356400329E-3</v>
      </c>
      <c r="E52" s="34">
        <v>9.5287022448800069E-3</v>
      </c>
      <c r="F52" s="34">
        <v>9.7460252052799339E-3</v>
      </c>
      <c r="G52" s="34">
        <v>4.0641533757721655</v>
      </c>
      <c r="H52" s="34">
        <v>33.455126994387243</v>
      </c>
      <c r="I52" s="34">
        <v>48.36839581802225</v>
      </c>
      <c r="J52" s="34">
        <v>60.242452562830721</v>
      </c>
      <c r="K52" s="34">
        <v>61.53892449880442</v>
      </c>
      <c r="L52" s="34">
        <v>88.61388861664598</v>
      </c>
      <c r="M52" s="34">
        <v>91.653890470280473</v>
      </c>
      <c r="N52" s="34">
        <v>93.7159385088476</v>
      </c>
      <c r="O52" s="34">
        <v>95.944653414558886</v>
      </c>
      <c r="P52" s="34">
        <v>98.104142362473254</v>
      </c>
      <c r="Q52" s="34">
        <v>108.73829749932969</v>
      </c>
      <c r="R52" s="34">
        <v>206.24444914349218</v>
      </c>
      <c r="S52" s="34">
        <v>210.91925982387974</v>
      </c>
      <c r="T52" s="34">
        <v>215.70023220215657</v>
      </c>
      <c r="U52" s="34">
        <v>221.64051902654492</v>
      </c>
      <c r="V52" s="34">
        <v>227.1356664497975</v>
      </c>
      <c r="W52" s="34">
        <v>232.19913611141868</v>
      </c>
      <c r="X52" s="20"/>
      <c r="Y52" s="4">
        <v>2098.3077177728278</v>
      </c>
      <c r="Z52" s="4" t="b">
        <v>1</v>
      </c>
      <c r="AE52" s="4" t="s">
        <v>117</v>
      </c>
      <c r="AG52" s="4" t="s">
        <v>126</v>
      </c>
    </row>
    <row r="53" spans="1:34" ht="15.75" x14ac:dyDescent="0.25">
      <c r="A53" s="20"/>
      <c r="B53" s="25" t="s">
        <v>81</v>
      </c>
      <c r="C53" s="20">
        <v>150.34317789971632</v>
      </c>
      <c r="D53" s="34">
        <v>0</v>
      </c>
      <c r="E53" s="34">
        <v>0</v>
      </c>
      <c r="F53" s="34">
        <v>0</v>
      </c>
      <c r="G53" s="34">
        <v>4.270014703871257</v>
      </c>
      <c r="H53" s="34">
        <v>4.4525783563024506</v>
      </c>
      <c r="I53" s="34">
        <v>4.6429476675581869</v>
      </c>
      <c r="J53" s="34">
        <v>4.8414563905562007</v>
      </c>
      <c r="K53" s="34">
        <v>20.151449160478901</v>
      </c>
      <c r="L53" s="34">
        <v>20.711795827995896</v>
      </c>
      <c r="M53" s="34">
        <v>21.289227810421412</v>
      </c>
      <c r="N53" s="34">
        <v>21.884320434157864</v>
      </c>
      <c r="O53" s="34">
        <v>22.497666501990771</v>
      </c>
      <c r="P53" s="34">
        <v>23.129887158319828</v>
      </c>
      <c r="Q53" s="34">
        <v>23.78161625335483</v>
      </c>
      <c r="R53" s="34">
        <v>29.115665488309425</v>
      </c>
      <c r="S53" s="34">
        <v>29.923137549574435</v>
      </c>
      <c r="T53" s="34">
        <v>30.746407458464841</v>
      </c>
      <c r="U53" s="34">
        <v>33.913556599507949</v>
      </c>
      <c r="V53" s="34">
        <v>34.634029184095972</v>
      </c>
      <c r="W53" s="34">
        <v>35.370937899995766</v>
      </c>
      <c r="X53" s="20"/>
      <c r="Y53" s="4">
        <v>365.35669444495602</v>
      </c>
      <c r="Z53" s="4" t="b">
        <v>1</v>
      </c>
      <c r="AE53" s="4" t="s">
        <v>121</v>
      </c>
      <c r="AG53" s="4" t="s">
        <v>111</v>
      </c>
      <c r="AH53" s="4" t="s">
        <v>126</v>
      </c>
    </row>
    <row r="54" spans="1:34" ht="15.75" x14ac:dyDescent="0.25">
      <c r="A54" s="20"/>
      <c r="B54" s="25" t="s">
        <v>70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/>
    </row>
    <row r="55" spans="1:34" ht="15.75" x14ac:dyDescent="0.25">
      <c r="A55" s="20"/>
      <c r="B55" s="25" t="s">
        <v>27</v>
      </c>
      <c r="C55" s="20">
        <v>-0.14045030535592562</v>
      </c>
      <c r="D55" s="34">
        <v>0</v>
      </c>
      <c r="E55" s="34">
        <v>-2.3056925180000001E-4</v>
      </c>
      <c r="F55" s="34">
        <v>-9.5159034403999939E-4</v>
      </c>
      <c r="G55" s="34">
        <v>-3.7513974385999988E-3</v>
      </c>
      <c r="H55" s="34">
        <v>-8.8792918906499957E-3</v>
      </c>
      <c r="I55" s="34">
        <v>-2.8706022164790009E-2</v>
      </c>
      <c r="J55" s="34">
        <v>-7.0172376264000065E-3</v>
      </c>
      <c r="K55" s="34">
        <v>-5.5852684987100073E-3</v>
      </c>
      <c r="L55" s="34">
        <v>-1.0340058859000001E-2</v>
      </c>
      <c r="M55" s="34">
        <v>-1.246569891074E-2</v>
      </c>
      <c r="N55" s="34">
        <v>-5.3288532388079991E-2</v>
      </c>
      <c r="O55" s="34">
        <v>-7.1098707002600044E-3</v>
      </c>
      <c r="P55" s="34">
        <v>-7.2799980313900106E-3</v>
      </c>
      <c r="Q55" s="34">
        <v>-7.3352572083500061E-3</v>
      </c>
      <c r="R55" s="34">
        <v>-1.517258933334E-2</v>
      </c>
      <c r="S55" s="34">
        <v>-3.5868738226709981E-2</v>
      </c>
      <c r="T55" s="34">
        <v>-8.2383068741000001E-2</v>
      </c>
      <c r="U55" s="34">
        <v>-1.0288605780239999E-2</v>
      </c>
      <c r="V55" s="34">
        <v>-1.0509183591589989E-2</v>
      </c>
      <c r="W55" s="34">
        <v>-1.0749673675030011E-2</v>
      </c>
      <c r="X55" s="20"/>
      <c r="Y55" s="4">
        <v>-0.31791265266072</v>
      </c>
      <c r="AG55" s="4" t="s">
        <v>127</v>
      </c>
    </row>
    <row r="56" spans="1:34" ht="15.75" x14ac:dyDescent="0.25">
      <c r="A56" s="20"/>
      <c r="B56" s="27" t="s">
        <v>1</v>
      </c>
      <c r="C56" s="35">
        <v>18686.124032319411</v>
      </c>
      <c r="D56" s="35">
        <v>307.25934819599644</v>
      </c>
      <c r="E56" s="35">
        <v>323.0498374818448</v>
      </c>
      <c r="F56" s="35">
        <v>572.00529536523266</v>
      </c>
      <c r="G56" s="35">
        <v>671.56404727574147</v>
      </c>
      <c r="H56" s="35">
        <v>950.17171697196375</v>
      </c>
      <c r="I56" s="35">
        <v>1079.3935506767107</v>
      </c>
      <c r="J56" s="35">
        <v>1171.6303641922427</v>
      </c>
      <c r="K56" s="35">
        <v>1342.4550981857838</v>
      </c>
      <c r="L56" s="35">
        <v>1421.5272318558843</v>
      </c>
      <c r="M56" s="35">
        <v>2140.2117394550969</v>
      </c>
      <c r="N56" s="35">
        <v>2666.2259159962659</v>
      </c>
      <c r="O56" s="35">
        <v>2688.2631248706221</v>
      </c>
      <c r="P56" s="35">
        <v>2635.8860699523848</v>
      </c>
      <c r="Q56" s="35">
        <v>2704.5255316973557</v>
      </c>
      <c r="R56" s="35">
        <v>3408.3826213126767</v>
      </c>
      <c r="S56" s="35">
        <v>3550.7431840263653</v>
      </c>
      <c r="T56" s="35">
        <v>3595.4043151500414</v>
      </c>
      <c r="U56" s="35">
        <v>4099.440196232903</v>
      </c>
      <c r="V56" s="35">
        <v>4299.4983032004775</v>
      </c>
      <c r="W56" s="35">
        <v>4366.6148923376404</v>
      </c>
      <c r="X56" s="20"/>
    </row>
    <row r="57" spans="1:34" x14ac:dyDescent="0.25">
      <c r="A57" s="20"/>
      <c r="X57" s="20"/>
    </row>
    <row r="58" spans="1:34" ht="15.75" x14ac:dyDescent="0.25">
      <c r="A58" s="20">
        <v>7</v>
      </c>
      <c r="B58" s="24" t="s">
        <v>82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</row>
    <row r="59" spans="1:34" ht="15.75" x14ac:dyDescent="0.25">
      <c r="A59" s="20"/>
      <c r="B59" s="25" t="s">
        <v>83</v>
      </c>
      <c r="C59" s="20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20"/>
      <c r="Y59" s="4">
        <v>0</v>
      </c>
      <c r="AE59" s="4" t="s">
        <v>87</v>
      </c>
      <c r="AG59" s="4" t="s">
        <v>110</v>
      </c>
    </row>
    <row r="60" spans="1:34" ht="15.75" x14ac:dyDescent="0.25">
      <c r="A60" s="20"/>
      <c r="B60" s="25" t="s">
        <v>84</v>
      </c>
      <c r="C60" s="20">
        <v>248.41080717244344</v>
      </c>
      <c r="D60" s="34">
        <v>0</v>
      </c>
      <c r="E60" s="34">
        <v>1.208448950446924</v>
      </c>
      <c r="F60" s="34">
        <v>4.8785339497330726</v>
      </c>
      <c r="G60" s="34">
        <v>8.0239817915930374</v>
      </c>
      <c r="H60" s="34">
        <v>8.6822682094038761</v>
      </c>
      <c r="I60" s="34">
        <v>14.67897408180475</v>
      </c>
      <c r="J60" s="34">
        <v>19.222193629791867</v>
      </c>
      <c r="K60" s="34">
        <v>19.432033420130228</v>
      </c>
      <c r="L60" s="34">
        <v>21.41207634394555</v>
      </c>
      <c r="M60" s="34">
        <v>26.257124557977058</v>
      </c>
      <c r="N60" s="34">
        <v>26.659257533464942</v>
      </c>
      <c r="O60" s="34">
        <v>28.629623872617081</v>
      </c>
      <c r="P60" s="34">
        <v>29.25992425058978</v>
      </c>
      <c r="Q60" s="34">
        <v>29.72647368910491</v>
      </c>
      <c r="R60" s="34">
        <v>31.547084148419849</v>
      </c>
      <c r="S60" s="34">
        <v>49.616659605265468</v>
      </c>
      <c r="T60" s="34">
        <v>49.618396126397279</v>
      </c>
      <c r="U60" s="34">
        <v>64.448140703484626</v>
      </c>
      <c r="V60" s="34">
        <v>95.877346029395909</v>
      </c>
      <c r="W60" s="34">
        <v>96.439879418508184</v>
      </c>
      <c r="X60" s="20"/>
      <c r="Y60" s="4">
        <v>625.61842031207436</v>
      </c>
      <c r="Z60" s="4" t="b">
        <v>1</v>
      </c>
      <c r="AE60" s="4" t="s">
        <v>87</v>
      </c>
      <c r="AG60" s="4" t="s">
        <v>111</v>
      </c>
    </row>
    <row r="61" spans="1:34" ht="15.75" x14ac:dyDescent="0.25">
      <c r="A61" s="20"/>
      <c r="B61" s="25" t="s">
        <v>85</v>
      </c>
      <c r="C61" s="20">
        <v>1209.8442406364118</v>
      </c>
      <c r="D61" s="34">
        <v>9.4720593313632762</v>
      </c>
      <c r="E61" s="34">
        <v>18.556657916483658</v>
      </c>
      <c r="F61" s="34">
        <v>28.189782851463111</v>
      </c>
      <c r="G61" s="34">
        <v>25.831246843091602</v>
      </c>
      <c r="H61" s="34">
        <v>30.286948431334807</v>
      </c>
      <c r="I61" s="34">
        <v>42.027003991847465</v>
      </c>
      <c r="J61" s="34">
        <v>57.379723542132297</v>
      </c>
      <c r="K61" s="34">
        <v>76.437838561709768</v>
      </c>
      <c r="L61" s="34">
        <v>97.17965761399816</v>
      </c>
      <c r="M61" s="34">
        <v>119.10509745631916</v>
      </c>
      <c r="N61" s="34">
        <v>143.20790844575129</v>
      </c>
      <c r="O61" s="34">
        <v>167.10371743566421</v>
      </c>
      <c r="P61" s="34">
        <v>190.72055542103439</v>
      </c>
      <c r="Q61" s="34">
        <v>210.68287445944461</v>
      </c>
      <c r="R61" s="34">
        <v>240.24062523107452</v>
      </c>
      <c r="S61" s="34">
        <v>264.52874158661416</v>
      </c>
      <c r="T61" s="34">
        <v>287.61119640094364</v>
      </c>
      <c r="U61" s="34">
        <v>316.09625154050019</v>
      </c>
      <c r="V61" s="34">
        <v>337.35093878939227</v>
      </c>
      <c r="W61" s="34">
        <v>367.38049092765351</v>
      </c>
      <c r="X61" s="20"/>
      <c r="Y61" s="4">
        <v>3029.3893167778165</v>
      </c>
      <c r="AE61" s="4" t="s">
        <v>88</v>
      </c>
      <c r="AG61" s="4" t="s">
        <v>110</v>
      </c>
    </row>
    <row r="62" spans="1:34" ht="15.75" x14ac:dyDescent="0.25">
      <c r="A62" s="20"/>
      <c r="B62" s="25" t="s">
        <v>86</v>
      </c>
      <c r="C62" s="20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20"/>
      <c r="Y62" s="4">
        <v>0</v>
      </c>
      <c r="Z62" s="4" t="b">
        <v>1</v>
      </c>
      <c r="AE62" s="4" t="s">
        <v>88</v>
      </c>
      <c r="AG62" s="4" t="s">
        <v>111</v>
      </c>
    </row>
    <row r="63" spans="1:34" ht="15.75" x14ac:dyDescent="0.25">
      <c r="A63" s="20"/>
      <c r="B63" s="27" t="s">
        <v>1</v>
      </c>
      <c r="C63" s="35">
        <v>1458.2550478088551</v>
      </c>
      <c r="D63" s="35">
        <v>9.4720593313632762</v>
      </c>
      <c r="E63" s="35">
        <v>19.765106866930584</v>
      </c>
      <c r="F63" s="35">
        <v>33.068316801196183</v>
      </c>
      <c r="G63" s="35">
        <v>33.855228634684636</v>
      </c>
      <c r="H63" s="35">
        <v>38.969216640738679</v>
      </c>
      <c r="I63" s="35">
        <v>56.705978073652219</v>
      </c>
      <c r="J63" s="35">
        <v>76.601917171924157</v>
      </c>
      <c r="K63" s="35">
        <v>95.869871981839992</v>
      </c>
      <c r="L63" s="35">
        <v>118.59173395794372</v>
      </c>
      <c r="M63" s="35">
        <v>145.36222201429621</v>
      </c>
      <c r="N63" s="35">
        <v>169.86716597921622</v>
      </c>
      <c r="O63" s="35">
        <v>195.7333413082813</v>
      </c>
      <c r="P63" s="35">
        <v>219.98047967162418</v>
      </c>
      <c r="Q63" s="35">
        <v>240.40934814854953</v>
      </c>
      <c r="R63" s="35">
        <v>271.78770937949434</v>
      </c>
      <c r="S63" s="35">
        <v>314.14540119187961</v>
      </c>
      <c r="T63" s="35">
        <v>337.22959252734091</v>
      </c>
      <c r="U63" s="35">
        <v>380.54439224398482</v>
      </c>
      <c r="V63" s="35">
        <v>433.22828481878821</v>
      </c>
      <c r="W63" s="35">
        <v>463.82037034616167</v>
      </c>
      <c r="X63" s="20"/>
    </row>
    <row r="64" spans="1:34" x14ac:dyDescent="0.25">
      <c r="A64" s="20"/>
      <c r="X64" s="20"/>
    </row>
    <row r="65" spans="1:33" ht="15.75" x14ac:dyDescent="0.25">
      <c r="A65" s="20">
        <v>8</v>
      </c>
      <c r="B65" s="24" t="s">
        <v>28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</row>
    <row r="66" spans="1:33" ht="15.75" x14ac:dyDescent="0.25">
      <c r="A66" s="20"/>
      <c r="B66" s="25" t="s">
        <v>29</v>
      </c>
      <c r="C66" s="20">
        <v>-3222.2405358797928</v>
      </c>
      <c r="D66" s="34">
        <v>-705.40562042714737</v>
      </c>
      <c r="E66" s="34">
        <v>-845.24546679220111</v>
      </c>
      <c r="F66" s="34">
        <v>-226.94251390492116</v>
      </c>
      <c r="G66" s="34">
        <v>-193.75027631445164</v>
      </c>
      <c r="H66" s="34">
        <v>-291.0659908297261</v>
      </c>
      <c r="I66" s="34">
        <v>-185.05359637111971</v>
      </c>
      <c r="J66" s="34">
        <v>-139.12259434524461</v>
      </c>
      <c r="K66" s="34">
        <v>-121.56593088067993</v>
      </c>
      <c r="L66" s="34">
        <v>-120.50603830785907</v>
      </c>
      <c r="M66" s="34">
        <v>-215.62672289507691</v>
      </c>
      <c r="N66" s="34">
        <v>-189.79080507510994</v>
      </c>
      <c r="O66" s="34">
        <v>-195.15125216046326</v>
      </c>
      <c r="P66" s="34">
        <v>-185.59075910083772</v>
      </c>
      <c r="Q66" s="34">
        <v>-153.34299302920772</v>
      </c>
      <c r="R66" s="34">
        <v>-219.4794138611623</v>
      </c>
      <c r="S66" s="34">
        <v>-228.53040238870534</v>
      </c>
      <c r="T66" s="34">
        <v>-232.22117496250107</v>
      </c>
      <c r="U66" s="34">
        <v>-265.90549334753302</v>
      </c>
      <c r="V66" s="34">
        <v>-262.29089105592635</v>
      </c>
      <c r="W66" s="34">
        <v>-290.1186315456232</v>
      </c>
      <c r="X66" s="20"/>
      <c r="Y66" s="4">
        <v>-5266.7065675954973</v>
      </c>
      <c r="AE66" s="4" t="s">
        <v>128</v>
      </c>
    </row>
    <row r="67" spans="1:33" ht="15.75" x14ac:dyDescent="0.25">
      <c r="A67" s="20"/>
      <c r="B67" s="25" t="s">
        <v>30</v>
      </c>
      <c r="C67" s="20">
        <v>3360.8921431460412</v>
      </c>
      <c r="D67" s="34">
        <v>207.11753206098265</v>
      </c>
      <c r="E67" s="34">
        <v>297.93897796177282</v>
      </c>
      <c r="F67" s="34">
        <v>268.20603272758814</v>
      </c>
      <c r="G67" s="34">
        <v>248.24087350918114</v>
      </c>
      <c r="H67" s="34">
        <v>228.17787848598113</v>
      </c>
      <c r="I67" s="34">
        <v>271.93620240818467</v>
      </c>
      <c r="J67" s="34">
        <v>321.6972960272247</v>
      </c>
      <c r="K67" s="34">
        <v>312.99769510619842</v>
      </c>
      <c r="L67" s="34">
        <v>374.54821703387717</v>
      </c>
      <c r="M67" s="34">
        <v>270.82622580668607</v>
      </c>
      <c r="N67" s="34">
        <v>273.4596027477898</v>
      </c>
      <c r="O67" s="34">
        <v>288.78412014522701</v>
      </c>
      <c r="P67" s="34">
        <v>319.63293171949283</v>
      </c>
      <c r="Q67" s="34">
        <v>358.67546750159806</v>
      </c>
      <c r="R67" s="34">
        <v>333.13179320437598</v>
      </c>
      <c r="S67" s="34">
        <v>363.92322816182525</v>
      </c>
      <c r="T67" s="34">
        <v>406.56966122651033</v>
      </c>
      <c r="U67" s="34">
        <v>476.73280608024152</v>
      </c>
      <c r="V67" s="34">
        <v>538.95661166253706</v>
      </c>
      <c r="W67" s="34">
        <v>567.23198820186656</v>
      </c>
      <c r="X67" s="20"/>
      <c r="Y67" s="4">
        <v>6728.7851417791417</v>
      </c>
      <c r="AE67" s="4" t="s">
        <v>129</v>
      </c>
    </row>
    <row r="68" spans="1:33" ht="15.75" x14ac:dyDescent="0.25">
      <c r="A68" s="20"/>
      <c r="B68" s="27" t="s">
        <v>1</v>
      </c>
      <c r="C68" s="35">
        <v>138.65160726624833</v>
      </c>
      <c r="D68" s="35">
        <v>-498.28808836616474</v>
      </c>
      <c r="E68" s="35">
        <v>-547.30648883042829</v>
      </c>
      <c r="F68" s="35">
        <v>41.263518822666981</v>
      </c>
      <c r="G68" s="35">
        <v>54.490597194729503</v>
      </c>
      <c r="H68" s="35">
        <v>-62.888112343744979</v>
      </c>
      <c r="I68" s="35">
        <v>86.88260603706496</v>
      </c>
      <c r="J68" s="35">
        <v>182.57470168198009</v>
      </c>
      <c r="K68" s="35">
        <v>191.43176422551849</v>
      </c>
      <c r="L68" s="35">
        <v>254.04217872601811</v>
      </c>
      <c r="M68" s="35">
        <v>55.199502911609159</v>
      </c>
      <c r="N68" s="35">
        <v>83.668797672679858</v>
      </c>
      <c r="O68" s="35">
        <v>93.632867984763749</v>
      </c>
      <c r="P68" s="35">
        <v>134.04217261865512</v>
      </c>
      <c r="Q68" s="35">
        <v>205.33247447239034</v>
      </c>
      <c r="R68" s="35">
        <v>113.65237934321368</v>
      </c>
      <c r="S68" s="35">
        <v>135.39282577311991</v>
      </c>
      <c r="T68" s="35">
        <v>174.34848626400927</v>
      </c>
      <c r="U68" s="35">
        <v>210.82731273270849</v>
      </c>
      <c r="V68" s="35">
        <v>276.66572060661071</v>
      </c>
      <c r="W68" s="35">
        <v>277.11335665624335</v>
      </c>
      <c r="X68" s="20"/>
    </row>
    <row r="69" spans="1:33" x14ac:dyDescent="0.25">
      <c r="A69" s="20"/>
      <c r="X69" s="20"/>
    </row>
    <row r="70" spans="1:33" ht="15.75" x14ac:dyDescent="0.25">
      <c r="A70" s="20">
        <v>9</v>
      </c>
      <c r="B70" s="24" t="s">
        <v>31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</row>
    <row r="71" spans="1:33" ht="15.75" x14ac:dyDescent="0.25">
      <c r="A71" s="20"/>
      <c r="B71" s="24" t="s">
        <v>32</v>
      </c>
      <c r="C71" s="31">
        <v>2490.8547675851223</v>
      </c>
      <c r="D71" s="20">
        <v>0</v>
      </c>
      <c r="E71" s="20">
        <v>23.449676310438647</v>
      </c>
      <c r="F71" s="20">
        <v>143.82201725198132</v>
      </c>
      <c r="G71" s="20">
        <v>166.47871261813501</v>
      </c>
      <c r="H71" s="20">
        <v>212.22083559168252</v>
      </c>
      <c r="I71" s="20">
        <v>217.24151870453429</v>
      </c>
      <c r="J71" s="20">
        <v>222.69968621373226</v>
      </c>
      <c r="K71" s="20">
        <v>233.6910453423948</v>
      </c>
      <c r="L71" s="20">
        <v>241.35186854167611</v>
      </c>
      <c r="M71" s="20">
        <v>261.32420523588758</v>
      </c>
      <c r="N71" s="20">
        <v>310.35316970661188</v>
      </c>
      <c r="O71" s="20">
        <v>316.49068589625813</v>
      </c>
      <c r="P71" s="20">
        <v>322.76823602689905</v>
      </c>
      <c r="Q71" s="20">
        <v>329.20206377926991</v>
      </c>
      <c r="R71" s="20">
        <v>369.99096640298126</v>
      </c>
      <c r="S71" s="20">
        <v>377.32355075427893</v>
      </c>
      <c r="T71" s="20">
        <v>384.82340198464311</v>
      </c>
      <c r="U71" s="20">
        <v>440.54771154218918</v>
      </c>
      <c r="V71" s="20">
        <v>455.912168235249</v>
      </c>
      <c r="W71" s="20">
        <v>467.45437349786908</v>
      </c>
      <c r="X71" s="20"/>
      <c r="Y71" s="4">
        <v>5497.1458936367117</v>
      </c>
      <c r="AF71" s="4" t="s">
        <v>130</v>
      </c>
      <c r="AG71" s="4" t="s">
        <v>131</v>
      </c>
    </row>
    <row r="72" spans="1:33" ht="15.75" x14ac:dyDescent="0.25">
      <c r="A72" s="20"/>
      <c r="B72" s="27" t="s">
        <v>1</v>
      </c>
      <c r="C72" s="20">
        <v>2490.8547675851223</v>
      </c>
      <c r="D72" s="35">
        <v>0</v>
      </c>
      <c r="E72" s="35">
        <v>23.449676310438647</v>
      </c>
      <c r="F72" s="35">
        <v>143.82201725198132</v>
      </c>
      <c r="G72" s="35">
        <v>166.47871261813501</v>
      </c>
      <c r="H72" s="35">
        <v>212.22083559168252</v>
      </c>
      <c r="I72" s="35">
        <v>217.24151870453429</v>
      </c>
      <c r="J72" s="35">
        <v>222.69968621373226</v>
      </c>
      <c r="K72" s="35">
        <v>233.6910453423948</v>
      </c>
      <c r="L72" s="35">
        <v>241.35186854167611</v>
      </c>
      <c r="M72" s="35">
        <v>261.32420523588758</v>
      </c>
      <c r="N72" s="35">
        <v>310.35316970661188</v>
      </c>
      <c r="O72" s="35">
        <v>316.49068589625813</v>
      </c>
      <c r="P72" s="35">
        <v>322.76823602689905</v>
      </c>
      <c r="Q72" s="35">
        <v>329.20206377926991</v>
      </c>
      <c r="R72" s="35">
        <v>369.99096640298126</v>
      </c>
      <c r="S72" s="35">
        <v>377.32355075427893</v>
      </c>
      <c r="T72" s="35">
        <v>384.82340198464311</v>
      </c>
      <c r="U72" s="35">
        <v>440.54771154218918</v>
      </c>
      <c r="V72" s="35">
        <v>455.912168235249</v>
      </c>
      <c r="W72" s="35">
        <v>467.45437349786908</v>
      </c>
      <c r="X72" s="20"/>
    </row>
    <row r="73" spans="1:33" x14ac:dyDescent="0.25">
      <c r="A73" s="20"/>
      <c r="X73" s="20"/>
    </row>
    <row r="74" spans="1:33" ht="16.5" thickBot="1" x14ac:dyDescent="0.3">
      <c r="A74" s="20"/>
      <c r="B74" s="24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33" ht="16.5" thickBot="1" x14ac:dyDescent="0.3">
      <c r="A75" s="20">
        <v>10</v>
      </c>
      <c r="B75" s="38" t="s">
        <v>33</v>
      </c>
      <c r="C75" s="39">
        <v>32806.826303412352</v>
      </c>
      <c r="D75" s="39">
        <v>1501.1913096264739</v>
      </c>
      <c r="E75" s="39">
        <v>1735.7986384305789</v>
      </c>
      <c r="F75" s="39">
        <v>2249.3674337209654</v>
      </c>
      <c r="G75" s="39">
        <v>2352.0349922087344</v>
      </c>
      <c r="H75" s="39">
        <v>2589.1301062867096</v>
      </c>
      <c r="I75" s="39">
        <v>2945.2137840406822</v>
      </c>
      <c r="J75" s="39">
        <v>3247.8455832661543</v>
      </c>
      <c r="K75" s="39">
        <v>3067.4111218023263</v>
      </c>
      <c r="L75" s="39">
        <v>3683.3974023640803</v>
      </c>
      <c r="M75" s="39">
        <v>3289.5549752623238</v>
      </c>
      <c r="N75" s="39">
        <v>3099.2921911548719</v>
      </c>
      <c r="O75" s="39">
        <v>3141.9481284439694</v>
      </c>
      <c r="P75" s="39">
        <v>3346.3754957236324</v>
      </c>
      <c r="Q75" s="39">
        <v>3427.0528909495683</v>
      </c>
      <c r="R75" s="39">
        <v>3818.8177170952495</v>
      </c>
      <c r="S75" s="39">
        <v>3810.2800668427417</v>
      </c>
      <c r="T75" s="39">
        <v>3789.9371599780802</v>
      </c>
      <c r="U75" s="39">
        <v>5002.2031526801902</v>
      </c>
      <c r="V75" s="39">
        <v>5353.2888692208653</v>
      </c>
      <c r="W75" s="39">
        <v>6191.6070738788421</v>
      </c>
      <c r="X75" s="20"/>
      <c r="Y75" s="4">
        <v>67641.748092977039</v>
      </c>
    </row>
    <row r="76" spans="1:33" ht="15.75" x14ac:dyDescent="0.25">
      <c r="A76" s="20"/>
      <c r="B76" s="24" t="s">
        <v>34</v>
      </c>
      <c r="C76" s="20">
        <v>26778.895382564195</v>
      </c>
      <c r="D76" s="20">
        <v>605.99831168947981</v>
      </c>
      <c r="E76" s="20">
        <v>695.41758049738985</v>
      </c>
      <c r="F76" s="20">
        <v>1051.8554271776075</v>
      </c>
      <c r="G76" s="20">
        <v>1244.1248147873951</v>
      </c>
      <c r="H76" s="20">
        <v>1560.9172942815253</v>
      </c>
      <c r="I76" s="20">
        <v>2081.5096663539521</v>
      </c>
      <c r="J76" s="20">
        <v>2142.4365775359902</v>
      </c>
      <c r="K76" s="20">
        <v>2324.7706146484138</v>
      </c>
      <c r="L76" s="20">
        <v>2381.3337611798106</v>
      </c>
      <c r="M76" s="20">
        <v>3119.0458732036223</v>
      </c>
      <c r="N76" s="20">
        <v>3590.5791060010483</v>
      </c>
      <c r="O76" s="20">
        <v>3637.4933676189089</v>
      </c>
      <c r="P76" s="20">
        <v>3541.964246000035</v>
      </c>
      <c r="Q76" s="20">
        <v>3625.1541221408206</v>
      </c>
      <c r="R76" s="20">
        <v>4586.8711875232084</v>
      </c>
      <c r="S76" s="20">
        <v>4499.1793941880824</v>
      </c>
      <c r="T76" s="20">
        <v>4426.4301454468678</v>
      </c>
      <c r="U76" s="20">
        <v>4794.4482689258557</v>
      </c>
      <c r="V76" s="20">
        <v>4910.089986294236</v>
      </c>
      <c r="W76" s="20">
        <v>4990.6058615448301</v>
      </c>
      <c r="X76" s="20"/>
      <c r="Y76" s="4">
        <v>59810.225607039087</v>
      </c>
    </row>
    <row r="77" spans="1:33" ht="15.75" x14ac:dyDescent="0.25">
      <c r="A77" s="20"/>
      <c r="B77" s="24" t="s">
        <v>35</v>
      </c>
      <c r="C77" s="20">
        <v>6027.9309208481609</v>
      </c>
      <c r="D77" s="20">
        <v>895.19299793699429</v>
      </c>
      <c r="E77" s="20">
        <v>1040.3810579331891</v>
      </c>
      <c r="F77" s="20">
        <v>1197.5120065433584</v>
      </c>
      <c r="G77" s="20">
        <v>1107.9101774213391</v>
      </c>
      <c r="H77" s="20">
        <v>1028.2128120051846</v>
      </c>
      <c r="I77" s="20">
        <v>863.70411768673011</v>
      </c>
      <c r="J77" s="20">
        <v>1105.4090057301646</v>
      </c>
      <c r="K77" s="20">
        <v>742.64050715391215</v>
      </c>
      <c r="L77" s="20">
        <v>1302.0636411842702</v>
      </c>
      <c r="M77" s="20">
        <v>170.50910205870161</v>
      </c>
      <c r="N77" s="20">
        <v>-491.28691484617667</v>
      </c>
      <c r="O77" s="20">
        <v>-495.54523917493947</v>
      </c>
      <c r="P77" s="20">
        <v>-195.58875027640264</v>
      </c>
      <c r="Q77" s="20">
        <v>-198.10123119125259</v>
      </c>
      <c r="R77" s="20">
        <v>-768.05347042795847</v>
      </c>
      <c r="S77" s="20">
        <v>-688.89932734534057</v>
      </c>
      <c r="T77" s="20">
        <v>-636.49298546878788</v>
      </c>
      <c r="U77" s="20">
        <v>207.75488375433517</v>
      </c>
      <c r="V77" s="20">
        <v>443.19888292662927</v>
      </c>
      <c r="W77" s="20">
        <v>1201.0012123340125</v>
      </c>
      <c r="X77" s="20"/>
      <c r="Y77" s="4">
        <v>7831.5224859379668</v>
      </c>
    </row>
    <row r="78" spans="1:33" x14ac:dyDescent="0.25">
      <c r="A78" s="20"/>
      <c r="X78" s="20"/>
    </row>
    <row r="79" spans="1:33" ht="16.5" thickBot="1" x14ac:dyDescent="0.3">
      <c r="A79" s="20"/>
      <c r="B79" s="24"/>
      <c r="C79" s="40"/>
      <c r="G79" s="20"/>
      <c r="X79" s="20"/>
    </row>
    <row r="80" spans="1:33" ht="16.5" thickBot="1" x14ac:dyDescent="0.3">
      <c r="A80" s="20">
        <v>11</v>
      </c>
      <c r="B80" s="38" t="s">
        <v>36</v>
      </c>
      <c r="C80" s="41" t="s">
        <v>94</v>
      </c>
      <c r="D80" s="42"/>
      <c r="E80" s="42">
        <v>0</v>
      </c>
      <c r="F80" s="42"/>
      <c r="G80" s="42"/>
      <c r="H80" s="43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</row>
    <row r="81" spans="1:33" ht="15.75" x14ac:dyDescent="0.25">
      <c r="A81" s="20"/>
      <c r="B81" s="2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</row>
    <row r="82" spans="1:33" ht="15.75" x14ac:dyDescent="0.25">
      <c r="A82" s="20"/>
      <c r="B82" s="24"/>
      <c r="C82" s="20"/>
      <c r="D82" s="9"/>
    </row>
    <row r="83" spans="1:33" ht="15.75" x14ac:dyDescent="0.25">
      <c r="A83" s="20">
        <v>12</v>
      </c>
      <c r="B83" s="24" t="s">
        <v>71</v>
      </c>
      <c r="AE83" s="4" t="s">
        <v>107</v>
      </c>
      <c r="AF83" s="4" t="s">
        <v>107</v>
      </c>
      <c r="AG83" s="4" t="s">
        <v>108</v>
      </c>
    </row>
    <row r="84" spans="1:33" ht="15.75" x14ac:dyDescent="0.25">
      <c r="A84" s="20"/>
      <c r="B84" s="25" t="s">
        <v>74</v>
      </c>
      <c r="C84" s="46">
        <v>248467.43174076788</v>
      </c>
      <c r="D84" s="34">
        <v>25343.408757408739</v>
      </c>
      <c r="E84" s="34">
        <v>27129.38536604507</v>
      </c>
      <c r="F84" s="34">
        <v>20338.473038113942</v>
      </c>
      <c r="G84" s="34">
        <v>19069.006463518399</v>
      </c>
      <c r="H84" s="34">
        <v>20004.821243985669</v>
      </c>
      <c r="I84" s="34">
        <v>21138.666003095412</v>
      </c>
      <c r="J84" s="34">
        <v>19868.334911815909</v>
      </c>
      <c r="K84" s="34">
        <v>16522.87858560243</v>
      </c>
      <c r="L84" s="34">
        <v>16752.646136625881</v>
      </c>
      <c r="M84" s="34">
        <v>11895.126069931661</v>
      </c>
      <c r="N84" s="34">
        <v>8700.6963941741087</v>
      </c>
      <c r="O84" s="34">
        <v>8872.215860094906</v>
      </c>
      <c r="P84" s="34">
        <v>8069.7890123306261</v>
      </c>
      <c r="Q84" s="34">
        <v>7322.8517638920457</v>
      </c>
      <c r="R84" s="34">
        <v>5547.4045441328981</v>
      </c>
      <c r="S84" s="34">
        <v>5309.0401702710769</v>
      </c>
      <c r="T84" s="34">
        <v>5492.5287992465464</v>
      </c>
      <c r="U84" s="34">
        <v>304.24628154686002</v>
      </c>
      <c r="V84" s="34">
        <v>375.14565160989002</v>
      </c>
      <c r="W84" s="34">
        <v>410.76668732581021</v>
      </c>
      <c r="AE84" s="4" t="s">
        <v>74</v>
      </c>
      <c r="AG84" s="4" t="s">
        <v>132</v>
      </c>
    </row>
    <row r="85" spans="1:33" ht="15.75" x14ac:dyDescent="0.25">
      <c r="A85" s="20"/>
      <c r="B85" s="25" t="s">
        <v>87</v>
      </c>
      <c r="C85" s="46">
        <v>11424.93203785709</v>
      </c>
      <c r="D85" s="34">
        <v>565.05057677352829</v>
      </c>
      <c r="E85" s="34">
        <v>556.75944031159872</v>
      </c>
      <c r="F85" s="34">
        <v>527.60054938295934</v>
      </c>
      <c r="G85" s="34">
        <v>542.97539844256903</v>
      </c>
      <c r="H85" s="34">
        <v>610.77270739052824</v>
      </c>
      <c r="I85" s="34">
        <v>691.51014921405817</v>
      </c>
      <c r="J85" s="34">
        <v>570.57622184914806</v>
      </c>
      <c r="K85" s="34">
        <v>571.85419473530794</v>
      </c>
      <c r="L85" s="34">
        <v>574.45359360642817</v>
      </c>
      <c r="M85" s="34">
        <v>558.40743352570883</v>
      </c>
      <c r="N85" s="34">
        <v>625.46047588232909</v>
      </c>
      <c r="O85" s="34">
        <v>517.13761787020917</v>
      </c>
      <c r="P85" s="34">
        <v>528.3425848386189</v>
      </c>
      <c r="Q85" s="34">
        <v>534.56016611545886</v>
      </c>
      <c r="R85" s="34">
        <v>553.81236242053876</v>
      </c>
      <c r="S85" s="34">
        <v>586.85503611512866</v>
      </c>
      <c r="T85" s="34">
        <v>653.28303403446876</v>
      </c>
      <c r="U85" s="34">
        <v>562.84148247646817</v>
      </c>
      <c r="V85" s="34">
        <v>544.96147882616856</v>
      </c>
      <c r="W85" s="34">
        <v>547.71753404586843</v>
      </c>
      <c r="AE85" s="4" t="s">
        <v>87</v>
      </c>
      <c r="AG85" s="4" t="s">
        <v>132</v>
      </c>
    </row>
    <row r="86" spans="1:33" ht="15.75" x14ac:dyDescent="0.25">
      <c r="A86" s="20"/>
      <c r="B86" s="25" t="s">
        <v>88</v>
      </c>
      <c r="C86" s="46">
        <v>143687.9643132145</v>
      </c>
      <c r="D86" s="34">
        <v>557.18773725517985</v>
      </c>
      <c r="E86" s="34">
        <v>1091.59349065627</v>
      </c>
      <c r="F86" s="34">
        <v>1658.2934505615101</v>
      </c>
      <c r="G86" s="34">
        <v>2270.0509792815606</v>
      </c>
      <c r="H86" s="34">
        <v>2945.3763777821891</v>
      </c>
      <c r="I86" s="34">
        <v>3668.2512593217621</v>
      </c>
      <c r="J86" s="34">
        <v>4444.6665963839505</v>
      </c>
      <c r="K86" s="34">
        <v>5227.4882563119318</v>
      </c>
      <c r="L86" s="34">
        <v>6044.3095318132055</v>
      </c>
      <c r="M86" s="34">
        <v>6829.7248681707224</v>
      </c>
      <c r="N86" s="34">
        <v>7627.538707497346</v>
      </c>
      <c r="O86" s="34">
        <v>8406.1275805574423</v>
      </c>
      <c r="P86" s="34">
        <v>9168.1588564091217</v>
      </c>
      <c r="Q86" s="34">
        <v>9911.6151171608089</v>
      </c>
      <c r="R86" s="34">
        <v>10672.0888565028</v>
      </c>
      <c r="S86" s="34">
        <v>11346.196768673113</v>
      </c>
      <c r="T86" s="34">
        <v>11975.837673603761</v>
      </c>
      <c r="U86" s="34">
        <v>12651.18526058375</v>
      </c>
      <c r="V86" s="34">
        <v>13292.356454663839</v>
      </c>
      <c r="W86" s="34">
        <v>13899.916490024239</v>
      </c>
      <c r="AE86" s="4" t="s">
        <v>88</v>
      </c>
      <c r="AG86" s="4" t="s">
        <v>132</v>
      </c>
    </row>
    <row r="87" spans="1:33" ht="15.75" x14ac:dyDescent="0.25">
      <c r="A87" s="20"/>
      <c r="B87" s="25" t="s">
        <v>39</v>
      </c>
      <c r="C87" s="46">
        <v>-6415.9878708439446</v>
      </c>
      <c r="D87" s="34">
        <v>79.393737128785119</v>
      </c>
      <c r="E87" s="34">
        <v>230.18376800000408</v>
      </c>
      <c r="F87" s="34">
        <v>-373.63963199999796</v>
      </c>
      <c r="G87" s="34">
        <v>-373.642631999998</v>
      </c>
      <c r="H87" s="34">
        <v>-373.64063199999799</v>
      </c>
      <c r="I87" s="34">
        <v>-373.64063199999799</v>
      </c>
      <c r="J87" s="34">
        <v>-373.64463199999801</v>
      </c>
      <c r="K87" s="34">
        <v>-373.64063199999799</v>
      </c>
      <c r="L87" s="34">
        <v>-373.642631999998</v>
      </c>
      <c r="M87" s="34">
        <v>-373.64463199999801</v>
      </c>
      <c r="N87" s="34">
        <v>-373.642631999998</v>
      </c>
      <c r="O87" s="34">
        <v>-373.64063199999799</v>
      </c>
      <c r="P87" s="34">
        <v>-373.645631972768</v>
      </c>
      <c r="Q87" s="34">
        <v>-373.64563199999799</v>
      </c>
      <c r="R87" s="34">
        <v>-373.63963199999796</v>
      </c>
      <c r="S87" s="34">
        <v>-373.64063199999799</v>
      </c>
      <c r="T87" s="34">
        <v>-373.64163199999797</v>
      </c>
      <c r="U87" s="34">
        <v>-373.64563199999799</v>
      </c>
      <c r="V87" s="34">
        <v>-373.64563199999799</v>
      </c>
      <c r="W87" s="34">
        <v>-373.64163199999797</v>
      </c>
      <c r="AE87" s="4" t="s">
        <v>119</v>
      </c>
      <c r="AG87" s="4" t="s">
        <v>132</v>
      </c>
    </row>
    <row r="88" spans="1:33" ht="15.75" x14ac:dyDescent="0.25">
      <c r="A88" s="20"/>
      <c r="B88" s="25" t="s">
        <v>40</v>
      </c>
      <c r="C88" s="46">
        <v>93816.284276775783</v>
      </c>
      <c r="D88" s="34">
        <v>5404.1526608070808</v>
      </c>
      <c r="E88" s="34">
        <v>5112.0180344456203</v>
      </c>
      <c r="F88" s="34">
        <v>5224.2236052404705</v>
      </c>
      <c r="G88" s="34">
        <v>5194.6911745822208</v>
      </c>
      <c r="H88" s="34">
        <v>5129.7270821340499</v>
      </c>
      <c r="I88" s="34">
        <v>5103.6922131540778</v>
      </c>
      <c r="J88" s="34">
        <v>5017.9968540384489</v>
      </c>
      <c r="K88" s="34">
        <v>4993.6101201025494</v>
      </c>
      <c r="L88" s="34">
        <v>4973.5710552441797</v>
      </c>
      <c r="M88" s="34">
        <v>4912.1919558358095</v>
      </c>
      <c r="N88" s="34">
        <v>4793.7904153046493</v>
      </c>
      <c r="O88" s="34">
        <v>4724.0005073158591</v>
      </c>
      <c r="P88" s="34">
        <v>4701.6813520137575</v>
      </c>
      <c r="Q88" s="34">
        <v>4531.0046375273378</v>
      </c>
      <c r="R88" s="34">
        <v>4096.6977526565188</v>
      </c>
      <c r="S88" s="34">
        <v>4070.2568795737889</v>
      </c>
      <c r="T88" s="34">
        <v>4005.0901818533307</v>
      </c>
      <c r="U88" s="34">
        <v>3959.4110350364599</v>
      </c>
      <c r="V88" s="34">
        <v>3945.0095304458091</v>
      </c>
      <c r="W88" s="34">
        <v>3923.4672294637576</v>
      </c>
      <c r="AE88" s="4" t="s">
        <v>120</v>
      </c>
      <c r="AG88" s="4" t="s">
        <v>132</v>
      </c>
    </row>
    <row r="89" spans="1:33" ht="15.75" x14ac:dyDescent="0.25">
      <c r="A89" s="20"/>
      <c r="B89" s="25" t="s">
        <v>41</v>
      </c>
      <c r="C89" s="46">
        <v>231853.18753591477</v>
      </c>
      <c r="D89" s="34">
        <v>15540.32798518758</v>
      </c>
      <c r="E89" s="34">
        <v>16718.581052709011</v>
      </c>
      <c r="F89" s="34">
        <v>12501.969907404489</v>
      </c>
      <c r="G89" s="34">
        <v>12463.185774283989</v>
      </c>
      <c r="H89" s="34">
        <v>13177.964731455269</v>
      </c>
      <c r="I89" s="34">
        <v>13927.46913918776</v>
      </c>
      <c r="J89" s="34">
        <v>15309.46324682054</v>
      </c>
      <c r="K89" s="34">
        <v>14419.14020098529</v>
      </c>
      <c r="L89" s="34">
        <v>14614.522839743151</v>
      </c>
      <c r="M89" s="34">
        <v>11674.94911244393</v>
      </c>
      <c r="N89" s="34">
        <v>8604.6209846537167</v>
      </c>
      <c r="O89" s="34">
        <v>8832.3168251536554</v>
      </c>
      <c r="P89" s="34">
        <v>8830.2670050639845</v>
      </c>
      <c r="Q89" s="34">
        <v>7961.0440754452438</v>
      </c>
      <c r="R89" s="34">
        <v>6303.8537871193612</v>
      </c>
      <c r="S89" s="34">
        <v>7262.9374236129861</v>
      </c>
      <c r="T89" s="34">
        <v>7448.2395264650659</v>
      </c>
      <c r="U89" s="34">
        <v>11289.33113251139</v>
      </c>
      <c r="V89" s="34">
        <v>12646.936759349977</v>
      </c>
      <c r="W89" s="34">
        <v>12326.06602631838</v>
      </c>
      <c r="AE89" s="4" t="s">
        <v>41</v>
      </c>
      <c r="AG89" s="4" t="s">
        <v>132</v>
      </c>
    </row>
    <row r="90" spans="1:33" ht="15.75" x14ac:dyDescent="0.25">
      <c r="A90" s="20"/>
      <c r="B90" s="25" t="s">
        <v>42</v>
      </c>
      <c r="C90" s="46">
        <v>176991.64382287159</v>
      </c>
      <c r="D90" s="34">
        <v>2456.8337592961502</v>
      </c>
      <c r="E90" s="34">
        <v>3002.3708682850802</v>
      </c>
      <c r="F90" s="34">
        <v>3670.9234134931498</v>
      </c>
      <c r="G90" s="34">
        <v>5688.7037986947298</v>
      </c>
      <c r="H90" s="34">
        <v>7759.8491221228423</v>
      </c>
      <c r="I90" s="34">
        <v>7872.3768725556492</v>
      </c>
      <c r="J90" s="34">
        <v>7841.9497263064632</v>
      </c>
      <c r="K90" s="34">
        <v>8839.6966916744423</v>
      </c>
      <c r="L90" s="34">
        <v>8804.8553959811306</v>
      </c>
      <c r="M90" s="34">
        <v>8586.9580214302405</v>
      </c>
      <c r="N90" s="34">
        <v>9706.0232348743812</v>
      </c>
      <c r="O90" s="34">
        <v>10008.31697633817</v>
      </c>
      <c r="P90" s="34">
        <v>9432.9152254484525</v>
      </c>
      <c r="Q90" s="34">
        <v>9394.7674648301927</v>
      </c>
      <c r="R90" s="34">
        <v>12367.399981348441</v>
      </c>
      <c r="S90" s="34">
        <v>12247.578512897333</v>
      </c>
      <c r="T90" s="34">
        <v>12216.766592828712</v>
      </c>
      <c r="U90" s="34">
        <v>12355.773302436432</v>
      </c>
      <c r="V90" s="34">
        <v>12362.887604451969</v>
      </c>
      <c r="W90" s="34">
        <v>12374.697257577611</v>
      </c>
      <c r="AE90" s="4" t="s">
        <v>42</v>
      </c>
      <c r="AG90" s="4" t="s">
        <v>132</v>
      </c>
    </row>
    <row r="91" spans="1:33" ht="15.75" x14ac:dyDescent="0.25">
      <c r="A91" s="20"/>
      <c r="B91" s="25" t="s">
        <v>43</v>
      </c>
      <c r="C91" s="46">
        <v>550539.06671667111</v>
      </c>
      <c r="D91" s="34">
        <v>10258.67610075839</v>
      </c>
      <c r="E91" s="34">
        <v>10786.68530773444</v>
      </c>
      <c r="F91" s="34">
        <v>15810.2699487462</v>
      </c>
      <c r="G91" s="34">
        <v>15581.75096925465</v>
      </c>
      <c r="H91" s="34">
        <v>16067.69193359515</v>
      </c>
      <c r="I91" s="34">
        <v>16102.25430962469</v>
      </c>
      <c r="J91" s="34">
        <v>16036.312564163889</v>
      </c>
      <c r="K91" s="34">
        <v>17000.614676421268</v>
      </c>
      <c r="L91" s="34">
        <v>16581.044014124931</v>
      </c>
      <c r="M91" s="34">
        <v>29170.78706931333</v>
      </c>
      <c r="N91" s="34">
        <v>35615.716386102809</v>
      </c>
      <c r="O91" s="34">
        <v>35198.228708807175</v>
      </c>
      <c r="P91" s="34">
        <v>36073.497262640201</v>
      </c>
      <c r="Q91" s="34">
        <v>36995.566936028139</v>
      </c>
      <c r="R91" s="34">
        <v>40999.425732943309</v>
      </c>
      <c r="S91" s="34">
        <v>40710.038429577042</v>
      </c>
      <c r="T91" s="34">
        <v>40328.701044013018</v>
      </c>
      <c r="U91" s="34">
        <v>41073.090727817638</v>
      </c>
      <c r="V91" s="34">
        <v>40089.9131843055</v>
      </c>
      <c r="W91" s="34">
        <v>40058.80141069938</v>
      </c>
      <c r="AE91" s="4" t="s">
        <v>43</v>
      </c>
      <c r="AG91" s="4" t="s">
        <v>132</v>
      </c>
    </row>
    <row r="92" spans="1:33" ht="15.75" x14ac:dyDescent="0.25">
      <c r="A92" s="20"/>
      <c r="B92" s="25" t="s">
        <v>44</v>
      </c>
      <c r="C92" s="46">
        <v>134161.033831523</v>
      </c>
      <c r="D92" s="34">
        <v>4620.0009044242406</v>
      </c>
      <c r="E92" s="34">
        <v>4595.8692990793797</v>
      </c>
      <c r="F92" s="34">
        <v>4702.5327547101915</v>
      </c>
      <c r="G92" s="34">
        <v>4713.9231815904413</v>
      </c>
      <c r="H92" s="34">
        <v>4637.2670982715799</v>
      </c>
      <c r="I92" s="34">
        <v>4501.829826980771</v>
      </c>
      <c r="J92" s="34">
        <v>4618.5685933609893</v>
      </c>
      <c r="K92" s="34">
        <v>8361.1250469794977</v>
      </c>
      <c r="L92" s="34">
        <v>8564.5694669747372</v>
      </c>
      <c r="M92" s="34">
        <v>8194.4029573821881</v>
      </c>
      <c r="N92" s="34">
        <v>7716.8142022649372</v>
      </c>
      <c r="O92" s="34">
        <v>7567.9930070169376</v>
      </c>
      <c r="P92" s="34">
        <v>7769.9039429861059</v>
      </c>
      <c r="Q92" s="34">
        <v>7762.9375609745857</v>
      </c>
      <c r="R92" s="34">
        <v>7794.1662409455075</v>
      </c>
      <c r="S92" s="34">
        <v>7457.6622084718983</v>
      </c>
      <c r="T92" s="34">
        <v>7420.883481307269</v>
      </c>
      <c r="U92" s="34">
        <v>7391.5957054315004</v>
      </c>
      <c r="V92" s="34">
        <v>7240.4543301724498</v>
      </c>
      <c r="W92" s="34">
        <v>8528.5340221977949</v>
      </c>
      <c r="AE92" s="4" t="s">
        <v>121</v>
      </c>
      <c r="AG92" s="4" t="s">
        <v>132</v>
      </c>
    </row>
    <row r="93" spans="1:33" ht="15.75" x14ac:dyDescent="0.25">
      <c r="A93" s="20"/>
      <c r="B93" s="27" t="s">
        <v>1</v>
      </c>
      <c r="C93" s="35">
        <v>1584525.556404752</v>
      </c>
      <c r="D93" s="46">
        <v>64825.032219039669</v>
      </c>
      <c r="E93" s="46">
        <v>69223.446627266472</v>
      </c>
      <c r="F93" s="46">
        <v>64060.64703565291</v>
      </c>
      <c r="G93" s="46">
        <v>65150.645107648568</v>
      </c>
      <c r="H93" s="46">
        <v>69959.829664737277</v>
      </c>
      <c r="I93" s="46">
        <v>72632.40914113418</v>
      </c>
      <c r="J93" s="46">
        <v>73334.22408273934</v>
      </c>
      <c r="K93" s="46">
        <v>75562.767140812706</v>
      </c>
      <c r="L93" s="46">
        <v>76536.329402113639</v>
      </c>
      <c r="M93" s="46">
        <v>81448.902856033601</v>
      </c>
      <c r="N93" s="46">
        <v>83017.018168754294</v>
      </c>
      <c r="O93" s="46">
        <v>83752.696451154348</v>
      </c>
      <c r="P93" s="46">
        <v>84200.909609758091</v>
      </c>
      <c r="Q93" s="46">
        <v>84040.702089973813</v>
      </c>
      <c r="R93" s="46">
        <v>87961.209626069365</v>
      </c>
      <c r="S93" s="46">
        <v>88616.924797192376</v>
      </c>
      <c r="T93" s="46">
        <v>89167.688701352177</v>
      </c>
      <c r="U93" s="46">
        <v>89213.829295840493</v>
      </c>
      <c r="V93" s="46">
        <v>90124.019361825602</v>
      </c>
      <c r="W93" s="46">
        <v>91696.325025652841</v>
      </c>
    </row>
    <row r="94" spans="1:33" ht="15.75" x14ac:dyDescent="0.25">
      <c r="B94" s="24"/>
    </row>
    <row r="95" spans="1:33" ht="15.75" x14ac:dyDescent="0.25">
      <c r="B95" s="24" t="s">
        <v>69</v>
      </c>
      <c r="C95" s="20">
        <v>0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</row>
    <row r="98" spans="1:27" x14ac:dyDescent="0.25">
      <c r="S98" s="9"/>
    </row>
    <row r="100" spans="1:27" x14ac:dyDescent="0.25">
      <c r="A100" s="4">
        <v>13</v>
      </c>
      <c r="B100" s="7" t="s">
        <v>49</v>
      </c>
    </row>
    <row r="101" spans="1:27" x14ac:dyDescent="0.25">
      <c r="B101" s="4" t="s">
        <v>95</v>
      </c>
      <c r="C101" s="20">
        <v>2.764485218643364E-2</v>
      </c>
      <c r="D101" s="20">
        <v>0</v>
      </c>
      <c r="E101" s="20">
        <v>0</v>
      </c>
      <c r="F101" s="20">
        <v>0</v>
      </c>
      <c r="G101" s="20">
        <v>0</v>
      </c>
      <c r="H101" s="20">
        <v>9.7415882896147703E-3</v>
      </c>
      <c r="I101" s="20">
        <v>9.3392838038823794E-3</v>
      </c>
      <c r="J101" s="20">
        <v>9.2056758531903204E-3</v>
      </c>
      <c r="K101" s="20">
        <v>4.3006203496292411E-3</v>
      </c>
      <c r="L101" s="20">
        <v>4.7759112345079225E-3</v>
      </c>
      <c r="M101" s="20">
        <v>2.3582491477673389E-3</v>
      </c>
      <c r="N101" s="20">
        <v>8.8059019634208007E-4</v>
      </c>
      <c r="O101" s="20">
        <v>8.4443758267632003E-4</v>
      </c>
      <c r="P101" s="20">
        <v>8.2830732921909006E-4</v>
      </c>
      <c r="Q101" s="20">
        <v>7.2659568543744033E-4</v>
      </c>
      <c r="R101" s="20">
        <v>8.1232412727038988E-4</v>
      </c>
      <c r="S101" s="20">
        <v>4.9144066132920006E-4</v>
      </c>
      <c r="T101" s="20">
        <v>0</v>
      </c>
      <c r="U101" s="20">
        <v>0</v>
      </c>
      <c r="V101" s="20">
        <v>0</v>
      </c>
      <c r="W101" s="20">
        <v>0</v>
      </c>
    </row>
    <row r="103" spans="1:27" x14ac:dyDescent="0.25">
      <c r="B103" s="4" t="s">
        <v>96</v>
      </c>
      <c r="C103" s="20">
        <v>-3486.6687204370296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-585.35796601623758</v>
      </c>
      <c r="J103" s="42">
        <v>-565.09101382486926</v>
      </c>
      <c r="K103" s="42">
        <v>-603.84857164657979</v>
      </c>
      <c r="L103" s="42">
        <v>-582.95375647718959</v>
      </c>
      <c r="M103" s="42">
        <v>-620.92062155109784</v>
      </c>
      <c r="N103" s="42">
        <v>-578.30338398767992</v>
      </c>
      <c r="O103" s="42">
        <v>-638.86891804653999</v>
      </c>
      <c r="P103" s="42">
        <v>-577.58137681388121</v>
      </c>
      <c r="Q103" s="42">
        <v>-596.71486488415303</v>
      </c>
      <c r="R103" s="42">
        <v>-564.53428853371577</v>
      </c>
      <c r="S103" s="42">
        <v>-617.43462217385604</v>
      </c>
      <c r="T103" s="42">
        <v>-662.86568618328909</v>
      </c>
      <c r="U103" s="42">
        <v>0</v>
      </c>
      <c r="V103" s="42">
        <v>0</v>
      </c>
      <c r="W103" s="42">
        <v>0</v>
      </c>
      <c r="Z103" s="4" t="s">
        <v>133</v>
      </c>
      <c r="AA103" s="4" t="s">
        <v>134</v>
      </c>
    </row>
    <row r="104" spans="1:27" x14ac:dyDescent="0.25">
      <c r="B104" s="4" t="s">
        <v>89</v>
      </c>
      <c r="C104" s="20">
        <v>2921.2587343552304</v>
      </c>
      <c r="D104" s="42">
        <v>0</v>
      </c>
      <c r="E104" s="42">
        <v>0</v>
      </c>
      <c r="F104" s="42">
        <v>342.2395314250877</v>
      </c>
      <c r="G104" s="42">
        <v>336.52550549385649</v>
      </c>
      <c r="H104" s="42">
        <v>373.85244706229952</v>
      </c>
      <c r="I104" s="42">
        <v>356.3103925514547</v>
      </c>
      <c r="J104" s="42">
        <v>385.99013467354411</v>
      </c>
      <c r="K104" s="42">
        <v>352.5484572435127</v>
      </c>
      <c r="L104" s="42">
        <v>398.46533819481658</v>
      </c>
      <c r="M104" s="42">
        <v>306.79796119202024</v>
      </c>
      <c r="N104" s="42">
        <v>240.36763061853901</v>
      </c>
      <c r="O104" s="42">
        <v>264.42356248704311</v>
      </c>
      <c r="P104" s="42">
        <v>278.15044621251656</v>
      </c>
      <c r="Q104" s="42">
        <v>266.8222243995105</v>
      </c>
      <c r="R104" s="42">
        <v>215.22654432437449</v>
      </c>
      <c r="S104" s="42">
        <v>242.78805263336</v>
      </c>
      <c r="T104" s="42">
        <v>272.27025616276899</v>
      </c>
      <c r="U104" s="42">
        <v>288.44799526505636</v>
      </c>
      <c r="V104" s="42">
        <v>364.20087822024499</v>
      </c>
      <c r="W104" s="42">
        <v>393.40624393709243</v>
      </c>
      <c r="Z104" s="4" t="s">
        <v>135</v>
      </c>
      <c r="AA104" s="4">
        <v>0</v>
      </c>
    </row>
    <row r="105" spans="1:27" x14ac:dyDescent="0.25">
      <c r="B105" s="4" t="s">
        <v>90</v>
      </c>
      <c r="C105" s="20">
        <v>155.69833721718962</v>
      </c>
      <c r="D105" s="42">
        <v>69.692940434511954</v>
      </c>
      <c r="E105" s="42">
        <v>82.895894317090466</v>
      </c>
      <c r="F105" s="42">
        <v>5.7964520180865691</v>
      </c>
      <c r="G105" s="42">
        <v>3.2771877444990389</v>
      </c>
      <c r="H105" s="42">
        <v>2.5947308747298914</v>
      </c>
      <c r="I105" s="42">
        <v>4.4934215029981592</v>
      </c>
      <c r="J105" s="42">
        <v>2.4779635103133608</v>
      </c>
      <c r="K105" s="42">
        <v>1.70742784477383</v>
      </c>
      <c r="L105" s="42">
        <v>1.35207142876582</v>
      </c>
      <c r="M105" s="42">
        <v>0.99505647105318984</v>
      </c>
      <c r="N105" s="42">
        <v>0.43428525974006998</v>
      </c>
      <c r="O105" s="42">
        <v>0.65642830809557984</v>
      </c>
      <c r="P105" s="42">
        <v>0.94972067218801004</v>
      </c>
      <c r="Q105" s="42">
        <v>0.48874155276287001</v>
      </c>
      <c r="R105" s="42">
        <v>0.48917637405458997</v>
      </c>
      <c r="S105" s="42">
        <v>0.26096624966861998</v>
      </c>
      <c r="T105" s="42">
        <v>0.17073208427117001</v>
      </c>
      <c r="U105" s="42">
        <v>0</v>
      </c>
      <c r="V105" s="42">
        <v>0</v>
      </c>
      <c r="W105" s="42">
        <v>0</v>
      </c>
      <c r="Z105" s="4" t="s">
        <v>136</v>
      </c>
      <c r="AA105" s="4">
        <v>0</v>
      </c>
    </row>
    <row r="106" spans="1:27" x14ac:dyDescent="0.25">
      <c r="B106" s="4" t="s">
        <v>97</v>
      </c>
      <c r="C106" s="20">
        <v>0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Z106" s="4" t="s">
        <v>137</v>
      </c>
    </row>
    <row r="107" spans="1:27" x14ac:dyDescent="0.25">
      <c r="B107" s="4" t="s">
        <v>1</v>
      </c>
      <c r="C107" s="35">
        <v>-409.71164886460951</v>
      </c>
      <c r="D107" s="35">
        <v>69.692940434511954</v>
      </c>
      <c r="E107" s="35">
        <v>82.895894317090466</v>
      </c>
      <c r="F107" s="35">
        <v>348.03598344317425</v>
      </c>
      <c r="G107" s="35">
        <v>339.80269323835552</v>
      </c>
      <c r="H107" s="35">
        <v>376.44717793702944</v>
      </c>
      <c r="I107" s="35">
        <v>-224.55415196178473</v>
      </c>
      <c r="J107" s="35">
        <v>-176.62291564101179</v>
      </c>
      <c r="K107" s="35">
        <v>-249.59268655829325</v>
      </c>
      <c r="L107" s="35">
        <v>-183.13634685360719</v>
      </c>
      <c r="M107" s="35">
        <v>-313.1276038880244</v>
      </c>
      <c r="N107" s="35">
        <v>-337.50146810940083</v>
      </c>
      <c r="O107" s="35">
        <v>-373.78892725140128</v>
      </c>
      <c r="P107" s="35">
        <v>-298.48120992917666</v>
      </c>
      <c r="Q107" s="35">
        <v>-329.40389893187967</v>
      </c>
      <c r="R107" s="35">
        <v>-348.81856783528673</v>
      </c>
      <c r="S107" s="35">
        <v>-374.38560329082742</v>
      </c>
      <c r="T107" s="35">
        <v>-390.42469793624895</v>
      </c>
      <c r="U107" s="35">
        <v>288.44799526505636</v>
      </c>
      <c r="V107" s="35">
        <v>364.20087822024499</v>
      </c>
      <c r="W107" s="35">
        <v>393.40624393709243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2024-04-09T07:00:00+00:00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A11BD3E-0943-4256-8B2E-4203F06B2B27}"/>
</file>

<file path=customXml/itemProps2.xml><?xml version="1.0" encoding="utf-8"?>
<ds:datastoreItem xmlns:ds="http://schemas.openxmlformats.org/officeDocument/2006/customXml" ds:itemID="{3FCEA12F-CDF6-4501-AFA8-453005DF3154}"/>
</file>

<file path=customXml/itemProps3.xml><?xml version="1.0" encoding="utf-8"?>
<ds:datastoreItem xmlns:ds="http://schemas.openxmlformats.org/officeDocument/2006/customXml" ds:itemID="{B39AB45B-78B5-423A-9833-ACB0D2DF1442}"/>
</file>

<file path=customXml/itemProps4.xml><?xml version="1.0" encoding="utf-8"?>
<ds:datastoreItem xmlns:ds="http://schemas.openxmlformats.org/officeDocument/2006/customXml" ds:itemID="{CD27C276-9AB9-41E2-98D2-D17DC5E96C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Fig 6.30</vt:lpstr>
      <vt:lpstr>Delta</vt:lpstr>
      <vt:lpstr>Change</vt:lpstr>
      <vt:lpstr>Base</vt:lpstr>
      <vt:lpstr>BaseStudyName</vt:lpstr>
      <vt:lpstr>ChangeStudyName</vt:lpstr>
      <vt:lpstr>Discount_Rate</vt:lpstr>
      <vt:lpstr>FinalPVRR</vt:lpstr>
      <vt:lpstr>ST_Risk_Adj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2021-08-28T20:45:58Z</dcterms:created>
  <dcterms:modified xsi:type="dcterms:W3CDTF">2024-04-05T04:13:48Z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</Properties>
</file>