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codeName="ThisWorkbook" defaultThemeVersion="166925"/>
  <xr:revisionPtr revIDLastSave="0" documentId="13_ncr:1_{3280C983-3DA2-4388-BAF6-84F107622A12}" xr6:coauthVersionLast="47" xr6:coauthVersionMax="47" xr10:uidLastSave="{00000000-0000-0000-0000-000000000000}"/>
  <bookViews>
    <workbookView xWindow="-120" yWindow="-120" windowWidth="51840" windowHeight="21240" xr2:uid="{BFF905BA-FAB3-48A0-87BE-B12666C621D6}"/>
  </bookViews>
  <sheets>
    <sheet name="Fig 6.32" sheetId="6" r:id="rId1"/>
    <sheet name="Delta" sheetId="9" r:id="rId2"/>
    <sheet name="Change" sheetId="8" r:id="rId3"/>
    <sheet name="Base" sheetId="7" r:id="rId4"/>
  </sheets>
  <externalReferences>
    <externalReference r:id="rId5"/>
  </externalReferences>
  <definedNames>
    <definedName name="BaseStudyName">Base!$F$1</definedName>
    <definedName name="ChangeStudyName">Change!$F$1</definedName>
    <definedName name="Discount_Rate">Base!$C$2</definedName>
    <definedName name="FinalPVRR">Base!$C$75</definedName>
    <definedName name="Risk_Adjustment">'[1]Costs By Sample'!$H$8</definedName>
    <definedName name="ST_Risk_Adj">Base!$E$80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" i="9" l="1"/>
  <c r="G98" i="9"/>
  <c r="C52" i="6"/>
  <c r="C26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W4" i="6"/>
  <c r="W56" i="6" s="1"/>
  <c r="V4" i="6"/>
  <c r="V56" i="6" s="1"/>
  <c r="U4" i="6"/>
  <c r="U56" i="6" s="1"/>
  <c r="T4" i="6"/>
  <c r="T56" i="6" s="1"/>
  <c r="S4" i="6"/>
  <c r="S56" i="6" s="1"/>
  <c r="R4" i="6"/>
  <c r="R56" i="6" s="1"/>
  <c r="Q4" i="6"/>
  <c r="Q56" i="6" s="1"/>
  <c r="P4" i="6"/>
  <c r="P56" i="6" s="1"/>
  <c r="O4" i="6"/>
  <c r="O56" i="6" s="1"/>
  <c r="N4" i="6"/>
  <c r="N56" i="6" s="1"/>
  <c r="M4" i="6"/>
  <c r="M56" i="6" s="1"/>
  <c r="L4" i="6"/>
  <c r="L56" i="6" s="1"/>
  <c r="K4" i="6"/>
  <c r="K56" i="6" s="1"/>
  <c r="J4" i="6"/>
  <c r="J56" i="6" s="1"/>
  <c r="I4" i="6"/>
  <c r="I56" i="6" s="1"/>
  <c r="H4" i="6"/>
  <c r="H56" i="6" s="1"/>
  <c r="G4" i="6"/>
  <c r="G56" i="6" s="1"/>
  <c r="F4" i="6"/>
  <c r="F56" i="6" s="1"/>
  <c r="E4" i="6"/>
  <c r="E56" i="6" s="1"/>
  <c r="D4" i="6"/>
  <c r="D56" i="6" s="1"/>
  <c r="D31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W107" i="9"/>
  <c r="V107" i="9"/>
  <c r="U107" i="9"/>
  <c r="T107" i="9"/>
  <c r="S107" i="9"/>
  <c r="R107" i="9"/>
  <c r="Q107" i="9"/>
  <c r="P107" i="9"/>
  <c r="O107" i="9"/>
  <c r="N107" i="9"/>
  <c r="M107" i="9"/>
  <c r="L107" i="9"/>
  <c r="K107" i="9"/>
  <c r="J107" i="9"/>
  <c r="I107" i="9"/>
  <c r="H107" i="9"/>
  <c r="G107" i="9"/>
  <c r="F107" i="9"/>
  <c r="E107" i="9"/>
  <c r="D107" i="9"/>
  <c r="W106" i="9"/>
  <c r="V106" i="9"/>
  <c r="U106" i="9"/>
  <c r="T106" i="9"/>
  <c r="S106" i="9"/>
  <c r="R106" i="9"/>
  <c r="Q106" i="9"/>
  <c r="P106" i="9"/>
  <c r="O106" i="9"/>
  <c r="N106" i="9"/>
  <c r="M106" i="9"/>
  <c r="L106" i="9"/>
  <c r="K106" i="9"/>
  <c r="J106" i="9"/>
  <c r="I106" i="9"/>
  <c r="H106" i="9"/>
  <c r="G106" i="9"/>
  <c r="F106" i="9"/>
  <c r="E106" i="9"/>
  <c r="D106" i="9"/>
  <c r="W105" i="9"/>
  <c r="V105" i="9"/>
  <c r="U105" i="9"/>
  <c r="T105" i="9"/>
  <c r="S105" i="9"/>
  <c r="R105" i="9"/>
  <c r="Q105" i="9"/>
  <c r="P105" i="9"/>
  <c r="O105" i="9"/>
  <c r="N105" i="9"/>
  <c r="M105" i="9"/>
  <c r="L105" i="9"/>
  <c r="K105" i="9"/>
  <c r="J105" i="9"/>
  <c r="I105" i="9"/>
  <c r="H105" i="9"/>
  <c r="G105" i="9"/>
  <c r="F105" i="9"/>
  <c r="E105" i="9"/>
  <c r="D105" i="9"/>
  <c r="W104" i="9"/>
  <c r="V104" i="9"/>
  <c r="U104" i="9"/>
  <c r="T104" i="9"/>
  <c r="S104" i="9"/>
  <c r="R104" i="9"/>
  <c r="Q104" i="9"/>
  <c r="P104" i="9"/>
  <c r="O104" i="9"/>
  <c r="N104" i="9"/>
  <c r="M104" i="9"/>
  <c r="L104" i="9"/>
  <c r="K104" i="9"/>
  <c r="J104" i="9"/>
  <c r="I104" i="9"/>
  <c r="H104" i="9"/>
  <c r="G104" i="9"/>
  <c r="F104" i="9"/>
  <c r="E104" i="9"/>
  <c r="D104" i="9"/>
  <c r="W103" i="9"/>
  <c r="V103" i="9"/>
  <c r="U103" i="9"/>
  <c r="T103" i="9"/>
  <c r="S103" i="9"/>
  <c r="R103" i="9"/>
  <c r="Q103" i="9"/>
  <c r="P103" i="9"/>
  <c r="O103" i="9"/>
  <c r="N103" i="9"/>
  <c r="M103" i="9"/>
  <c r="L103" i="9"/>
  <c r="K103" i="9"/>
  <c r="J103" i="9"/>
  <c r="I103" i="9"/>
  <c r="H103" i="9"/>
  <c r="G103" i="9"/>
  <c r="F103" i="9"/>
  <c r="E103" i="9"/>
  <c r="D103" i="9"/>
  <c r="W101" i="9"/>
  <c r="V101" i="9"/>
  <c r="U101" i="9"/>
  <c r="T101" i="9"/>
  <c r="S101" i="9"/>
  <c r="R101" i="9"/>
  <c r="Q101" i="9"/>
  <c r="P101" i="9"/>
  <c r="O101" i="9"/>
  <c r="N101" i="9"/>
  <c r="M101" i="9"/>
  <c r="L101" i="9"/>
  <c r="K101" i="9"/>
  <c r="J101" i="9"/>
  <c r="I101" i="9"/>
  <c r="H101" i="9"/>
  <c r="G101" i="9"/>
  <c r="F101" i="9"/>
  <c r="E101" i="9"/>
  <c r="D101" i="9"/>
  <c r="W95" i="9"/>
  <c r="V95" i="9"/>
  <c r="U95" i="9"/>
  <c r="T95" i="9"/>
  <c r="S95" i="9"/>
  <c r="R95" i="9"/>
  <c r="Q95" i="9"/>
  <c r="P95" i="9"/>
  <c r="O95" i="9"/>
  <c r="N95" i="9"/>
  <c r="M95" i="9"/>
  <c r="L95" i="9"/>
  <c r="K95" i="9"/>
  <c r="J95" i="9"/>
  <c r="I95" i="9"/>
  <c r="H95" i="9"/>
  <c r="G95" i="9"/>
  <c r="F95" i="9"/>
  <c r="E95" i="9"/>
  <c r="D95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W89" i="9"/>
  <c r="V89" i="9"/>
  <c r="U89" i="9"/>
  <c r="T89" i="9"/>
  <c r="S89" i="9"/>
  <c r="R89" i="9"/>
  <c r="Q89" i="9"/>
  <c r="P89" i="9"/>
  <c r="O89" i="9"/>
  <c r="N89" i="9"/>
  <c r="M89" i="9"/>
  <c r="L89" i="9"/>
  <c r="K89" i="9"/>
  <c r="J89" i="9"/>
  <c r="I89" i="9"/>
  <c r="H89" i="9"/>
  <c r="G89" i="9"/>
  <c r="F89" i="9"/>
  <c r="E89" i="9"/>
  <c r="D89" i="9"/>
  <c r="W88" i="9"/>
  <c r="V88" i="9"/>
  <c r="U88" i="9"/>
  <c r="T88" i="9"/>
  <c r="S88" i="9"/>
  <c r="R88" i="9"/>
  <c r="Q88" i="9"/>
  <c r="P88" i="9"/>
  <c r="O88" i="9"/>
  <c r="N88" i="9"/>
  <c r="M88" i="9"/>
  <c r="L88" i="9"/>
  <c r="K88" i="9"/>
  <c r="J88" i="9"/>
  <c r="I88" i="9"/>
  <c r="H88" i="9"/>
  <c r="G88" i="9"/>
  <c r="F88" i="9"/>
  <c r="E88" i="9"/>
  <c r="D88" i="9"/>
  <c r="W87" i="9"/>
  <c r="V87" i="9"/>
  <c r="U87" i="9"/>
  <c r="T87" i="9"/>
  <c r="S87" i="9"/>
  <c r="R87" i="9"/>
  <c r="Q87" i="9"/>
  <c r="P87" i="9"/>
  <c r="O87" i="9"/>
  <c r="N87" i="9"/>
  <c r="M87" i="9"/>
  <c r="L87" i="9"/>
  <c r="K87" i="9"/>
  <c r="J87" i="9"/>
  <c r="I87" i="9"/>
  <c r="H87" i="9"/>
  <c r="G87" i="9"/>
  <c r="F87" i="9"/>
  <c r="E87" i="9"/>
  <c r="D87" i="9"/>
  <c r="W86" i="9"/>
  <c r="V86" i="9"/>
  <c r="U86" i="9"/>
  <c r="T86" i="9"/>
  <c r="S86" i="9"/>
  <c r="R86" i="9"/>
  <c r="Q86" i="9"/>
  <c r="P86" i="9"/>
  <c r="O86" i="9"/>
  <c r="N86" i="9"/>
  <c r="M86" i="9"/>
  <c r="L86" i="9"/>
  <c r="K86" i="9"/>
  <c r="J86" i="9"/>
  <c r="I86" i="9"/>
  <c r="H86" i="9"/>
  <c r="G86" i="9"/>
  <c r="F86" i="9"/>
  <c r="E86" i="9"/>
  <c r="D86" i="9"/>
  <c r="W85" i="9"/>
  <c r="V85" i="9"/>
  <c r="U85" i="9"/>
  <c r="T85" i="9"/>
  <c r="S85" i="9"/>
  <c r="R85" i="9"/>
  <c r="Q85" i="9"/>
  <c r="P85" i="9"/>
  <c r="O85" i="9"/>
  <c r="N85" i="9"/>
  <c r="M85" i="9"/>
  <c r="L85" i="9"/>
  <c r="K85" i="9"/>
  <c r="J85" i="9"/>
  <c r="I85" i="9"/>
  <c r="H85" i="9"/>
  <c r="G85" i="9"/>
  <c r="F85" i="9"/>
  <c r="E85" i="9"/>
  <c r="D85" i="9"/>
  <c r="W84" i="9"/>
  <c r="V84" i="9"/>
  <c r="U84" i="9"/>
  <c r="T84" i="9"/>
  <c r="S84" i="9"/>
  <c r="R84" i="9"/>
  <c r="Q84" i="9"/>
  <c r="P84" i="9"/>
  <c r="O84" i="9"/>
  <c r="N84" i="9"/>
  <c r="M84" i="9"/>
  <c r="L84" i="9"/>
  <c r="K84" i="9"/>
  <c r="J84" i="9"/>
  <c r="I84" i="9"/>
  <c r="H84" i="9"/>
  <c r="G84" i="9"/>
  <c r="F84" i="9"/>
  <c r="E84" i="9"/>
  <c r="D84" i="9"/>
  <c r="W77" i="9"/>
  <c r="V77" i="9"/>
  <c r="U77" i="9"/>
  <c r="T77" i="9"/>
  <c r="S77" i="9"/>
  <c r="R77" i="9"/>
  <c r="Q77" i="9"/>
  <c r="P77" i="9"/>
  <c r="O77" i="9"/>
  <c r="N77" i="9"/>
  <c r="M77" i="9"/>
  <c r="L77" i="9"/>
  <c r="K77" i="9"/>
  <c r="J77" i="9"/>
  <c r="I77" i="9"/>
  <c r="H77" i="9"/>
  <c r="G77" i="9"/>
  <c r="F77" i="9"/>
  <c r="E77" i="9"/>
  <c r="D77" i="9"/>
  <c r="W76" i="9"/>
  <c r="V76" i="9"/>
  <c r="U76" i="9"/>
  <c r="T76" i="9"/>
  <c r="S76" i="9"/>
  <c r="R76" i="9"/>
  <c r="Q76" i="9"/>
  <c r="P76" i="9"/>
  <c r="O76" i="9"/>
  <c r="N76" i="9"/>
  <c r="M76" i="9"/>
  <c r="L76" i="9"/>
  <c r="K76" i="9"/>
  <c r="J76" i="9"/>
  <c r="I76" i="9"/>
  <c r="H76" i="9"/>
  <c r="G76" i="9"/>
  <c r="F76" i="9"/>
  <c r="E76" i="9"/>
  <c r="D76" i="9"/>
  <c r="W75" i="9"/>
  <c r="V75" i="9"/>
  <c r="U75" i="9"/>
  <c r="T75" i="9"/>
  <c r="S75" i="9"/>
  <c r="R75" i="9"/>
  <c r="Q75" i="9"/>
  <c r="P75" i="9"/>
  <c r="O75" i="9"/>
  <c r="N75" i="9"/>
  <c r="M75" i="9"/>
  <c r="L75" i="9"/>
  <c r="K75" i="9"/>
  <c r="J75" i="9"/>
  <c r="I75" i="9"/>
  <c r="H75" i="9"/>
  <c r="G75" i="9"/>
  <c r="F75" i="9"/>
  <c r="E75" i="9"/>
  <c r="D75" i="9"/>
  <c r="W72" i="9"/>
  <c r="V72" i="9"/>
  <c r="U72" i="9"/>
  <c r="T72" i="9"/>
  <c r="S72" i="9"/>
  <c r="R72" i="9"/>
  <c r="Q72" i="9"/>
  <c r="P72" i="9"/>
  <c r="O72" i="9"/>
  <c r="N72" i="9"/>
  <c r="M72" i="9"/>
  <c r="L72" i="9"/>
  <c r="K72" i="9"/>
  <c r="J72" i="9"/>
  <c r="I72" i="9"/>
  <c r="H72" i="9"/>
  <c r="G72" i="9"/>
  <c r="F72" i="9"/>
  <c r="E72" i="9"/>
  <c r="D72" i="9"/>
  <c r="W71" i="9"/>
  <c r="V71" i="9"/>
  <c r="U71" i="9"/>
  <c r="T71" i="9"/>
  <c r="S71" i="9"/>
  <c r="R71" i="9"/>
  <c r="Q71" i="9"/>
  <c r="P71" i="9"/>
  <c r="O71" i="9"/>
  <c r="N71" i="9"/>
  <c r="M71" i="9"/>
  <c r="L71" i="9"/>
  <c r="K71" i="9"/>
  <c r="J71" i="9"/>
  <c r="I71" i="9"/>
  <c r="H71" i="9"/>
  <c r="G71" i="9"/>
  <c r="F71" i="9"/>
  <c r="E71" i="9"/>
  <c r="D71" i="9"/>
  <c r="W68" i="9"/>
  <c r="V68" i="9"/>
  <c r="U68" i="9"/>
  <c r="T68" i="9"/>
  <c r="S68" i="9"/>
  <c r="R68" i="9"/>
  <c r="Q68" i="9"/>
  <c r="P68" i="9"/>
  <c r="O68" i="9"/>
  <c r="N68" i="9"/>
  <c r="M68" i="9"/>
  <c r="L68" i="9"/>
  <c r="K68" i="9"/>
  <c r="J68" i="9"/>
  <c r="I68" i="9"/>
  <c r="H68" i="9"/>
  <c r="G68" i="9"/>
  <c r="F68" i="9"/>
  <c r="E68" i="9"/>
  <c r="D68" i="9"/>
  <c r="W67" i="9"/>
  <c r="V67" i="9"/>
  <c r="U67" i="9"/>
  <c r="T67" i="9"/>
  <c r="S67" i="9"/>
  <c r="R67" i="9"/>
  <c r="Q67" i="9"/>
  <c r="P67" i="9"/>
  <c r="O67" i="9"/>
  <c r="N67" i="9"/>
  <c r="M67" i="9"/>
  <c r="L67" i="9"/>
  <c r="K67" i="9"/>
  <c r="J67" i="9"/>
  <c r="I67" i="9"/>
  <c r="H67" i="9"/>
  <c r="G67" i="9"/>
  <c r="F67" i="9"/>
  <c r="E67" i="9"/>
  <c r="D67" i="9"/>
  <c r="W66" i="9"/>
  <c r="V66" i="9"/>
  <c r="U66" i="9"/>
  <c r="T66" i="9"/>
  <c r="S66" i="9"/>
  <c r="R66" i="9"/>
  <c r="Q66" i="9"/>
  <c r="P66" i="9"/>
  <c r="O66" i="9"/>
  <c r="N66" i="9"/>
  <c r="M66" i="9"/>
  <c r="L66" i="9"/>
  <c r="K66" i="9"/>
  <c r="J66" i="9"/>
  <c r="I66" i="9"/>
  <c r="H66" i="9"/>
  <c r="G66" i="9"/>
  <c r="F66" i="9"/>
  <c r="E66" i="9"/>
  <c r="D66" i="9"/>
  <c r="W63" i="9"/>
  <c r="V63" i="9"/>
  <c r="U63" i="9"/>
  <c r="T63" i="9"/>
  <c r="S63" i="9"/>
  <c r="R63" i="9"/>
  <c r="Q63" i="9"/>
  <c r="P63" i="9"/>
  <c r="O63" i="9"/>
  <c r="N63" i="9"/>
  <c r="M63" i="9"/>
  <c r="L63" i="9"/>
  <c r="K63" i="9"/>
  <c r="J63" i="9"/>
  <c r="I63" i="9"/>
  <c r="H63" i="9"/>
  <c r="G63" i="9"/>
  <c r="F63" i="9"/>
  <c r="E63" i="9"/>
  <c r="D63" i="9"/>
  <c r="W62" i="9"/>
  <c r="V62" i="9"/>
  <c r="U62" i="9"/>
  <c r="T62" i="9"/>
  <c r="S62" i="9"/>
  <c r="R62" i="9"/>
  <c r="Q62" i="9"/>
  <c r="P62" i="9"/>
  <c r="O62" i="9"/>
  <c r="N62" i="9"/>
  <c r="M62" i="9"/>
  <c r="L62" i="9"/>
  <c r="K62" i="9"/>
  <c r="J62" i="9"/>
  <c r="I62" i="9"/>
  <c r="H62" i="9"/>
  <c r="G62" i="9"/>
  <c r="F62" i="9"/>
  <c r="E62" i="9"/>
  <c r="D62" i="9"/>
  <c r="W61" i="9"/>
  <c r="V61" i="9"/>
  <c r="U61" i="9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F61" i="9"/>
  <c r="E61" i="9"/>
  <c r="D61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F60" i="9"/>
  <c r="E60" i="9"/>
  <c r="D60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E56" i="9"/>
  <c r="D56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B30" i="6"/>
  <c r="B4" i="6"/>
  <c r="R83" i="6" l="1"/>
  <c r="L83" i="6"/>
  <c r="F83" i="6"/>
  <c r="T98" i="6"/>
  <c r="N98" i="6"/>
  <c r="H98" i="6"/>
  <c r="W83" i="6"/>
  <c r="Q83" i="6"/>
  <c r="K83" i="6"/>
  <c r="E83" i="6"/>
  <c r="S98" i="6"/>
  <c r="M98" i="6"/>
  <c r="G98" i="6"/>
  <c r="V83" i="6"/>
  <c r="P83" i="6"/>
  <c r="J83" i="6"/>
  <c r="D98" i="6"/>
  <c r="R98" i="6"/>
  <c r="L98" i="6"/>
  <c r="F98" i="6"/>
  <c r="U83" i="6"/>
  <c r="O83" i="6"/>
  <c r="I83" i="6"/>
  <c r="W98" i="6"/>
  <c r="Q98" i="6"/>
  <c r="K98" i="6"/>
  <c r="E98" i="6"/>
  <c r="T83" i="6"/>
  <c r="N83" i="6"/>
  <c r="H83" i="6"/>
  <c r="V98" i="6"/>
  <c r="P98" i="6"/>
  <c r="J98" i="6"/>
  <c r="S83" i="6"/>
  <c r="M83" i="6"/>
  <c r="G83" i="6"/>
  <c r="U98" i="6"/>
  <c r="O98" i="6"/>
  <c r="I98" i="6"/>
  <c r="C13" i="9"/>
  <c r="C26" i="9"/>
  <c r="C31" i="9"/>
  <c r="C33" i="9"/>
  <c r="C39" i="9"/>
  <c r="C41" i="9"/>
  <c r="C44" i="9"/>
  <c r="C48" i="9"/>
  <c r="C50" i="9"/>
  <c r="C52" i="9"/>
  <c r="C54" i="9"/>
  <c r="C56" i="9"/>
  <c r="C60" i="9"/>
  <c r="C62" i="9"/>
  <c r="C66" i="9"/>
  <c r="C68" i="9"/>
  <c r="C72" i="9"/>
  <c r="C76" i="9"/>
  <c r="C84" i="9"/>
  <c r="C83" i="9" s="1"/>
  <c r="C86" i="9"/>
  <c r="C88" i="9"/>
  <c r="C90" i="9"/>
  <c r="C92" i="9"/>
  <c r="C95" i="9"/>
  <c r="C103" i="9"/>
  <c r="C105" i="9"/>
  <c r="C15" i="9"/>
  <c r="C20" i="9"/>
  <c r="C19" i="9" s="1"/>
  <c r="C8" i="9"/>
  <c r="C22" i="9"/>
  <c r="C14" i="9"/>
  <c r="C21" i="9"/>
  <c r="C25" i="9"/>
  <c r="C32" i="9"/>
  <c r="C34" i="9"/>
  <c r="C36" i="9"/>
  <c r="C38" i="9"/>
  <c r="C40" i="9"/>
  <c r="C42" i="9"/>
  <c r="C47" i="9"/>
  <c r="C49" i="9"/>
  <c r="C51" i="9"/>
  <c r="C53" i="9"/>
  <c r="C55" i="9"/>
  <c r="C59" i="9"/>
  <c r="C61" i="9"/>
  <c r="C63" i="9"/>
  <c r="C67" i="9"/>
  <c r="C71" i="9"/>
  <c r="C75" i="9"/>
  <c r="C77" i="9"/>
  <c r="C78" i="9" s="1"/>
  <c r="C85" i="9"/>
  <c r="C87" i="9"/>
  <c r="C89" i="9"/>
  <c r="C91" i="9"/>
  <c r="C93" i="9"/>
  <c r="C101" i="9"/>
  <c r="C104" i="9"/>
  <c r="C106" i="9"/>
  <c r="C27" i="9"/>
  <c r="C17" i="9"/>
  <c r="C10" i="9"/>
  <c r="C35" i="9"/>
  <c r="C37" i="9"/>
  <c r="C107" i="9"/>
  <c r="D83" i="6"/>
  <c r="C2" i="6"/>
  <c r="Q58" i="6" l="1"/>
  <c r="W58" i="6"/>
  <c r="E58" i="6"/>
  <c r="F58" i="6"/>
  <c r="D58" i="6"/>
  <c r="R58" i="6"/>
  <c r="L58" i="6"/>
  <c r="K58" i="6"/>
  <c r="V58" i="6"/>
  <c r="P58" i="6"/>
  <c r="J58" i="6"/>
  <c r="U58" i="6"/>
  <c r="O58" i="6"/>
  <c r="I58" i="6"/>
  <c r="T58" i="6"/>
  <c r="N58" i="6"/>
  <c r="H58" i="6"/>
  <c r="S58" i="6"/>
  <c r="M58" i="6"/>
  <c r="G58" i="6"/>
  <c r="C6" i="6"/>
  <c r="C32" i="6"/>
  <c r="C58" i="6" l="1"/>
  <c r="U136" i="6" l="1"/>
  <c r="V136" i="6"/>
  <c r="W136" i="6"/>
  <c r="U137" i="6"/>
  <c r="V137" i="6"/>
  <c r="W137" i="6"/>
  <c r="U138" i="6"/>
  <c r="V138" i="6"/>
  <c r="W138" i="6"/>
  <c r="U139" i="6"/>
  <c r="V139" i="6"/>
  <c r="W139" i="6"/>
  <c r="U140" i="6"/>
  <c r="V140" i="6"/>
  <c r="W140" i="6"/>
  <c r="U141" i="6"/>
  <c r="V141" i="6"/>
  <c r="W141" i="6"/>
  <c r="U142" i="6"/>
  <c r="V142" i="6"/>
  <c r="W142" i="6"/>
  <c r="U143" i="6"/>
  <c r="V143" i="6"/>
  <c r="W143" i="6"/>
  <c r="U144" i="6"/>
  <c r="V144" i="6"/>
  <c r="W144" i="6"/>
  <c r="U145" i="6"/>
  <c r="V145" i="6"/>
  <c r="W145" i="6"/>
  <c r="D136" i="6"/>
  <c r="E136" i="6"/>
  <c r="F136" i="6"/>
  <c r="G136" i="6"/>
  <c r="H136" i="6"/>
  <c r="I136" i="6"/>
  <c r="J136" i="6"/>
  <c r="K136" i="6"/>
  <c r="L136" i="6"/>
  <c r="M136" i="6"/>
  <c r="N136" i="6"/>
  <c r="O136" i="6"/>
  <c r="P136" i="6"/>
  <c r="Q136" i="6"/>
  <c r="R136" i="6"/>
  <c r="S136" i="6"/>
  <c r="T136" i="6"/>
  <c r="D137" i="6"/>
  <c r="E137" i="6"/>
  <c r="F137" i="6"/>
  <c r="G137" i="6"/>
  <c r="H137" i="6"/>
  <c r="I137" i="6"/>
  <c r="J137" i="6"/>
  <c r="K137" i="6"/>
  <c r="L137" i="6"/>
  <c r="M137" i="6"/>
  <c r="N137" i="6"/>
  <c r="O137" i="6"/>
  <c r="P137" i="6"/>
  <c r="Q137" i="6"/>
  <c r="R137" i="6"/>
  <c r="S137" i="6"/>
  <c r="T137" i="6"/>
  <c r="D138" i="6"/>
  <c r="E138" i="6"/>
  <c r="F138" i="6"/>
  <c r="G138" i="6"/>
  <c r="H138" i="6"/>
  <c r="I138" i="6"/>
  <c r="J138" i="6"/>
  <c r="K138" i="6"/>
  <c r="L138" i="6"/>
  <c r="M138" i="6"/>
  <c r="N138" i="6"/>
  <c r="O138" i="6"/>
  <c r="P138" i="6"/>
  <c r="Q138" i="6"/>
  <c r="R138" i="6"/>
  <c r="S138" i="6"/>
  <c r="T138" i="6"/>
  <c r="D139" i="6"/>
  <c r="E139" i="6"/>
  <c r="F139" i="6"/>
  <c r="G139" i="6"/>
  <c r="H139" i="6"/>
  <c r="I139" i="6"/>
  <c r="J139" i="6"/>
  <c r="K139" i="6"/>
  <c r="L139" i="6"/>
  <c r="M139" i="6"/>
  <c r="N139" i="6"/>
  <c r="O139" i="6"/>
  <c r="P139" i="6"/>
  <c r="Q139" i="6"/>
  <c r="R139" i="6"/>
  <c r="S139" i="6"/>
  <c r="T139" i="6"/>
  <c r="D140" i="6"/>
  <c r="E140" i="6"/>
  <c r="F140" i="6"/>
  <c r="G140" i="6"/>
  <c r="H140" i="6"/>
  <c r="I140" i="6"/>
  <c r="J140" i="6"/>
  <c r="K140" i="6"/>
  <c r="L140" i="6"/>
  <c r="M140" i="6"/>
  <c r="N140" i="6"/>
  <c r="O140" i="6"/>
  <c r="P140" i="6"/>
  <c r="Q140" i="6"/>
  <c r="R140" i="6"/>
  <c r="S140" i="6"/>
  <c r="T140" i="6"/>
  <c r="D141" i="6"/>
  <c r="E141" i="6"/>
  <c r="F141" i="6"/>
  <c r="G141" i="6"/>
  <c r="H141" i="6"/>
  <c r="I141" i="6"/>
  <c r="J141" i="6"/>
  <c r="K141" i="6"/>
  <c r="L141" i="6"/>
  <c r="M141" i="6"/>
  <c r="N141" i="6"/>
  <c r="O141" i="6"/>
  <c r="P141" i="6"/>
  <c r="Q141" i="6"/>
  <c r="R141" i="6"/>
  <c r="S141" i="6"/>
  <c r="T141" i="6"/>
  <c r="D142" i="6"/>
  <c r="E142" i="6"/>
  <c r="F142" i="6"/>
  <c r="G142" i="6"/>
  <c r="H142" i="6"/>
  <c r="I142" i="6"/>
  <c r="J142" i="6"/>
  <c r="K142" i="6"/>
  <c r="L142" i="6"/>
  <c r="M142" i="6"/>
  <c r="N142" i="6"/>
  <c r="O142" i="6"/>
  <c r="P142" i="6"/>
  <c r="Q142" i="6"/>
  <c r="R142" i="6"/>
  <c r="S142" i="6"/>
  <c r="T142" i="6"/>
  <c r="D143" i="6"/>
  <c r="E143" i="6"/>
  <c r="F143" i="6"/>
  <c r="G143" i="6"/>
  <c r="H143" i="6"/>
  <c r="I143" i="6"/>
  <c r="J143" i="6"/>
  <c r="K143" i="6"/>
  <c r="L143" i="6"/>
  <c r="M143" i="6"/>
  <c r="N143" i="6"/>
  <c r="O143" i="6"/>
  <c r="P143" i="6"/>
  <c r="Q143" i="6"/>
  <c r="R143" i="6"/>
  <c r="S143" i="6"/>
  <c r="T143" i="6"/>
  <c r="D144" i="6"/>
  <c r="E144" i="6"/>
  <c r="F144" i="6"/>
  <c r="G144" i="6"/>
  <c r="H144" i="6"/>
  <c r="I144" i="6"/>
  <c r="J144" i="6"/>
  <c r="K144" i="6"/>
  <c r="L144" i="6"/>
  <c r="M144" i="6"/>
  <c r="N144" i="6"/>
  <c r="O144" i="6"/>
  <c r="P144" i="6"/>
  <c r="Q144" i="6"/>
  <c r="R144" i="6"/>
  <c r="S144" i="6"/>
  <c r="T144" i="6"/>
  <c r="D145" i="6"/>
  <c r="E145" i="6"/>
  <c r="F145" i="6"/>
  <c r="G145" i="6"/>
  <c r="H145" i="6"/>
  <c r="I145" i="6"/>
  <c r="J145" i="6"/>
  <c r="K145" i="6"/>
  <c r="L145" i="6"/>
  <c r="M145" i="6"/>
  <c r="N145" i="6"/>
  <c r="O145" i="6"/>
  <c r="P145" i="6"/>
  <c r="Q145" i="6"/>
  <c r="R145" i="6"/>
  <c r="S145" i="6"/>
  <c r="T145" i="6"/>
  <c r="C141" i="6" l="1"/>
  <c r="C143" i="6"/>
  <c r="C139" i="6"/>
  <c r="C145" i="6"/>
  <c r="C137" i="6"/>
  <c r="C144" i="6"/>
  <c r="C140" i="6"/>
  <c r="C136" i="6"/>
  <c r="C142" i="6"/>
  <c r="C138" i="6"/>
  <c r="L41" i="6" l="1"/>
  <c r="T41" i="6"/>
  <c r="Q41" i="6"/>
  <c r="I41" i="6"/>
  <c r="P41" i="6"/>
  <c r="H41" i="6"/>
  <c r="U41" i="6"/>
  <c r="M41" i="6"/>
  <c r="E41" i="6"/>
  <c r="S41" i="6"/>
  <c r="K41" i="6"/>
  <c r="W41" i="6"/>
  <c r="O41" i="6"/>
  <c r="G41" i="6"/>
  <c r="R41" i="6"/>
  <c r="J41" i="6"/>
  <c r="V41" i="6"/>
  <c r="N41" i="6"/>
  <c r="F41" i="6"/>
  <c r="D49" i="6" l="1"/>
  <c r="D41" i="6"/>
  <c r="V23" i="6" l="1"/>
  <c r="H23" i="6" l="1"/>
  <c r="U23" i="6"/>
  <c r="O23" i="6"/>
  <c r="P23" i="6"/>
  <c r="J23" i="6"/>
  <c r="I23" i="6"/>
  <c r="R23" i="6"/>
  <c r="Q23" i="6"/>
  <c r="N23" i="6"/>
  <c r="S23" i="6"/>
  <c r="G23" i="6"/>
  <c r="L23" i="6"/>
  <c r="F23" i="6"/>
  <c r="W23" i="6"/>
  <c r="K23" i="6"/>
  <c r="E23" i="6"/>
  <c r="T23" i="6"/>
  <c r="M23" i="6"/>
  <c r="V59" i="6" l="1"/>
  <c r="P59" i="6"/>
  <c r="N59" i="6"/>
  <c r="H59" i="6"/>
  <c r="F59" i="6"/>
  <c r="W73" i="6"/>
  <c r="Q73" i="6"/>
  <c r="O73" i="6"/>
  <c r="I73" i="6"/>
  <c r="G73" i="6"/>
  <c r="W69" i="6"/>
  <c r="O69" i="6"/>
  <c r="G69" i="6"/>
  <c r="S64" i="6"/>
  <c r="K64" i="6"/>
  <c r="W63" i="6"/>
  <c r="V63" i="6"/>
  <c r="S63" i="6"/>
  <c r="R63" i="6"/>
  <c r="O63" i="6"/>
  <c r="N63" i="6"/>
  <c r="K63" i="6"/>
  <c r="J63" i="6"/>
  <c r="F63" i="6"/>
  <c r="S66" i="6"/>
  <c r="K66" i="6"/>
  <c r="W65" i="6"/>
  <c r="W88" i="6" s="1"/>
  <c r="O65" i="6"/>
  <c r="O88" i="6" s="1"/>
  <c r="G65" i="6"/>
  <c r="G88" i="6" s="1"/>
  <c r="S62" i="6"/>
  <c r="K62" i="6"/>
  <c r="W61" i="6"/>
  <c r="O61" i="6"/>
  <c r="G61" i="6"/>
  <c r="S60" i="6"/>
  <c r="K60" i="6"/>
  <c r="K89" i="6" l="1"/>
  <c r="S89" i="6"/>
  <c r="G57" i="6"/>
  <c r="O57" i="6"/>
  <c r="W57" i="6"/>
  <c r="O59" i="6"/>
  <c r="W59" i="6"/>
  <c r="D60" i="6"/>
  <c r="L60" i="6"/>
  <c r="T60" i="6"/>
  <c r="H61" i="6"/>
  <c r="P61" i="6"/>
  <c r="H65" i="6"/>
  <c r="H88" i="6" s="1"/>
  <c r="P65" i="6"/>
  <c r="P88" i="6" s="1"/>
  <c r="L66" i="6"/>
  <c r="T66" i="6"/>
  <c r="K73" i="6"/>
  <c r="K57" i="6"/>
  <c r="S57" i="6"/>
  <c r="D73" i="6"/>
  <c r="S73" i="6"/>
  <c r="J59" i="6"/>
  <c r="R59" i="6"/>
  <c r="K71" i="6"/>
  <c r="S71" i="6"/>
  <c r="M73" i="6"/>
  <c r="D59" i="6"/>
  <c r="L59" i="6"/>
  <c r="T59" i="6"/>
  <c r="H60" i="6"/>
  <c r="P60" i="6"/>
  <c r="D61" i="6"/>
  <c r="L61" i="6"/>
  <c r="T61" i="6"/>
  <c r="D65" i="6"/>
  <c r="D88" i="6" s="1"/>
  <c r="L65" i="6"/>
  <c r="L88" i="6" s="1"/>
  <c r="T65" i="6"/>
  <c r="T88" i="6" s="1"/>
  <c r="H66" i="6"/>
  <c r="P66" i="6"/>
  <c r="F73" i="6"/>
  <c r="N73" i="6"/>
  <c r="V73" i="6"/>
  <c r="E59" i="6"/>
  <c r="M59" i="6"/>
  <c r="U59" i="6"/>
  <c r="G71" i="6"/>
  <c r="O71" i="6"/>
  <c r="W71" i="6"/>
  <c r="J73" i="6"/>
  <c r="R73" i="6"/>
  <c r="I59" i="6"/>
  <c r="Q59" i="6"/>
  <c r="Q61" i="6"/>
  <c r="K59" i="6"/>
  <c r="S59" i="6"/>
  <c r="G60" i="6"/>
  <c r="O60" i="6"/>
  <c r="W60" i="6"/>
  <c r="K61" i="6"/>
  <c r="S61" i="6"/>
  <c r="G62" i="6"/>
  <c r="O62" i="6"/>
  <c r="W62" i="6"/>
  <c r="K65" i="6"/>
  <c r="K88" i="6" s="1"/>
  <c r="S65" i="6"/>
  <c r="S88" i="6" s="1"/>
  <c r="G66" i="6"/>
  <c r="O66" i="6"/>
  <c r="W66" i="6"/>
  <c r="G64" i="6"/>
  <c r="O64" i="6"/>
  <c r="O89" i="6" s="1"/>
  <c r="W64" i="6"/>
  <c r="W89" i="6" s="1"/>
  <c r="K69" i="6"/>
  <c r="S69" i="6"/>
  <c r="H70" i="6"/>
  <c r="I64" i="6"/>
  <c r="Q64" i="6"/>
  <c r="E69" i="6"/>
  <c r="M69" i="6"/>
  <c r="U69" i="6"/>
  <c r="M71" i="6"/>
  <c r="U71" i="6"/>
  <c r="I72" i="6"/>
  <c r="Q72" i="6"/>
  <c r="F60" i="6"/>
  <c r="J60" i="6"/>
  <c r="N60" i="6"/>
  <c r="R60" i="6"/>
  <c r="V60" i="6"/>
  <c r="F61" i="6"/>
  <c r="J61" i="6"/>
  <c r="N61" i="6"/>
  <c r="R61" i="6"/>
  <c r="V61" i="6"/>
  <c r="F65" i="6"/>
  <c r="F88" i="6" s="1"/>
  <c r="J65" i="6"/>
  <c r="J88" i="6" s="1"/>
  <c r="N65" i="6"/>
  <c r="N88" i="6" s="1"/>
  <c r="R65" i="6"/>
  <c r="R88" i="6" s="1"/>
  <c r="V65" i="6"/>
  <c r="V88" i="6" s="1"/>
  <c r="F66" i="6"/>
  <c r="J66" i="6"/>
  <c r="N66" i="6"/>
  <c r="R66" i="6"/>
  <c r="V66" i="6"/>
  <c r="J71" i="6"/>
  <c r="R71" i="6"/>
  <c r="F72" i="6"/>
  <c r="N72" i="6"/>
  <c r="V72" i="6"/>
  <c r="J69" i="6"/>
  <c r="R69" i="6"/>
  <c r="M70" i="6"/>
  <c r="I70" i="6"/>
  <c r="S70" i="6"/>
  <c r="O70" i="6"/>
  <c r="K70" i="6"/>
  <c r="M63" i="6"/>
  <c r="I63" i="6"/>
  <c r="U63" i="6"/>
  <c r="E73" i="6"/>
  <c r="J57" i="6"/>
  <c r="R57" i="6"/>
  <c r="Q63" i="6"/>
  <c r="U73" i="6"/>
  <c r="E15" i="6"/>
  <c r="C78" i="6"/>
  <c r="H57" i="6"/>
  <c r="H87" i="6" s="1"/>
  <c r="L57" i="6"/>
  <c r="T57" i="6"/>
  <c r="M57" i="6"/>
  <c r="Q57" i="6"/>
  <c r="U57" i="6"/>
  <c r="P57" i="6"/>
  <c r="I57" i="6"/>
  <c r="F64" i="6"/>
  <c r="F89" i="6" s="1"/>
  <c r="N64" i="6"/>
  <c r="N89" i="6" s="1"/>
  <c r="V64" i="6"/>
  <c r="V89" i="6" s="1"/>
  <c r="D63" i="6"/>
  <c r="F62" i="6"/>
  <c r="J62" i="6"/>
  <c r="N62" i="6"/>
  <c r="R62" i="6"/>
  <c r="V62" i="6"/>
  <c r="D62" i="6"/>
  <c r="H62" i="6"/>
  <c r="L62" i="6"/>
  <c r="P62" i="6"/>
  <c r="T62" i="6"/>
  <c r="G72" i="6"/>
  <c r="K72" i="6"/>
  <c r="O72" i="6"/>
  <c r="S72" i="6"/>
  <c r="W72" i="6"/>
  <c r="G59" i="6"/>
  <c r="R74" i="6"/>
  <c r="R85" i="6" s="1"/>
  <c r="W70" i="6"/>
  <c r="J49" i="6"/>
  <c r="V49" i="6"/>
  <c r="D70" i="6"/>
  <c r="G49" i="6"/>
  <c r="S49" i="6"/>
  <c r="D74" i="6"/>
  <c r="H74" i="6"/>
  <c r="H85" i="6" s="1"/>
  <c r="L49" i="6"/>
  <c r="P74" i="6"/>
  <c r="P85" i="6" s="1"/>
  <c r="T74" i="6"/>
  <c r="T85" i="6" s="1"/>
  <c r="E74" i="6"/>
  <c r="E85" i="6" s="1"/>
  <c r="I74" i="6"/>
  <c r="I85" i="6" s="1"/>
  <c r="M74" i="6"/>
  <c r="M85" i="6" s="1"/>
  <c r="Q74" i="6"/>
  <c r="Q85" i="6" s="1"/>
  <c r="U74" i="6"/>
  <c r="U85" i="6" s="1"/>
  <c r="D57" i="6"/>
  <c r="C38" i="6"/>
  <c r="K49" i="6"/>
  <c r="W49" i="6"/>
  <c r="L64" i="6"/>
  <c r="T64" i="6"/>
  <c r="L71" i="6"/>
  <c r="T71" i="6"/>
  <c r="L72" i="6"/>
  <c r="T72" i="6"/>
  <c r="L69" i="6"/>
  <c r="T69" i="6"/>
  <c r="C34" i="6"/>
  <c r="C39" i="6"/>
  <c r="F57" i="6"/>
  <c r="N57" i="6"/>
  <c r="V57" i="6"/>
  <c r="E60" i="6"/>
  <c r="I60" i="6"/>
  <c r="M60" i="6"/>
  <c r="Q60" i="6"/>
  <c r="U60" i="6"/>
  <c r="E61" i="6"/>
  <c r="I61" i="6"/>
  <c r="M61" i="6"/>
  <c r="U61" i="6"/>
  <c r="E62" i="6"/>
  <c r="I62" i="6"/>
  <c r="M62" i="6"/>
  <c r="Q62" i="6"/>
  <c r="U62" i="6"/>
  <c r="E65" i="6"/>
  <c r="E88" i="6" s="1"/>
  <c r="I65" i="6"/>
  <c r="I88" i="6" s="1"/>
  <c r="M65" i="6"/>
  <c r="M88" i="6" s="1"/>
  <c r="Q65" i="6"/>
  <c r="Q88" i="6" s="1"/>
  <c r="U65" i="6"/>
  <c r="U88" i="6" s="1"/>
  <c r="E66" i="6"/>
  <c r="I66" i="6"/>
  <c r="M66" i="6"/>
  <c r="Q66" i="6"/>
  <c r="U66" i="6"/>
  <c r="D64" i="6"/>
  <c r="H63" i="6"/>
  <c r="L63" i="6"/>
  <c r="P63" i="6"/>
  <c r="T63" i="6"/>
  <c r="E64" i="6"/>
  <c r="M64" i="6"/>
  <c r="U64" i="6"/>
  <c r="I71" i="6"/>
  <c r="Q71" i="6"/>
  <c r="E72" i="6"/>
  <c r="M72" i="6"/>
  <c r="U72" i="6"/>
  <c r="I69" i="6"/>
  <c r="Q69" i="6"/>
  <c r="U70" i="6"/>
  <c r="J64" i="6"/>
  <c r="J89" i="6" s="1"/>
  <c r="R64" i="6"/>
  <c r="R89" i="6" s="1"/>
  <c r="F49" i="6"/>
  <c r="N69" i="6"/>
  <c r="V69" i="6"/>
  <c r="R49" i="6"/>
  <c r="F71" i="6"/>
  <c r="N71" i="6"/>
  <c r="V71" i="6"/>
  <c r="J72" i="6"/>
  <c r="R72" i="6"/>
  <c r="H64" i="6"/>
  <c r="P64" i="6"/>
  <c r="H71" i="6"/>
  <c r="P71" i="6"/>
  <c r="H72" i="6"/>
  <c r="P72" i="6"/>
  <c r="D69" i="6"/>
  <c r="P69" i="6"/>
  <c r="L70" i="6"/>
  <c r="C35" i="6"/>
  <c r="C36" i="6"/>
  <c r="C37" i="6"/>
  <c r="C40" i="6"/>
  <c r="C45" i="6"/>
  <c r="C46" i="6"/>
  <c r="O49" i="6"/>
  <c r="F74" i="6"/>
  <c r="F85" i="6" s="1"/>
  <c r="V74" i="6"/>
  <c r="V85" i="6" s="1"/>
  <c r="F69" i="6"/>
  <c r="J74" i="6"/>
  <c r="J85" i="6" s="1"/>
  <c r="E57" i="6"/>
  <c r="I15" i="6"/>
  <c r="H73" i="6"/>
  <c r="L73" i="6"/>
  <c r="P73" i="6"/>
  <c r="T73" i="6"/>
  <c r="C47" i="6"/>
  <c r="E63" i="6"/>
  <c r="E71" i="6"/>
  <c r="C5" i="6"/>
  <c r="C11" i="6"/>
  <c r="G63" i="6"/>
  <c r="C19" i="6"/>
  <c r="D71" i="6"/>
  <c r="C20" i="6"/>
  <c r="D72" i="6"/>
  <c r="C17" i="6"/>
  <c r="H69" i="6"/>
  <c r="D23" i="6"/>
  <c r="C23" i="6" s="1"/>
  <c r="C22" i="6"/>
  <c r="N49" i="6"/>
  <c r="C14" i="6"/>
  <c r="D66" i="6"/>
  <c r="G74" i="6"/>
  <c r="G85" i="6" s="1"/>
  <c r="K74" i="6"/>
  <c r="K85" i="6" s="1"/>
  <c r="O74" i="6"/>
  <c r="O85" i="6" s="1"/>
  <c r="S74" i="6"/>
  <c r="S85" i="6" s="1"/>
  <c r="W74" i="6"/>
  <c r="W85" i="6" s="1"/>
  <c r="N74" i="6"/>
  <c r="N85" i="6" s="1"/>
  <c r="C33" i="6"/>
  <c r="H15" i="6"/>
  <c r="L15" i="6"/>
  <c r="P15" i="6"/>
  <c r="T15" i="6"/>
  <c r="M15" i="6"/>
  <c r="Q15" i="6"/>
  <c r="U15" i="6"/>
  <c r="E49" i="6"/>
  <c r="I49" i="6"/>
  <c r="M49" i="6"/>
  <c r="Q49" i="6"/>
  <c r="U49" i="6"/>
  <c r="H49" i="6"/>
  <c r="C21" i="6"/>
  <c r="C43" i="6"/>
  <c r="C31" i="6"/>
  <c r="G15" i="6"/>
  <c r="K15" i="6"/>
  <c r="O15" i="6"/>
  <c r="S15" i="6"/>
  <c r="W15" i="6"/>
  <c r="C12" i="6"/>
  <c r="F15" i="6"/>
  <c r="J15" i="6"/>
  <c r="N15" i="6"/>
  <c r="R15" i="6"/>
  <c r="V15" i="6"/>
  <c r="D15" i="6"/>
  <c r="C8" i="6"/>
  <c r="C10" i="6"/>
  <c r="C9" i="6"/>
  <c r="C13" i="6"/>
  <c r="C7" i="6"/>
  <c r="I84" i="6" l="1"/>
  <c r="V84" i="6"/>
  <c r="W87" i="6"/>
  <c r="D87" i="6"/>
  <c r="U87" i="6"/>
  <c r="F87" i="6"/>
  <c r="P87" i="6"/>
  <c r="M87" i="6"/>
  <c r="F84" i="6"/>
  <c r="N87" i="6"/>
  <c r="J87" i="6"/>
  <c r="K87" i="6"/>
  <c r="Q87" i="6"/>
  <c r="O87" i="6"/>
  <c r="G87" i="6"/>
  <c r="T87" i="6"/>
  <c r="E87" i="6"/>
  <c r="N84" i="6"/>
  <c r="V87" i="6"/>
  <c r="I87" i="6"/>
  <c r="L87" i="6"/>
  <c r="R87" i="6"/>
  <c r="S87" i="6"/>
  <c r="Q84" i="6"/>
  <c r="I89" i="6"/>
  <c r="G89" i="6"/>
  <c r="E89" i="6"/>
  <c r="E84" i="6"/>
  <c r="L89" i="6"/>
  <c r="H89" i="6"/>
  <c r="W86" i="6"/>
  <c r="T84" i="6"/>
  <c r="Q89" i="6"/>
  <c r="O86" i="6"/>
  <c r="I86" i="6"/>
  <c r="L84" i="6"/>
  <c r="U89" i="6"/>
  <c r="G84" i="6"/>
  <c r="R84" i="6"/>
  <c r="U84" i="6"/>
  <c r="P84" i="6"/>
  <c r="M89" i="6"/>
  <c r="J84" i="6"/>
  <c r="M84" i="6"/>
  <c r="H84" i="6"/>
  <c r="L86" i="6"/>
  <c r="U86" i="6"/>
  <c r="S86" i="6"/>
  <c r="S84" i="6"/>
  <c r="D84" i="6"/>
  <c r="T89" i="6"/>
  <c r="M86" i="6"/>
  <c r="K86" i="6"/>
  <c r="W84" i="6"/>
  <c r="K84" i="6"/>
  <c r="H86" i="6"/>
  <c r="D86" i="6"/>
  <c r="P89" i="6"/>
  <c r="D85" i="6"/>
  <c r="D89" i="6"/>
  <c r="O84" i="6"/>
  <c r="D51" i="6"/>
  <c r="O67" i="6"/>
  <c r="O95" i="6" s="1"/>
  <c r="O100" i="6" s="1"/>
  <c r="S67" i="6"/>
  <c r="S95" i="6" s="1"/>
  <c r="S100" i="6" s="1"/>
  <c r="K67" i="6"/>
  <c r="K95" i="6" s="1"/>
  <c r="K100" i="6" s="1"/>
  <c r="W67" i="6"/>
  <c r="W95" i="6" s="1"/>
  <c r="W100" i="6" s="1"/>
  <c r="S25" i="6"/>
  <c r="C59" i="6"/>
  <c r="Q51" i="6"/>
  <c r="R70" i="6"/>
  <c r="R86" i="6" s="1"/>
  <c r="G70" i="6"/>
  <c r="G86" i="6" s="1"/>
  <c r="Q70" i="6"/>
  <c r="Q86" i="6" s="1"/>
  <c r="W25" i="6"/>
  <c r="P70" i="6"/>
  <c r="P75" i="6" s="1"/>
  <c r="P94" i="6" s="1"/>
  <c r="P99" i="6" s="1"/>
  <c r="E25" i="6"/>
  <c r="N67" i="6"/>
  <c r="N95" i="6" s="1"/>
  <c r="N100" i="6" s="1"/>
  <c r="K25" i="6"/>
  <c r="N70" i="6"/>
  <c r="N86" i="6" s="1"/>
  <c r="P25" i="6"/>
  <c r="I25" i="6"/>
  <c r="F70" i="6"/>
  <c r="F75" i="6" s="1"/>
  <c r="F94" i="6" s="1"/>
  <c r="F99" i="6" s="1"/>
  <c r="H25" i="6"/>
  <c r="I51" i="6"/>
  <c r="M25" i="6"/>
  <c r="E70" i="6"/>
  <c r="E86" i="6" s="1"/>
  <c r="T25" i="6"/>
  <c r="T49" i="6"/>
  <c r="T51" i="6" s="1"/>
  <c r="C65" i="6"/>
  <c r="T70" i="6"/>
  <c r="T86" i="6" s="1"/>
  <c r="V25" i="6"/>
  <c r="R67" i="6"/>
  <c r="R95" i="6" s="1"/>
  <c r="R100" i="6" s="1"/>
  <c r="V70" i="6"/>
  <c r="V75" i="6" s="1"/>
  <c r="V94" i="6" s="1"/>
  <c r="V99" i="6" s="1"/>
  <c r="T67" i="6"/>
  <c r="T95" i="6" s="1"/>
  <c r="T100" i="6" s="1"/>
  <c r="C44" i="6"/>
  <c r="C72" i="6"/>
  <c r="J67" i="6"/>
  <c r="J95" i="6" s="1"/>
  <c r="J100" i="6" s="1"/>
  <c r="R25" i="6"/>
  <c r="L67" i="6"/>
  <c r="L95" i="6" s="1"/>
  <c r="L100" i="6" s="1"/>
  <c r="D25" i="6"/>
  <c r="J25" i="6"/>
  <c r="C18" i="6"/>
  <c r="U25" i="6"/>
  <c r="I75" i="6"/>
  <c r="I94" i="6" s="1"/>
  <c r="I99" i="6" s="1"/>
  <c r="J70" i="6"/>
  <c r="J86" i="6" s="1"/>
  <c r="S51" i="6"/>
  <c r="L51" i="6"/>
  <c r="P67" i="6"/>
  <c r="P95" i="6" s="1"/>
  <c r="P100" i="6" s="1"/>
  <c r="K51" i="6"/>
  <c r="N51" i="6"/>
  <c r="V51" i="6"/>
  <c r="V67" i="6"/>
  <c r="V95" i="6" s="1"/>
  <c r="V100" i="6" s="1"/>
  <c r="M51" i="6"/>
  <c r="J51" i="6"/>
  <c r="F51" i="6"/>
  <c r="O51" i="6"/>
  <c r="O75" i="6"/>
  <c r="O94" i="6" s="1"/>
  <c r="O99" i="6" s="1"/>
  <c r="C88" i="6"/>
  <c r="U51" i="6"/>
  <c r="E51" i="6"/>
  <c r="Q67" i="6"/>
  <c r="Q95" i="6" s="1"/>
  <c r="Q100" i="6" s="1"/>
  <c r="C60" i="6"/>
  <c r="D67" i="6"/>
  <c r="D95" i="6" s="1"/>
  <c r="D100" i="6" s="1"/>
  <c r="H67" i="6"/>
  <c r="H95" i="6" s="1"/>
  <c r="H100" i="6" s="1"/>
  <c r="C62" i="6"/>
  <c r="M67" i="6"/>
  <c r="M95" i="6" s="1"/>
  <c r="M100" i="6" s="1"/>
  <c r="G67" i="6"/>
  <c r="G95" i="6" s="1"/>
  <c r="G100" i="6" s="1"/>
  <c r="C64" i="6"/>
  <c r="C57" i="6"/>
  <c r="W51" i="6"/>
  <c r="N25" i="6"/>
  <c r="G25" i="6"/>
  <c r="L25" i="6"/>
  <c r="M75" i="6"/>
  <c r="M94" i="6" s="1"/>
  <c r="M99" i="6" s="1"/>
  <c r="C48" i="6"/>
  <c r="L74" i="6"/>
  <c r="C74" i="6" s="1"/>
  <c r="G51" i="6"/>
  <c r="R51" i="6"/>
  <c r="U75" i="6"/>
  <c r="U94" i="6" s="1"/>
  <c r="U99" i="6" s="1"/>
  <c r="P49" i="6"/>
  <c r="P51" i="6" s="1"/>
  <c r="U67" i="6"/>
  <c r="U95" i="6" s="1"/>
  <c r="U100" i="6" s="1"/>
  <c r="C63" i="6"/>
  <c r="I67" i="6"/>
  <c r="I95" i="6" s="1"/>
  <c r="I100" i="6" s="1"/>
  <c r="F25" i="6"/>
  <c r="H51" i="6"/>
  <c r="Q25" i="6"/>
  <c r="C66" i="6"/>
  <c r="C61" i="6"/>
  <c r="F67" i="6"/>
  <c r="F95" i="6" s="1"/>
  <c r="F100" i="6" s="1"/>
  <c r="C41" i="6"/>
  <c r="C73" i="6"/>
  <c r="C71" i="6"/>
  <c r="O25" i="6"/>
  <c r="C69" i="6"/>
  <c r="W75" i="6"/>
  <c r="W94" i="6" s="1"/>
  <c r="W99" i="6" s="1"/>
  <c r="S75" i="6"/>
  <c r="S94" i="6" s="1"/>
  <c r="S99" i="6" s="1"/>
  <c r="K75" i="6"/>
  <c r="K94" i="6" s="1"/>
  <c r="K99" i="6" s="1"/>
  <c r="D75" i="6"/>
  <c r="D94" i="6" s="1"/>
  <c r="D99" i="6" s="1"/>
  <c r="H75" i="6"/>
  <c r="H94" i="6" s="1"/>
  <c r="H99" i="6" s="1"/>
  <c r="E67" i="6"/>
  <c r="E95" i="6" s="1"/>
  <c r="E100" i="6" s="1"/>
  <c r="C15" i="6"/>
  <c r="C51" i="6" l="1"/>
  <c r="C25" i="6"/>
  <c r="C27" i="6" s="1"/>
  <c r="H96" i="6"/>
  <c r="H101" i="6" s="1"/>
  <c r="I96" i="6"/>
  <c r="I101" i="6" s="1"/>
  <c r="W96" i="6"/>
  <c r="W101" i="6" s="1"/>
  <c r="K96" i="6"/>
  <c r="K101" i="6" s="1"/>
  <c r="D96" i="6"/>
  <c r="D101" i="6" s="1"/>
  <c r="U96" i="6"/>
  <c r="U101" i="6" s="1"/>
  <c r="S96" i="6"/>
  <c r="S101" i="6" s="1"/>
  <c r="O96" i="6"/>
  <c r="O101" i="6" s="1"/>
  <c r="E90" i="6"/>
  <c r="Q90" i="6"/>
  <c r="I90" i="6"/>
  <c r="N90" i="6"/>
  <c r="K90" i="6"/>
  <c r="T90" i="6"/>
  <c r="H90" i="6"/>
  <c r="M90" i="6"/>
  <c r="F86" i="6"/>
  <c r="O90" i="6"/>
  <c r="P86" i="6"/>
  <c r="S90" i="6"/>
  <c r="R90" i="6"/>
  <c r="W90" i="6"/>
  <c r="D90" i="6"/>
  <c r="L75" i="6"/>
  <c r="L85" i="6"/>
  <c r="L90" i="6" s="1"/>
  <c r="J90" i="6"/>
  <c r="D77" i="6"/>
  <c r="U90" i="6"/>
  <c r="G90" i="6"/>
  <c r="V86" i="6"/>
  <c r="O77" i="6"/>
  <c r="S77" i="6"/>
  <c r="W77" i="6"/>
  <c r="Q75" i="6"/>
  <c r="R75" i="6"/>
  <c r="P77" i="6"/>
  <c r="V77" i="6"/>
  <c r="G75" i="6"/>
  <c r="N75" i="6"/>
  <c r="E75" i="6"/>
  <c r="T75" i="6"/>
  <c r="I77" i="6"/>
  <c r="C70" i="6"/>
  <c r="J75" i="6"/>
  <c r="C89" i="6"/>
  <c r="C49" i="6"/>
  <c r="M77" i="6"/>
  <c r="C67" i="6"/>
  <c r="C95" i="6" s="1"/>
  <c r="C100" i="6" s="1"/>
  <c r="C87" i="6"/>
  <c r="C84" i="6"/>
  <c r="U77" i="6"/>
  <c r="H77" i="6"/>
  <c r="F77" i="6"/>
  <c r="K77" i="6"/>
  <c r="C53" i="6" l="1"/>
  <c r="T77" i="6"/>
  <c r="T94" i="6"/>
  <c r="N77" i="6"/>
  <c r="N94" i="6"/>
  <c r="R77" i="6"/>
  <c r="R94" i="6"/>
  <c r="G77" i="6"/>
  <c r="G94" i="6"/>
  <c r="Q77" i="6"/>
  <c r="Q94" i="6"/>
  <c r="Q99" i="6" s="1"/>
  <c r="J77" i="6"/>
  <c r="J94" i="6"/>
  <c r="E77" i="6"/>
  <c r="E94" i="6"/>
  <c r="L77" i="6"/>
  <c r="L94" i="6"/>
  <c r="M96" i="6"/>
  <c r="M101" i="6" s="1"/>
  <c r="P90" i="6"/>
  <c r="F90" i="6"/>
  <c r="H92" i="6" s="1"/>
  <c r="F96" i="6"/>
  <c r="F101" i="6" s="1"/>
  <c r="V90" i="6"/>
  <c r="C85" i="6"/>
  <c r="C75" i="6"/>
  <c r="C94" i="6" s="1"/>
  <c r="C99" i="6" s="1"/>
  <c r="E92" i="6"/>
  <c r="D92" i="6"/>
  <c r="C86" i="6"/>
  <c r="M92" i="6" l="1"/>
  <c r="K92" i="6"/>
  <c r="C77" i="6"/>
  <c r="C79" i="6" s="1"/>
  <c r="G96" i="6"/>
  <c r="G101" i="6" s="1"/>
  <c r="G99" i="6"/>
  <c r="L96" i="6"/>
  <c r="L101" i="6" s="1"/>
  <c r="L99" i="6"/>
  <c r="E96" i="6"/>
  <c r="E101" i="6" s="1"/>
  <c r="E99" i="6"/>
  <c r="J96" i="6"/>
  <c r="J101" i="6" s="1"/>
  <c r="J99" i="6"/>
  <c r="R96" i="6"/>
  <c r="R101" i="6" s="1"/>
  <c r="R99" i="6"/>
  <c r="N96" i="6"/>
  <c r="N101" i="6" s="1"/>
  <c r="N99" i="6"/>
  <c r="Q96" i="6"/>
  <c r="Q101" i="6" s="1"/>
  <c r="T96" i="6"/>
  <c r="T101" i="6" s="1"/>
  <c r="T99" i="6"/>
  <c r="P92" i="6"/>
  <c r="L92" i="6"/>
  <c r="J92" i="6"/>
  <c r="Q92" i="6"/>
  <c r="I92" i="6"/>
  <c r="V96" i="6"/>
  <c r="V101" i="6" s="1"/>
  <c r="P96" i="6"/>
  <c r="P101" i="6" s="1"/>
  <c r="R92" i="6"/>
  <c r="C96" i="6"/>
  <c r="C101" i="6" s="1"/>
  <c r="S92" i="6"/>
  <c r="T92" i="6"/>
  <c r="G92" i="6"/>
  <c r="F92" i="6"/>
  <c r="U92" i="6"/>
  <c r="N92" i="6"/>
  <c r="W92" i="6"/>
  <c r="V92" i="6"/>
  <c r="O92" i="6"/>
  <c r="C90" i="6"/>
</calcChain>
</file>

<file path=xl/sharedStrings.xml><?xml version="1.0" encoding="utf-8"?>
<sst xmlns="http://schemas.openxmlformats.org/spreadsheetml/2006/main" count="533" uniqueCount="140">
  <si>
    <t>Discount Rate</t>
  </si>
  <si>
    <t>Total</t>
  </si>
  <si>
    <t>$ millions</t>
  </si>
  <si>
    <t>NPV</t>
  </si>
  <si>
    <t>Coal VOM Costs</t>
  </si>
  <si>
    <t>EOL Coal</t>
  </si>
  <si>
    <t>Coal Fixed Costs</t>
  </si>
  <si>
    <t>Reclamation Costs</t>
  </si>
  <si>
    <t>Retirement Costs</t>
  </si>
  <si>
    <t>Coal Fuel Costs</t>
  </si>
  <si>
    <t>Solar VOM</t>
  </si>
  <si>
    <t>Wind VOM</t>
  </si>
  <si>
    <t>Gas VOM</t>
  </si>
  <si>
    <t>Battery VOM</t>
  </si>
  <si>
    <t>LT Contract VOM</t>
  </si>
  <si>
    <t>QFs VOM</t>
  </si>
  <si>
    <t>Fuel</t>
  </si>
  <si>
    <t>Start Fuel</t>
  </si>
  <si>
    <t>Energy not Served</t>
  </si>
  <si>
    <t>Dumped Energy</t>
  </si>
  <si>
    <t>Deficiency Cost</t>
  </si>
  <si>
    <t>Generator Fixed / Build Costs</t>
  </si>
  <si>
    <t>Battery Fixed / Build Costs</t>
  </si>
  <si>
    <t>Solar FOM</t>
  </si>
  <si>
    <t>Wind FOM</t>
  </si>
  <si>
    <t>Gas FOM</t>
  </si>
  <si>
    <t>Battery FOM</t>
  </si>
  <si>
    <t>Use of Service</t>
  </si>
  <si>
    <t>Market Costs</t>
  </si>
  <si>
    <t>System Market Sales</t>
  </si>
  <si>
    <t>System Market Purchases</t>
  </si>
  <si>
    <t xml:space="preserve">Transmission Costs  </t>
  </si>
  <si>
    <t xml:space="preserve">  Transmission Build / Reinforcement Costs</t>
  </si>
  <si>
    <t>Total System Cost</t>
  </si>
  <si>
    <t>Fixed</t>
  </si>
  <si>
    <t>Variable</t>
  </si>
  <si>
    <t>Risk Adjusted PVRR</t>
  </si>
  <si>
    <t>Retired Coal</t>
  </si>
  <si>
    <t>DSM</t>
  </si>
  <si>
    <t>LT Contracts</t>
  </si>
  <si>
    <t>QFs</t>
  </si>
  <si>
    <t>Gas</t>
  </si>
  <si>
    <t>Solar</t>
  </si>
  <si>
    <t>Wind</t>
  </si>
  <si>
    <t>Other System</t>
  </si>
  <si>
    <t>Coal Fuel</t>
  </si>
  <si>
    <t>Gas Fuel</t>
  </si>
  <si>
    <t>Non-Gas VOM/PTC</t>
  </si>
  <si>
    <t>Energy Efficiency</t>
  </si>
  <si>
    <t>Emissions</t>
  </si>
  <si>
    <t>Deficiency</t>
  </si>
  <si>
    <t>Total Variable</t>
  </si>
  <si>
    <t>Market Purchases</t>
  </si>
  <si>
    <t>Market Sales</t>
  </si>
  <si>
    <t>Coal Fixed</t>
  </si>
  <si>
    <t>Gas Fixed</t>
  </si>
  <si>
    <t>Proxy Capital</t>
  </si>
  <si>
    <t>Proxy Fixed</t>
  </si>
  <si>
    <t>Demand Response</t>
  </si>
  <si>
    <t>Transmission</t>
  </si>
  <si>
    <t>Total Fixed</t>
  </si>
  <si>
    <t>Risk Premium</t>
  </si>
  <si>
    <t>Risk Adjusted</t>
  </si>
  <si>
    <t>Net Market Transactions</t>
  </si>
  <si>
    <t>Coal &amp; Gas Fixed</t>
  </si>
  <si>
    <t>Coal &amp; Gas Variable</t>
  </si>
  <si>
    <t>Cumulative PVRR(d)</t>
  </si>
  <si>
    <t>Net Cost/(Benefit)</t>
  </si>
  <si>
    <t>Proxy Resource Costs</t>
  </si>
  <si>
    <t>Projects Generation (GWh)</t>
  </si>
  <si>
    <t>OATT Adjustment</t>
  </si>
  <si>
    <t>Generation (GWh)</t>
  </si>
  <si>
    <t>$ Millions</t>
  </si>
  <si>
    <t>Adjust if Needed</t>
  </si>
  <si>
    <t>Coal</t>
  </si>
  <si>
    <t>Coal FOM</t>
  </si>
  <si>
    <t>Coal Start Fuel</t>
  </si>
  <si>
    <t>Emission Cost</t>
  </si>
  <si>
    <t>OTR NOx</t>
  </si>
  <si>
    <t>Other Generation Costs</t>
  </si>
  <si>
    <t>Other Generation Fixed Costs</t>
  </si>
  <si>
    <t>Other FOM</t>
  </si>
  <si>
    <t>Demand Side Management Costs</t>
  </si>
  <si>
    <t>Demand Response VOM</t>
  </si>
  <si>
    <t>Demand Response FOM</t>
  </si>
  <si>
    <t>Energy Effenciency VOM</t>
  </si>
  <si>
    <t>Energy Effenciency FOM</t>
  </si>
  <si>
    <t>DR</t>
  </si>
  <si>
    <t>EE</t>
  </si>
  <si>
    <t>CO2 Price Curve</t>
  </si>
  <si>
    <t>CO2 Chehalis</t>
  </si>
  <si>
    <t>Coal VOM</t>
  </si>
  <si>
    <t>GHG</t>
  </si>
  <si>
    <t>Other VOM</t>
  </si>
  <si>
    <t>n/a</t>
  </si>
  <si>
    <t>OTR NOx Cost ($ millions)</t>
  </si>
  <si>
    <t>CO2 CCUS</t>
  </si>
  <si>
    <t>All Other Emissions</t>
  </si>
  <si>
    <t>Row 1</t>
  </si>
  <si>
    <t>Row 2</t>
  </si>
  <si>
    <t>Count 1</t>
  </si>
  <si>
    <t>Count 2</t>
  </si>
  <si>
    <t>(Benefit)/Cost of Change Case</t>
  </si>
  <si>
    <t>Is FOM</t>
  </si>
  <si>
    <t>Sample:</t>
  </si>
  <si>
    <t>Mean</t>
  </si>
  <si>
    <t>Mean FOM</t>
  </si>
  <si>
    <t>Lookups</t>
  </si>
  <si>
    <t>sum range</t>
  </si>
  <si>
    <t>FOM Total</t>
  </si>
  <si>
    <t>Generator_by_Category[VO&amp;M Cost ($000)]</t>
  </si>
  <si>
    <t>Generator_by_Category[FO&amp;M Cost ($000)]</t>
  </si>
  <si>
    <t>Other Costs</t>
  </si>
  <si>
    <t>Generator_by_Category[Fuel Cost ($000)]</t>
  </si>
  <si>
    <t>Generator_by_Category[Start Fuel Cost ($000)]</t>
  </si>
  <si>
    <t>Emissions_Summary[Cost ($000)]</t>
  </si>
  <si>
    <t>GAS</t>
  </si>
  <si>
    <t>Battery</t>
  </si>
  <si>
    <t>Battery_by_Category[VO&amp;M Cost ($000)]</t>
  </si>
  <si>
    <t>Contract</t>
  </si>
  <si>
    <t>QF</t>
  </si>
  <si>
    <t>Other</t>
  </si>
  <si>
    <t>LT_Generator[Year]</t>
  </si>
  <si>
    <t>LT_Generator[Annualized Build Cost ($000)]</t>
  </si>
  <si>
    <t>LT_Battery[Year]</t>
  </si>
  <si>
    <t>LT_Battery[Annualized Build Cost ($000)]</t>
  </si>
  <si>
    <t>Battery_by_Category[FO&amp;M Cost ($000)]</t>
  </si>
  <si>
    <t>Generator_by_Category[UoS Cost ($000)]</t>
  </si>
  <si>
    <t>Revenue ($000)</t>
  </si>
  <si>
    <t>Cost ($000)</t>
  </si>
  <si>
    <t>Transmission[Year]</t>
  </si>
  <si>
    <t>Transmission[FO&amp;M Cost ($000)]</t>
  </si>
  <si>
    <t>Generator_by_Category[Generation (GWh)]</t>
  </si>
  <si>
    <t>Co2 45Q Price</t>
  </si>
  <si>
    <t>Co2 CCUS Revenue</t>
  </si>
  <si>
    <t>Co2</t>
  </si>
  <si>
    <t>CO2 WA Emission Market</t>
  </si>
  <si>
    <t>Remainder</t>
  </si>
  <si>
    <t>23U.LP.LST.20.BA12.EP.MM.Integrated Portfolio+WA Adds.56000 (LT. 56000 - 56174) v49.2</t>
  </si>
  <si>
    <t>23U.IR.LST.20.BA12.EP.SC.WA CAGW+Short EarlyRen.56005 (LT. 56005 - 56195) v49.3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</si>
</sst>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trike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3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10" fontId="4" fillId="0" borderId="2" xfId="0" applyNumberFormat="1" applyFont="1" applyBorder="1" applyAlignment="1">
      <alignment horizontal="center"/>
    </xf>
    <xf numFmtId="0" fontId="5" fillId="0" borderId="0" xfId="0" applyFont="1"/>
    <xf numFmtId="6" fontId="4" fillId="0" borderId="0" xfId="0" applyNumberFormat="1" applyFont="1" applyAlignment="1">
      <alignment horizontal="center"/>
    </xf>
    <xf numFmtId="0" fontId="4" fillId="0" borderId="0" xfId="0" quotePrefix="1" applyFont="1"/>
    <xf numFmtId="0" fontId="4" fillId="0" borderId="7" xfId="0" applyFont="1" applyBorder="1"/>
    <xf numFmtId="6" fontId="4" fillId="0" borderId="7" xfId="0" applyNumberFormat="1" applyFont="1" applyBorder="1" applyAlignment="1">
      <alignment horizontal="center"/>
    </xf>
    <xf numFmtId="0" fontId="4" fillId="0" borderId="11" xfId="0" applyFont="1" applyBorder="1"/>
    <xf numFmtId="6" fontId="4" fillId="0" borderId="11" xfId="0" applyNumberFormat="1" applyFont="1" applyBorder="1" applyAlignment="1">
      <alignment horizontal="center"/>
    </xf>
    <xf numFmtId="6" fontId="4" fillId="0" borderId="0" xfId="0" applyNumberFormat="1" applyFont="1"/>
    <xf numFmtId="6" fontId="5" fillId="0" borderId="6" xfId="0" applyNumberFormat="1" applyFont="1" applyBorder="1" applyAlignment="1">
      <alignment horizontal="center"/>
    </xf>
    <xf numFmtId="6" fontId="4" fillId="0" borderId="6" xfId="0" applyNumberFormat="1" applyFont="1" applyBorder="1" applyAlignment="1">
      <alignment horizontal="center"/>
    </xf>
    <xf numFmtId="6" fontId="4" fillId="0" borderId="4" xfId="0" applyNumberFormat="1" applyFont="1" applyBorder="1"/>
    <xf numFmtId="7" fontId="4" fillId="0" borderId="0" xfId="0" applyNumberFormat="1" applyFont="1"/>
    <xf numFmtId="0" fontId="4" fillId="0" borderId="0" xfId="0" applyFont="1" applyAlignment="1">
      <alignment horizontal="left" indent="2"/>
    </xf>
    <xf numFmtId="37" fontId="4" fillId="0" borderId="0" xfId="0" applyNumberFormat="1" applyFont="1"/>
    <xf numFmtId="9" fontId="4" fillId="0" borderId="0" xfId="3" applyFont="1" applyFill="1"/>
    <xf numFmtId="8" fontId="4" fillId="0" borderId="0" xfId="0" applyNumberFormat="1" applyFont="1"/>
    <xf numFmtId="0" fontId="4" fillId="0" borderId="0" xfId="0" applyFont="1" applyAlignment="1">
      <alignment horizontal="left"/>
    </xf>
    <xf numFmtId="0" fontId="2" fillId="0" borderId="0" xfId="2" applyFont="1"/>
    <xf numFmtId="0" fontId="2" fillId="0" borderId="0" xfId="2" applyFont="1" applyAlignment="1">
      <alignment horizontal="left" indent="1"/>
    </xf>
    <xf numFmtId="38" fontId="4" fillId="0" borderId="0" xfId="0" applyNumberFormat="1" applyFont="1" applyAlignment="1">
      <alignment horizontal="center"/>
    </xf>
    <xf numFmtId="0" fontId="2" fillId="0" borderId="6" xfId="2" applyFont="1" applyBorder="1"/>
    <xf numFmtId="0" fontId="3" fillId="0" borderId="0" xfId="0" applyFont="1"/>
    <xf numFmtId="0" fontId="3" fillId="0" borderId="12" xfId="0" applyFont="1" applyBorder="1"/>
    <xf numFmtId="164" fontId="3" fillId="0" borderId="12" xfId="0" applyNumberFormat="1" applyFont="1" applyBorder="1"/>
    <xf numFmtId="37" fontId="4" fillId="0" borderId="7" xfId="0" applyNumberFormat="1" applyFont="1" applyBorder="1"/>
    <xf numFmtId="10" fontId="4" fillId="0" borderId="0" xfId="0" applyNumberFormat="1" applyFont="1"/>
    <xf numFmtId="0" fontId="6" fillId="0" borderId="0" xfId="0" applyFont="1"/>
    <xf numFmtId="37" fontId="4" fillId="0" borderId="0" xfId="0" quotePrefix="1" applyNumberFormat="1" applyFont="1"/>
    <xf numFmtId="37" fontId="4" fillId="0" borderId="6" xfId="0" applyNumberFormat="1" applyFont="1" applyBorder="1"/>
    <xf numFmtId="0" fontId="2" fillId="0" borderId="0" xfId="2" applyFont="1" applyAlignment="1">
      <alignment horizontal="left" wrapText="1" indent="1"/>
    </xf>
    <xf numFmtId="0" fontId="7" fillId="0" borderId="0" xfId="2" applyFont="1" applyAlignment="1">
      <alignment horizontal="left" indent="1"/>
    </xf>
    <xf numFmtId="0" fontId="2" fillId="0" borderId="8" xfId="2" applyFont="1" applyBorder="1"/>
    <xf numFmtId="37" fontId="4" fillId="0" borderId="9" xfId="0" applyNumberFormat="1" applyFont="1" applyBorder="1"/>
    <xf numFmtId="165" fontId="4" fillId="0" borderId="0" xfId="0" applyNumberFormat="1" applyFont="1"/>
    <xf numFmtId="165" fontId="4" fillId="0" borderId="10" xfId="1" applyNumberFormat="1" applyFont="1" applyFill="1" applyBorder="1" applyAlignment="1">
      <alignment horizontal="right"/>
    </xf>
    <xf numFmtId="1" fontId="4" fillId="0" borderId="0" xfId="0" applyNumberFormat="1" applyFont="1"/>
    <xf numFmtId="166" fontId="4" fillId="0" borderId="0" xfId="0" applyNumberFormat="1" applyFont="1"/>
    <xf numFmtId="1" fontId="4" fillId="0" borderId="0" xfId="0" quotePrefix="1" applyNumberFormat="1" applyFont="1"/>
    <xf numFmtId="10" fontId="4" fillId="0" borderId="0" xfId="3" applyNumberFormat="1" applyFont="1" applyFill="1"/>
    <xf numFmtId="165" fontId="4" fillId="0" borderId="0" xfId="1" applyNumberFormat="1" applyFont="1" applyFill="1"/>
  </cellXfs>
  <cellStyles count="4">
    <cellStyle name="Comma" xfId="1" builtinId="3"/>
    <cellStyle name="Normal" xfId="0" builtinId="0"/>
    <cellStyle name="Normal 73" xfId="2" xr:uid="{D35B6796-FEAC-446B-B11F-7F4FE803C4B9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Annual Change in Cost by Line Item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 6.32'!$B$84</c:f>
              <c:strCache>
                <c:ptCount val="1"/>
                <c:pt idx="0">
                  <c:v>Coal &amp; Gas Fixed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 6.32'!$D$83:$W$83</c:f>
              <c:numCache>
                <c:formatCode>0_);[Red]\(0\)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'Fig 6.32'!$D$84:$W$84</c:f>
              <c:numCache>
                <c:formatCode>"$"#,##0_);[Red]\("$"#,##0\)</c:formatCode>
                <c:ptCount val="20"/>
                <c:pt idx="0">
                  <c:v>0</c:v>
                </c:pt>
                <c:pt idx="1">
                  <c:v>43.292510617875621</c:v>
                </c:pt>
                <c:pt idx="2">
                  <c:v>-13.724414069268164</c:v>
                </c:pt>
                <c:pt idx="3">
                  <c:v>-24.993157479450076</c:v>
                </c:pt>
                <c:pt idx="4">
                  <c:v>-25.34670619178155</c:v>
                </c:pt>
                <c:pt idx="5">
                  <c:v>-50.801882607122479</c:v>
                </c:pt>
                <c:pt idx="6">
                  <c:v>-14.404883568219134</c:v>
                </c:pt>
                <c:pt idx="7">
                  <c:v>6.588030870402946</c:v>
                </c:pt>
                <c:pt idx="8">
                  <c:v>6.7383044326961397</c:v>
                </c:pt>
                <c:pt idx="9">
                  <c:v>185.41766203532185</c:v>
                </c:pt>
                <c:pt idx="10">
                  <c:v>-59.52435281066488</c:v>
                </c:pt>
                <c:pt idx="11">
                  <c:v>-66.369693365101853</c:v>
                </c:pt>
                <c:pt idx="12">
                  <c:v>-56.74207009823013</c:v>
                </c:pt>
                <c:pt idx="13">
                  <c:v>-59.283195289958911</c:v>
                </c:pt>
                <c:pt idx="14">
                  <c:v>-33.968723221705744</c:v>
                </c:pt>
                <c:pt idx="15">
                  <c:v>-112.68034758077945</c:v>
                </c:pt>
                <c:pt idx="16">
                  <c:v>-77.02968780319506</c:v>
                </c:pt>
                <c:pt idx="17">
                  <c:v>-196.89428771393614</c:v>
                </c:pt>
                <c:pt idx="18">
                  <c:v>-55.58945007432871</c:v>
                </c:pt>
                <c:pt idx="19">
                  <c:v>-56.85745081647903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92-49DD-B716-23FD62C5AC3B}"/>
            </c:ext>
          </c:extLst>
        </c:ser>
        <c:ser>
          <c:idx val="2"/>
          <c:order val="1"/>
          <c:tx>
            <c:strRef>
              <c:f>'Fig 6.32'!$B$87</c:f>
              <c:strCache>
                <c:ptCount val="1"/>
                <c:pt idx="0">
                  <c:v>Coal &amp; Gas Variable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 6.32'!$D$83:$W$83</c:f>
              <c:numCache>
                <c:formatCode>0_);[Red]\(0\)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'Fig 6.32'!$D$87:$W$87</c:f>
              <c:numCache>
                <c:formatCode>"$"#,##0_);[Red]\("$"#,##0\)</c:formatCode>
                <c:ptCount val="20"/>
                <c:pt idx="0">
                  <c:v>-537.3258487619097</c:v>
                </c:pt>
                <c:pt idx="1">
                  <c:v>-541.01834613112601</c:v>
                </c:pt>
                <c:pt idx="2">
                  <c:v>-278.28876647744266</c:v>
                </c:pt>
                <c:pt idx="3">
                  <c:v>-308.928216831984</c:v>
                </c:pt>
                <c:pt idx="4">
                  <c:v>-420.76479568202319</c:v>
                </c:pt>
                <c:pt idx="5">
                  <c:v>-158.87581315663132</c:v>
                </c:pt>
                <c:pt idx="6">
                  <c:v>-180.11297556600118</c:v>
                </c:pt>
                <c:pt idx="7">
                  <c:v>-170.48056488142612</c:v>
                </c:pt>
                <c:pt idx="8">
                  <c:v>-202.09377911432679</c:v>
                </c:pt>
                <c:pt idx="9">
                  <c:v>-419.65142738814728</c:v>
                </c:pt>
                <c:pt idx="10">
                  <c:v>-199.90419783802926</c:v>
                </c:pt>
                <c:pt idx="11">
                  <c:v>-203.45497017356104</c:v>
                </c:pt>
                <c:pt idx="12">
                  <c:v>-216.17132734381192</c:v>
                </c:pt>
                <c:pt idx="13">
                  <c:v>-210.19420221344933</c:v>
                </c:pt>
                <c:pt idx="14">
                  <c:v>-117.80158626556451</c:v>
                </c:pt>
                <c:pt idx="15">
                  <c:v>-119.43202531400239</c:v>
                </c:pt>
                <c:pt idx="16">
                  <c:v>-94.16034954740806</c:v>
                </c:pt>
                <c:pt idx="17">
                  <c:v>-263.80578115254605</c:v>
                </c:pt>
                <c:pt idx="18">
                  <c:v>-260.69695872645377</c:v>
                </c:pt>
                <c:pt idx="19">
                  <c:v>-255.27285630269324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92-49DD-B716-23FD62C5AC3B}"/>
            </c:ext>
          </c:extLst>
        </c:ser>
        <c:ser>
          <c:idx val="1"/>
          <c:order val="2"/>
          <c:tx>
            <c:strRef>
              <c:f>'Fig 6.32'!$B$86</c:f>
              <c:strCache>
                <c:ptCount val="1"/>
                <c:pt idx="0">
                  <c:v>Proxy Resource Costs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 6.32'!$D$83:$W$83</c:f>
              <c:numCache>
                <c:formatCode>0_);[Red]\(0\)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'Fig 6.32'!$D$86:$W$86</c:f>
              <c:numCache>
                <c:formatCode>"$"#,##0_);[Red]\("$"#,##0\)</c:formatCode>
                <c:ptCount val="20"/>
                <c:pt idx="0">
                  <c:v>7.8859406597904247</c:v>
                </c:pt>
                <c:pt idx="1">
                  <c:v>1.2306527334480128</c:v>
                </c:pt>
                <c:pt idx="2">
                  <c:v>7.2452789977302832</c:v>
                </c:pt>
                <c:pt idx="3">
                  <c:v>28.217929455884097</c:v>
                </c:pt>
                <c:pt idx="4">
                  <c:v>38.472577961455876</c:v>
                </c:pt>
                <c:pt idx="5">
                  <c:v>32.808266325646308</c:v>
                </c:pt>
                <c:pt idx="6">
                  <c:v>69.598625672740255</c:v>
                </c:pt>
                <c:pt idx="7">
                  <c:v>14.397213616290795</c:v>
                </c:pt>
                <c:pt idx="8">
                  <c:v>50.998220623589347</c:v>
                </c:pt>
                <c:pt idx="9">
                  <c:v>240.52037993707143</c:v>
                </c:pt>
                <c:pt idx="10">
                  <c:v>196.56533681072739</c:v>
                </c:pt>
                <c:pt idx="11">
                  <c:v>213.87402498109128</c:v>
                </c:pt>
                <c:pt idx="12">
                  <c:v>163.0449389044806</c:v>
                </c:pt>
                <c:pt idx="13">
                  <c:v>210.49867706598982</c:v>
                </c:pt>
                <c:pt idx="14">
                  <c:v>248.11165160064235</c:v>
                </c:pt>
                <c:pt idx="15">
                  <c:v>160.1269831772629</c:v>
                </c:pt>
                <c:pt idx="16">
                  <c:v>238.67292217008435</c:v>
                </c:pt>
                <c:pt idx="17">
                  <c:v>-9.4372479946650429</c:v>
                </c:pt>
                <c:pt idx="18">
                  <c:v>27.938172256299033</c:v>
                </c:pt>
                <c:pt idx="19">
                  <c:v>488.61533354951757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92-49DD-B716-23FD62C5AC3B}"/>
            </c:ext>
          </c:extLst>
        </c:ser>
        <c:ser>
          <c:idx val="4"/>
          <c:order val="3"/>
          <c:tx>
            <c:strRef>
              <c:f>'Fig 6.32'!$B$88</c:f>
              <c:strCache>
                <c:ptCount val="1"/>
                <c:pt idx="0">
                  <c:v>Emissions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'Fig 6.32'!$D$83:$W$83</c:f>
              <c:numCache>
                <c:formatCode>0_);[Red]\(0\)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'Fig 6.32'!$D$88:$W$88</c:f>
              <c:numCache>
                <c:formatCode>"$"#,##0_);[Red]\("$"#,##0\)</c:formatCode>
                <c:ptCount val="20"/>
                <c:pt idx="0">
                  <c:v>1466.2713298294118</c:v>
                </c:pt>
                <c:pt idx="1">
                  <c:v>1565.8981545416025</c:v>
                </c:pt>
                <c:pt idx="2">
                  <c:v>945.22118350857613</c:v>
                </c:pt>
                <c:pt idx="3">
                  <c:v>722.61267707886373</c:v>
                </c:pt>
                <c:pt idx="4">
                  <c:v>588.24136783266636</c:v>
                </c:pt>
                <c:pt idx="5">
                  <c:v>930.08852483563646</c:v>
                </c:pt>
                <c:pt idx="6">
                  <c:v>933.34751739443232</c:v>
                </c:pt>
                <c:pt idx="7">
                  <c:v>853.45525656452105</c:v>
                </c:pt>
                <c:pt idx="8">
                  <c:v>872.09684014103289</c:v>
                </c:pt>
                <c:pt idx="9">
                  <c:v>381.95540430213566</c:v>
                </c:pt>
                <c:pt idx="10">
                  <c:v>285.37252060443905</c:v>
                </c:pt>
                <c:pt idx="11">
                  <c:v>287.90494997439293</c:v>
                </c:pt>
                <c:pt idx="12">
                  <c:v>325.66479602673382</c:v>
                </c:pt>
                <c:pt idx="13">
                  <c:v>306.95770014185166</c:v>
                </c:pt>
                <c:pt idx="14">
                  <c:v>291.99685561134788</c:v>
                </c:pt>
                <c:pt idx="15">
                  <c:v>332.58160422073428</c:v>
                </c:pt>
                <c:pt idx="16">
                  <c:v>341.05421740602782</c:v>
                </c:pt>
                <c:pt idx="17">
                  <c:v>390.50364657289043</c:v>
                </c:pt>
                <c:pt idx="18">
                  <c:v>370.56973231957483</c:v>
                </c:pt>
                <c:pt idx="19">
                  <c:v>346.74740828957908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092-49DD-B716-23FD62C5AC3B}"/>
            </c:ext>
          </c:extLst>
        </c:ser>
        <c:ser>
          <c:idx val="5"/>
          <c:order val="4"/>
          <c:tx>
            <c:strRef>
              <c:f>'Fig 6.32'!$B$89</c:f>
              <c:strCache>
                <c:ptCount val="1"/>
                <c:pt idx="0">
                  <c:v>Net Market Transactions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'Fig 6.32'!$D$83:$W$83</c:f>
              <c:numCache>
                <c:formatCode>0_);[Red]\(0\)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'Fig 6.32'!$D$89:$W$89</c:f>
              <c:numCache>
                <c:formatCode>"$"#,##0_);[Red]\("$"#,##0\)</c:formatCode>
                <c:ptCount val="20"/>
                <c:pt idx="0">
                  <c:v>1233.7974224729678</c:v>
                </c:pt>
                <c:pt idx="1">
                  <c:v>1390.3272286221186</c:v>
                </c:pt>
                <c:pt idx="2">
                  <c:v>1059.5305472591547</c:v>
                </c:pt>
                <c:pt idx="3">
                  <c:v>1046.5384874416857</c:v>
                </c:pt>
                <c:pt idx="4">
                  <c:v>1195.5063272178472</c:v>
                </c:pt>
                <c:pt idx="5">
                  <c:v>790.03284884959339</c:v>
                </c:pt>
                <c:pt idx="6">
                  <c:v>689.51614615860342</c:v>
                </c:pt>
                <c:pt idx="7">
                  <c:v>646.64934023869057</c:v>
                </c:pt>
                <c:pt idx="8">
                  <c:v>609.75388712792505</c:v>
                </c:pt>
                <c:pt idx="9">
                  <c:v>409.93153748028885</c:v>
                </c:pt>
                <c:pt idx="10">
                  <c:v>332.14806923669857</c:v>
                </c:pt>
                <c:pt idx="11">
                  <c:v>354.81315160095619</c:v>
                </c:pt>
                <c:pt idx="12">
                  <c:v>325.22870723121895</c:v>
                </c:pt>
                <c:pt idx="13">
                  <c:v>204.48508350387633</c:v>
                </c:pt>
                <c:pt idx="14">
                  <c:v>317.7284905420114</c:v>
                </c:pt>
                <c:pt idx="15">
                  <c:v>320.85166790720132</c:v>
                </c:pt>
                <c:pt idx="16">
                  <c:v>324.82224426694762</c:v>
                </c:pt>
                <c:pt idx="17">
                  <c:v>434.46017811100222</c:v>
                </c:pt>
                <c:pt idx="18">
                  <c:v>432.62768555197829</c:v>
                </c:pt>
                <c:pt idx="19">
                  <c:v>440.72604330947536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092-49DD-B716-23FD62C5AC3B}"/>
            </c:ext>
          </c:extLst>
        </c:ser>
        <c:ser>
          <c:idx val="6"/>
          <c:order val="5"/>
          <c:tx>
            <c:strRef>
              <c:f>'Fig 6.32'!$B$85</c:f>
              <c:strCache>
                <c:ptCount val="1"/>
                <c:pt idx="0">
                  <c:v>Transmission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'Fig 6.32'!$D$83:$W$83</c:f>
              <c:numCache>
                <c:formatCode>0_);[Red]\(0\)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'Fig 6.32'!$D$85:$W$85</c:f>
              <c:numCache>
                <c:formatCode>"$"#,##0_);[Red]\("$"#,##0\)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-2.4450860062756874E-2</c:v>
                </c:pt>
                <c:pt idx="4">
                  <c:v>2.5841018214123324E-10</c:v>
                </c:pt>
                <c:pt idx="5">
                  <c:v>-5.9218896755055539E-3</c:v>
                </c:pt>
                <c:pt idx="6">
                  <c:v>-0.27812060988341614</c:v>
                </c:pt>
                <c:pt idx="7">
                  <c:v>1.9714597490733468</c:v>
                </c:pt>
                <c:pt idx="8">
                  <c:v>82.014252721888937</c:v>
                </c:pt>
                <c:pt idx="9">
                  <c:v>120.64682470677218</c:v>
                </c:pt>
                <c:pt idx="10">
                  <c:v>80.35010703475109</c:v>
                </c:pt>
                <c:pt idx="11">
                  <c:v>83.16287678310249</c:v>
                </c:pt>
                <c:pt idx="12">
                  <c:v>95.623310789751656</c:v>
                </c:pt>
                <c:pt idx="13">
                  <c:v>131.67982829079676</c:v>
                </c:pt>
                <c:pt idx="14">
                  <c:v>119.13226330119647</c:v>
                </c:pt>
                <c:pt idx="15">
                  <c:v>124.32841452620318</c:v>
                </c:pt>
                <c:pt idx="16">
                  <c:v>129.38342623517229</c:v>
                </c:pt>
                <c:pt idx="17">
                  <c:v>85.351745018404358</c:v>
                </c:pt>
                <c:pt idx="18">
                  <c:v>94.587050867955497</c:v>
                </c:pt>
                <c:pt idx="19">
                  <c:v>107.1956373353824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092-49DD-B716-23FD62C5A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858167503"/>
        <c:axId val="858167919"/>
      </c:barChart>
      <c:catAx>
        <c:axId val="858167503"/>
        <c:scaling>
          <c:orientation val="minMax"/>
        </c:scaling>
        <c:delete val="0"/>
        <c:axPos val="b"/>
        <c:numFmt formatCode="0_);[Red]\(0\)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58167919"/>
        <c:crosses val="autoZero"/>
        <c:auto val="1"/>
        <c:lblAlgn val="ctr"/>
        <c:lblOffset val="100"/>
        <c:noMultiLvlLbl val="0"/>
      </c:catAx>
      <c:valAx>
        <c:axId val="8581679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5816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4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Net Difference In Total System Cost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4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38543822010683"/>
          <c:y val="0.1532785450998953"/>
          <c:w val="0.85372748660263376"/>
          <c:h val="0.53396813103280127"/>
        </c:manualLayout>
      </c:layout>
      <c:lineChart>
        <c:grouping val="standard"/>
        <c:varyColors val="0"/>
        <c:ser>
          <c:idx val="0"/>
          <c:order val="0"/>
          <c:tx>
            <c:strRef>
              <c:f>'Fig 6.32'!$B$90</c:f>
              <c:strCache>
                <c:ptCount val="1"/>
                <c:pt idx="0">
                  <c:v>Net Cost/(Benefit)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 6.32'!$D$83:$W$83</c:f>
              <c:numCache>
                <c:formatCode>0_);[Red]\(0\)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'Fig 6.32'!$D$90:$W$90</c:f>
              <c:numCache>
                <c:formatCode>"$"#,##0_);[Red]\("$"#,##0\)</c:formatCode>
                <c:ptCount val="20"/>
                <c:pt idx="0">
                  <c:v>2170.6288442002606</c:v>
                </c:pt>
                <c:pt idx="1">
                  <c:v>2459.7302003839186</c:v>
                </c:pt>
                <c:pt idx="2">
                  <c:v>1719.9838292187503</c:v>
                </c:pt>
                <c:pt idx="3">
                  <c:v>1463.4232688049367</c:v>
                </c:pt>
                <c:pt idx="4">
                  <c:v>1376.1087711384232</c:v>
                </c:pt>
                <c:pt idx="5">
                  <c:v>1543.2460223574469</c:v>
                </c:pt>
                <c:pt idx="6">
                  <c:v>1497.6663094816722</c:v>
                </c:pt>
                <c:pt idx="7">
                  <c:v>1352.5807361575526</c:v>
                </c:pt>
                <c:pt idx="8">
                  <c:v>1419.5077259328054</c:v>
                </c:pt>
                <c:pt idx="9">
                  <c:v>918.8203810734426</c:v>
                </c:pt>
                <c:pt idx="10">
                  <c:v>635.00748303792193</c:v>
                </c:pt>
                <c:pt idx="11">
                  <c:v>669.93033980088001</c:v>
                </c:pt>
                <c:pt idx="12">
                  <c:v>636.64835551014289</c:v>
                </c:pt>
                <c:pt idx="13">
                  <c:v>584.1438914991063</c:v>
                </c:pt>
                <c:pt idx="14">
                  <c:v>825.19895156792779</c:v>
                </c:pt>
                <c:pt idx="15">
                  <c:v>705.77629693661981</c:v>
                </c:pt>
                <c:pt idx="16">
                  <c:v>862.74277272762902</c:v>
                </c:pt>
                <c:pt idx="17">
                  <c:v>440.1782528411498</c:v>
                </c:pt>
                <c:pt idx="18">
                  <c:v>609.43623219502513</c:v>
                </c:pt>
                <c:pt idx="19">
                  <c:v>1071.1541153647822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E4-42FA-BA1C-82E28E471DDD}"/>
            </c:ext>
          </c:extLst>
        </c:ser>
        <c:ser>
          <c:idx val="1"/>
          <c:order val="1"/>
          <c:tx>
            <c:strRef>
              <c:f>'Fig 6.32'!$B$92</c:f>
              <c:strCache>
                <c:ptCount val="1"/>
                <c:pt idx="0">
                  <c:v>Cumulative PVRR(d)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19"/>
              <c:layout>
                <c:manualLayout>
                  <c:x val="-2.1271817585301989E-2"/>
                  <c:y val="-0.1675774134790528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E4-42FA-BA1C-82E28E471D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 6.32'!$D$83:$W$83</c:f>
              <c:numCache>
                <c:formatCode>0_);[Red]\(0\)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'Fig 6.32'!$D$92:$W$92</c:f>
              <c:numCache>
                <c:formatCode>"$"#,##0_);[Red]\("$"#,##0\)</c:formatCode>
                <c:ptCount val="20"/>
                <c:pt idx="0">
                  <c:v>-2170.6288442002606</c:v>
                </c:pt>
                <c:pt idx="1">
                  <c:v>4195.4462278790079</c:v>
                </c:pt>
                <c:pt idx="2">
                  <c:v>5611.7395858443042</c:v>
                </c:pt>
                <c:pt idx="3">
                  <c:v>6741.2106146124606</c:v>
                </c:pt>
                <c:pt idx="4">
                  <c:v>7736.6943926549311</c:v>
                </c:pt>
                <c:pt idx="5">
                  <c:v>8783.0826937911916</c:v>
                </c:pt>
                <c:pt idx="6">
                  <c:v>9734.8900442985141</c:v>
                </c:pt>
                <c:pt idx="7">
                  <c:v>10540.590254143361</c:v>
                </c:pt>
                <c:pt idx="8">
                  <c:v>11333.135973141416</c:v>
                </c:pt>
                <c:pt idx="9">
                  <c:v>11813.968090437289</c:v>
                </c:pt>
                <c:pt idx="10">
                  <c:v>12125.43934826891</c:v>
                </c:pt>
                <c:pt idx="11">
                  <c:v>12433.435340283702</c:v>
                </c:pt>
                <c:pt idx="12">
                  <c:v>12707.776724094158</c:v>
                </c:pt>
                <c:pt idx="13">
                  <c:v>12943.709255674399</c:v>
                </c:pt>
                <c:pt idx="14">
                  <c:v>13256.103440240964</c:v>
                </c:pt>
                <c:pt idx="15">
                  <c:v>13506.534174407319</c:v>
                </c:pt>
                <c:pt idx="16">
                  <c:v>13793.465637379213</c:v>
                </c:pt>
                <c:pt idx="17">
                  <c:v>13930.68067529584</c:v>
                </c:pt>
                <c:pt idx="18">
                  <c:v>14108.74531400983</c:v>
                </c:pt>
                <c:pt idx="19">
                  <c:v>14402.089616910242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E4-42FA-BA1C-82E28E471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8167503"/>
        <c:axId val="858167919"/>
      </c:lineChart>
      <c:catAx>
        <c:axId val="858167503"/>
        <c:scaling>
          <c:orientation val="minMax"/>
        </c:scaling>
        <c:delete val="0"/>
        <c:axPos val="b"/>
        <c:numFmt formatCode="0_);[Red]\(0\)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58167919"/>
        <c:crosses val="autoZero"/>
        <c:auto val="1"/>
        <c:lblAlgn val="ctr"/>
        <c:lblOffset val="100"/>
        <c:noMultiLvlLbl val="0"/>
      </c:catAx>
      <c:valAx>
        <c:axId val="8581679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5816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lang="en-US" sz="1200" b="0" i="0" u="none" strike="noStrike" kern="1200" baseline="0">
          <a:solidFill>
            <a:sysClr val="windowText" lastClr="000000"/>
          </a:solidFill>
          <a:latin typeface="Times New Roman" panose="02020603050405020304" pitchFamily="18" charset="0"/>
          <a:ea typeface="+mn-ea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110</xdr:row>
      <xdr:rowOff>85725</xdr:rowOff>
    </xdr:from>
    <xdr:to>
      <xdr:col>3</xdr:col>
      <xdr:colOff>673893</xdr:colOff>
      <xdr:row>129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D7DE530-45C6-49AD-A9CF-5DFE0E2487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683420</xdr:colOff>
      <xdr:row>110</xdr:row>
      <xdr:rowOff>85725</xdr:rowOff>
    </xdr:from>
    <xdr:to>
      <xdr:col>10</xdr:col>
      <xdr:colOff>311945</xdr:colOff>
      <xdr:row>129</xdr:row>
      <xdr:rowOff>123825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00C198D-5241-478B-9202-4B365A0000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p21p\PaR\2021%20IRP\4%20-%20Projects\CPCN%20GWS%20Sep%202021\Results\ST\Line%20Item%20Detail\ST%20Cost%20Summary%20-P02c-MMGR-GWS%20ST%20Split%20Run%20Cost%20Data%20LT%209077%20ST%202136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un Reports"/>
      <sheetName val="Cost Summary"/>
      <sheetName val="Costs By Sample"/>
      <sheetName val="Generator Pivot"/>
      <sheetName val="GWS Transmission"/>
      <sheetName val="WY Bid Real Costs"/>
      <sheetName val="Other Adjustments Summary"/>
      <sheetName val="Other Adjustments"/>
      <sheetName val="Fixed Cost"/>
      <sheetName val="Data Checks"/>
      <sheetName val="Generator Costs"/>
      <sheetName val="Battery Costs"/>
      <sheetName val="Transmission Costs"/>
      <sheetName val="ENS, Dump Energy, Shortage"/>
      <sheetName val="Market Summary (GWh)"/>
      <sheetName val="Emissions Summary (Tons)"/>
      <sheetName val="LT Generator Costs"/>
      <sheetName val="LT Battery Costs"/>
      <sheetName val="LT Line Costs"/>
      <sheetName val="TBL_Resource Master"/>
      <sheetName val="ST Cost Summary -P02c-MMGR-GWS "/>
    </sheetNames>
    <sheetDataSet>
      <sheetData sheetId="0" refreshError="1"/>
      <sheetData sheetId="1" refreshError="1"/>
      <sheetData sheetId="2" refreshError="1">
        <row r="8">
          <cell r="H8">
            <v>366.34587158203129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137EF-9C35-44C0-8223-5FCF21526194}">
  <sheetPr codeName="Sheet1"/>
  <dimension ref="B1:AG146"/>
  <sheetViews>
    <sheetView tabSelected="1" topLeftCell="A72" zoomScale="80" zoomScaleNormal="80" workbookViewId="0"/>
  </sheetViews>
  <sheetFormatPr defaultRowHeight="15" x14ac:dyDescent="0.25"/>
  <cols>
    <col min="1" max="1" width="9.140625" style="4"/>
    <col min="2" max="2" width="57.7109375" style="4" bestFit="1" customWidth="1"/>
    <col min="3" max="3" width="15.28515625" style="4" bestFit="1" customWidth="1"/>
    <col min="4" max="4" width="12.5703125" style="4" customWidth="1"/>
    <col min="5" max="5" width="11.5703125" style="4" bestFit="1" customWidth="1"/>
    <col min="6" max="6" width="14.28515625" style="4" bestFit="1" customWidth="1"/>
    <col min="7" max="7" width="15.7109375" style="4" customWidth="1"/>
    <col min="8" max="11" width="11.28515625" style="4" bestFit="1" customWidth="1"/>
    <col min="12" max="23" width="12.7109375" style="4" bestFit="1" customWidth="1"/>
    <col min="24" max="24" width="9.140625" style="4"/>
    <col min="25" max="25" width="10.28515625" style="4" bestFit="1" customWidth="1"/>
    <col min="26" max="16384" width="9.140625" style="4"/>
  </cols>
  <sheetData>
    <row r="1" spans="2:28" ht="15.75" thickBot="1" x14ac:dyDescent="0.3">
      <c r="C1" s="5" t="s">
        <v>0</v>
      </c>
    </row>
    <row r="2" spans="2:28" ht="15.75" thickBot="1" x14ac:dyDescent="0.3">
      <c r="C2" s="6">
        <f>Change!C2</f>
        <v>6.6900000000000001E-2</v>
      </c>
    </row>
    <row r="4" spans="2:28" x14ac:dyDescent="0.25">
      <c r="B4" s="7" t="str">
        <f>Change!F1</f>
        <v>23U.IR.LST.20.BA12.EP.SC.WA CAGW+Short EarlyRen.56005 (LT. 56005 - 56195) v49.3</v>
      </c>
      <c r="C4" s="1" t="s">
        <v>3</v>
      </c>
      <c r="D4" s="2">
        <f>Change!D5</f>
        <v>2023</v>
      </c>
      <c r="E4" s="2">
        <f>Change!E5</f>
        <v>2024</v>
      </c>
      <c r="F4" s="2">
        <f>Change!F5</f>
        <v>2025</v>
      </c>
      <c r="G4" s="2">
        <f>Change!G5</f>
        <v>2026</v>
      </c>
      <c r="H4" s="2">
        <f>Change!H5</f>
        <v>2027</v>
      </c>
      <c r="I4" s="2">
        <f>Change!I5</f>
        <v>2028</v>
      </c>
      <c r="J4" s="2">
        <f>Change!J5</f>
        <v>2029</v>
      </c>
      <c r="K4" s="2">
        <f>Change!K5</f>
        <v>2030</v>
      </c>
      <c r="L4" s="2">
        <f>Change!L5</f>
        <v>2031</v>
      </c>
      <c r="M4" s="2">
        <f>Change!M5</f>
        <v>2032</v>
      </c>
      <c r="N4" s="2">
        <f>Change!N5</f>
        <v>2033</v>
      </c>
      <c r="O4" s="2">
        <f>Change!O5</f>
        <v>2034</v>
      </c>
      <c r="P4" s="2">
        <f>Change!P5</f>
        <v>2035</v>
      </c>
      <c r="Q4" s="2">
        <f>Change!Q5</f>
        <v>2036</v>
      </c>
      <c r="R4" s="2">
        <f>Change!R5</f>
        <v>2037</v>
      </c>
      <c r="S4" s="2">
        <f>Change!S5</f>
        <v>2038</v>
      </c>
      <c r="T4" s="2">
        <f>Change!T5</f>
        <v>2039</v>
      </c>
      <c r="U4" s="2">
        <f>Change!U5</f>
        <v>2040</v>
      </c>
      <c r="V4" s="2">
        <f>Change!V5</f>
        <v>2041</v>
      </c>
      <c r="W4" s="3">
        <f>Change!W5</f>
        <v>2042</v>
      </c>
      <c r="Y4" s="4" t="s">
        <v>98</v>
      </c>
      <c r="Z4" s="4" t="s">
        <v>100</v>
      </c>
      <c r="AA4" s="4" t="s">
        <v>99</v>
      </c>
      <c r="AB4" s="4" t="s">
        <v>101</v>
      </c>
    </row>
    <row r="5" spans="2:28" x14ac:dyDescent="0.25">
      <c r="B5" s="4" t="s">
        <v>45</v>
      </c>
      <c r="C5" s="8">
        <f t="shared" ref="C5:C15" ca="1" si="0">NPV($C$2,D5:W5)</f>
        <v>3614.3859279602448</v>
      </c>
      <c r="D5" s="8">
        <f ca="1">IF(ISNUMBER($Y5),SUM(OFFSET(Change!D$1,$Y5-1,0,$Z5,1)),0)+IF(ISNUMBER($AA5),SUM(OFFSET(Change!D$1,$AA5-1,0,$AB5,1)),0)</f>
        <v>283.28831411944145</v>
      </c>
      <c r="E5" s="8">
        <f ca="1">IF(ISNUMBER($Y5),SUM(OFFSET(Change!E$1,$Y5-1,0,$Z5,1)),0)+IF(ISNUMBER($AA5),SUM(OFFSET(Change!E$1,$AA5-1,0,$AB5,1)),0)</f>
        <v>366.79070097941855</v>
      </c>
      <c r="F5" s="8">
        <f ca="1">IF(ISNUMBER($Y5),SUM(OFFSET(Change!F$1,$Y5-1,0,$Z5,1)),0)+IF(ISNUMBER($AA5),SUM(OFFSET(Change!F$1,$AA5-1,0,$AB5,1)),0)</f>
        <v>259.92789400136212</v>
      </c>
      <c r="G5" s="8">
        <f ca="1">IF(ISNUMBER($Y5),SUM(OFFSET(Change!G$1,$Y5-1,0,$Z5,1)),0)+IF(ISNUMBER($AA5),SUM(OFFSET(Change!G$1,$AA5-1,0,$AB5,1)),0)</f>
        <v>254.76594792120338</v>
      </c>
      <c r="H5" s="8">
        <f ca="1">IF(ISNUMBER($Y5),SUM(OFFSET(Change!H$1,$Y5-1,0,$Z5,1)),0)+IF(ISNUMBER($AA5),SUM(OFFSET(Change!H$1,$AA5-1,0,$AB5,1)),0)</f>
        <v>215.96138321282484</v>
      </c>
      <c r="I5" s="8">
        <f ca="1">IF(ISNUMBER($Y5),SUM(OFFSET(Change!I$1,$Y5-1,0,$Z5,1)),0)+IF(ISNUMBER($AA5),SUM(OFFSET(Change!I$1,$AA5-1,0,$AB5,1)),0)</f>
        <v>571.34718899280574</v>
      </c>
      <c r="J5" s="8">
        <f ca="1">IF(ISNUMBER($Y5),SUM(OFFSET(Change!J$1,$Y5-1,0,$Z5,1)),0)+IF(ISNUMBER($AA5),SUM(OFFSET(Change!J$1,$AA5-1,0,$AB5,1)),0)</f>
        <v>541.73459719100185</v>
      </c>
      <c r="K5" s="8">
        <f ca="1">IF(ISNUMBER($Y5),SUM(OFFSET(Change!K$1,$Y5-1,0,$Z5,1)),0)+IF(ISNUMBER($AA5),SUM(OFFSET(Change!K$1,$AA5-1,0,$AB5,1)),0)</f>
        <v>513.8109190024104</v>
      </c>
      <c r="L5" s="8">
        <f ca="1">IF(ISNUMBER($Y5),SUM(OFFSET(Change!L$1,$Y5-1,0,$Z5,1)),0)+IF(ISNUMBER($AA5),SUM(OFFSET(Change!L$1,$AA5-1,0,$AB5,1)),0)</f>
        <v>520.36083973117729</v>
      </c>
      <c r="M5" s="8">
        <f ca="1">IF(ISNUMBER($Y5),SUM(OFFSET(Change!M$1,$Y5-1,0,$Z5,1)),0)+IF(ISNUMBER($AA5),SUM(OFFSET(Change!M$1,$AA5-1,0,$AB5,1)),0)</f>
        <v>347.59681018586122</v>
      </c>
      <c r="N5" s="8">
        <f ca="1">IF(ISNUMBER($Y5),SUM(OFFSET(Change!N$1,$Y5-1,0,$Z5,1)),0)+IF(ISNUMBER($AA5),SUM(OFFSET(Change!N$1,$AA5-1,0,$AB5,1)),0)</f>
        <v>346.9120503043909</v>
      </c>
      <c r="O5" s="8">
        <f ca="1">IF(ISNUMBER($Y5),SUM(OFFSET(Change!O$1,$Y5-1,0,$Z5,1)),0)+IF(ISNUMBER($AA5),SUM(OFFSET(Change!O$1,$AA5-1,0,$AB5,1)),0)</f>
        <v>378.88975057504581</v>
      </c>
      <c r="P5" s="8">
        <f ca="1">IF(ISNUMBER($Y5),SUM(OFFSET(Change!P$1,$Y5-1,0,$Z5,1)),0)+IF(ISNUMBER($AA5),SUM(OFFSET(Change!P$1,$AA5-1,0,$AB5,1)),0)</f>
        <v>334.95876512639558</v>
      </c>
      <c r="Q5" s="8">
        <f ca="1">IF(ISNUMBER($Y5),SUM(OFFSET(Change!Q$1,$Y5-1,0,$Z5,1)),0)+IF(ISNUMBER($AA5),SUM(OFFSET(Change!Q$1,$AA5-1,0,$AB5,1)),0)</f>
        <v>319.98447066813776</v>
      </c>
      <c r="R5" s="8">
        <f ca="1">IF(ISNUMBER($Y5),SUM(OFFSET(Change!R$1,$Y5-1,0,$Z5,1)),0)+IF(ISNUMBER($AA5),SUM(OFFSET(Change!R$1,$AA5-1,0,$AB5,1)),0)</f>
        <v>275.89331480520343</v>
      </c>
      <c r="S5" s="8">
        <f ca="1">IF(ISNUMBER($Y5),SUM(OFFSET(Change!S$1,$Y5-1,0,$Z5,1)),0)+IF(ISNUMBER($AA5),SUM(OFFSET(Change!S$1,$AA5-1,0,$AB5,1)),0)</f>
        <v>296.38186185938963</v>
      </c>
      <c r="T5" s="8">
        <f ca="1">IF(ISNUMBER($Y5),SUM(OFFSET(Change!T$1,$Y5-1,0,$Z5,1)),0)+IF(ISNUMBER($AA5),SUM(OFFSET(Change!T$1,$AA5-1,0,$AB5,1)),0)</f>
        <v>340.2944976862675</v>
      </c>
      <c r="U5" s="8">
        <f ca="1">IF(ISNUMBER($Y5),SUM(OFFSET(Change!U$1,$Y5-1,0,$Z5,1)),0)+IF(ISNUMBER($AA5),SUM(OFFSET(Change!U$1,$AA5-1,0,$AB5,1)),0)</f>
        <v>23.52378895076199</v>
      </c>
      <c r="V5" s="8">
        <f ca="1">IF(ISNUMBER($Y5),SUM(OFFSET(Change!V$1,$Y5-1,0,$Z5,1)),0)+IF(ISNUMBER($AA5),SUM(OFFSET(Change!V$1,$AA5-1,0,$AB5,1)),0)</f>
        <v>3.3477483038235398</v>
      </c>
      <c r="W5" s="8">
        <f ca="1">IF(ISNUMBER($Y5),SUM(OFFSET(Change!W$1,$Y5-1,0,$Z5,1)),0)+IF(ISNUMBER($AA5),SUM(OFFSET(Change!W$1,$AA5-1,0,$AB5,1)),0)</f>
        <v>1.92718534155416</v>
      </c>
      <c r="Y5" s="4">
        <v>22</v>
      </c>
      <c r="Z5" s="4">
        <v>1</v>
      </c>
    </row>
    <row r="6" spans="2:28" x14ac:dyDescent="0.25">
      <c r="B6" s="4" t="s">
        <v>91</v>
      </c>
      <c r="C6" s="8">
        <f t="shared" ca="1" si="0"/>
        <v>764.98311510364249</v>
      </c>
      <c r="D6" s="8">
        <f ca="1">IF(ISNUMBER($Y6),SUM(OFFSET(Change!D$1,$Y6-1,0,$Z6,1)),0)+IF(ISNUMBER($AA6),SUM(OFFSET(Change!D$1,$AA6-1,0,$AB6,1)),0)</f>
        <v>12.80091333195592</v>
      </c>
      <c r="E6" s="8">
        <f ca="1">IF(ISNUMBER($Y6),SUM(OFFSET(Change!E$1,$Y6-1,0,$Z6,1)),0)+IF(ISNUMBER($AA6),SUM(OFFSET(Change!E$1,$AA6-1,0,$AB6,1)),0)</f>
        <v>12.96644829221319</v>
      </c>
      <c r="F6" s="8">
        <f ca="1">IF(ISNUMBER($Y6),SUM(OFFSET(Change!F$1,$Y6-1,0,$Z6,1)),0)+IF(ISNUMBER($AA6),SUM(OFFSET(Change!F$1,$AA6-1,0,$AB6,1)),0)</f>
        <v>8.2391291822986759</v>
      </c>
      <c r="G6" s="8">
        <f ca="1">IF(ISNUMBER($Y6),SUM(OFFSET(Change!G$1,$Y6-1,0,$Z6,1)),0)+IF(ISNUMBER($AA6),SUM(OFFSET(Change!G$1,$AA6-1,0,$AB6,1)),0)</f>
        <v>6.2177272995887805</v>
      </c>
      <c r="H6" s="8">
        <f ca="1">IF(ISNUMBER($Y6),SUM(OFFSET(Change!H$1,$Y6-1,0,$Z6,1)),0)+IF(ISNUMBER($AA6),SUM(OFFSET(Change!H$1,$AA6-1,0,$AB6,1)),0)</f>
        <v>5.1209893060061216</v>
      </c>
      <c r="I6" s="8">
        <f ca="1">IF(ISNUMBER($Y6),SUM(OFFSET(Change!I$1,$Y6-1,0,$Z6,1)),0)+IF(ISNUMBER($AA6),SUM(OFFSET(Change!I$1,$AA6-1,0,$AB6,1)),0)</f>
        <v>125.89325200077249</v>
      </c>
      <c r="J6" s="8">
        <f ca="1">IF(ISNUMBER($Y6),SUM(OFFSET(Change!J$1,$Y6-1,0,$Z6,1)),0)+IF(ISNUMBER($AA6),SUM(OFFSET(Change!J$1,$AA6-1,0,$AB6,1)),0)</f>
        <v>121.49687579181669</v>
      </c>
      <c r="K6" s="8">
        <f ca="1">IF(ISNUMBER($Y6),SUM(OFFSET(Change!K$1,$Y6-1,0,$Z6,1)),0)+IF(ISNUMBER($AA6),SUM(OFFSET(Change!K$1,$AA6-1,0,$AB6,1)),0)</f>
        <v>129.5243227541358</v>
      </c>
      <c r="L6" s="8">
        <f ca="1">IF(ISNUMBER($Y6),SUM(OFFSET(Change!L$1,$Y6-1,0,$Z6,1)),0)+IF(ISNUMBER($AA6),SUM(OFFSET(Change!L$1,$AA6-1,0,$AB6,1)),0)</f>
        <v>126.36463969497049</v>
      </c>
      <c r="M6" s="8">
        <f ca="1">IF(ISNUMBER($Y6),SUM(OFFSET(Change!M$1,$Y6-1,0,$Z6,1)),0)+IF(ISNUMBER($AA6),SUM(OFFSET(Change!M$1,$AA6-1,0,$AB6,1)),0)</f>
        <v>115.5343559963827</v>
      </c>
      <c r="N6" s="8">
        <f ca="1">IF(ISNUMBER($Y6),SUM(OFFSET(Change!N$1,$Y6-1,0,$Z6,1)),0)+IF(ISNUMBER($AA6),SUM(OFFSET(Change!N$1,$AA6-1,0,$AB6,1)),0)</f>
        <v>122.41699627874711</v>
      </c>
      <c r="O6" s="8">
        <f ca="1">IF(ISNUMBER($Y6),SUM(OFFSET(Change!O$1,$Y6-1,0,$Z6,1)),0)+IF(ISNUMBER($AA6),SUM(OFFSET(Change!O$1,$AA6-1,0,$AB6,1)),0)</f>
        <v>135.67522509287872</v>
      </c>
      <c r="P6" s="8">
        <f ca="1">IF(ISNUMBER($Y6),SUM(OFFSET(Change!P$1,$Y6-1,0,$Z6,1)),0)+IF(ISNUMBER($AA6),SUM(OFFSET(Change!P$1,$AA6-1,0,$AB6,1)),0)</f>
        <v>117.39084535148869</v>
      </c>
      <c r="Q6" s="8">
        <f ca="1">IF(ISNUMBER($Y6),SUM(OFFSET(Change!Q$1,$Y6-1,0,$Z6,1)),0)+IF(ISNUMBER($AA6),SUM(OFFSET(Change!Q$1,$AA6-1,0,$AB6,1)),0)</f>
        <v>117.3452256934182</v>
      </c>
      <c r="R6" s="8">
        <f ca="1">IF(ISNUMBER($Y6),SUM(OFFSET(Change!R$1,$Y6-1,0,$Z6,1)),0)+IF(ISNUMBER($AA6),SUM(OFFSET(Change!R$1,$AA6-1,0,$AB6,1)),0)</f>
        <v>112.47063339666319</v>
      </c>
      <c r="S6" s="8">
        <f ca="1">IF(ISNUMBER($Y6),SUM(OFFSET(Change!S$1,$Y6-1,0,$Z6,1)),0)+IF(ISNUMBER($AA6),SUM(OFFSET(Change!S$1,$AA6-1,0,$AB6,1)),0)</f>
        <v>126.1468348961069</v>
      </c>
      <c r="T6" s="8">
        <f ca="1">IF(ISNUMBER($Y6),SUM(OFFSET(Change!T$1,$Y6-1,0,$Z6,1)),0)+IF(ISNUMBER($AA6),SUM(OFFSET(Change!T$1,$AA6-1,0,$AB6,1)),0)</f>
        <v>142.44559846964569</v>
      </c>
      <c r="U6" s="8">
        <f ca="1">IF(ISNUMBER($Y6),SUM(OFFSET(Change!U$1,$Y6-1,0,$Z6,1)),0)+IF(ISNUMBER($AA6),SUM(OFFSET(Change!U$1,$AA6-1,0,$AB6,1)),0)</f>
        <v>1.19181626947228</v>
      </c>
      <c r="V6" s="8">
        <f ca="1">IF(ISNUMBER($Y6),SUM(OFFSET(Change!V$1,$Y6-1,0,$Z6,1)),0)+IF(ISNUMBER($AA6),SUM(OFFSET(Change!V$1,$AA6-1,0,$AB6,1)),0)</f>
        <v>0.16750311002263002</v>
      </c>
      <c r="W6" s="8">
        <f ca="1">IF(ISNUMBER($Y6),SUM(OFFSET(Change!W$1,$Y6-1,0,$Z6,1)),0)+IF(ISNUMBER($AA6),SUM(OFFSET(Change!W$1,$AA6-1,0,$AB6,1)),0)</f>
        <v>9.7719565586440016E-2</v>
      </c>
      <c r="Y6" s="4">
        <v>10</v>
      </c>
      <c r="Z6" s="4">
        <v>1</v>
      </c>
    </row>
    <row r="7" spans="2:28" x14ac:dyDescent="0.25">
      <c r="B7" s="4" t="s">
        <v>46</v>
      </c>
      <c r="C7" s="8">
        <f t="shared" ca="1" si="0"/>
        <v>4534.5506321230641</v>
      </c>
      <c r="D7" s="8">
        <f ca="1">IF(ISNUMBER($Y7),SUM(OFFSET(Change!D$1,$Y7-1,0,$Z7,1)),0)+IF(ISNUMBER($AA7),SUM(OFFSET(Change!D$1,$AA7-1,0,$AB7,1)),0)</f>
        <v>461.81263981524773</v>
      </c>
      <c r="E7" s="8">
        <f ca="1">IF(ISNUMBER($Y7),SUM(OFFSET(Change!E$1,$Y7-1,0,$Z7,1)),0)+IF(ISNUMBER($AA7),SUM(OFFSET(Change!E$1,$AA7-1,0,$AB7,1)),0)</f>
        <v>477.3770596088479</v>
      </c>
      <c r="F7" s="8">
        <f ca="1">IF(ISNUMBER($Y7),SUM(OFFSET(Change!F$1,$Y7-1,0,$Z7,1)),0)+IF(ISNUMBER($AA7),SUM(OFFSET(Change!F$1,$AA7-1,0,$AB7,1)),0)</f>
        <v>414.92630707737374</v>
      </c>
      <c r="G7" s="8">
        <f ca="1">IF(ISNUMBER($Y7),SUM(OFFSET(Change!G$1,$Y7-1,0,$Z7,1)),0)+IF(ISNUMBER($AA7),SUM(OFFSET(Change!G$1,$AA7-1,0,$AB7,1)),0)</f>
        <v>391.57900798331281</v>
      </c>
      <c r="H7" s="8">
        <f ca="1">IF(ISNUMBER($Y7),SUM(OFFSET(Change!H$1,$Y7-1,0,$Z7,1)),0)+IF(ISNUMBER($AA7),SUM(OFFSET(Change!H$1,$AA7-1,0,$AB7,1)),0)</f>
        <v>430.78723608956545</v>
      </c>
      <c r="I7" s="8">
        <f ca="1">IF(ISNUMBER($Y7),SUM(OFFSET(Change!I$1,$Y7-1,0,$Z7,1)),0)+IF(ISNUMBER($AA7),SUM(OFFSET(Change!I$1,$AA7-1,0,$AB7,1)),0)</f>
        <v>499.56899189637721</v>
      </c>
      <c r="J7" s="8">
        <f ca="1">IF(ISNUMBER($Y7),SUM(OFFSET(Change!J$1,$Y7-1,0,$Z7,1)),0)+IF(ISNUMBER($AA7),SUM(OFFSET(Change!J$1,$AA7-1,0,$AB7,1)),0)</f>
        <v>615.99061075370003</v>
      </c>
      <c r="K7" s="8">
        <f ca="1">IF(ISNUMBER($Y7),SUM(OFFSET(Change!K$1,$Y7-1,0,$Z7,1)),0)+IF(ISNUMBER($AA7),SUM(OFFSET(Change!K$1,$AA7-1,0,$AB7,1)),0)</f>
        <v>572.60689931352169</v>
      </c>
      <c r="L7" s="8">
        <f ca="1">IF(ISNUMBER($Y7),SUM(OFFSET(Change!L$1,$Y7-1,0,$Z7,1)),0)+IF(ISNUMBER($AA7),SUM(OFFSET(Change!L$1,$AA7-1,0,$AB7,1)),0)</f>
        <v>584.02389252851049</v>
      </c>
      <c r="M7" s="8">
        <f ca="1">IF(ISNUMBER($Y7),SUM(OFFSET(Change!M$1,$Y7-1,0,$Z7,1)),0)+IF(ISNUMBER($AA7),SUM(OFFSET(Change!M$1,$AA7-1,0,$AB7,1)),0)</f>
        <v>293.26924690192055</v>
      </c>
      <c r="N7" s="8">
        <f ca="1">IF(ISNUMBER($Y7),SUM(OFFSET(Change!N$1,$Y7-1,0,$Z7,1)),0)+IF(ISNUMBER($AA7),SUM(OFFSET(Change!N$1,$AA7-1,0,$AB7,1)),0)</f>
        <v>244.10856011143881</v>
      </c>
      <c r="O7" s="8">
        <f ca="1">IF(ISNUMBER($Y7),SUM(OFFSET(Change!O$1,$Y7-1,0,$Z7,1)),0)+IF(ISNUMBER($AA7),SUM(OFFSET(Change!O$1,$AA7-1,0,$AB7,1)),0)</f>
        <v>256.000114123598</v>
      </c>
      <c r="P7" s="8">
        <f ca="1">IF(ISNUMBER($Y7),SUM(OFFSET(Change!P$1,$Y7-1,0,$Z7,1)),0)+IF(ISNUMBER($AA7),SUM(OFFSET(Change!P$1,$AA7-1,0,$AB7,1)),0)</f>
        <v>267.45150775292552</v>
      </c>
      <c r="Q7" s="8">
        <f ca="1">IF(ISNUMBER($Y7),SUM(OFFSET(Change!Q$1,$Y7-1,0,$Z7,1)),0)+IF(ISNUMBER($AA7),SUM(OFFSET(Change!Q$1,$AA7-1,0,$AB7,1)),0)</f>
        <v>243.68945251265538</v>
      </c>
      <c r="R7" s="8">
        <f ca="1">IF(ISNUMBER($Y7),SUM(OFFSET(Change!R$1,$Y7-1,0,$Z7,1)),0)+IF(ISNUMBER($AA7),SUM(OFFSET(Change!R$1,$AA7-1,0,$AB7,1)),0)</f>
        <v>218.13063756202186</v>
      </c>
      <c r="S7" s="8">
        <f ca="1">IF(ISNUMBER($Y7),SUM(OFFSET(Change!S$1,$Y7-1,0,$Z7,1)),0)+IF(ISNUMBER($AA7),SUM(OFFSET(Change!S$1,$AA7-1,0,$AB7,1)),0)</f>
        <v>254.38223440228938</v>
      </c>
      <c r="T7" s="8">
        <f ca="1">IF(ISNUMBER($Y7),SUM(OFFSET(Change!T$1,$Y7-1,0,$Z7,1)),0)+IF(ISNUMBER($AA7),SUM(OFFSET(Change!T$1,$AA7-1,0,$AB7,1)),0)</f>
        <v>281.4462593306921</v>
      </c>
      <c r="U7" s="8">
        <f ca="1">IF(ISNUMBER($Y7),SUM(OFFSET(Change!U$1,$Y7-1,0,$Z7,1)),0)+IF(ISNUMBER($AA7),SUM(OFFSET(Change!U$1,$AA7-1,0,$AB7,1)),0)</f>
        <v>436.81346991103078</v>
      </c>
      <c r="V7" s="8">
        <f ca="1">IF(ISNUMBER($Y7),SUM(OFFSET(Change!V$1,$Y7-1,0,$Z7,1)),0)+IF(ISNUMBER($AA7),SUM(OFFSET(Change!V$1,$AA7-1,0,$AB7,1)),0)</f>
        <v>557.52883506132071</v>
      </c>
      <c r="W7" s="8">
        <f ca="1">IF(ISNUMBER($Y7),SUM(OFFSET(Change!W$1,$Y7-1,0,$Z7,1)),0)+IF(ISNUMBER($AA7),SUM(OFFSET(Change!W$1,$AA7-1,0,$AB7,1)),0)</f>
        <v>581.8197457024504</v>
      </c>
      <c r="Y7" s="4">
        <v>38</v>
      </c>
      <c r="Z7" s="4">
        <v>2</v>
      </c>
    </row>
    <row r="8" spans="2:28" x14ac:dyDescent="0.25">
      <c r="B8" s="4" t="s">
        <v>12</v>
      </c>
      <c r="C8" s="8">
        <f t="shared" ca="1" si="0"/>
        <v>110.81419590645496</v>
      </c>
      <c r="D8" s="8">
        <f ca="1">IF(ISNUMBER($Y8),SUM(OFFSET(Change!D$1,$Y8-1,0,$Z8,1)),0)+IF(ISNUMBER($AA8),SUM(OFFSET(Change!D$1,$AA8-1,0,$AB8,1)),0)</f>
        <v>6.1664435749765429</v>
      </c>
      <c r="E8" s="8">
        <f ca="1">IF(ISNUMBER($Y8),SUM(OFFSET(Change!E$1,$Y8-1,0,$Z8,1)),0)+IF(ISNUMBER($AA8),SUM(OFFSET(Change!E$1,$AA8-1,0,$AB8,1)),0)</f>
        <v>6.5233203133430973</v>
      </c>
      <c r="F8" s="8">
        <f ca="1">IF(ISNUMBER($Y8),SUM(OFFSET(Change!F$1,$Y8-1,0,$Z8,1)),0)+IF(ISNUMBER($AA8),SUM(OFFSET(Change!F$1,$AA8-1,0,$AB8,1)),0)</f>
        <v>6.3658745030784463</v>
      </c>
      <c r="G8" s="8">
        <f ca="1">IF(ISNUMBER($Y8),SUM(OFFSET(Change!G$1,$Y8-1,0,$Z8,1)),0)+IF(ISNUMBER($AA8),SUM(OFFSET(Change!G$1,$AA8-1,0,$AB8,1)),0)</f>
        <v>6.021784865200698</v>
      </c>
      <c r="H8" s="8">
        <f ca="1">IF(ISNUMBER($Y8),SUM(OFFSET(Change!H$1,$Y8-1,0,$Z8,1)),0)+IF(ISNUMBER($AA8),SUM(OFFSET(Change!H$1,$AA8-1,0,$AB8,1)),0)</f>
        <v>5.9935817652030785</v>
      </c>
      <c r="I8" s="8">
        <f ca="1">IF(ISNUMBER($Y8),SUM(OFFSET(Change!I$1,$Y8-1,0,$Z8,1)),0)+IF(ISNUMBER($AA8),SUM(OFFSET(Change!I$1,$AA8-1,0,$AB8,1)),0)</f>
        <v>7.6747383288445352</v>
      </c>
      <c r="J8" s="8">
        <f ca="1">IF(ISNUMBER($Y8),SUM(OFFSET(Change!J$1,$Y8-1,0,$Z8,1)),0)+IF(ISNUMBER($AA8),SUM(OFFSET(Change!J$1,$AA8-1,0,$AB8,1)),0)</f>
        <v>18.270639855569758</v>
      </c>
      <c r="K8" s="8">
        <f ca="1">IF(ISNUMBER($Y8),SUM(OFFSET(Change!K$1,$Y8-1,0,$Z8,1)),0)+IF(ISNUMBER($AA8),SUM(OFFSET(Change!K$1,$AA8-1,0,$AB8,1)),0)</f>
        <v>17.470540669508228</v>
      </c>
      <c r="L8" s="8">
        <f ca="1">IF(ISNUMBER($Y8),SUM(OFFSET(Change!L$1,$Y8-1,0,$Z8,1)),0)+IF(ISNUMBER($AA8),SUM(OFFSET(Change!L$1,$AA8-1,0,$AB8,1)),0)</f>
        <v>18.09285248555047</v>
      </c>
      <c r="M8" s="8">
        <f ca="1">IF(ISNUMBER($Y8),SUM(OFFSET(Change!M$1,$Y8-1,0,$Z8,1)),0)+IF(ISNUMBER($AA8),SUM(OFFSET(Change!M$1,$AA8-1,0,$AB8,1)),0)</f>
        <v>9.9522590680007177</v>
      </c>
      <c r="N8" s="8">
        <f ca="1">IF(ISNUMBER($Y8),SUM(OFFSET(Change!N$1,$Y8-1,0,$Z8,1)),0)+IF(ISNUMBER($AA8),SUM(OFFSET(Change!N$1,$AA8-1,0,$AB8,1)),0)</f>
        <v>8.2249424490486458</v>
      </c>
      <c r="O8" s="8">
        <f ca="1">IF(ISNUMBER($Y8),SUM(OFFSET(Change!O$1,$Y8-1,0,$Z8,1)),0)+IF(ISNUMBER($AA8),SUM(OFFSET(Change!O$1,$AA8-1,0,$AB8,1)),0)</f>
        <v>8.4607372817123832</v>
      </c>
      <c r="P8" s="8">
        <f ca="1">IF(ISNUMBER($Y8),SUM(OFFSET(Change!P$1,$Y8-1,0,$Z8,1)),0)+IF(ISNUMBER($AA8),SUM(OFFSET(Change!P$1,$AA8-1,0,$AB8,1)),0)</f>
        <v>8.7353126777915211</v>
      </c>
      <c r="Q8" s="8">
        <f ca="1">IF(ISNUMBER($Y8),SUM(OFFSET(Change!Q$1,$Y8-1,0,$Z8,1)),0)+IF(ISNUMBER($AA8),SUM(OFFSET(Change!Q$1,$AA8-1,0,$AB8,1)),0)</f>
        <v>8.2230609618322141</v>
      </c>
      <c r="R8" s="8">
        <f ca="1">IF(ISNUMBER($Y8),SUM(OFFSET(Change!R$1,$Y8-1,0,$Z8,1)),0)+IF(ISNUMBER($AA8),SUM(OFFSET(Change!R$1,$AA8-1,0,$AB8,1)),0)</f>
        <v>7.8904231018167197</v>
      </c>
      <c r="S8" s="8">
        <f ca="1">IF(ISNUMBER($Y8),SUM(OFFSET(Change!S$1,$Y8-1,0,$Z8,1)),0)+IF(ISNUMBER($AA8),SUM(OFFSET(Change!S$1,$AA8-1,0,$AB8,1)),0)</f>
        <v>8.6321823950721583</v>
      </c>
      <c r="T8" s="8">
        <f ca="1">IF(ISNUMBER($Y8),SUM(OFFSET(Change!T$1,$Y8-1,0,$Z8,1)),0)+IF(ISNUMBER($AA8),SUM(OFFSET(Change!T$1,$AA8-1,0,$AB8,1)),0)</f>
        <v>9.2199498425685853</v>
      </c>
      <c r="U8" s="8">
        <f ca="1">IF(ISNUMBER($Y8),SUM(OFFSET(Change!U$1,$Y8-1,0,$Z8,1)),0)+IF(ISNUMBER($AA8),SUM(OFFSET(Change!U$1,$AA8-1,0,$AB8,1)),0)</f>
        <v>16.335787762673561</v>
      </c>
      <c r="V8" s="8">
        <f ca="1">IF(ISNUMBER($Y8),SUM(OFFSET(Change!V$1,$Y8-1,0,$Z8,1)),0)+IF(ISNUMBER($AA8),SUM(OFFSET(Change!V$1,$AA8-1,0,$AB8,1)),0)</f>
        <v>23.563687492036667</v>
      </c>
      <c r="W8" s="8">
        <f ca="1">IF(ISNUMBER($Y8),SUM(OFFSET(Change!W$1,$Y8-1,0,$Z8,1)),0)+IF(ISNUMBER($AA8),SUM(OFFSET(Change!W$1,$AA8-1,0,$AB8,1)),0)</f>
        <v>23.527854672089902</v>
      </c>
      <c r="Y8" s="4">
        <v>33</v>
      </c>
      <c r="Z8" s="4">
        <v>1</v>
      </c>
    </row>
    <row r="9" spans="2:28" x14ac:dyDescent="0.25">
      <c r="B9" s="4" t="s">
        <v>47</v>
      </c>
      <c r="C9" s="8">
        <f t="shared" ca="1" si="0"/>
        <v>-7753.3939761898164</v>
      </c>
      <c r="D9" s="8">
        <f ca="1">IF(ISNUMBER($Y9),SUM(OFFSET(Change!D$1,$Y9-1,0,$Z9,1)),0)+IF(ISNUMBER($AA9),SUM(OFFSET(Change!D$1,$AA9-1,0,$AB9,1)),0)</f>
        <v>-4.5873365877546917</v>
      </c>
      <c r="E9" s="8">
        <f ca="1">IF(ISNUMBER($Y9),SUM(OFFSET(Change!E$1,$Y9-1,0,$Z9,1)),0)+IF(ISNUMBER($AA9),SUM(OFFSET(Change!E$1,$AA9-1,0,$AB9,1)),0)</f>
        <v>-26.089829613134185</v>
      </c>
      <c r="F9" s="8">
        <f ca="1">IF(ISNUMBER($Y9),SUM(OFFSET(Change!F$1,$Y9-1,0,$Z9,1)),0)+IF(ISNUMBER($AA9),SUM(OFFSET(Change!F$1,$AA9-1,0,$AB9,1)),0)</f>
        <v>-183.10190619570812</v>
      </c>
      <c r="G9" s="8">
        <f ca="1">IF(ISNUMBER($Y9),SUM(OFFSET(Change!G$1,$Y9-1,0,$Z9,1)),0)+IF(ISNUMBER($AA9),SUM(OFFSET(Change!G$1,$AA9-1,0,$AB9,1)),0)</f>
        <v>-277.49868039060027</v>
      </c>
      <c r="H9" s="8">
        <f ca="1">IF(ISNUMBER($Y9),SUM(OFFSET(Change!H$1,$Y9-1,0,$Z9,1)),0)+IF(ISNUMBER($AA9),SUM(OFFSET(Change!H$1,$AA9-1,0,$AB9,1)),0)</f>
        <v>-400.25665770110822</v>
      </c>
      <c r="I9" s="8">
        <f ca="1">IF(ISNUMBER($Y9),SUM(OFFSET(Change!I$1,$Y9-1,0,$Z9,1)),0)+IF(ISNUMBER($AA9),SUM(OFFSET(Change!I$1,$AA9-1,0,$AB9,1)),0)</f>
        <v>-412.06500516335075</v>
      </c>
      <c r="J9" s="8">
        <f ca="1">IF(ISNUMBER($Y9),SUM(OFFSET(Change!J$1,$Y9-1,0,$Z9,1)),0)+IF(ISNUMBER($AA9),SUM(OFFSET(Change!J$1,$AA9-1,0,$AB9,1)),0)</f>
        <v>-443.66960135663237</v>
      </c>
      <c r="K9" s="8">
        <f ca="1">IF(ISNUMBER($Y9),SUM(OFFSET(Change!K$1,$Y9-1,0,$Z9,1)),0)+IF(ISNUMBER($AA9),SUM(OFFSET(Change!K$1,$AA9-1,0,$AB9,1)),0)</f>
        <v>-646.92767490970698</v>
      </c>
      <c r="L9" s="8">
        <f ca="1">IF(ISNUMBER($Y9),SUM(OFFSET(Change!L$1,$Y9-1,0,$Z9,1)),0)+IF(ISNUMBER($AA9),SUM(OFFSET(Change!L$1,$AA9-1,0,$AB9,1)),0)</f>
        <v>-344.21210611817696</v>
      </c>
      <c r="M9" s="8">
        <f ca="1">IF(ISNUMBER($Y9),SUM(OFFSET(Change!M$1,$Y9-1,0,$Z9,1)),0)+IF(ISNUMBER($AA9),SUM(OFFSET(Change!M$1,$AA9-1,0,$AB9,1)),0)</f>
        <v>-1224.2026143446312</v>
      </c>
      <c r="N9" s="8">
        <f ca="1">IF(ISNUMBER($Y9),SUM(OFFSET(Change!N$1,$Y9-1,0,$Z9,1)),0)+IF(ISNUMBER($AA9),SUM(OFFSET(Change!N$1,$AA9-1,0,$AB9,1)),0)</f>
        <v>-1508.9879946832807</v>
      </c>
      <c r="O9" s="8">
        <f ca="1">IF(ISNUMBER($Y9),SUM(OFFSET(Change!O$1,$Y9-1,0,$Z9,1)),0)+IF(ISNUMBER($AA9),SUM(OFFSET(Change!O$1,$AA9-1,0,$AB9,1)),0)</f>
        <v>-1556.7923448441534</v>
      </c>
      <c r="P9" s="8">
        <f ca="1">IF(ISNUMBER($Y9),SUM(OFFSET(Change!P$1,$Y9-1,0,$Z9,1)),0)+IF(ISNUMBER($AA9),SUM(OFFSET(Change!P$1,$AA9-1,0,$AB9,1)),0)</f>
        <v>-1420.7205874773185</v>
      </c>
      <c r="Q9" s="8">
        <f ca="1">IF(ISNUMBER($Y9),SUM(OFFSET(Change!Q$1,$Y9-1,0,$Z9,1)),0)+IF(ISNUMBER($AA9),SUM(OFFSET(Change!Q$1,$AA9-1,0,$AB9,1)),0)</f>
        <v>-1496.7899093362944</v>
      </c>
      <c r="R9" s="8">
        <f ca="1">IF(ISNUMBER($Y9),SUM(OFFSET(Change!R$1,$Y9-1,0,$Z9,1)),0)+IF(ISNUMBER($AA9),SUM(OFFSET(Change!R$1,$AA9-1,0,$AB9,1)),0)</f>
        <v>-1572.2906294319646</v>
      </c>
      <c r="S9" s="8">
        <f ca="1">IF(ISNUMBER($Y9),SUM(OFFSET(Change!S$1,$Y9-1,0,$Z9,1)),0)+IF(ISNUMBER($AA9),SUM(OFFSET(Change!S$1,$AA9-1,0,$AB9,1)),0)</f>
        <v>-1580.746778941153</v>
      </c>
      <c r="T9" s="8">
        <f ca="1">IF(ISNUMBER($Y9),SUM(OFFSET(Change!T$1,$Y9-1,0,$Z9,1)),0)+IF(ISNUMBER($AA9),SUM(OFFSET(Change!T$1,$AA9-1,0,$AB9,1)),0)</f>
        <v>-1558.5650703623003</v>
      </c>
      <c r="U9" s="8">
        <f ca="1">IF(ISNUMBER($Y9),SUM(OFFSET(Change!U$1,$Y9-1,0,$Z9,1)),0)+IF(ISNUMBER($AA9),SUM(OFFSET(Change!U$1,$AA9-1,0,$AB9,1)),0)</f>
        <v>-1382.3086812366537</v>
      </c>
      <c r="V9" s="8">
        <f ca="1">IF(ISNUMBER($Y9),SUM(OFFSET(Change!V$1,$Y9-1,0,$Z9,1)),0)+IF(ISNUMBER($AA9),SUM(OFFSET(Change!V$1,$AA9-1,0,$AB9,1)),0)</f>
        <v>-1453.5128794364127</v>
      </c>
      <c r="W9" s="8">
        <f ca="1">IF(ISNUMBER($Y9),SUM(OFFSET(Change!W$1,$Y9-1,0,$Z9,1)),0)+IF(ISNUMBER($AA9),SUM(OFFSET(Change!W$1,$AA9-1,0,$AB9,1)),0)</f>
        <v>-326.60008398981427</v>
      </c>
      <c r="Y9" s="4">
        <v>31</v>
      </c>
      <c r="Z9" s="9">
        <v>2</v>
      </c>
      <c r="AA9" s="9">
        <v>34</v>
      </c>
      <c r="AB9" s="4">
        <v>4</v>
      </c>
    </row>
    <row r="10" spans="2:28" x14ac:dyDescent="0.25">
      <c r="B10" s="4" t="s">
        <v>48</v>
      </c>
      <c r="C10" s="8">
        <f t="shared" ca="1" si="0"/>
        <v>1314.0322599126264</v>
      </c>
      <c r="D10" s="8">
        <f ca="1">IF(ISNUMBER($Y10),SUM(OFFSET(Change!D$1,$Y10-1,0,$Z10,1)),0)+IF(ISNUMBER($AA10),SUM(OFFSET(Change!D$1,$AA10-1,0,$AB10,1)),0)</f>
        <v>9.4720593313632762</v>
      </c>
      <c r="E10" s="8">
        <f ca="1">IF(ISNUMBER($Y10),SUM(OFFSET(Change!E$1,$Y10-1,0,$Z10,1)),0)+IF(ISNUMBER($AA10),SUM(OFFSET(Change!E$1,$AA10-1,0,$AB10,1)),0)</f>
        <v>18.556657916483658</v>
      </c>
      <c r="F10" s="8">
        <f ca="1">IF(ISNUMBER($Y10),SUM(OFFSET(Change!F$1,$Y10-1,0,$Z10,1)),0)+IF(ISNUMBER($AA10),SUM(OFFSET(Change!F$1,$AA10-1,0,$AB10,1)),0)</f>
        <v>28.189782851463111</v>
      </c>
      <c r="G10" s="8">
        <f ca="1">IF(ISNUMBER($Y10),SUM(OFFSET(Change!G$1,$Y10-1,0,$Z10,1)),0)+IF(ISNUMBER($AA10),SUM(OFFSET(Change!G$1,$AA10-1,0,$AB10,1)),0)</f>
        <v>28.663259193264214</v>
      </c>
      <c r="H10" s="8">
        <f ca="1">IF(ISNUMBER($Y10),SUM(OFFSET(Change!H$1,$Y10-1,0,$Z10,1)),0)+IF(ISNUMBER($AA10),SUM(OFFSET(Change!H$1,$AA10-1,0,$AB10,1)),0)</f>
        <v>35.554649911971318</v>
      </c>
      <c r="I10" s="8">
        <f ca="1">IF(ISNUMBER($Y10),SUM(OFFSET(Change!I$1,$Y10-1,0,$Z10,1)),0)+IF(ISNUMBER($AA10),SUM(OFFSET(Change!I$1,$AA10-1,0,$AB10,1)),0)</f>
        <v>50.125431578575679</v>
      </c>
      <c r="J10" s="8">
        <f ca="1">IF(ISNUMBER($Y10),SUM(OFFSET(Change!J$1,$Y10-1,0,$Z10,1)),0)+IF(ISNUMBER($AA10),SUM(OFFSET(Change!J$1,$AA10-1,0,$AB10,1)),0)</f>
        <v>67.714860869594773</v>
      </c>
      <c r="K10" s="8">
        <f ca="1">IF(ISNUMBER($Y10),SUM(OFFSET(Change!K$1,$Y10-1,0,$Z10,1)),0)+IF(ISNUMBER($AA10),SUM(OFFSET(Change!K$1,$AA10-1,0,$AB10,1)),0)</f>
        <v>89.328717627416211</v>
      </c>
      <c r="L10" s="8">
        <f ca="1">IF(ISNUMBER($Y10),SUM(OFFSET(Change!L$1,$Y10-1,0,$Z10,1)),0)+IF(ISNUMBER($AA10),SUM(OFFSET(Change!L$1,$AA10-1,0,$AB10,1)),0)</f>
        <v>111.34274290197732</v>
      </c>
      <c r="M10" s="8">
        <f ca="1">IF(ISNUMBER($Y10),SUM(OFFSET(Change!M$1,$Y10-1,0,$Z10,1)),0)+IF(ISNUMBER($AA10),SUM(OFFSET(Change!M$1,$AA10-1,0,$AB10,1)),0)</f>
        <v>134.4054225645618</v>
      </c>
      <c r="N10" s="8">
        <f ca="1">IF(ISNUMBER($Y10),SUM(OFFSET(Change!N$1,$Y10-1,0,$Z10,1)),0)+IF(ISNUMBER($AA10),SUM(OFFSET(Change!N$1,$AA10-1,0,$AB10,1)),0)</f>
        <v>159.83702170574591</v>
      </c>
      <c r="O10" s="8">
        <f ca="1">IF(ISNUMBER($Y10),SUM(OFFSET(Change!O$1,$Y10-1,0,$Z10,1)),0)+IF(ISNUMBER($AA10),SUM(OFFSET(Change!O$1,$AA10-1,0,$AB10,1)),0)</f>
        <v>184.80406485097939</v>
      </c>
      <c r="P10" s="8">
        <f ca="1">IF(ISNUMBER($Y10),SUM(OFFSET(Change!P$1,$Y10-1,0,$Z10,1)),0)+IF(ISNUMBER($AA10),SUM(OFFSET(Change!P$1,$AA10-1,0,$AB10,1)),0)</f>
        <v>207.38320526452782</v>
      </c>
      <c r="Q10" s="8">
        <f ca="1">IF(ISNUMBER($Y10),SUM(OFFSET(Change!Q$1,$Y10-1,0,$Z10,1)),0)+IF(ISNUMBER($AA10),SUM(OFFSET(Change!Q$1,$AA10-1,0,$AB10,1)),0)</f>
        <v>226.56691724995099</v>
      </c>
      <c r="R10" s="8">
        <f ca="1">IF(ISNUMBER($Y10),SUM(OFFSET(Change!R$1,$Y10-1,0,$Z10,1)),0)+IF(ISNUMBER($AA10),SUM(OFFSET(Change!R$1,$AA10-1,0,$AB10,1)),0)</f>
        <v>252.51714890566842</v>
      </c>
      <c r="S10" s="8">
        <f ca="1">IF(ISNUMBER($Y10),SUM(OFFSET(Change!S$1,$Y10-1,0,$Z10,1)),0)+IF(ISNUMBER($AA10),SUM(OFFSET(Change!S$1,$AA10-1,0,$AB10,1)),0)</f>
        <v>278.5773163419189</v>
      </c>
      <c r="T10" s="8">
        <f ca="1">IF(ISNUMBER($Y10),SUM(OFFSET(Change!T$1,$Y10-1,0,$Z10,1)),0)+IF(ISNUMBER($AA10),SUM(OFFSET(Change!T$1,$AA10-1,0,$AB10,1)),0)</f>
        <v>305.023725715068</v>
      </c>
      <c r="U10" s="8">
        <f ca="1">IF(ISNUMBER($Y10),SUM(OFFSET(Change!U$1,$Y10-1,0,$Z10,1)),0)+IF(ISNUMBER($AA10),SUM(OFFSET(Change!U$1,$AA10-1,0,$AB10,1)),0)</f>
        <v>334.33285024958275</v>
      </c>
      <c r="V10" s="8">
        <f ca="1">IF(ISNUMBER($Y10),SUM(OFFSET(Change!V$1,$Y10-1,0,$Z10,1)),0)+IF(ISNUMBER($AA10),SUM(OFFSET(Change!V$1,$AA10-1,0,$AB10,1)),0)</f>
        <v>356.36088274260538</v>
      </c>
      <c r="W10" s="8">
        <f ca="1">IF(ISNUMBER($Y10),SUM(OFFSET(Change!W$1,$Y10-1,0,$Z10,1)),0)+IF(ISNUMBER($AA10),SUM(OFFSET(Change!W$1,$AA10-1,0,$AB10,1)),0)</f>
        <v>389.24050890716006</v>
      </c>
      <c r="Y10" s="4">
        <v>61</v>
      </c>
      <c r="Z10" s="4">
        <v>2</v>
      </c>
    </row>
    <row r="11" spans="2:28" x14ac:dyDescent="0.25">
      <c r="B11" s="4" t="s">
        <v>52</v>
      </c>
      <c r="C11" s="8">
        <f t="shared" ca="1" si="0"/>
        <v>9256.4433979692421</v>
      </c>
      <c r="D11" s="8">
        <f ca="1">IF(ISNUMBER($Y11),SUM(OFFSET(Change!D$1,$Y11-1,0,$Z11,1)),0)+IF(ISNUMBER($AA11),SUM(OFFSET(Change!D$1,$AA11-1,0,$AB11,1)),0)</f>
        <v>1020.6117549994005</v>
      </c>
      <c r="E11" s="8">
        <f ca="1">IF(ISNUMBER($Y11),SUM(OFFSET(Change!E$1,$Y11-1,0,$Z11,1)),0)+IF(ISNUMBER($AA11),SUM(OFFSET(Change!E$1,$AA11-1,0,$AB11,1)),0)</f>
        <v>1215.4632477037708</v>
      </c>
      <c r="F11" s="8">
        <f ca="1">IF(ISNUMBER($Y11),SUM(OFFSET(Change!F$1,$Y11-1,0,$Z11,1)),0)+IF(ISNUMBER($AA11),SUM(OFFSET(Change!F$1,$AA11-1,0,$AB11,1)),0)</f>
        <v>1158.4633425720524</v>
      </c>
      <c r="G11" s="8">
        <f ca="1">IF(ISNUMBER($Y11),SUM(OFFSET(Change!G$1,$Y11-1,0,$Z11,1)),0)+IF(ISNUMBER($AA11),SUM(OFFSET(Change!G$1,$AA11-1,0,$AB11,1)),0)</f>
        <v>1137.6568864131348</v>
      </c>
      <c r="H11" s="8">
        <f ca="1">IF(ISNUMBER($Y11),SUM(OFFSET(Change!H$1,$Y11-1,0,$Z11,1)),0)+IF(ISNUMBER($AA11),SUM(OFFSET(Change!H$1,$AA11-1,0,$AB11,1)),0)</f>
        <v>1164.9826308860413</v>
      </c>
      <c r="I11" s="8">
        <f ca="1">IF(ISNUMBER($Y11),SUM(OFFSET(Change!I$1,$Y11-1,0,$Z11,1)),0)+IF(ISNUMBER($AA11),SUM(OFFSET(Change!I$1,$AA11-1,0,$AB11,1)),0)</f>
        <v>893.5581144707387</v>
      </c>
      <c r="J11" s="8">
        <f ca="1">IF(ISNUMBER($Y11),SUM(OFFSET(Change!J$1,$Y11-1,0,$Z11,1)),0)+IF(ISNUMBER($AA11),SUM(OFFSET(Change!J$1,$AA11-1,0,$AB11,1)),0)</f>
        <v>880.37307367779499</v>
      </c>
      <c r="K11" s="8">
        <f ca="1">IF(ISNUMBER($Y11),SUM(OFFSET(Change!K$1,$Y11-1,0,$Z11,1)),0)+IF(ISNUMBER($AA11),SUM(OFFSET(Change!K$1,$AA11-1,0,$AB11,1)),0)</f>
        <v>848.28359826616781</v>
      </c>
      <c r="L11" s="8">
        <f ca="1">IF(ISNUMBER($Y11),SUM(OFFSET(Change!L$1,$Y11-1,0,$Z11,1)),0)+IF(ISNUMBER($AA11),SUM(OFFSET(Change!L$1,$AA11-1,0,$AB11,1)),0)</f>
        <v>872.31302429532195</v>
      </c>
      <c r="M11" s="8">
        <f ca="1">IF(ISNUMBER($Y11),SUM(OFFSET(Change!M$1,$Y11-1,0,$Z11,1)),0)+IF(ISNUMBER($AA11),SUM(OFFSET(Change!M$1,$AA11-1,0,$AB11,1)),0)</f>
        <v>527.52607532247737</v>
      </c>
      <c r="N11" s="8">
        <f ca="1">IF(ISNUMBER($Y11),SUM(OFFSET(Change!N$1,$Y11-1,0,$Z11,1)),0)+IF(ISNUMBER($AA11),SUM(OFFSET(Change!N$1,$AA11-1,0,$AB11,1)),0)</f>
        <v>475.21295323274427</v>
      </c>
      <c r="O11" s="8">
        <f ca="1">IF(ISNUMBER($Y11),SUM(OFFSET(Change!O$1,$Y11-1,0,$Z11,1)),0)+IF(ISNUMBER($AA11),SUM(OFFSET(Change!O$1,$AA11-1,0,$AB11,1)),0)</f>
        <v>504.73897915704515</v>
      </c>
      <c r="P11" s="8">
        <f ca="1">IF(ISNUMBER($Y11),SUM(OFFSET(Change!P$1,$Y11-1,0,$Z11,1)),0)+IF(ISNUMBER($AA11),SUM(OFFSET(Change!P$1,$AA11-1,0,$AB11,1)),0)</f>
        <v>513.25865623899438</v>
      </c>
      <c r="Q11" s="8">
        <f ca="1">IF(ISNUMBER($Y11),SUM(OFFSET(Change!Q$1,$Y11-1,0,$Z11,1)),0)+IF(ISNUMBER($AA11),SUM(OFFSET(Change!Q$1,$AA11-1,0,$AB11,1)),0)</f>
        <v>470.30384157492159</v>
      </c>
      <c r="R11" s="8">
        <f ca="1">IF(ISNUMBER($Y11),SUM(OFFSET(Change!R$1,$Y11-1,0,$Z11,1)),0)+IF(ISNUMBER($AA11),SUM(OFFSET(Change!R$1,$AA11-1,0,$AB11,1)),0)</f>
        <v>500.24969006486964</v>
      </c>
      <c r="S11" s="8">
        <f ca="1">IF(ISNUMBER($Y11),SUM(OFFSET(Change!S$1,$Y11-1,0,$Z11,1)),0)+IF(ISNUMBER($AA11),SUM(OFFSET(Change!S$1,$AA11-1,0,$AB11,1)),0)</f>
        <v>525.9091446570676</v>
      </c>
      <c r="T11" s="8">
        <f ca="1">IF(ISNUMBER($Y11),SUM(OFFSET(Change!T$1,$Y11-1,0,$Z11,1)),0)+IF(ISNUMBER($AA11),SUM(OFFSET(Change!T$1,$AA11-1,0,$AB11,1)),0)</f>
        <v>570.39905848939907</v>
      </c>
      <c r="U11" s="8">
        <f ca="1">IF(ISNUMBER($Y11),SUM(OFFSET(Change!U$1,$Y11-1,0,$Z11,1)),0)+IF(ISNUMBER($AA11),SUM(OFFSET(Change!U$1,$AA11-1,0,$AB11,1)),0)</f>
        <v>713.44024220349365</v>
      </c>
      <c r="V11" s="8">
        <f ca="1">IF(ISNUMBER($Y11),SUM(OFFSET(Change!V$1,$Y11-1,0,$Z11,1)),0)+IF(ISNUMBER($AA11),SUM(OFFSET(Change!V$1,$AA11-1,0,$AB11,1)),0)</f>
        <v>792.19355271473296</v>
      </c>
      <c r="W11" s="8">
        <f ca="1">IF(ISNUMBER($Y11),SUM(OFFSET(Change!W$1,$Y11-1,0,$Z11,1)),0)+IF(ISNUMBER($AA11),SUM(OFFSET(Change!W$1,$AA11-1,0,$AB11,1)),0)</f>
        <v>831.50114474222062</v>
      </c>
      <c r="Y11" s="4">
        <v>67</v>
      </c>
      <c r="Z11" s="4">
        <v>1</v>
      </c>
    </row>
    <row r="12" spans="2:28" x14ac:dyDescent="0.25">
      <c r="B12" s="4" t="s">
        <v>53</v>
      </c>
      <c r="C12" s="8">
        <f t="shared" ca="1" si="0"/>
        <v>-1007.4076540454004</v>
      </c>
      <c r="D12" s="8">
        <f ca="1">IF(ISNUMBER($Y12),SUM(OFFSET(Change!D$1,$Y12-1,0,$Z12,1)),0)+IF(ISNUMBER($AA12),SUM(OFFSET(Change!D$1,$AA12-1,0,$AB12,1)),0)</f>
        <v>-285.10242089259748</v>
      </c>
      <c r="E12" s="8">
        <f ca="1">IF(ISNUMBER($Y12),SUM(OFFSET(Change!E$1,$Y12-1,0,$Z12,1)),0)+IF(ISNUMBER($AA12),SUM(OFFSET(Change!E$1,$AA12-1,0,$AB12,1)),0)</f>
        <v>-372.4425079120806</v>
      </c>
      <c r="F12" s="8">
        <f ca="1">IF(ISNUMBER($Y12),SUM(OFFSET(Change!F$1,$Y12-1,0,$Z12,1)),0)+IF(ISNUMBER($AA12),SUM(OFFSET(Change!F$1,$AA12-1,0,$AB12,1)),0)</f>
        <v>-57.669276490230843</v>
      </c>
      <c r="G12" s="8">
        <f ca="1">IF(ISNUMBER($Y12),SUM(OFFSET(Change!G$1,$Y12-1,0,$Z12,1)),0)+IF(ISNUMBER($AA12),SUM(OFFSET(Change!G$1,$AA12-1,0,$AB12,1)),0)</f>
        <v>-36.627801776719629</v>
      </c>
      <c r="H12" s="8">
        <f ca="1">IF(ISNUMBER($Y12),SUM(OFFSET(Change!H$1,$Y12-1,0,$Z12,1)),0)+IF(ISNUMBER($AA12),SUM(OFFSET(Change!H$1,$AA12-1,0,$AB12,1)),0)</f>
        <v>-32.364416011938928</v>
      </c>
      <c r="I12" s="8">
        <f ca="1">IF(ISNUMBER($Y12),SUM(OFFSET(Change!I$1,$Y12-1,0,$Z12,1)),0)+IF(ISNUMBER($AA12),SUM(OFFSET(Change!I$1,$AA12-1,0,$AB12,1)),0)</f>
        <v>-16.642659584080249</v>
      </c>
      <c r="J12" s="8">
        <f ca="1">IF(ISNUMBER($Y12),SUM(OFFSET(Change!J$1,$Y12-1,0,$Z12,1)),0)+IF(ISNUMBER($AA12),SUM(OFFSET(Change!J$1,$AA12-1,0,$AB12,1)),0)</f>
        <v>-8.2822258372115787</v>
      </c>
      <c r="K12" s="8">
        <f ca="1">IF(ISNUMBER($Y12),SUM(OFFSET(Change!K$1,$Y12-1,0,$Z12,1)),0)+IF(ISNUMBER($AA12),SUM(OFFSET(Change!K$1,$AA12-1,0,$AB12,1)),0)</f>
        <v>-10.202493801958777</v>
      </c>
      <c r="L12" s="8">
        <f ca="1">IF(ISNUMBER($Y12),SUM(OFFSET(Change!L$1,$Y12-1,0,$Z12,1)),0)+IF(ISNUMBER($AA12),SUM(OFFSET(Change!L$1,$AA12-1,0,$AB12,1)),0)</f>
        <v>-8.5169584413788009</v>
      </c>
      <c r="M12" s="8">
        <f ca="1">IF(ISNUMBER($Y12),SUM(OFFSET(Change!M$1,$Y12-1,0,$Z12,1)),0)+IF(ISNUMBER($AA12),SUM(OFFSET(Change!M$1,$AA12-1,0,$AB12,1)),0)</f>
        <v>-62.395034930579371</v>
      </c>
      <c r="N12" s="8">
        <f ca="1">IF(ISNUMBER($Y12),SUM(OFFSET(Change!N$1,$Y12-1,0,$Z12,1)),0)+IF(ISNUMBER($AA12),SUM(OFFSET(Change!N$1,$AA12-1,0,$AB12,1)),0)</f>
        <v>-59.396086323365815</v>
      </c>
      <c r="O12" s="8">
        <f ca="1">IF(ISNUMBER($Y12),SUM(OFFSET(Change!O$1,$Y12-1,0,$Z12,1)),0)+IF(ISNUMBER($AA12),SUM(OFFSET(Change!O$1,$AA12-1,0,$AB12,1)),0)</f>
        <v>-56.292959571325184</v>
      </c>
      <c r="P12" s="8">
        <f ca="1">IF(ISNUMBER($Y12),SUM(OFFSET(Change!P$1,$Y12-1,0,$Z12,1)),0)+IF(ISNUMBER($AA12),SUM(OFFSET(Change!P$1,$AA12-1,0,$AB12,1)),0)</f>
        <v>-53.987776389120306</v>
      </c>
      <c r="Q12" s="8">
        <f ca="1">IF(ISNUMBER($Y12),SUM(OFFSET(Change!Q$1,$Y12-1,0,$Z12,1)),0)+IF(ISNUMBER($AA12),SUM(OFFSET(Change!Q$1,$AA12-1,0,$AB12,1)),0)</f>
        <v>-60.486283598654929</v>
      </c>
      <c r="R12" s="8">
        <f ca="1">IF(ISNUMBER($Y12),SUM(OFFSET(Change!R$1,$Y12-1,0,$Z12,1)),0)+IF(ISNUMBER($AA12),SUM(OFFSET(Change!R$1,$AA12-1,0,$AB12,1)),0)</f>
        <v>-68.868820179644558</v>
      </c>
      <c r="S12" s="8">
        <f ca="1">IF(ISNUMBER($Y12),SUM(OFFSET(Change!S$1,$Y12-1,0,$Z12,1)),0)+IF(ISNUMBER($AA12),SUM(OFFSET(Change!S$1,$AA12-1,0,$AB12,1)),0)</f>
        <v>-69.664650976746358</v>
      </c>
      <c r="T12" s="8">
        <f ca="1">IF(ISNUMBER($Y12),SUM(OFFSET(Change!T$1,$Y12-1,0,$Z12,1)),0)+IF(ISNUMBER($AA12),SUM(OFFSET(Change!T$1,$AA12-1,0,$AB12,1)),0)</f>
        <v>-71.228327958442193</v>
      </c>
      <c r="U12" s="8">
        <f ca="1">IF(ISNUMBER($Y12),SUM(OFFSET(Change!U$1,$Y12-1,0,$Z12,1)),0)+IF(ISNUMBER($AA12),SUM(OFFSET(Change!U$1,$AA12-1,0,$AB12,1)),0)</f>
        <v>-68.152751359782926</v>
      </c>
      <c r="V12" s="8">
        <f ca="1">IF(ISNUMBER($Y12),SUM(OFFSET(Change!V$1,$Y12-1,0,$Z12,1)),0)+IF(ISNUMBER($AA12),SUM(OFFSET(Change!V$1,$AA12-1,0,$AB12,1)),0)</f>
        <v>-82.900146556143937</v>
      </c>
      <c r="W12" s="8">
        <f ca="1">IF(ISNUMBER($Y12),SUM(OFFSET(Change!W$1,$Y12-1,0,$Z12,1)),0)+IF(ISNUMBER($AA12),SUM(OFFSET(Change!W$1,$AA12-1,0,$AB12,1)),0)</f>
        <v>-113.66174477650193</v>
      </c>
      <c r="Y12" s="4">
        <v>66</v>
      </c>
      <c r="Z12" s="4">
        <v>1</v>
      </c>
    </row>
    <row r="13" spans="2:28" x14ac:dyDescent="0.25">
      <c r="B13" s="4" t="s">
        <v>49</v>
      </c>
      <c r="C13" s="8">
        <f t="shared" ca="1" si="0"/>
        <v>7724.4758121916848</v>
      </c>
      <c r="D13" s="8">
        <f ca="1">IF(ISNUMBER($Y13),SUM(OFFSET(Change!D$1,$Y13-1,0,$Z13,1)),0)+IF(ISNUMBER($AA13),SUM(OFFSET(Change!D$1,$AA13-1,0,$AB13,1)),0)</f>
        <v>1535.9642702639237</v>
      </c>
      <c r="E13" s="8">
        <f ca="1">IF(ISNUMBER($Y13),SUM(OFFSET(Change!E$1,$Y13-1,0,$Z13,1)),0)+IF(ISNUMBER($AA13),SUM(OFFSET(Change!E$1,$AA13-1,0,$AB13,1)),0)</f>
        <v>1648.794048858693</v>
      </c>
      <c r="F13" s="8">
        <f ca="1">IF(ISNUMBER($Y13),SUM(OFFSET(Change!F$1,$Y13-1,0,$Z13,1)),0)+IF(ISNUMBER($AA13),SUM(OFFSET(Change!F$1,$AA13-1,0,$AB13,1)),0)</f>
        <v>1293.2571669517504</v>
      </c>
      <c r="G13" s="8">
        <f ca="1">IF(ISNUMBER($Y13),SUM(OFFSET(Change!G$1,$Y13-1,0,$Z13,1)),0)+IF(ISNUMBER($AA13),SUM(OFFSET(Change!G$1,$AA13-1,0,$AB13,1)),0)</f>
        <v>1062.4153703172192</v>
      </c>
      <c r="H13" s="8">
        <f ca="1">IF(ISNUMBER($Y13),SUM(OFFSET(Change!H$1,$Y13-1,0,$Z13,1)),0)+IF(ISNUMBER($AA13),SUM(OFFSET(Change!H$1,$AA13-1,0,$AB13,1)),0)</f>
        <v>964.69828735798535</v>
      </c>
      <c r="I13" s="8">
        <f ca="1">IF(ISNUMBER($Y13),SUM(OFFSET(Change!I$1,$Y13-1,0,$Z13,1)),0)+IF(ISNUMBER($AA13),SUM(OFFSET(Change!I$1,$AA13-1,0,$AB13,1)),0)</f>
        <v>705.54371215765559</v>
      </c>
      <c r="J13" s="8">
        <f ca="1">IF(ISNUMBER($Y13),SUM(OFFSET(Change!J$1,$Y13-1,0,$Z13,1)),0)+IF(ISNUMBER($AA13),SUM(OFFSET(Change!J$1,$AA13-1,0,$AB13,1)),0)</f>
        <v>756.73380742927372</v>
      </c>
      <c r="K13" s="8">
        <f ca="1">IF(ISNUMBER($Y13),SUM(OFFSET(Change!K$1,$Y13-1,0,$Z13,1)),0)+IF(ISNUMBER($AA13),SUM(OFFSET(Change!K$1,$AA13-1,0,$AB13,1)),0)</f>
        <v>603.86687062657745</v>
      </c>
      <c r="L13" s="8">
        <f ca="1">IF(ISNUMBER($Y13),SUM(OFFSET(Change!L$1,$Y13-1,0,$Z13,1)),0)+IF(ISNUMBER($AA13),SUM(OFFSET(Change!L$1,$AA13-1,0,$AB13,1)),0)</f>
        <v>688.96526919866017</v>
      </c>
      <c r="M13" s="8">
        <f ca="1">IF(ISNUMBER($Y13),SUM(OFFSET(Change!M$1,$Y13-1,0,$Z13,1)),0)+IF(ISNUMBER($AA13),SUM(OFFSET(Change!M$1,$AA13-1,0,$AB13,1)),0)</f>
        <v>68.83015866325907</v>
      </c>
      <c r="N13" s="8">
        <f ca="1">IF(ISNUMBER($Y13),SUM(OFFSET(Change!N$1,$Y13-1,0,$Z13,1)),0)+IF(ISNUMBER($AA13),SUM(OFFSET(Change!N$1,$AA13-1,0,$AB13,1)),0)</f>
        <v>-52.128066914765427</v>
      </c>
      <c r="O13" s="8">
        <f ca="1">IF(ISNUMBER($Y13),SUM(OFFSET(Change!O$1,$Y13-1,0,$Z13,1)),0)+IF(ISNUMBER($AA13),SUM(OFFSET(Change!O$1,$AA13-1,0,$AB13,1)),0)</f>
        <v>-85.883132839425656</v>
      </c>
      <c r="P13" s="8">
        <f ca="1">IF(ISNUMBER($Y13),SUM(OFFSET(Change!P$1,$Y13-1,0,$Z13,1)),0)+IF(ISNUMBER($AA13),SUM(OFFSET(Change!P$1,$AA13-1,0,$AB13,1)),0)</f>
        <v>27.184414404886397</v>
      </c>
      <c r="Q13" s="8">
        <f ca="1">IF(ISNUMBER($Y13),SUM(OFFSET(Change!Q$1,$Y13-1,0,$Z13,1)),0)+IF(ISNUMBER($AA13),SUM(OFFSET(Change!Q$1,$AA13-1,0,$AB13,1)),0)</f>
        <v>-22.445472194342614</v>
      </c>
      <c r="R13" s="8">
        <f ca="1">IF(ISNUMBER($Y13),SUM(OFFSET(Change!R$1,$Y13-1,0,$Z13,1)),0)+IF(ISNUMBER($AA13),SUM(OFFSET(Change!R$1,$AA13-1,0,$AB13,1)),0)</f>
        <v>-56.820899899811593</v>
      </c>
      <c r="S13" s="8">
        <f ca="1">IF(ISNUMBER($Y13),SUM(OFFSET(Change!S$1,$Y13-1,0,$Z13,1)),0)+IF(ISNUMBER($AA13),SUM(OFFSET(Change!S$1,$AA13-1,0,$AB13,1)),0)</f>
        <v>-41.803507629431785</v>
      </c>
      <c r="T13" s="8">
        <f ca="1">IF(ISNUMBER($Y13),SUM(OFFSET(Change!T$1,$Y13-1,0,$Z13,1)),0)+IF(ISNUMBER($AA13),SUM(OFFSET(Change!T$1,$AA13-1,0,$AB13,1)),0)</f>
        <v>-49.370480530221123</v>
      </c>
      <c r="U13" s="8">
        <f ca="1">IF(ISNUMBER($Y13),SUM(OFFSET(Change!U$1,$Y13-1,0,$Z13,1)),0)+IF(ISNUMBER($AA13),SUM(OFFSET(Change!U$1,$AA13-1,0,$AB13,1)),0)</f>
        <v>678.9516418379468</v>
      </c>
      <c r="V13" s="8">
        <f ca="1">IF(ISNUMBER($Y13),SUM(OFFSET(Change!V$1,$Y13-1,0,$Z13,1)),0)+IF(ISNUMBER($AA13),SUM(OFFSET(Change!V$1,$AA13-1,0,$AB13,1)),0)</f>
        <v>734.77061053981981</v>
      </c>
      <c r="W13" s="8">
        <f ca="1">IF(ISNUMBER($Y13),SUM(OFFSET(Change!W$1,$Y13-1,0,$Z13,1)),0)+IF(ISNUMBER($AA13),SUM(OFFSET(Change!W$1,$AA13-1,0,$AB13,1)),0)</f>
        <v>740.15365222667151</v>
      </c>
      <c r="Y13" s="4">
        <v>27</v>
      </c>
      <c r="Z13" s="4">
        <v>1</v>
      </c>
    </row>
    <row r="14" spans="2:28" x14ac:dyDescent="0.25">
      <c r="B14" s="10" t="s">
        <v>50</v>
      </c>
      <c r="C14" s="11">
        <f t="shared" ca="1" si="0"/>
        <v>437.70598881488365</v>
      </c>
      <c r="D14" s="11">
        <f ca="1">IF(ISNUMBER($Y14),SUM(OFFSET(Change!D$1,$Y14-1,0,$Z14,1)),0)+IF(ISNUMBER($AA14),SUM(OFFSET(Change!D$1,$AA14-1,0,$AB14,1)),0)</f>
        <v>25.395204181297757</v>
      </c>
      <c r="E14" s="11">
        <f ca="1">IF(ISNUMBER($Y14),SUM(OFFSET(Change!E$1,$Y14-1,0,$Z14,1)),0)+IF(ISNUMBER($AA14),SUM(OFFSET(Change!E$1,$AA14-1,0,$AB14,1)),0)</f>
        <v>108.87617412708279</v>
      </c>
      <c r="F14" s="11">
        <f ca="1">IF(ISNUMBER($Y14),SUM(OFFSET(Change!F$1,$Y14-1,0,$Z14,1)),0)+IF(ISNUMBER($AA14),SUM(OFFSET(Change!F$1,$AA14-1,0,$AB14,1)),0)</f>
        <v>1.4434345859023798</v>
      </c>
      <c r="G14" s="11">
        <f ca="1">IF(ISNUMBER($Y14),SUM(OFFSET(Change!G$1,$Y14-1,0,$Z14,1)),0)+IF(ISNUMBER($AA14),SUM(OFFSET(Change!G$1,$AA14-1,0,$AB14,1)),0)</f>
        <v>0</v>
      </c>
      <c r="H14" s="11">
        <f ca="1">IF(ISNUMBER($Y14),SUM(OFFSET(Change!H$1,$Y14-1,0,$Z14,1)),0)+IF(ISNUMBER($AA14),SUM(OFFSET(Change!H$1,$AA14-1,0,$AB14,1)),0)</f>
        <v>0</v>
      </c>
      <c r="I14" s="11">
        <f ca="1">IF(ISNUMBER($Y14),SUM(OFFSET(Change!I$1,$Y14-1,0,$Z14,1)),0)+IF(ISNUMBER($AA14),SUM(OFFSET(Change!I$1,$AA14-1,0,$AB14,1)),0)</f>
        <v>2.4347307493801802</v>
      </c>
      <c r="J14" s="11">
        <f ca="1">IF(ISNUMBER($Y14),SUM(OFFSET(Change!J$1,$Y14-1,0,$Z14,1)),0)+IF(ISNUMBER($AA14),SUM(OFFSET(Change!J$1,$AA14-1,0,$AB14,1)),0)</f>
        <v>0.32502897989756002</v>
      </c>
      <c r="K14" s="11">
        <f ca="1">IF(ISNUMBER($Y14),SUM(OFFSET(Change!K$1,$Y14-1,0,$Z14,1)),0)+IF(ISNUMBER($AA14),SUM(OFFSET(Change!K$1,$AA14-1,0,$AB14,1)),0)</f>
        <v>0.95554204310140989</v>
      </c>
      <c r="L14" s="11">
        <f ca="1">IF(ISNUMBER($Y14),SUM(OFFSET(Change!L$1,$Y14-1,0,$Z14,1)),0)+IF(ISNUMBER($AA14),SUM(OFFSET(Change!L$1,$AA14-1,0,$AB14,1)),0)</f>
        <v>56.122135885364294</v>
      </c>
      <c r="M14" s="11">
        <f ca="1">IF(ISNUMBER($Y14),SUM(OFFSET(Change!M$1,$Y14-1,0,$Z14,1)),0)+IF(ISNUMBER($AA14),SUM(OFFSET(Change!M$1,$AA14-1,0,$AB14,1)),0)</f>
        <v>64.101859272642457</v>
      </c>
      <c r="N14" s="11">
        <f ca="1">IF(ISNUMBER($Y14),SUM(OFFSET(Change!N$1,$Y14-1,0,$Z14,1)),0)+IF(ISNUMBER($AA14),SUM(OFFSET(Change!N$1,$AA14-1,0,$AB14,1)),0)</f>
        <v>71.69346085109116</v>
      </c>
      <c r="O14" s="11">
        <f ca="1">IF(ISNUMBER($Y14),SUM(OFFSET(Change!O$1,$Y14-1,0,$Z14,1)),0)+IF(ISNUMBER($AA14),SUM(OFFSET(Change!O$1,$AA14-1,0,$AB14,1)),0)</f>
        <v>79.873131942002686</v>
      </c>
      <c r="P14" s="11">
        <f ca="1">IF(ISNUMBER($Y14),SUM(OFFSET(Change!P$1,$Y14-1,0,$Z14,1)),0)+IF(ISNUMBER($AA14),SUM(OFFSET(Change!P$1,$AA14-1,0,$AB14,1)),0)</f>
        <v>90.680215908437333</v>
      </c>
      <c r="Q14" s="11">
        <f ca="1">IF(ISNUMBER($Y14),SUM(OFFSET(Change!Q$1,$Y14-1,0,$Z14,1)),0)+IF(ISNUMBER($AA14),SUM(OFFSET(Change!Q$1,$AA14-1,0,$AB14,1)),0)</f>
        <v>98.429461068575847</v>
      </c>
      <c r="R14" s="11">
        <f ca="1">IF(ISNUMBER($Y14),SUM(OFFSET(Change!R$1,$Y14-1,0,$Z14,1)),0)+IF(ISNUMBER($AA14),SUM(OFFSET(Change!R$1,$AA14-1,0,$AB14,1)),0)</f>
        <v>68.343204445217765</v>
      </c>
      <c r="S14" s="11">
        <f ca="1">IF(ISNUMBER($Y14),SUM(OFFSET(Change!S$1,$Y14-1,0,$Z14,1)),0)+IF(ISNUMBER($AA14),SUM(OFFSET(Change!S$1,$AA14-1,0,$AB14,1)),0)</f>
        <v>87.413971997902337</v>
      </c>
      <c r="T14" s="11">
        <f ca="1">IF(ISNUMBER($Y14),SUM(OFFSET(Change!T$1,$Y14-1,0,$Z14,1)),0)+IF(ISNUMBER($AA14),SUM(OFFSET(Change!T$1,$AA14-1,0,$AB14,1)),0)</f>
        <v>82.627761590210596</v>
      </c>
      <c r="U14" s="11">
        <f ca="1">IF(ISNUMBER($Y14),SUM(OFFSET(Change!U$1,$Y14-1,0,$Z14,1)),0)+IF(ISNUMBER($AA14),SUM(OFFSET(Change!U$1,$AA14-1,0,$AB14,1)),0)</f>
        <v>44.533361982176515</v>
      </c>
      <c r="V14" s="11">
        <f ca="1">IF(ISNUMBER($Y14),SUM(OFFSET(Change!V$1,$Y14-1,0,$Z14,1)),0)+IF(ISNUMBER($AA14),SUM(OFFSET(Change!V$1,$AA14-1,0,$AB14,1)),0)</f>
        <v>0.12924988066171</v>
      </c>
      <c r="W14" s="11">
        <f ca="1">IF(ISNUMBER($Y14),SUM(OFFSET(Change!W$1,$Y14-1,0,$Z14,1)),0)+IF(ISNUMBER($AA14),SUM(OFFSET(Change!W$1,$AA14-1,0,$AB14,1)),0)</f>
        <v>2.7411250554781499</v>
      </c>
      <c r="Y14" s="4">
        <v>40</v>
      </c>
      <c r="Z14" s="4">
        <v>3</v>
      </c>
    </row>
    <row r="15" spans="2:28" x14ac:dyDescent="0.25">
      <c r="B15" s="4" t="s">
        <v>51</v>
      </c>
      <c r="C15" s="8">
        <f t="shared" ca="1" si="0"/>
        <v>18996.58969974663</v>
      </c>
      <c r="D15" s="8">
        <f ca="1">SUM(D5:D14)</f>
        <v>3065.8218421372553</v>
      </c>
      <c r="E15" s="8">
        <f t="shared" ref="E15:W15" ca="1" si="1">SUM(E5:E14)</f>
        <v>3456.815320274638</v>
      </c>
      <c r="F15" s="8">
        <f t="shared" ca="1" si="1"/>
        <v>2930.0417490393415</v>
      </c>
      <c r="G15" s="8">
        <f t="shared" ca="1" si="1"/>
        <v>2573.193501825604</v>
      </c>
      <c r="H15" s="8">
        <f t="shared" ca="1" si="1"/>
        <v>2390.4776848165507</v>
      </c>
      <c r="I15" s="8">
        <f t="shared" ca="1" si="1"/>
        <v>2427.4384954277193</v>
      </c>
      <c r="J15" s="8">
        <f t="shared" ca="1" si="1"/>
        <v>2550.6876673548054</v>
      </c>
      <c r="K15" s="8">
        <f t="shared" ca="1" si="1"/>
        <v>2118.7172415911732</v>
      </c>
      <c r="L15" s="8">
        <f t="shared" ca="1" si="1"/>
        <v>2624.8563321619772</v>
      </c>
      <c r="M15" s="8">
        <f t="shared" ca="1" si="1"/>
        <v>274.61853869989528</v>
      </c>
      <c r="N15" s="8">
        <f t="shared" ca="1" si="1"/>
        <v>-192.10616298820526</v>
      </c>
      <c r="O15" s="8">
        <f t="shared" ca="1" si="1"/>
        <v>-150.5264342316421</v>
      </c>
      <c r="P15" s="8">
        <f t="shared" ca="1" si="1"/>
        <v>92.334558859008439</v>
      </c>
      <c r="Q15" s="8">
        <f t="shared" ca="1" si="1"/>
        <v>-95.17923539979995</v>
      </c>
      <c r="R15" s="8">
        <f t="shared" ca="1" si="1"/>
        <v>-262.48529722995977</v>
      </c>
      <c r="S15" s="8">
        <f t="shared" ca="1" si="1"/>
        <v>-114.77139099758438</v>
      </c>
      <c r="T15" s="8">
        <f t="shared" ca="1" si="1"/>
        <v>52.292972272887916</v>
      </c>
      <c r="U15" s="8">
        <f t="shared" ca="1" si="1"/>
        <v>798.66152657070177</v>
      </c>
      <c r="V15" s="8">
        <f t="shared" ca="1" si="1"/>
        <v>931.64904385246689</v>
      </c>
      <c r="W15" s="8">
        <f t="shared" ca="1" si="1"/>
        <v>2130.7471074468949</v>
      </c>
    </row>
    <row r="17" spans="2:28" x14ac:dyDescent="0.25">
      <c r="B17" s="4" t="s">
        <v>56</v>
      </c>
      <c r="C17" s="8">
        <f t="shared" ref="C17:C22" ca="1" si="2">NPV($C$2,D17:W17)</f>
        <v>8978.4489417397381</v>
      </c>
      <c r="D17" s="8">
        <f ca="1">IF(ISNUMBER($Y17),SUM(OFFSET(Change!D$1,$Y17-1,0,$Z17,1)),0)+IF(ISNUMBER($AA17),SUM(OFFSET(Change!D$1,$AA17-1,0,$AB17,1)),0)</f>
        <v>0</v>
      </c>
      <c r="E17" s="8">
        <f ca="1">IF(ISNUMBER($Y17),SUM(OFFSET(Change!E$1,$Y17-1,0,$Z17,1)),0)+IF(ISNUMBER($AA17),SUM(OFFSET(Change!E$1,$AA17-1,0,$AB17,1)),0)</f>
        <v>0</v>
      </c>
      <c r="F17" s="8">
        <f ca="1">IF(ISNUMBER($Y17),SUM(OFFSET(Change!F$1,$Y17-1,0,$Z17,1)),0)+IF(ISNUMBER($AA17),SUM(OFFSET(Change!F$1,$AA17-1,0,$AB17,1)),0)</f>
        <v>0</v>
      </c>
      <c r="G17" s="8">
        <f ca="1">IF(ISNUMBER($Y17),SUM(OFFSET(Change!G$1,$Y17-1,0,$Z17,1)),0)+IF(ISNUMBER($AA17),SUM(OFFSET(Change!G$1,$AA17-1,0,$AB17,1)),0)</f>
        <v>14.544852243257459</v>
      </c>
      <c r="H17" s="8">
        <f ca="1">IF(ISNUMBER($Y17),SUM(OFFSET(Change!H$1,$Y17-1,0,$Z17,1)),0)+IF(ISNUMBER($AA17),SUM(OFFSET(Change!H$1,$AA17-1,0,$AB17,1)),0)</f>
        <v>200.45269997936123</v>
      </c>
      <c r="I17" s="8">
        <f ca="1">IF(ISNUMBER($Y17),SUM(OFFSET(Change!I$1,$Y17-1,0,$Z17,1)),0)+IF(ISNUMBER($AA17),SUM(OFFSET(Change!I$1,$AA17-1,0,$AB17,1)),0)</f>
        <v>279.28968337492324</v>
      </c>
      <c r="J17" s="8">
        <f ca="1">IF(ISNUMBER($Y17),SUM(OFFSET(Change!J$1,$Y17-1,0,$Z17,1)),0)+IF(ISNUMBER($AA17),SUM(OFFSET(Change!J$1,$AA17-1,0,$AB17,1)),0)</f>
        <v>370.19865437032416</v>
      </c>
      <c r="K17" s="8">
        <f ca="1">IF(ISNUMBER($Y17),SUM(OFFSET(Change!K$1,$Y17-1,0,$Z17,1)),0)+IF(ISNUMBER($AA17),SUM(OFFSET(Change!K$1,$AA17-1,0,$AB17,1)),0)</f>
        <v>436.02389204675592</v>
      </c>
      <c r="L17" s="8">
        <f ca="1">IF(ISNUMBER($Y17),SUM(OFFSET(Change!L$1,$Y17-1,0,$Z17,1)),0)+IF(ISNUMBER($AA17),SUM(OFFSET(Change!L$1,$AA17-1,0,$AB17,1)),0)</f>
        <v>528.39243297135033</v>
      </c>
      <c r="M17" s="8">
        <f ca="1">IF(ISNUMBER($Y17),SUM(OFFSET(Change!M$1,$Y17-1,0,$Z17,1)),0)+IF(ISNUMBER($AA17),SUM(OFFSET(Change!M$1,$AA17-1,0,$AB17,1)),0)</f>
        <v>1360.6334999808062</v>
      </c>
      <c r="N17" s="8">
        <f ca="1">IF(ISNUMBER($Y17),SUM(OFFSET(Change!N$1,$Y17-1,0,$Z17,1)),0)+IF(ISNUMBER($AA17),SUM(OFFSET(Change!N$1,$AA17-1,0,$AB17,1)),0)</f>
        <v>1589.7720294275082</v>
      </c>
      <c r="O17" s="8">
        <f ca="1">IF(ISNUMBER($Y17),SUM(OFFSET(Change!O$1,$Y17-1,0,$Z17,1)),0)+IF(ISNUMBER($AA17),SUM(OFFSET(Change!O$1,$AA17-1,0,$AB17,1)),0)</f>
        <v>1593.3267166605353</v>
      </c>
      <c r="P17" s="8">
        <f ca="1">IF(ISNUMBER($Y17),SUM(OFFSET(Change!P$1,$Y17-1,0,$Z17,1)),0)+IF(ISNUMBER($AA17),SUM(OFFSET(Change!P$1,$AA17-1,0,$AB17,1)),0)</f>
        <v>1593.3267166605353</v>
      </c>
      <c r="Q17" s="8">
        <f ca="1">IF(ISNUMBER($Y17),SUM(OFFSET(Change!Q$1,$Y17-1,0,$Z17,1)),0)+IF(ISNUMBER($AA17),SUM(OFFSET(Change!Q$1,$AA17-1,0,$AB17,1)),0)</f>
        <v>1705.5568655416419</v>
      </c>
      <c r="R17" s="8">
        <f ca="1">IF(ISNUMBER($Y17),SUM(OFFSET(Change!R$1,$Y17-1,0,$Z17,1)),0)+IF(ISNUMBER($AA17),SUM(OFFSET(Change!R$1,$AA17-1,0,$AB17,1)),0)</f>
        <v>2044.2493800359539</v>
      </c>
      <c r="S17" s="8">
        <f ca="1">IF(ISNUMBER($Y17),SUM(OFFSET(Change!S$1,$Y17-1,0,$Z17,1)),0)+IF(ISNUMBER($AA17),SUM(OFFSET(Change!S$1,$AA17-1,0,$AB17,1)),0)</f>
        <v>2044.2493800359539</v>
      </c>
      <c r="T17" s="8">
        <f ca="1">IF(ISNUMBER($Y17),SUM(OFFSET(Change!T$1,$Y17-1,0,$Z17,1)),0)+IF(ISNUMBER($AA17),SUM(OFFSET(Change!T$1,$AA17-1,0,$AB17,1)),0)</f>
        <v>2044.2493800359539</v>
      </c>
      <c r="U17" s="8">
        <f ca="1">IF(ISNUMBER($Y17),SUM(OFFSET(Change!U$1,$Y17-1,0,$Z17,1)),0)+IF(ISNUMBER($AA17),SUM(OFFSET(Change!U$1,$AA17-1,0,$AB17,1)),0)</f>
        <v>2202.7061775589159</v>
      </c>
      <c r="V17" s="8">
        <f ca="1">IF(ISNUMBER($Y17),SUM(OFFSET(Change!V$1,$Y17-1,0,$Z17,1)),0)+IF(ISNUMBER($AA17),SUM(OFFSET(Change!V$1,$AA17-1,0,$AB17,1)),0)</f>
        <v>2433.1672735859274</v>
      </c>
      <c r="W17" s="8">
        <f ca="1">IF(ISNUMBER($Y17),SUM(OFFSET(Change!W$1,$Y17-1,0,$Z17,1)),0)+IF(ISNUMBER($AA17),SUM(OFFSET(Change!W$1,$AA17-1,0,$AB17,1)),0)</f>
        <v>2433.1672735859238</v>
      </c>
      <c r="Y17" s="4">
        <v>47</v>
      </c>
      <c r="Z17" s="4">
        <v>2</v>
      </c>
    </row>
    <row r="18" spans="2:28" x14ac:dyDescent="0.25">
      <c r="B18" s="4" t="s">
        <v>57</v>
      </c>
      <c r="C18" s="8">
        <f t="shared" ca="1" si="2"/>
        <v>9401.7624361343751</v>
      </c>
      <c r="D18" s="8">
        <f ca="1">IF(ISNUMBER($Y18),SUM(OFFSET(Change!D$1,$Y18-1,0,$Z18,1)),0)+IF(ISNUMBER($AA18),SUM(OFFSET(Change!D$1,$AA18-1,0,$AB18,1)),0)</f>
        <v>226.61766328640675</v>
      </c>
      <c r="E18" s="8">
        <f ca="1">IF(ISNUMBER($Y18),SUM(OFFSET(Change!E$1,$Y18-1,0,$Z18,1)),0)+IF(ISNUMBER($AA18),SUM(OFFSET(Change!E$1,$AA18-1,0,$AB18,1)),0)</f>
        <v>247.27654905931502</v>
      </c>
      <c r="F18" s="8">
        <f ca="1">IF(ISNUMBER($Y18),SUM(OFFSET(Change!F$1,$Y18-1,0,$Z18,1)),0)+IF(ISNUMBER($AA18),SUM(OFFSET(Change!F$1,$AA18-1,0,$AB18,1)),0)</f>
        <v>465.75923303426379</v>
      </c>
      <c r="G18" s="8">
        <f ca="1">IF(ISNUMBER($Y18),SUM(OFFSET(Change!G$1,$Y18-1,0,$Z18,1)),0)+IF(ISNUMBER($AA18),SUM(OFFSET(Change!G$1,$AA18-1,0,$AB18,1)),0)</f>
        <v>564.18205729607666</v>
      </c>
      <c r="H18" s="8">
        <f ca="1">IF(ISNUMBER($Y18),SUM(OFFSET(Change!H$1,$Y18-1,0,$Z18,1)),0)+IF(ISNUMBER($AA18),SUM(OFFSET(Change!H$1,$AA18-1,0,$AB18,1)),0)</f>
        <v>669.12512579906888</v>
      </c>
      <c r="I18" s="8">
        <f ca="1">IF(ISNUMBER($Y18),SUM(OFFSET(Change!I$1,$Y18-1,0,$Z18,1)),0)+IF(ISNUMBER($AA18),SUM(OFFSET(Change!I$1,$AA18-1,0,$AB18,1)),0)</f>
        <v>703.19678617888462</v>
      </c>
      <c r="J18" s="8">
        <f ca="1">IF(ISNUMBER($Y18),SUM(OFFSET(Change!J$1,$Y18-1,0,$Z18,1)),0)+IF(ISNUMBER($AA18),SUM(OFFSET(Change!J$1,$AA18-1,0,$AB18,1)),0)</f>
        <v>721.57274265616104</v>
      </c>
      <c r="K18" s="8">
        <f ca="1">IF(ISNUMBER($Y18),SUM(OFFSET(Change!K$1,$Y18-1,0,$Z18,1)),0)+IF(ISNUMBER($AA18),SUM(OFFSET(Change!K$1,$AA18-1,0,$AB18,1)),0)</f>
        <v>731.99581800479871</v>
      </c>
      <c r="L18" s="8">
        <f ca="1">IF(ISNUMBER($Y18),SUM(OFFSET(Change!L$1,$Y18-1,0,$Z18,1)),0)+IF(ISNUMBER($AA18),SUM(OFFSET(Change!L$1,$AA18-1,0,$AB18,1)),0)</f>
        <v>747.50549479848098</v>
      </c>
      <c r="M18" s="8">
        <f ca="1">IF(ISNUMBER($Y18),SUM(OFFSET(Change!M$1,$Y18-1,0,$Z18,1)),0)+IF(ISNUMBER($AA18),SUM(OFFSET(Change!M$1,$AA18-1,0,$AB18,1)),0)</f>
        <v>1145.1903644746892</v>
      </c>
      <c r="N18" s="8">
        <f ca="1">IF(ISNUMBER($Y18),SUM(OFFSET(Change!N$1,$Y18-1,0,$Z18,1)),0)+IF(ISNUMBER($AA18),SUM(OFFSET(Change!N$1,$AA18-1,0,$AB18,1)),0)</f>
        <v>1236.9754885737273</v>
      </c>
      <c r="O18" s="8">
        <f ca="1">IF(ISNUMBER($Y18),SUM(OFFSET(Change!O$1,$Y18-1,0,$Z18,1)),0)+IF(ISNUMBER($AA18),SUM(OFFSET(Change!O$1,$AA18-1,0,$AB18,1)),0)</f>
        <v>1267.0593978413829</v>
      </c>
      <c r="P18" s="8">
        <f ca="1">IF(ISNUMBER($Y18),SUM(OFFSET(Change!P$1,$Y18-1,0,$Z18,1)),0)+IF(ISNUMBER($AA18),SUM(OFFSET(Change!P$1,$AA18-1,0,$AB18,1)),0)</f>
        <v>1219.6234414753208</v>
      </c>
      <c r="Q18" s="8">
        <f ca="1">IF(ISNUMBER($Y18),SUM(OFFSET(Change!Q$1,$Y18-1,0,$Z18,1)),0)+IF(ISNUMBER($AA18),SUM(OFFSET(Change!Q$1,$AA18-1,0,$AB18,1)),0)</f>
        <v>1256.6194601173304</v>
      </c>
      <c r="R18" s="8">
        <f ca="1">IF(ISNUMBER($Y18),SUM(OFFSET(Change!R$1,$Y18-1,0,$Z18,1)),0)+IF(ISNUMBER($AA18),SUM(OFFSET(Change!R$1,$AA18-1,0,$AB18,1)),0)</f>
        <v>1461.5440976114226</v>
      </c>
      <c r="S18" s="8">
        <f ca="1">IF(ISNUMBER($Y18),SUM(OFFSET(Change!S$1,$Y18-1,0,$Z18,1)),0)+IF(ISNUMBER($AA18),SUM(OFFSET(Change!S$1,$AA18-1,0,$AB18,1)),0)</f>
        <v>1499.1763362139156</v>
      </c>
      <c r="T18" s="8">
        <f ca="1">IF(ISNUMBER($Y18),SUM(OFFSET(Change!T$1,$Y18-1,0,$Z18,1)),0)+IF(ISNUMBER($AA18),SUM(OFFSET(Change!T$1,$AA18-1,0,$AB18,1)),0)</f>
        <v>1539.1547360795562</v>
      </c>
      <c r="U18" s="8">
        <f ca="1">IF(ISNUMBER($Y18),SUM(OFFSET(Change!U$1,$Y18-1,0,$Z18,1)),0)+IF(ISNUMBER($AA18),SUM(OFFSET(Change!U$1,$AA18-1,0,$AB18,1)),0)</f>
        <v>1608.2955647822432</v>
      </c>
      <c r="V18" s="8">
        <f ca="1">IF(ISNUMBER($Y18),SUM(OFFSET(Change!V$1,$Y18-1,0,$Z18,1)),0)+IF(ISNUMBER($AA18),SUM(OFFSET(Change!V$1,$AA18-1,0,$AB18,1)),0)</f>
        <v>1671.2601456789512</v>
      </c>
      <c r="W18" s="8">
        <f ca="1">IF(ISNUMBER($Y18),SUM(OFFSET(Change!W$1,$Y18-1,0,$Z18,1)),0)+IF(ISNUMBER($AA18),SUM(OFFSET(Change!W$1,$AA18-1,0,$AB18,1)),0)</f>
        <v>1723.1744715257189</v>
      </c>
      <c r="Y18" s="9">
        <v>49</v>
      </c>
      <c r="Z18" s="9">
        <v>2</v>
      </c>
      <c r="AA18" s="9">
        <v>52</v>
      </c>
      <c r="AB18" s="4">
        <v>2</v>
      </c>
    </row>
    <row r="19" spans="2:28" x14ac:dyDescent="0.25">
      <c r="B19" s="4" t="s">
        <v>54</v>
      </c>
      <c r="C19" s="8">
        <f t="shared" ca="1" si="2"/>
        <v>5160.4252187760503</v>
      </c>
      <c r="D19" s="8">
        <f ca="1">IF(ISNUMBER($Y19),SUM(OFFSET(Change!D$1,$Y19-1,0,$Z19,1)),0)+IF(ISNUMBER($AA19),SUM(OFFSET(Change!D$1,$AA19-1,0,$AB19,1)),0)</f>
        <v>298.73896349348342</v>
      </c>
      <c r="E19" s="8">
        <f ca="1">IF(ISNUMBER($Y19),SUM(OFFSET(Change!E$1,$Y19-1,0,$Z19,1)),0)+IF(ISNUMBER($AA19),SUM(OFFSET(Change!E$1,$AA19-1,0,$AB19,1)),0)</f>
        <v>391.00189780328327</v>
      </c>
      <c r="F19" s="8">
        <f ca="1">IF(ISNUMBER($Y19),SUM(OFFSET(Change!F$1,$Y19-1,0,$Z19,1)),0)+IF(ISNUMBER($AA19),SUM(OFFSET(Change!F$1,$AA19-1,0,$AB19,1)),0)</f>
        <v>317.4242149510481</v>
      </c>
      <c r="G19" s="8">
        <f ca="1">IF(ISNUMBER($Y19),SUM(OFFSET(Change!G$1,$Y19-1,0,$Z19,1)),0)+IF(ISNUMBER($AA19),SUM(OFFSET(Change!G$1,$AA19-1,0,$AB19,1)),0)</f>
        <v>373.06116422503692</v>
      </c>
      <c r="H19" s="8">
        <f ca="1">IF(ISNUMBER($Y19),SUM(OFFSET(Change!H$1,$Y19-1,0,$Z19,1)),0)+IF(ISNUMBER($AA19),SUM(OFFSET(Change!H$1,$AA19-1,0,$AB19,1)),0)</f>
        <v>364.48688802480302</v>
      </c>
      <c r="I19" s="8">
        <f ca="1">IF(ISNUMBER($Y19),SUM(OFFSET(Change!I$1,$Y19-1,0,$Z19,1)),0)+IF(ISNUMBER($AA19),SUM(OFFSET(Change!I$1,$AA19-1,0,$AB19,1)),0)</f>
        <v>719.36503426161494</v>
      </c>
      <c r="J19" s="8">
        <f ca="1">IF(ISNUMBER($Y19),SUM(OFFSET(Change!J$1,$Y19-1,0,$Z19,1)),0)+IF(ISNUMBER($AA19),SUM(OFFSET(Change!J$1,$AA19-1,0,$AB19,1)),0)</f>
        <v>708.03132344259711</v>
      </c>
      <c r="K19" s="8">
        <f ca="1">IF(ISNUMBER($Y19),SUM(OFFSET(Change!K$1,$Y19-1,0,$Z19,1)),0)+IF(ISNUMBER($AA19),SUM(OFFSET(Change!K$1,$AA19-1,0,$AB19,1)),0)</f>
        <v>729.18685243160655</v>
      </c>
      <c r="L19" s="8">
        <f ca="1">IF(ISNUMBER($Y19),SUM(OFFSET(Change!L$1,$Y19-1,0,$Z19,1)),0)+IF(ISNUMBER($AA19),SUM(OFFSET(Change!L$1,$AA19-1,0,$AB19,1)),0)</f>
        <v>697.0322443794455</v>
      </c>
      <c r="M19" s="8">
        <f ca="1">IF(ISNUMBER($Y19),SUM(OFFSET(Change!M$1,$Y19-1,0,$Z19,1)),0)+IF(ISNUMBER($AA19),SUM(OFFSET(Change!M$1,$AA19-1,0,$AB19,1)),0)</f>
        <v>878.96794228069621</v>
      </c>
      <c r="N19" s="8">
        <f ca="1">IF(ISNUMBER($Y19),SUM(OFFSET(Change!N$1,$Y19-1,0,$Z19,1)),0)+IF(ISNUMBER($AA19),SUM(OFFSET(Change!N$1,$AA19-1,0,$AB19,1)),0)</f>
        <v>520.71390913238429</v>
      </c>
      <c r="O19" s="8">
        <f ca="1">IF(ISNUMBER($Y19),SUM(OFFSET(Change!O$1,$Y19-1,0,$Z19,1)),0)+IF(ISNUMBER($AA19),SUM(OFFSET(Change!O$1,$AA19-1,0,$AB19,1)),0)</f>
        <v>530.52312513610912</v>
      </c>
      <c r="P19" s="8">
        <f ca="1">IF(ISNUMBER($Y19),SUM(OFFSET(Change!P$1,$Y19-1,0,$Z19,1)),0)+IF(ISNUMBER($AA19),SUM(OFFSET(Change!P$1,$AA19-1,0,$AB19,1)),0)</f>
        <v>489.92620010089809</v>
      </c>
      <c r="Q19" s="8">
        <f ca="1">IF(ISNUMBER($Y19),SUM(OFFSET(Change!Q$1,$Y19-1,0,$Z19,1)),0)+IF(ISNUMBER($AA19),SUM(OFFSET(Change!Q$1,$AA19-1,0,$AB19,1)),0)</f>
        <v>494.86684527952394</v>
      </c>
      <c r="R19" s="8">
        <f ca="1">IF(ISNUMBER($Y19),SUM(OFFSET(Change!R$1,$Y19-1,0,$Z19,1)),0)+IF(ISNUMBER($AA19),SUM(OFFSET(Change!R$1,$AA19-1,0,$AB19,1)),0)</f>
        <v>735.25189396185635</v>
      </c>
      <c r="S19" s="8">
        <f ca="1">IF(ISNUMBER($Y19),SUM(OFFSET(Change!S$1,$Y19-1,0,$Z19,1)),0)+IF(ISNUMBER($AA19),SUM(OFFSET(Change!S$1,$AA19-1,0,$AB19,1)),0)</f>
        <v>421.0298255149068</v>
      </c>
      <c r="T19" s="8">
        <f ca="1">IF(ISNUMBER($Y19),SUM(OFFSET(Change!T$1,$Y19-1,0,$Z19,1)),0)+IF(ISNUMBER($AA19),SUM(OFFSET(Change!T$1,$AA19-1,0,$AB19,1)),0)</f>
        <v>332.00142752800531</v>
      </c>
      <c r="U19" s="8">
        <f ca="1">IF(ISNUMBER($Y19),SUM(OFFSET(Change!U$1,$Y19-1,0,$Z19,1)),0)+IF(ISNUMBER($AA19),SUM(OFFSET(Change!U$1,$AA19-1,0,$AB19,1)),0)</f>
        <v>66.096827381498699</v>
      </c>
      <c r="V19" s="8">
        <f ca="1">IF(ISNUMBER($Y19),SUM(OFFSET(Change!V$1,$Y19-1,0,$Z19,1)),0)+IF(ISNUMBER($AA19),SUM(OFFSET(Change!V$1,$AA19-1,0,$AB19,1)),0)</f>
        <v>58.791659645522508</v>
      </c>
      <c r="W19" s="8">
        <f ca="1">IF(ISNUMBER($Y19),SUM(OFFSET(Change!W$1,$Y19-1,0,$Z19,1)),0)+IF(ISNUMBER($AA19),SUM(OFFSET(Change!W$1,$AA19-1,0,$AB19,1)),0)</f>
        <v>60.085966617138133</v>
      </c>
      <c r="Y19" s="4">
        <v>17</v>
      </c>
      <c r="Z19" s="4">
        <v>1</v>
      </c>
    </row>
    <row r="20" spans="2:28" x14ac:dyDescent="0.25">
      <c r="B20" s="4" t="s">
        <v>55</v>
      </c>
      <c r="C20" s="8">
        <f t="shared" ca="1" si="2"/>
        <v>1439.4864639175307</v>
      </c>
      <c r="D20" s="8">
        <f ca="1">IF(ISNUMBER($Y20),SUM(OFFSET(Change!D$1,$Y20-1,0,$Z20,1)),0)+IF(ISNUMBER($AA20),SUM(OFFSET(Change!D$1,$AA20-1,0,$AB20,1)),0)</f>
        <v>80.641684909589713</v>
      </c>
      <c r="E20" s="8">
        <f ca="1">IF(ISNUMBER($Y20),SUM(OFFSET(Change!E$1,$Y20-1,0,$Z20,1)),0)+IF(ISNUMBER($AA20),SUM(OFFSET(Change!E$1,$AA20-1,0,$AB20,1)),0)</f>
        <v>75.773518991781614</v>
      </c>
      <c r="F20" s="8">
        <f ca="1">IF(ISNUMBER($Y20),SUM(OFFSET(Change!F$1,$Y20-1,0,$Z20,1)),0)+IF(ISNUMBER($AA20),SUM(OFFSET(Change!F$1,$AA20-1,0,$AB20,1)),0)</f>
        <v>106.247013921313</v>
      </c>
      <c r="G20" s="8">
        <f ca="1">IF(ISNUMBER($Y20),SUM(OFFSET(Change!G$1,$Y20-1,0,$Z20,1)),0)+IF(ISNUMBER($AA20),SUM(OFFSET(Change!G$1,$AA20-1,0,$AB20,1)),0)</f>
        <v>113.7385373891894</v>
      </c>
      <c r="H20" s="8">
        <f ca="1">IF(ISNUMBER($Y20),SUM(OFFSET(Change!H$1,$Y20-1,0,$Z20,1)),0)+IF(ISNUMBER($AA20),SUM(OFFSET(Change!H$1,$AA20-1,0,$AB20,1)),0)</f>
        <v>117.43651211795449</v>
      </c>
      <c r="I20" s="8">
        <f ca="1">IF(ISNUMBER($Y20),SUM(OFFSET(Change!I$1,$Y20-1,0,$Z20,1)),0)+IF(ISNUMBER($AA20),SUM(OFFSET(Change!I$1,$AA20-1,0,$AB20,1)),0)</f>
        <v>130.5161989124704</v>
      </c>
      <c r="J20" s="8">
        <f ca="1">IF(ISNUMBER($Y20),SUM(OFFSET(Change!J$1,$Y20-1,0,$Z20,1)),0)+IF(ISNUMBER($AA20),SUM(OFFSET(Change!J$1,$AA20-1,0,$AB20,1)),0)</f>
        <v>152.46336679915771</v>
      </c>
      <c r="K20" s="8">
        <f ca="1">IF(ISNUMBER($Y20),SUM(OFFSET(Change!K$1,$Y20-1,0,$Z20,1)),0)+IF(ISNUMBER($AA20),SUM(OFFSET(Change!K$1,$AA20-1,0,$AB20,1)),0)</f>
        <v>148.21373220795988</v>
      </c>
      <c r="L20" s="8">
        <f ca="1">IF(ISNUMBER($Y20),SUM(OFFSET(Change!L$1,$Y20-1,0,$Z20,1)),0)+IF(ISNUMBER($AA20),SUM(OFFSET(Change!L$1,$AA20-1,0,$AB20,1)),0)</f>
        <v>159.48404061260962</v>
      </c>
      <c r="M20" s="8">
        <f ca="1">IF(ISNUMBER($Y20),SUM(OFFSET(Change!M$1,$Y20-1,0,$Z20,1)),0)+IF(ISNUMBER($AA20),SUM(OFFSET(Change!M$1,$AA20-1,0,$AB20,1)),0)</f>
        <v>141.99994208911383</v>
      </c>
      <c r="N20" s="8">
        <f ca="1">IF(ISNUMBER($Y20),SUM(OFFSET(Change!N$1,$Y20-1,0,$Z20,1)),0)+IF(ISNUMBER($AA20),SUM(OFFSET(Change!N$1,$AA20-1,0,$AB20,1)),0)</f>
        <v>162.82401092447336</v>
      </c>
      <c r="O20" s="8">
        <f ca="1">IF(ISNUMBER($Y20),SUM(OFFSET(Change!O$1,$Y20-1,0,$Z20,1)),0)+IF(ISNUMBER($AA20),SUM(OFFSET(Change!O$1,$AA20-1,0,$AB20,1)),0)</f>
        <v>144.9731123707557</v>
      </c>
      <c r="P20" s="8">
        <f ca="1">IF(ISNUMBER($Y20),SUM(OFFSET(Change!P$1,$Y20-1,0,$Z20,1)),0)+IF(ISNUMBER($AA20),SUM(OFFSET(Change!P$1,$AA20-1,0,$AB20,1)),0)</f>
        <v>141.7894274293661</v>
      </c>
      <c r="Q20" s="8">
        <f ca="1">IF(ISNUMBER($Y20),SUM(OFFSET(Change!Q$1,$Y20-1,0,$Z20,1)),0)+IF(ISNUMBER($AA20),SUM(OFFSET(Change!Q$1,$AA20-1,0,$AB20,1)),0)</f>
        <v>160.08991932668638</v>
      </c>
      <c r="R20" s="8">
        <f ca="1">IF(ISNUMBER($Y20),SUM(OFFSET(Change!R$1,$Y20-1,0,$Z20,1)),0)+IF(ISNUMBER($AA20),SUM(OFFSET(Change!R$1,$AA20-1,0,$AB20,1)),0)</f>
        <v>147.97601784394195</v>
      </c>
      <c r="S20" s="8">
        <f ca="1">IF(ISNUMBER($Y20),SUM(OFFSET(Change!S$1,$Y20-1,0,$Z20,1)),0)+IF(ISNUMBER($AA20),SUM(OFFSET(Change!S$1,$AA20-1,0,$AB20,1)),0)</f>
        <v>134.4974188650786</v>
      </c>
      <c r="T20" s="8">
        <f ca="1">IF(ISNUMBER($Y20),SUM(OFFSET(Change!T$1,$Y20-1,0,$Z20,1)),0)+IF(ISNUMBER($AA20),SUM(OFFSET(Change!T$1,$AA20-1,0,$AB20,1)),0)</f>
        <v>140.61839676720845</v>
      </c>
      <c r="U20" s="8">
        <f ca="1">IF(ISNUMBER($Y20),SUM(OFFSET(Change!U$1,$Y20-1,0,$Z20,1)),0)+IF(ISNUMBER($AA20),SUM(OFFSET(Change!U$1,$AA20-1,0,$AB20,1)),0)</f>
        <v>152.42157358699527</v>
      </c>
      <c r="V20" s="8">
        <f ca="1">IF(ISNUMBER($Y20),SUM(OFFSET(Change!V$1,$Y20-1,0,$Z20,1)),0)+IF(ISNUMBER($AA20),SUM(OFFSET(Change!V$1,$AA20-1,0,$AB20,1)),0)</f>
        <v>222.97133500581677</v>
      </c>
      <c r="W20" s="8">
        <f ca="1">IF(ISNUMBER($Y20),SUM(OFFSET(Change!W$1,$Y20-1,0,$Z20,1)),0)+IF(ISNUMBER($AA20),SUM(OFFSET(Change!W$1,$AA20-1,0,$AB20,1)),0)</f>
        <v>235.99873362418427</v>
      </c>
      <c r="Y20" s="4">
        <v>51</v>
      </c>
      <c r="Z20" s="4">
        <v>1</v>
      </c>
    </row>
    <row r="21" spans="2:28" x14ac:dyDescent="0.25">
      <c r="B21" s="4" t="s">
        <v>58</v>
      </c>
      <c r="C21" s="8">
        <f t="shared" ca="1" si="2"/>
        <v>243.56654761967079</v>
      </c>
      <c r="D21" s="8">
        <f ca="1">IF(ISNUMBER($Y21),SUM(OFFSET(Change!D$1,$Y21-1,0,$Z21,1)),0)+IF(ISNUMBER($AA21),SUM(OFFSET(Change!D$1,$AA21-1,0,$AB21,1)),0)</f>
        <v>0</v>
      </c>
      <c r="E21" s="8">
        <f ca="1">IF(ISNUMBER($Y21),SUM(OFFSET(Change!E$1,$Y21-1,0,$Z21,1)),0)+IF(ISNUMBER($AA21),SUM(OFFSET(Change!E$1,$AA21-1,0,$AB21,1)),0)</f>
        <v>1.2118763750408041</v>
      </c>
      <c r="F21" s="8">
        <f ca="1">IF(ISNUMBER($Y21),SUM(OFFSET(Change!F$1,$Y21-1,0,$Z21,1)),0)+IF(ISNUMBER($AA21),SUM(OFFSET(Change!F$1,$AA21-1,0,$AB21,1)),0)</f>
        <v>6.0570347417674979</v>
      </c>
      <c r="G21" s="8">
        <f ca="1">IF(ISNUMBER($Y21),SUM(OFFSET(Change!G$1,$Y21-1,0,$Z21,1)),0)+IF(ISNUMBER($AA21),SUM(OFFSET(Change!G$1,$AA21-1,0,$AB21,1)),0)</f>
        <v>10.283886276433979</v>
      </c>
      <c r="H21" s="8">
        <f ca="1">IF(ISNUMBER($Y21),SUM(OFFSET(Change!H$1,$Y21-1,0,$Z21,1)),0)+IF(ISNUMBER($AA21),SUM(OFFSET(Change!H$1,$AA21-1,0,$AB21,1)),0)</f>
        <v>11.03913109545431</v>
      </c>
      <c r="I21" s="8">
        <f ca="1">IF(ISNUMBER($Y21),SUM(OFFSET(Change!I$1,$Y21-1,0,$Z21,1)),0)+IF(ISNUMBER($AA21),SUM(OFFSET(Change!I$1,$AA21-1,0,$AB21,1)),0)</f>
        <v>11.418011427657939</v>
      </c>
      <c r="J21" s="8">
        <f ca="1">IF(ISNUMBER($Y21),SUM(OFFSET(Change!J$1,$Y21-1,0,$Z21,1)),0)+IF(ISNUMBER($AA21),SUM(OFFSET(Change!J$1,$AA21-1,0,$AB21,1)),0)</f>
        <v>20.136572520932262</v>
      </c>
      <c r="K21" s="8">
        <f ca="1">IF(ISNUMBER($Y21),SUM(OFFSET(Change!K$1,$Y21-1,0,$Z21,1)),0)+IF(ISNUMBER($AA21),SUM(OFFSET(Change!K$1,$AA21-1,0,$AB21,1)),0)</f>
        <v>20.191816586116389</v>
      </c>
      <c r="L21" s="8">
        <f ca="1">IF(ISNUMBER($Y21),SUM(OFFSET(Change!L$1,$Y21-1,0,$Z21,1)),0)+IF(ISNUMBER($AA21),SUM(OFFSET(Change!L$1,$AA21-1,0,$AB21,1)),0)</f>
        <v>22.268462109457619</v>
      </c>
      <c r="M21" s="8">
        <f ca="1">IF(ISNUMBER($Y21),SUM(OFFSET(Change!M$1,$Y21-1,0,$Z21,1)),0)+IF(ISNUMBER($AA21),SUM(OFFSET(Change!M$1,$AA21-1,0,$AB21,1)),0)</f>
        <v>24.994038867906184</v>
      </c>
      <c r="N21" s="8">
        <f ca="1">IF(ISNUMBER($Y21),SUM(OFFSET(Change!N$1,$Y21-1,0,$Z21,1)),0)+IF(ISNUMBER($AA21),SUM(OFFSET(Change!N$1,$AA21-1,0,$AB21,1)),0)</f>
        <v>25.417122381543091</v>
      </c>
      <c r="O21" s="8">
        <f ca="1">IF(ISNUMBER($Y21),SUM(OFFSET(Change!O$1,$Y21-1,0,$Z21,1)),0)+IF(ISNUMBER($AA21),SUM(OFFSET(Change!O$1,$AA21-1,0,$AB21,1)),0)</f>
        <v>26.868987788347539</v>
      </c>
      <c r="P21" s="8">
        <f ca="1">IF(ISNUMBER($Y21),SUM(OFFSET(Change!P$1,$Y21-1,0,$Z21,1)),0)+IF(ISNUMBER($AA21),SUM(OFFSET(Change!P$1,$AA21-1,0,$AB21,1)),0)</f>
        <v>27.631959891996022</v>
      </c>
      <c r="Q21" s="8">
        <f ca="1">IF(ISNUMBER($Y21),SUM(OFFSET(Change!Q$1,$Y21-1,0,$Z21,1)),0)+IF(ISNUMBER($AA21),SUM(OFFSET(Change!Q$1,$AA21-1,0,$AB21,1)),0)</f>
        <v>28.361035513225449</v>
      </c>
      <c r="R21" s="8">
        <f ca="1">IF(ISNUMBER($Y21),SUM(OFFSET(Change!R$1,$Y21-1,0,$Z21,1)),0)+IF(ISNUMBER($AA21),SUM(OFFSET(Change!R$1,$AA21-1,0,$AB21,1)),0)</f>
        <v>28.357346735784983</v>
      </c>
      <c r="S21" s="8">
        <f ca="1">IF(ISNUMBER($Y21),SUM(OFFSET(Change!S$1,$Y21-1,0,$Z21,1)),0)+IF(ISNUMBER($AA21),SUM(OFFSET(Change!S$1,$AA21-1,0,$AB21,1)),0)</f>
        <v>30.22282886660922</v>
      </c>
      <c r="T21" s="8">
        <f ca="1">IF(ISNUMBER($Y21),SUM(OFFSET(Change!T$1,$Y21-1,0,$Z21,1)),0)+IF(ISNUMBER($AA21),SUM(OFFSET(Change!T$1,$AA21-1,0,$AB21,1)),0)</f>
        <v>30.156191802281214</v>
      </c>
      <c r="U21" s="8">
        <f ca="1">IF(ISNUMBER($Y21),SUM(OFFSET(Change!U$1,$Y21-1,0,$Z21,1)),0)+IF(ISNUMBER($AA21),SUM(OFFSET(Change!U$1,$AA21-1,0,$AB21,1)),0)</f>
        <v>88.300279080393082</v>
      </c>
      <c r="V21" s="8">
        <f ca="1">IF(ISNUMBER($Y21),SUM(OFFSET(Change!V$1,$Y21-1,0,$Z21,1)),0)+IF(ISNUMBER($AA21),SUM(OFFSET(Change!V$1,$AA21-1,0,$AB21,1)),0)</f>
        <v>94.386424544001613</v>
      </c>
      <c r="W21" s="8">
        <f ca="1">IF(ISNUMBER($Y21),SUM(OFFSET(Change!W$1,$Y21-1,0,$Z21,1)),0)+IF(ISNUMBER($AA21),SUM(OFFSET(Change!W$1,$AA21-1,0,$AB21,1)),0)</f>
        <v>104.93762561051342</v>
      </c>
      <c r="Y21" s="4">
        <v>59</v>
      </c>
      <c r="Z21" s="4">
        <v>2</v>
      </c>
      <c r="AA21" s="4">
        <v>55</v>
      </c>
      <c r="AB21" s="4">
        <v>1</v>
      </c>
    </row>
    <row r="22" spans="2:28" x14ac:dyDescent="0.25">
      <c r="B22" s="10" t="s">
        <v>59</v>
      </c>
      <c r="C22" s="11">
        <f t="shared" ca="1" si="2"/>
        <v>2988.6366123886037</v>
      </c>
      <c r="D22" s="11">
        <f ca="1">IF(ISNUMBER($Y22),SUM(OFFSET(Change!D$1,$Y22-1,0,$Z22,1)),0)+IF(ISNUMBER($AA22),SUM(OFFSET(Change!D$1,$AA22-1,0,$AB22,1)),0)</f>
        <v>0</v>
      </c>
      <c r="E22" s="11">
        <f ca="1">IF(ISNUMBER($Y22),SUM(OFFSET(Change!E$1,$Y22-1,0,$Z22,1)),0)+IF(ISNUMBER($AA22),SUM(OFFSET(Change!E$1,$AA22-1,0,$AB22,1)),0)</f>
        <v>23.449676310438647</v>
      </c>
      <c r="F22" s="11">
        <f ca="1">IF(ISNUMBER($Y22),SUM(OFFSET(Change!F$1,$Y22-1,0,$Z22,1)),0)+IF(ISNUMBER($AA22),SUM(OFFSET(Change!F$1,$AA22-1,0,$AB22,1)),0)</f>
        <v>143.82201725198132</v>
      </c>
      <c r="G22" s="11">
        <f ca="1">IF(ISNUMBER($Y22),SUM(OFFSET(Change!G$1,$Y22-1,0,$Z22,1)),0)+IF(ISNUMBER($AA22),SUM(OFFSET(Change!G$1,$AA22-1,0,$AB22,1)),0)</f>
        <v>166.45426175807225</v>
      </c>
      <c r="H22" s="11">
        <f ca="1">IF(ISNUMBER($Y22),SUM(OFFSET(Change!H$1,$Y22-1,0,$Z22,1)),0)+IF(ISNUMBER($AA22),SUM(OFFSET(Change!H$1,$AA22-1,0,$AB22,1)),0)</f>
        <v>212.22083559194093</v>
      </c>
      <c r="I22" s="11">
        <f ca="1">IF(ISNUMBER($Y22),SUM(OFFSET(Change!I$1,$Y22-1,0,$Z22,1)),0)+IF(ISNUMBER($AA22),SUM(OFFSET(Change!I$1,$AA22-1,0,$AB22,1)),0)</f>
        <v>217.23559681485878</v>
      </c>
      <c r="J22" s="11">
        <f ca="1">IF(ISNUMBER($Y22),SUM(OFFSET(Change!J$1,$Y22-1,0,$Z22,1)),0)+IF(ISNUMBER($AA22),SUM(OFFSET(Change!J$1,$AA22-1,0,$AB22,1)),0)</f>
        <v>222.42156560384885</v>
      </c>
      <c r="K22" s="11">
        <f ca="1">IF(ISNUMBER($Y22),SUM(OFFSET(Change!K$1,$Y22-1,0,$Z22,1)),0)+IF(ISNUMBER($AA22),SUM(OFFSET(Change!K$1,$AA22-1,0,$AB22,1)),0)</f>
        <v>235.66250509146815</v>
      </c>
      <c r="L22" s="11">
        <f ca="1">IF(ISNUMBER($Y22),SUM(OFFSET(Change!L$1,$Y22-1,0,$Z22,1)),0)+IF(ISNUMBER($AA22),SUM(OFFSET(Change!L$1,$AA22-1,0,$AB22,1)),0)</f>
        <v>323.36612126356505</v>
      </c>
      <c r="M22" s="11">
        <f ca="1">IF(ISNUMBER($Y22),SUM(OFFSET(Change!M$1,$Y22-1,0,$Z22,1)),0)+IF(ISNUMBER($AA22),SUM(OFFSET(Change!M$1,$AA22-1,0,$AB22,1)),0)</f>
        <v>381.97102994265975</v>
      </c>
      <c r="N22" s="11">
        <f ca="1">IF(ISNUMBER($Y22),SUM(OFFSET(Change!N$1,$Y22-1,0,$Z22,1)),0)+IF(ISNUMBER($AA22),SUM(OFFSET(Change!N$1,$AA22-1,0,$AB22,1)),0)</f>
        <v>390.70327674136297</v>
      </c>
      <c r="O22" s="11">
        <f ca="1">IF(ISNUMBER($Y22),SUM(OFFSET(Change!O$1,$Y22-1,0,$Z22,1)),0)+IF(ISNUMBER($AA22),SUM(OFFSET(Change!O$1,$AA22-1,0,$AB22,1)),0)</f>
        <v>399.65356267936062</v>
      </c>
      <c r="P22" s="11">
        <f ca="1">IF(ISNUMBER($Y22),SUM(OFFSET(Change!P$1,$Y22-1,0,$Z22,1)),0)+IF(ISNUMBER($AA22),SUM(OFFSET(Change!P$1,$AA22-1,0,$AB22,1)),0)</f>
        <v>418.3915468166507</v>
      </c>
      <c r="Q22" s="11">
        <f ca="1">IF(ISNUMBER($Y22),SUM(OFFSET(Change!Q$1,$Y22-1,0,$Z22,1)),0)+IF(ISNUMBER($AA22),SUM(OFFSET(Change!Q$1,$AA22-1,0,$AB22,1)),0)</f>
        <v>460.88189207006667</v>
      </c>
      <c r="R22" s="11">
        <f ca="1">IF(ISNUMBER($Y22),SUM(OFFSET(Change!R$1,$Y22-1,0,$Z22,1)),0)+IF(ISNUMBER($AA22),SUM(OFFSET(Change!R$1,$AA22-1,0,$AB22,1)),0)</f>
        <v>489.12322970417773</v>
      </c>
      <c r="S22" s="11">
        <f ca="1">IF(ISNUMBER($Y22),SUM(OFFSET(Change!S$1,$Y22-1,0,$Z22,1)),0)+IF(ISNUMBER($AA22),SUM(OFFSET(Change!S$1,$AA22-1,0,$AB22,1)),0)</f>
        <v>501.6519652804821</v>
      </c>
      <c r="T22" s="11">
        <f ca="1">IF(ISNUMBER($Y22),SUM(OFFSET(Change!T$1,$Y22-1,0,$Z22,1)),0)+IF(ISNUMBER($AA22),SUM(OFFSET(Change!T$1,$AA22-1,0,$AB22,1)),0)</f>
        <v>514.20682821981541</v>
      </c>
      <c r="U22" s="11">
        <f ca="1">IF(ISNUMBER($Y22),SUM(OFFSET(Change!U$1,$Y22-1,0,$Z22,1)),0)+IF(ISNUMBER($AA22),SUM(OFFSET(Change!U$1,$AA22-1,0,$AB22,1)),0)</f>
        <v>525.89945656059353</v>
      </c>
      <c r="V22" s="11">
        <f ca="1">IF(ISNUMBER($Y22),SUM(OFFSET(Change!V$1,$Y22-1,0,$Z22,1)),0)+IF(ISNUMBER($AA22),SUM(OFFSET(Change!V$1,$AA22-1,0,$AB22,1)),0)</f>
        <v>550.4992191032045</v>
      </c>
      <c r="W22" s="11">
        <f ca="1">IF(ISNUMBER($Y22),SUM(OFFSET(Change!W$1,$Y22-1,0,$Z22,1)),0)+IF(ISNUMBER($AA22),SUM(OFFSET(Change!W$1,$AA22-1,0,$AB22,1)),0)</f>
        <v>574.65001083325149</v>
      </c>
      <c r="Y22" s="4">
        <v>72</v>
      </c>
      <c r="Z22" s="4">
        <v>1</v>
      </c>
      <c r="AA22" s="4">
        <v>54</v>
      </c>
      <c r="AB22" s="4">
        <v>1</v>
      </c>
    </row>
    <row r="23" spans="2:28" x14ac:dyDescent="0.25">
      <c r="B23" s="4" t="s">
        <v>60</v>
      </c>
      <c r="C23" s="8">
        <f ca="1">NPV($C$2,D23:W23)</f>
        <v>28212.326220575975</v>
      </c>
      <c r="D23" s="8">
        <f ca="1">SUM(D17:D22)</f>
        <v>605.99831168947981</v>
      </c>
      <c r="E23" s="8">
        <f t="shared" ref="E23:V23" ca="1" si="3">SUM(E17:E22)</f>
        <v>738.71351853985936</v>
      </c>
      <c r="F23" s="8">
        <f t="shared" ca="1" si="3"/>
        <v>1039.3095139003738</v>
      </c>
      <c r="G23" s="8">
        <f t="shared" ca="1" si="3"/>
        <v>1242.2647591880668</v>
      </c>
      <c r="H23" s="8">
        <f t="shared" ca="1" si="3"/>
        <v>1574.7611926085829</v>
      </c>
      <c r="I23" s="8">
        <f t="shared" ca="1" si="3"/>
        <v>2061.02131097041</v>
      </c>
      <c r="J23" s="8">
        <f t="shared" ca="1" si="3"/>
        <v>2194.8242253930212</v>
      </c>
      <c r="K23" s="8">
        <f t="shared" ca="1" si="3"/>
        <v>2301.2746163687057</v>
      </c>
      <c r="L23" s="8">
        <f t="shared" ca="1" si="3"/>
        <v>2478.0487961349095</v>
      </c>
      <c r="M23" s="8">
        <f t="shared" ca="1" si="3"/>
        <v>3933.7568176358714</v>
      </c>
      <c r="N23" s="8">
        <f t="shared" ca="1" si="3"/>
        <v>3926.4058371809988</v>
      </c>
      <c r="O23" s="8">
        <f t="shared" ca="1" si="3"/>
        <v>3962.4049024764913</v>
      </c>
      <c r="P23" s="8">
        <f t="shared" ca="1" si="3"/>
        <v>3890.6892923747673</v>
      </c>
      <c r="Q23" s="8">
        <f t="shared" ca="1" si="3"/>
        <v>4106.3760178484745</v>
      </c>
      <c r="R23" s="8">
        <f t="shared" ca="1" si="3"/>
        <v>4906.5019658931378</v>
      </c>
      <c r="S23" s="8">
        <f t="shared" ca="1" si="3"/>
        <v>4630.8277547769467</v>
      </c>
      <c r="T23" s="8">
        <f t="shared" ca="1" si="3"/>
        <v>4600.3869604328211</v>
      </c>
      <c r="U23" s="8">
        <f t="shared" ca="1" si="3"/>
        <v>4643.7198789506401</v>
      </c>
      <c r="V23" s="8">
        <f t="shared" ca="1" si="3"/>
        <v>5031.076057563424</v>
      </c>
      <c r="W23" s="8">
        <f ca="1">SUM(W17:W22)</f>
        <v>5132.0140817967294</v>
      </c>
    </row>
    <row r="25" spans="2:28" ht="15.75" thickBot="1" x14ac:dyDescent="0.3">
      <c r="B25" s="12" t="s">
        <v>1</v>
      </c>
      <c r="C25" s="13">
        <f ca="1">IF(NPV($C$2,D25:W25)=IF(ISNUMBER($Y25),SUM(OFFSET(Change!C$1,$Y25-1,0,$Z25,1)),0)+IF(ISNUMBER($AA25),SUM(OFFSET(Change!C$1,$AA25-1,0,$AB25,1)),0),NPV($C$2,D25:W25),"ERROR IN TOTAL")</f>
        <v>47208.915920322601</v>
      </c>
      <c r="D25" s="13">
        <f ca="1">D15+D23</f>
        <v>3671.8201538267349</v>
      </c>
      <c r="E25" s="13">
        <f t="shared" ref="E25:W25" ca="1" si="4">E15+E23</f>
        <v>4195.5288388144972</v>
      </c>
      <c r="F25" s="13">
        <f t="shared" ca="1" si="4"/>
        <v>3969.3512629397155</v>
      </c>
      <c r="G25" s="13">
        <f t="shared" ca="1" si="4"/>
        <v>3815.4582610136708</v>
      </c>
      <c r="H25" s="13">
        <f t="shared" ca="1" si="4"/>
        <v>3965.2388774251335</v>
      </c>
      <c r="I25" s="13">
        <f t="shared" ca="1" si="4"/>
        <v>4488.4598063981293</v>
      </c>
      <c r="J25" s="13">
        <f t="shared" ca="1" si="4"/>
        <v>4745.511892747827</v>
      </c>
      <c r="K25" s="13">
        <f t="shared" ca="1" si="4"/>
        <v>4419.9918579598789</v>
      </c>
      <c r="L25" s="13">
        <f t="shared" ca="1" si="4"/>
        <v>5102.9051282968867</v>
      </c>
      <c r="M25" s="13">
        <f t="shared" ca="1" si="4"/>
        <v>4208.3753563357668</v>
      </c>
      <c r="N25" s="13">
        <f t="shared" ca="1" si="4"/>
        <v>3734.2996741927936</v>
      </c>
      <c r="O25" s="13">
        <f t="shared" ca="1" si="4"/>
        <v>3811.878468244849</v>
      </c>
      <c r="P25" s="13">
        <f t="shared" ca="1" si="4"/>
        <v>3983.0238512337755</v>
      </c>
      <c r="Q25" s="13">
        <f t="shared" ca="1" si="4"/>
        <v>4011.1967824486746</v>
      </c>
      <c r="R25" s="13">
        <f t="shared" ca="1" si="4"/>
        <v>4644.0166686631783</v>
      </c>
      <c r="S25" s="13">
        <f t="shared" ca="1" si="4"/>
        <v>4516.0563637793621</v>
      </c>
      <c r="T25" s="13">
        <f t="shared" ca="1" si="4"/>
        <v>4652.6799327057088</v>
      </c>
      <c r="U25" s="13">
        <f t="shared" ca="1" si="4"/>
        <v>5442.3814055213415</v>
      </c>
      <c r="V25" s="13">
        <f t="shared" ca="1" si="4"/>
        <v>5962.725101415891</v>
      </c>
      <c r="W25" s="13">
        <f t="shared" ca="1" si="4"/>
        <v>7262.7611892436244</v>
      </c>
      <c r="Y25" s="4">
        <v>75</v>
      </c>
      <c r="Z25" s="4">
        <v>1</v>
      </c>
    </row>
    <row r="26" spans="2:28" ht="15.75" thickTop="1" x14ac:dyDescent="0.25">
      <c r="B26" s="4" t="s">
        <v>61</v>
      </c>
      <c r="C26" s="8">
        <f ca="1">IF(ISNUMBER($Y26),SUM(OFFSET(Change!C$1,$Y26-1,0,$Z26,1)),0)+IF(ISNUMBER($AA26),SUM(OFFSET(Change!C$1,$AA26-1,0,$AB26,1)),0)</f>
        <v>0</v>
      </c>
      <c r="Y26" s="4">
        <v>82</v>
      </c>
      <c r="Z26" s="4">
        <v>1</v>
      </c>
    </row>
    <row r="27" spans="2:28" ht="15.75" thickBot="1" x14ac:dyDescent="0.3">
      <c r="B27" s="12" t="s">
        <v>62</v>
      </c>
      <c r="C27" s="13">
        <f ca="1">C26+C25</f>
        <v>47208.915920322601</v>
      </c>
      <c r="H27" s="14"/>
    </row>
    <row r="28" spans="2:28" ht="15.75" thickTop="1" x14ac:dyDescent="0.25"/>
    <row r="30" spans="2:28" x14ac:dyDescent="0.25">
      <c r="B30" s="7" t="str">
        <f>BaseStudyName</f>
        <v>23U.LP.LST.20.BA12.EP.MM.Integrated Portfolio+WA Adds.56000 (LT. 56000 - 56174) v49.2</v>
      </c>
      <c r="C30" s="1" t="s">
        <v>3</v>
      </c>
      <c r="D30" s="2">
        <f>Base!D5</f>
        <v>2023</v>
      </c>
      <c r="E30" s="2">
        <f>Base!E5</f>
        <v>2024</v>
      </c>
      <c r="F30" s="2">
        <f>Base!F5</f>
        <v>2025</v>
      </c>
      <c r="G30" s="2">
        <f>Base!G5</f>
        <v>2026</v>
      </c>
      <c r="H30" s="2">
        <f>Base!H5</f>
        <v>2027</v>
      </c>
      <c r="I30" s="2">
        <f>Base!I5</f>
        <v>2028</v>
      </c>
      <c r="J30" s="2">
        <f>Base!J5</f>
        <v>2029</v>
      </c>
      <c r="K30" s="2">
        <f>Base!K5</f>
        <v>2030</v>
      </c>
      <c r="L30" s="2">
        <f>Base!L5</f>
        <v>2031</v>
      </c>
      <c r="M30" s="2">
        <f>Base!M5</f>
        <v>2032</v>
      </c>
      <c r="N30" s="2">
        <f>Base!N5</f>
        <v>2033</v>
      </c>
      <c r="O30" s="2">
        <f>Base!O5</f>
        <v>2034</v>
      </c>
      <c r="P30" s="2">
        <f>Base!P5</f>
        <v>2035</v>
      </c>
      <c r="Q30" s="2">
        <f>Base!Q5</f>
        <v>2036</v>
      </c>
      <c r="R30" s="2">
        <f>Base!R5</f>
        <v>2037</v>
      </c>
      <c r="S30" s="2">
        <f>Base!S5</f>
        <v>2038</v>
      </c>
      <c r="T30" s="2">
        <f>Base!T5</f>
        <v>2039</v>
      </c>
      <c r="U30" s="2">
        <f>Base!U5</f>
        <v>2040</v>
      </c>
      <c r="V30" s="2">
        <f>Base!V5</f>
        <v>2041</v>
      </c>
      <c r="W30" s="3">
        <f>Base!W5</f>
        <v>2042</v>
      </c>
    </row>
    <row r="31" spans="2:28" x14ac:dyDescent="0.25">
      <c r="B31" s="4" t="s">
        <v>45</v>
      </c>
      <c r="C31" s="8">
        <f t="shared" ref="C31:C41" ca="1" si="5">NPV($C$2,D31:W31)</f>
        <v>5623.6420071538996</v>
      </c>
      <c r="D31" s="8">
        <f ca="1">IF(ISNUMBER($Y31),SUM(OFFSET(Base!D$1,$Y31-1,0,$Z31,1)),0)+IF(ISNUMBER($AA31),SUM(OFFSET(Base!D$1,$AA31-1,0,$AB31,1)),0)</f>
        <v>702.60643455964168</v>
      </c>
      <c r="E31" s="8">
        <f ca="1">IF(ISNUMBER($Y31),SUM(OFFSET(Base!E$1,$Y31-1,0,$Z31,1)),0)+IF(ISNUMBER($AA31),SUM(OFFSET(Base!E$1,$AA31-1,0,$AB31,1)),0)</f>
        <v>791.09672823396318</v>
      </c>
      <c r="F31" s="8">
        <f ca="1">IF(ISNUMBER($Y31),SUM(OFFSET(Base!F$1,$Y31-1,0,$Z31,1)),0)+IF(ISNUMBER($AA31),SUM(OFFSET(Base!F$1,$AA31-1,0,$AB31,1)),0)</f>
        <v>558.72718719793045</v>
      </c>
      <c r="G31" s="8">
        <f ca="1">IF(ISNUMBER($Y31),SUM(OFFSET(Base!G$1,$Y31-1,0,$Z31,1)),0)+IF(ISNUMBER($AA31),SUM(OFFSET(Base!G$1,$AA31-1,0,$AB31,1)),0)</f>
        <v>539.3394377786135</v>
      </c>
      <c r="H31" s="8">
        <f ca="1">IF(ISNUMBER($Y31),SUM(OFFSET(Base!H$1,$Y31-1,0,$Z31,1)),0)+IF(ISNUMBER($AA31),SUM(OFFSET(Base!H$1,$AA31-1,0,$AB31,1)),0)</f>
        <v>577.89517919252671</v>
      </c>
      <c r="I31" s="8">
        <f ca="1">IF(ISNUMBER($Y31),SUM(OFFSET(Base!I$1,$Y31-1,0,$Z31,1)),0)+IF(ISNUMBER($AA31),SUM(OFFSET(Base!I$1,$AA31-1,0,$AB31,1)),0)</f>
        <v>719.98320176479115</v>
      </c>
      <c r="J31" s="8">
        <f ca="1">IF(ISNUMBER($Y31),SUM(OFFSET(Base!J$1,$Y31-1,0,$Z31,1)),0)+IF(ISNUMBER($AA31),SUM(OFFSET(Base!J$1,$AA31-1,0,$AB31,1)),0)</f>
        <v>731.74898635207603</v>
      </c>
      <c r="K31" s="8">
        <f ca="1">IF(ISNUMBER($Y31),SUM(OFFSET(Base!K$1,$Y31-1,0,$Z31,1)),0)+IF(ISNUMBER($AA31),SUM(OFFSET(Base!K$1,$AA31-1,0,$AB31,1)),0)</f>
        <v>644.43783401036319</v>
      </c>
      <c r="L31" s="8">
        <f ca="1">IF(ISNUMBER($Y31),SUM(OFFSET(Base!L$1,$Y31-1,0,$Z31,1)),0)+IF(ISNUMBER($AA31),SUM(OFFSET(Base!L$1,$AA31-1,0,$AB31,1)),0)</f>
        <v>668.84635421934036</v>
      </c>
      <c r="M31" s="8">
        <f ca="1">IF(ISNUMBER($Y31),SUM(OFFSET(Base!M$1,$Y31-1,0,$Z31,1)),0)+IF(ISNUMBER($AA31),SUM(OFFSET(Base!M$1,$AA31-1,0,$AB31,1)),0)</f>
        <v>516.15254640599574</v>
      </c>
      <c r="N31" s="8">
        <f ca="1">IF(ISNUMBER($Y31),SUM(OFFSET(Base!N$1,$Y31-1,0,$Z31,1)),0)+IF(ISNUMBER($AA31),SUM(OFFSET(Base!N$1,$AA31-1,0,$AB31,1)),0)</f>
        <v>386.99086318492635</v>
      </c>
      <c r="O31" s="8">
        <f ca="1">IF(ISNUMBER($Y31),SUM(OFFSET(Base!O$1,$Y31-1,0,$Z31,1)),0)+IF(ISNUMBER($AA31),SUM(OFFSET(Base!O$1,$AA31-1,0,$AB31,1)),0)</f>
        <v>410.19280976636793</v>
      </c>
      <c r="P31" s="8">
        <f ca="1">IF(ISNUMBER($Y31),SUM(OFFSET(Base!P$1,$Y31-1,0,$Z31,1)),0)+IF(ISNUMBER($AA31),SUM(OFFSET(Base!P$1,$AA31-1,0,$AB31,1)),0)</f>
        <v>376.32897712976677</v>
      </c>
      <c r="Q31" s="8">
        <f ca="1">IF(ISNUMBER($Y31),SUM(OFFSET(Base!Q$1,$Y31-1,0,$Z31,1)),0)+IF(ISNUMBER($AA31),SUM(OFFSET(Base!Q$1,$AA31-1,0,$AB31,1)),0)</f>
        <v>361.98984143793535</v>
      </c>
      <c r="R31" s="8">
        <f ca="1">IF(ISNUMBER($Y31),SUM(OFFSET(Base!R$1,$Y31-1,0,$Z31,1)),0)+IF(ISNUMBER($AA31),SUM(OFFSET(Base!R$1,$AA31-1,0,$AB31,1)),0)</f>
        <v>269.41821352466883</v>
      </c>
      <c r="S31" s="8">
        <f ca="1">IF(ISNUMBER($Y31),SUM(OFFSET(Base!S$1,$Y31-1,0,$Z31,1)),0)+IF(ISNUMBER($AA31),SUM(OFFSET(Base!S$1,$AA31-1,0,$AB31,1)),0)</f>
        <v>265.05385282308623</v>
      </c>
      <c r="T31" s="8">
        <f ca="1">IF(ISNUMBER($Y31),SUM(OFFSET(Base!T$1,$Y31-1,0,$Z31,1)),0)+IF(ISNUMBER($AA31),SUM(OFFSET(Base!T$1,$AA31-1,0,$AB31,1)),0)</f>
        <v>285.38429568504932</v>
      </c>
      <c r="U31" s="8">
        <f ca="1">IF(ISNUMBER($Y31),SUM(OFFSET(Base!U$1,$Y31-1,0,$Z31,1)),0)+IF(ISNUMBER($AA31),SUM(OFFSET(Base!U$1,$AA31-1,0,$AB31,1)),0)</f>
        <v>16.298957469034789</v>
      </c>
      <c r="V31" s="8">
        <f ca="1">IF(ISNUMBER($Y31),SUM(OFFSET(Base!V$1,$Y31-1,0,$Z31,1)),0)+IF(ISNUMBER($AA31),SUM(OFFSET(Base!V$1,$AA31-1,0,$AB31,1)),0)</f>
        <v>20.525825971993182</v>
      </c>
      <c r="W31" s="8">
        <f ca="1">IF(ISNUMBER($Y31),SUM(OFFSET(Base!W$1,$Y31-1,0,$Z31,1)),0)+IF(ISNUMBER($AA31),SUM(OFFSET(Base!W$1,$AA31-1,0,$AB31,1)),0)</f>
        <v>22.834442449709339</v>
      </c>
      <c r="Y31" s="4">
        <v>22</v>
      </c>
      <c r="Z31" s="4">
        <v>1</v>
      </c>
    </row>
    <row r="32" spans="2:28" x14ac:dyDescent="0.25">
      <c r="B32" s="4" t="s">
        <v>91</v>
      </c>
      <c r="C32" s="8">
        <f t="shared" ca="1" si="5"/>
        <v>949.27153328010434</v>
      </c>
      <c r="D32" s="8">
        <f ca="1">IF(ISNUMBER($Y32),SUM(OFFSET(Base!D$1,$Y32-1,0,$Z32,1)),0)+IF(ISNUMBER($AA32),SUM(OFFSET(Base!D$1,$AA32-1,0,$AB32,1)),0)</f>
        <v>35.159997667892583</v>
      </c>
      <c r="E32" s="8">
        <f ca="1">IF(ISNUMBER($Y32),SUM(OFFSET(Base!E$1,$Y32-1,0,$Z32,1)),0)+IF(ISNUMBER($AA32),SUM(OFFSET(Base!E$1,$AA32-1,0,$AB32,1)),0)</f>
        <v>36.764544498523492</v>
      </c>
      <c r="F32" s="8">
        <f ca="1">IF(ISNUMBER($Y32),SUM(OFFSET(Base!F$1,$Y32-1,0,$Z32,1)),0)+IF(ISNUMBER($AA32),SUM(OFFSET(Base!F$1,$AA32-1,0,$AB32,1)),0)</f>
        <v>28.202412139913832</v>
      </c>
      <c r="G32" s="8">
        <f ca="1">IF(ISNUMBER($Y32),SUM(OFFSET(Base!G$1,$Y32-1,0,$Z32,1)),0)+IF(ISNUMBER($AA32),SUM(OFFSET(Base!G$1,$AA32-1,0,$AB32,1)),0)</f>
        <v>26.828016888089842</v>
      </c>
      <c r="H32" s="8">
        <f ca="1">IF(ISNUMBER($Y32),SUM(OFFSET(Base!H$1,$Y32-1,0,$Z32,1)),0)+IF(ISNUMBER($AA32),SUM(OFFSET(Base!H$1,$AA32-1,0,$AB32,1)),0)</f>
        <v>28.808779468411618</v>
      </c>
      <c r="I32" s="8">
        <f ca="1">IF(ISNUMBER($Y32),SUM(OFFSET(Base!I$1,$Y32-1,0,$Z32,1)),0)+IF(ISNUMBER($AA32),SUM(OFFSET(Base!I$1,$AA32-1,0,$AB32,1)),0)</f>
        <v>144.3265502366429</v>
      </c>
      <c r="J32" s="8">
        <f ca="1">IF(ISNUMBER($Y32),SUM(OFFSET(Base!J$1,$Y32-1,0,$Z32,1)),0)+IF(ISNUMBER($AA32),SUM(OFFSET(Base!J$1,$AA32-1,0,$AB32,1)),0)</f>
        <v>141.7160760581331</v>
      </c>
      <c r="K32" s="8">
        <f ca="1">IF(ISNUMBER($Y32),SUM(OFFSET(Base!K$1,$Y32-1,0,$Z32,1)),0)+IF(ISNUMBER($AA32),SUM(OFFSET(Base!K$1,$AA32-1,0,$AB32,1)),0)</f>
        <v>145.24699476919591</v>
      </c>
      <c r="L32" s="8">
        <f ca="1">IF(ISNUMBER($Y32),SUM(OFFSET(Base!L$1,$Y32-1,0,$Z32,1)),0)+IF(ISNUMBER($AA32),SUM(OFFSET(Base!L$1,$AA32-1,0,$AB32,1)),0)</f>
        <v>142.69253547483291</v>
      </c>
      <c r="M32" s="8">
        <f ca="1">IF(ISNUMBER($Y32),SUM(OFFSET(Base!M$1,$Y32-1,0,$Z32,1)),0)+IF(ISNUMBER($AA32),SUM(OFFSET(Base!M$1,$AA32-1,0,$AB32,1)),0)</f>
        <v>143.2871390454626</v>
      </c>
      <c r="N32" s="8">
        <f ca="1">IF(ISNUMBER($Y32),SUM(OFFSET(Base!N$1,$Y32-1,0,$Z32,1)),0)+IF(ISNUMBER($AA32),SUM(OFFSET(Base!N$1,$AA32-1,0,$AB32,1)),0)</f>
        <v>131.07338566211772</v>
      </c>
      <c r="O32" s="8">
        <f ca="1">IF(ISNUMBER($Y32),SUM(OFFSET(Base!O$1,$Y32-1,0,$Z32,1)),0)+IF(ISNUMBER($AA32),SUM(OFFSET(Base!O$1,$AA32-1,0,$AB32,1)),0)</f>
        <v>144.4917163604899</v>
      </c>
      <c r="P32" s="8">
        <f ca="1">IF(ISNUMBER($Y32),SUM(OFFSET(Base!P$1,$Y32-1,0,$Z32,1)),0)+IF(ISNUMBER($AA32),SUM(OFFSET(Base!P$1,$AA32-1,0,$AB32,1)),0)</f>
        <v>131.7721760587562</v>
      </c>
      <c r="Q32" s="8">
        <f ca="1">IF(ISNUMBER($Y32),SUM(OFFSET(Base!Q$1,$Y32-1,0,$Z32,1)),0)+IF(ISNUMBER($AA32),SUM(OFFSET(Base!Q$1,$AA32-1,0,$AB32,1)),0)</f>
        <v>135.28757205090571</v>
      </c>
      <c r="R32" s="8">
        <f ca="1">IF(ISNUMBER($Y32),SUM(OFFSET(Base!R$1,$Y32-1,0,$Z32,1)),0)+IF(ISNUMBER($AA32),SUM(OFFSET(Base!R$1,$AA32-1,0,$AB32,1)),0)</f>
        <v>126.9995518221794</v>
      </c>
      <c r="S32" s="8">
        <f ca="1">IF(ISNUMBER($Y32),SUM(OFFSET(Base!S$1,$Y32-1,0,$Z32,1)),0)+IF(ISNUMBER($AA32),SUM(OFFSET(Base!S$1,$AA32-1,0,$AB32,1)),0)</f>
        <v>138.79414263328169</v>
      </c>
      <c r="T32" s="8">
        <f ca="1">IF(ISNUMBER($Y32),SUM(OFFSET(Base!T$1,$Y32-1,0,$Z32,1)),0)+IF(ISNUMBER($AA32),SUM(OFFSET(Base!T$1,$AA32-1,0,$AB32,1)),0)</f>
        <v>149.63653326426009</v>
      </c>
      <c r="U32" s="8">
        <f ca="1">IF(ISNUMBER($Y32),SUM(OFFSET(Base!U$1,$Y32-1,0,$Z32,1)),0)+IF(ISNUMBER($AA32),SUM(OFFSET(Base!U$1,$AA32-1,0,$AB32,1)),0)</f>
        <v>0.85606963124982027</v>
      </c>
      <c r="V32" s="8">
        <f ca="1">IF(ISNUMBER($Y32),SUM(OFFSET(Base!V$1,$Y32-1,0,$Z32,1)),0)+IF(ISNUMBER($AA32),SUM(OFFSET(Base!V$1,$AA32-1,0,$AB32,1)),0)</f>
        <v>1.07838502472582</v>
      </c>
      <c r="W32" s="8">
        <f ca="1">IF(ISNUMBER($Y32),SUM(OFFSET(Base!W$1,$Y32-1,0,$Z32,1)),0)+IF(ISNUMBER($AA32),SUM(OFFSET(Base!W$1,$AA32-1,0,$AB32,1)),0)</f>
        <v>1.2114585782478799</v>
      </c>
      <c r="Y32" s="4">
        <v>10</v>
      </c>
      <c r="Z32" s="4">
        <v>1</v>
      </c>
    </row>
    <row r="33" spans="2:28" x14ac:dyDescent="0.25">
      <c r="B33" s="4" t="s">
        <v>46</v>
      </c>
      <c r="C33" s="8">
        <f t="shared" ca="1" si="5"/>
        <v>5474.0617001133696</v>
      </c>
      <c r="D33" s="8">
        <f ca="1">IF(ISNUMBER($Y33),SUM(OFFSET(Base!D$1,$Y33-1,0,$Z33,1)),0)+IF(ISNUMBER($AA33),SUM(OFFSET(Base!D$1,$AA33-1,0,$AB33,1)),0)</f>
        <v>557.02694235834008</v>
      </c>
      <c r="E33" s="8">
        <f ca="1">IF(ISNUMBER($Y33),SUM(OFFSET(Base!E$1,$Y33-1,0,$Z33,1)),0)+IF(ISNUMBER($AA33),SUM(OFFSET(Base!E$1,$AA33-1,0,$AB33,1)),0)</f>
        <v>569.58095971664272</v>
      </c>
      <c r="F33" s="8">
        <f ca="1">IF(ISNUMBER($Y33),SUM(OFFSET(Base!F$1,$Y33-1,0,$Z33,1)),0)+IF(ISNUMBER($AA33),SUM(OFFSET(Base!F$1,$AA33-1,0,$AB33,1)),0)</f>
        <v>374.80281152206817</v>
      </c>
      <c r="G33" s="8">
        <f ca="1">IF(ISNUMBER($Y33),SUM(OFFSET(Base!G$1,$Y33-1,0,$Z33,1)),0)+IF(ISNUMBER($AA33),SUM(OFFSET(Base!G$1,$AA33-1,0,$AB33,1)),0)</f>
        <v>395.19325832826297</v>
      </c>
      <c r="H33" s="8">
        <f ca="1">IF(ISNUMBER($Y33),SUM(OFFSET(Base!H$1,$Y33-1,0,$Z33,1)),0)+IF(ISNUMBER($AA33),SUM(OFFSET(Base!H$1,$AA33-1,0,$AB33,1)),0)</f>
        <v>465.19432941422053</v>
      </c>
      <c r="I33" s="8">
        <f ca="1">IF(ISNUMBER($Y33),SUM(OFFSET(Base!I$1,$Y33-1,0,$Z33,1)),0)+IF(ISNUMBER($AA33),SUM(OFFSET(Base!I$1,$AA33-1,0,$AB33,1)),0)</f>
        <v>491.49239163166976</v>
      </c>
      <c r="J33" s="8">
        <f ca="1">IF(ISNUMBER($Y33),SUM(OFFSET(Base!J$1,$Y33-1,0,$Z33,1)),0)+IF(ISNUMBER($AA33),SUM(OFFSET(Base!J$1,$AA33-1,0,$AB33,1)),0)</f>
        <v>591.47069978043328</v>
      </c>
      <c r="K33" s="8">
        <f ca="1">IF(ISNUMBER($Y33),SUM(OFFSET(Base!K$1,$Y33-1,0,$Z33,1)),0)+IF(ISNUMBER($AA33),SUM(OFFSET(Base!K$1,$AA33-1,0,$AB33,1)),0)</f>
        <v>602.47676781063399</v>
      </c>
      <c r="L33" s="8">
        <f ca="1">IF(ISNUMBER($Y33),SUM(OFFSET(Base!L$1,$Y33-1,0,$Z33,1)),0)+IF(ISNUMBER($AA33),SUM(OFFSET(Base!L$1,$AA33-1,0,$AB33,1)),0)</f>
        <v>626.67657044175462</v>
      </c>
      <c r="M33" s="8">
        <f ca="1">IF(ISNUMBER($Y33),SUM(OFFSET(Base!M$1,$Y33-1,0,$Z33,1)),0)+IF(ISNUMBER($AA33),SUM(OFFSET(Base!M$1,$AA33-1,0,$AB33,1)),0)</f>
        <v>517.40625627896259</v>
      </c>
      <c r="N33" s="8">
        <f ca="1">IF(ISNUMBER($Y33),SUM(OFFSET(Base!N$1,$Y33-1,0,$Z33,1)),0)+IF(ISNUMBER($AA33),SUM(OFFSET(Base!N$1,$AA33-1,0,$AB33,1)),0)</f>
        <v>396.93375452228173</v>
      </c>
      <c r="O33" s="8">
        <f ca="1">IF(ISNUMBER($Y33),SUM(OFFSET(Base!O$1,$Y33-1,0,$Z33,1)),0)+IF(ISNUMBER($AA33),SUM(OFFSET(Base!O$1,$AA33-1,0,$AB33,1)),0)</f>
        <v>420.8326987704512</v>
      </c>
      <c r="P33" s="8">
        <f ca="1">IF(ISNUMBER($Y33),SUM(OFFSET(Base!P$1,$Y33-1,0,$Z33,1)),0)+IF(ISNUMBER($AA33),SUM(OFFSET(Base!P$1,$AA33-1,0,$AB33,1)),0)</f>
        <v>429.54598988449129</v>
      </c>
      <c r="Q33" s="8">
        <f ca="1">IF(ISNUMBER($Y33),SUM(OFFSET(Base!Q$1,$Y33-1,0,$Z33,1)),0)+IF(ISNUMBER($AA33),SUM(OFFSET(Base!Q$1,$AA33-1,0,$AB33,1)),0)</f>
        <v>395.56915101681631</v>
      </c>
      <c r="R33" s="8">
        <f ca="1">IF(ISNUMBER($Y33),SUM(OFFSET(Base!R$1,$Y33-1,0,$Z33,1)),0)+IF(ISNUMBER($AA33),SUM(OFFSET(Base!R$1,$AA33-1,0,$AB33,1)),0)</f>
        <v>329.99023786086457</v>
      </c>
      <c r="S33" s="8">
        <f ca="1">IF(ISNUMBER($Y33),SUM(OFFSET(Base!S$1,$Y33-1,0,$Z33,1)),0)+IF(ISNUMBER($AA33),SUM(OFFSET(Base!S$1,$AA33-1,0,$AB33,1)),0)</f>
        <v>392.48989686346818</v>
      </c>
      <c r="T33" s="8">
        <f ca="1">IF(ISNUMBER($Y33),SUM(OFFSET(Base!T$1,$Y33-1,0,$Z33,1)),0)+IF(ISNUMBER($AA33),SUM(OFFSET(Base!T$1,$AA33-1,0,$AB33,1)),0)</f>
        <v>423.53955859652251</v>
      </c>
      <c r="U33" s="8">
        <f ca="1">IF(ISNUMBER($Y33),SUM(OFFSET(Base!U$1,$Y33-1,0,$Z33,1)),0)+IF(ISNUMBER($AA33),SUM(OFFSET(Base!U$1,$AA33-1,0,$AB33,1)),0)</f>
        <v>703.23489855120363</v>
      </c>
      <c r="V33" s="8">
        <f ca="1">IF(ISNUMBER($Y33),SUM(OFFSET(Base!V$1,$Y33-1,0,$Z33,1)),0)+IF(ISNUMBER($AA33),SUM(OFFSET(Base!V$1,$AA33-1,0,$AB33,1)),0)</f>
        <v>796.832052888269</v>
      </c>
      <c r="W33" s="8">
        <f ca="1">IF(ISNUMBER($Y33),SUM(OFFSET(Base!W$1,$Y33-1,0,$Z33,1)),0)+IF(ISNUMBER($AA33),SUM(OFFSET(Base!W$1,$AA33-1,0,$AB33,1)),0)</f>
        <v>812.84904460069959</v>
      </c>
      <c r="Y33" s="4">
        <v>38</v>
      </c>
      <c r="Z33" s="4">
        <v>2</v>
      </c>
    </row>
    <row r="34" spans="2:28" x14ac:dyDescent="0.25">
      <c r="B34" s="4" t="s">
        <v>12</v>
      </c>
      <c r="C34" s="8">
        <f t="shared" ca="1" si="5"/>
        <v>101.08262886844926</v>
      </c>
      <c r="D34" s="8">
        <f ca="1">IF(ISNUMBER($Y34),SUM(OFFSET(Base!D$1,$Y34-1,0,$Z34,1)),0)+IF(ISNUMBER($AA34),SUM(OFFSET(Base!D$1,$AA34-1,0,$AB34,1)),0)</f>
        <v>6.6007850176569356</v>
      </c>
      <c r="E34" s="8">
        <f ca="1">IF(ISNUMBER($Y34),SUM(OFFSET(Base!E$1,$Y34-1,0,$Z34,1)),0)+IF(ISNUMBER($AA34),SUM(OFFSET(Base!E$1,$AA34-1,0,$AB34,1)),0)</f>
        <v>7.2336428758193145</v>
      </c>
      <c r="F34" s="8">
        <f ca="1">IF(ISNUMBER($Y34),SUM(OFFSET(Base!F$1,$Y34-1,0,$Z34,1)),0)+IF(ISNUMBER($AA34),SUM(OFFSET(Base!F$1,$AA34-1,0,$AB34,1)),0)</f>
        <v>6.0155603816431755</v>
      </c>
      <c r="G34" s="8">
        <f ca="1">IF(ISNUMBER($Y34),SUM(OFFSET(Base!G$1,$Y34-1,0,$Z34,1)),0)+IF(ISNUMBER($AA34),SUM(OFFSET(Base!G$1,$AA34-1,0,$AB34,1)),0)</f>
        <v>6.1519719063233431</v>
      </c>
      <c r="H34" s="8">
        <f ca="1">IF(ISNUMBER($Y34),SUM(OFFSET(Base!H$1,$Y34-1,0,$Z34,1)),0)+IF(ISNUMBER($AA34),SUM(OFFSET(Base!H$1,$AA34-1,0,$AB34,1)),0)</f>
        <v>6.7296979804638051</v>
      </c>
      <c r="I34" s="8">
        <f ca="1">IF(ISNUMBER($Y34),SUM(OFFSET(Base!I$1,$Y34-1,0,$Z34,1)),0)+IF(ISNUMBER($AA34),SUM(OFFSET(Base!I$1,$AA34-1,0,$AB34,1)),0)</f>
        <v>7.5578407423275014</v>
      </c>
      <c r="J34" s="8">
        <f ca="1">IF(ISNUMBER($Y34),SUM(OFFSET(Base!J$1,$Y34-1,0,$Z34,1)),0)+IF(ISNUMBER($AA34),SUM(OFFSET(Base!J$1,$AA34-1,0,$AB34,1)),0)</f>
        <v>12.669936967447093</v>
      </c>
      <c r="K34" s="8">
        <f ca="1">IF(ISNUMBER($Y34),SUM(OFFSET(Base!K$1,$Y34-1,0,$Z34,1)),0)+IF(ISNUMBER($AA34),SUM(OFFSET(Base!K$1,$AA34-1,0,$AB34,1)),0)</f>
        <v>11.73165003080916</v>
      </c>
      <c r="L34" s="8">
        <f ca="1">IF(ISNUMBER($Y34),SUM(OFFSET(Base!L$1,$Y34-1,0,$Z34,1)),0)+IF(ISNUMBER($AA34),SUM(OFFSET(Base!L$1,$AA34-1,0,$AB34,1)),0)</f>
        <v>12.720543418607663</v>
      </c>
      <c r="M34" s="8">
        <f ca="1">IF(ISNUMBER($Y34),SUM(OFFSET(Base!M$1,$Y34-1,0,$Z34,1)),0)+IF(ISNUMBER($AA34),SUM(OFFSET(Base!M$1,$AA34-1,0,$AB34,1)),0)</f>
        <v>9.1581578098915806</v>
      </c>
      <c r="N34" s="8">
        <f ca="1">IF(ISNUMBER($Y34),SUM(OFFSET(Base!N$1,$Y34-1,0,$Z34,1)),0)+IF(ISNUMBER($AA34),SUM(OFFSET(Base!N$1,$AA34-1,0,$AB34,1)),0)</f>
        <v>6.5687436123289293</v>
      </c>
      <c r="O34" s="8">
        <f ca="1">IF(ISNUMBER($Y34),SUM(OFFSET(Base!O$1,$Y34-1,0,$Z34,1)),0)+IF(ISNUMBER($AA34),SUM(OFFSET(Base!O$1,$AA34-1,0,$AB34,1)),0)</f>
        <v>6.9635723494869204</v>
      </c>
      <c r="P34" s="8">
        <f ca="1">IF(ISNUMBER($Y34),SUM(OFFSET(Base!P$1,$Y34-1,0,$Z34,1)),0)+IF(ISNUMBER($AA34),SUM(OFFSET(Base!P$1,$AA34-1,0,$AB34,1)),0)</f>
        <v>7.0606151793989458</v>
      </c>
      <c r="Q34" s="8">
        <f ca="1">IF(ISNUMBER($Y34),SUM(OFFSET(Base!Q$1,$Y34-1,0,$Z34,1)),0)+IF(ISNUMBER($AA34),SUM(OFFSET(Base!Q$1,$AA34-1,0,$AB34,1)),0)</f>
        <v>6.589847543835508</v>
      </c>
      <c r="R34" s="8">
        <f ca="1">IF(ISNUMBER($Y34),SUM(OFFSET(Base!R$1,$Y34-1,0,$Z34,1)),0)+IF(ISNUMBER($AA34),SUM(OFFSET(Base!R$1,$AA34-1,0,$AB34,1)),0)</f>
        <v>5.7785919235569079</v>
      </c>
      <c r="S34" s="8">
        <f ca="1">IF(ISNUMBER($Y34),SUM(OFFSET(Base!S$1,$Y34-1,0,$Z34,1)),0)+IF(ISNUMBER($AA34),SUM(OFFSET(Base!S$1,$AA34-1,0,$AB34,1)),0)</f>
        <v>8.6372465470243505</v>
      </c>
      <c r="T34" s="8">
        <f ca="1">IF(ISNUMBER($Y34),SUM(OFFSET(Base!T$1,$Y34-1,0,$Z34,1)),0)+IF(ISNUMBER($AA34),SUM(OFFSET(Base!T$1,$AA34-1,0,$AB34,1)),0)</f>
        <v>9.0062673307500045</v>
      </c>
      <c r="U34" s="8">
        <f ca="1">IF(ISNUMBER($Y34),SUM(OFFSET(Base!U$1,$Y34-1,0,$Z34,1)),0)+IF(ISNUMBER($AA34),SUM(OFFSET(Base!U$1,$AA34-1,0,$AB34,1)),0)</f>
        <v>21.280718394996391</v>
      </c>
      <c r="V34" s="8">
        <f ca="1">IF(ISNUMBER($Y34),SUM(OFFSET(Base!V$1,$Y34-1,0,$Z34,1)),0)+IF(ISNUMBER($AA34),SUM(OFFSET(Base!V$1,$AA34-1,0,$AB34,1)),0)</f>
        <v>26.868468808669366</v>
      </c>
      <c r="W34" s="8">
        <f ca="1">IF(ISNUMBER($Y34),SUM(OFFSET(Base!W$1,$Y34-1,0,$Z34,1)),0)+IF(ISNUMBER($AA34),SUM(OFFSET(Base!W$1,$AA34-1,0,$AB34,1)),0)</f>
        <v>25.750415955717354</v>
      </c>
      <c r="Y34" s="4">
        <v>33</v>
      </c>
      <c r="Z34" s="4">
        <v>1</v>
      </c>
    </row>
    <row r="35" spans="2:28" x14ac:dyDescent="0.25">
      <c r="B35" s="4" t="s">
        <v>47</v>
      </c>
      <c r="C35" s="8">
        <f t="shared" ca="1" si="5"/>
        <v>-7184.8066405689851</v>
      </c>
      <c r="D35" s="8">
        <f ca="1">IF(ISNUMBER($Y35),SUM(OFFSET(Base!D$1,$Y35-1,0,$Z35,1)),0)+IF(ISNUMBER($AA35),SUM(OFFSET(Base!D$1,$AA35-1,0,$AB35,1)),0)</f>
        <v>-12.47327724754507</v>
      </c>
      <c r="E35" s="8">
        <f ca="1">IF(ISNUMBER($Y35),SUM(OFFSET(Base!E$1,$Y35-1,0,$Z35,1)),0)+IF(ISNUMBER($AA35),SUM(OFFSET(Base!E$1,$AA35-1,0,$AB35,1)),0)</f>
        <v>-26.123600035343969</v>
      </c>
      <c r="F35" s="8">
        <f ca="1">IF(ISNUMBER($Y35),SUM(OFFSET(Base!F$1,$Y35-1,0,$Z35,1)),0)+IF(ISNUMBER($AA35),SUM(OFFSET(Base!F$1,$AA35-1,0,$AB35,1)),0)</f>
        <v>-187.73654513916932</v>
      </c>
      <c r="G35" s="8">
        <f ca="1">IF(ISNUMBER($Y35),SUM(OFFSET(Base!G$1,$Y35-1,0,$Z35,1)),0)+IF(ISNUMBER($AA35),SUM(OFFSET(Base!G$1,$AA35-1,0,$AB35,1)),0)</f>
        <v>-279.72329335868858</v>
      </c>
      <c r="H35" s="8">
        <f ca="1">IF(ISNUMBER($Y35),SUM(OFFSET(Base!H$1,$Y35-1,0,$Z35,1)),0)+IF(ISNUMBER($AA35),SUM(OFFSET(Base!H$1,$AA35-1,0,$AB35,1)),0)</f>
        <v>-394.26205037145621</v>
      </c>
      <c r="I35" s="8">
        <f ca="1">IF(ISNUMBER($Y35),SUM(OFFSET(Base!I$1,$Y35-1,0,$Z35,1)),0)+IF(ISNUMBER($AA35),SUM(OFFSET(Base!I$1,$AA35-1,0,$AB35,1)),0)</f>
        <v>-405.8388445947831</v>
      </c>
      <c r="J35" s="8">
        <f ca="1">IF(ISNUMBER($Y35),SUM(OFFSET(Base!J$1,$Y35-1,0,$Z35,1)),0)+IF(ISNUMBER($AA35),SUM(OFFSET(Base!J$1,$AA35-1,0,$AB35,1)),0)</f>
        <v>-437.22982460430615</v>
      </c>
      <c r="K35" s="8">
        <f ca="1">IF(ISNUMBER($Y35),SUM(OFFSET(Base!K$1,$Y35-1,0,$Z35,1)),0)+IF(ISNUMBER($AA35),SUM(OFFSET(Base!K$1,$AA35-1,0,$AB35,1)),0)</f>
        <v>-679.5527505680891</v>
      </c>
      <c r="L35" s="8">
        <f ca="1">IF(ISNUMBER($Y35),SUM(OFFSET(Base!L$1,$Y35-1,0,$Z35,1)),0)+IF(ISNUMBER($AA35),SUM(OFFSET(Base!L$1,$AA35-1,0,$AB35,1)),0)</f>
        <v>-324.65537613655914</v>
      </c>
      <c r="M35" s="8">
        <f ca="1">IF(ISNUMBER($Y35),SUM(OFFSET(Base!M$1,$Y35-1,0,$Z35,1)),0)+IF(ISNUMBER($AA35),SUM(OFFSET(Base!M$1,$AA35-1,0,$AB35,1)),0)</f>
        <v>-876.66504582957964</v>
      </c>
      <c r="N35" s="8">
        <f ca="1">IF(ISNUMBER($Y35),SUM(OFFSET(Base!N$1,$Y35-1,0,$Z35,1)),0)+IF(ISNUMBER($AA35),SUM(OFFSET(Base!N$1,$AA35-1,0,$AB35,1)),0)</f>
        <v>-1302.6523998159898</v>
      </c>
      <c r="O35" s="8">
        <f ca="1">IF(ISNUMBER($Y35),SUM(OFFSET(Base!O$1,$Y35-1,0,$Z35,1)),0)+IF(ISNUMBER($AA35),SUM(OFFSET(Base!O$1,$AA35-1,0,$AB35,1)),0)</f>
        <v>-1365.4083009303351</v>
      </c>
      <c r="P35" s="8">
        <f ca="1">IF(ISNUMBER($Y35),SUM(OFFSET(Base!P$1,$Y35-1,0,$Z35,1)),0)+IF(ISNUMBER($AA35),SUM(OFFSET(Base!P$1,$AA35-1,0,$AB35,1)),0)</f>
        <v>-1167.0205982667942</v>
      </c>
      <c r="Q35" s="8">
        <f ca="1">IF(ISNUMBER($Y35),SUM(OFFSET(Base!Q$1,$Y35-1,0,$Z35,1)),0)+IF(ISNUMBER($AA35),SUM(OFFSET(Base!Q$1,$AA35-1,0,$AB35,1)),0)</f>
        <v>-1184.566571209974</v>
      </c>
      <c r="R35" s="8">
        <f ca="1">IF(ISNUMBER($Y35),SUM(OFFSET(Base!R$1,$Y35-1,0,$Z35,1)),0)+IF(ISNUMBER($AA35),SUM(OFFSET(Base!R$1,$AA35-1,0,$AB35,1)),0)</f>
        <v>-1505.6789143232659</v>
      </c>
      <c r="S35" s="8">
        <f ca="1">IF(ISNUMBER($Y35),SUM(OFFSET(Base!S$1,$Y35-1,0,$Z35,1)),0)+IF(ISNUMBER($AA35),SUM(OFFSET(Base!S$1,$AA35-1,0,$AB35,1)),0)</f>
        <v>-1519.3750529835424</v>
      </c>
      <c r="T35" s="8">
        <f ca="1">IF(ISNUMBER($Y35),SUM(OFFSET(Base!T$1,$Y35-1,0,$Z35,1)),0)+IF(ISNUMBER($AA35),SUM(OFFSET(Base!T$1,$AA35-1,0,$AB35,1)),0)</f>
        <v>-1575.5122420053326</v>
      </c>
      <c r="U35" s="8">
        <f ca="1">IF(ISNUMBER($Y35),SUM(OFFSET(Base!U$1,$Y35-1,0,$Z35,1)),0)+IF(ISNUMBER($AA35),SUM(OFFSET(Base!U$1,$AA35-1,0,$AB35,1)),0)</f>
        <v>-1349.2770312246341</v>
      </c>
      <c r="V35" s="8">
        <f ca="1">IF(ISNUMBER($Y35),SUM(OFFSET(Base!V$1,$Y35-1,0,$Z35,1)),0)+IF(ISNUMBER($AA35),SUM(OFFSET(Base!V$1,$AA35-1,0,$AB35,1)),0)</f>
        <v>-1380.3128781996843</v>
      </c>
      <c r="W35" s="8">
        <f ca="1">IF(ISNUMBER($Y35),SUM(OFFSET(Base!W$1,$Y35-1,0,$Z35,1)),0)+IF(ISNUMBER($AA35),SUM(OFFSET(Base!W$1,$AA35-1,0,$AB35,1)),0)</f>
        <v>-699.53349109767601</v>
      </c>
      <c r="Y35" s="4">
        <v>31</v>
      </c>
      <c r="Z35" s="9">
        <v>2</v>
      </c>
      <c r="AA35" s="9">
        <v>34</v>
      </c>
      <c r="AB35" s="4">
        <v>4</v>
      </c>
    </row>
    <row r="36" spans="2:28" x14ac:dyDescent="0.25">
      <c r="B36" s="4" t="s">
        <v>48</v>
      </c>
      <c r="C36" s="8">
        <f t="shared" ca="1" si="5"/>
        <v>1209.8442406364118</v>
      </c>
      <c r="D36" s="8">
        <f ca="1">IF(ISNUMBER($Y36),SUM(OFFSET(Base!D$1,$Y36-1,0,$Z36,1)),0)+IF(ISNUMBER($AA36),SUM(OFFSET(Base!D$1,$AA36-1,0,$AB36,1)),0)</f>
        <v>9.4720593313632762</v>
      </c>
      <c r="E36" s="8">
        <f ca="1">IF(ISNUMBER($Y36),SUM(OFFSET(Base!E$1,$Y36-1,0,$Z36,1)),0)+IF(ISNUMBER($AA36),SUM(OFFSET(Base!E$1,$AA36-1,0,$AB36,1)),0)</f>
        <v>18.556657916483658</v>
      </c>
      <c r="F36" s="8">
        <f ca="1">IF(ISNUMBER($Y36),SUM(OFFSET(Base!F$1,$Y36-1,0,$Z36,1)),0)+IF(ISNUMBER($AA36),SUM(OFFSET(Base!F$1,$AA36-1,0,$AB36,1)),0)</f>
        <v>28.189782851463111</v>
      </c>
      <c r="G36" s="8">
        <f ca="1">IF(ISNUMBER($Y36),SUM(OFFSET(Base!G$1,$Y36-1,0,$Z36,1)),0)+IF(ISNUMBER($AA36),SUM(OFFSET(Base!G$1,$AA36-1,0,$AB36,1)),0)</f>
        <v>25.831246843091602</v>
      </c>
      <c r="H36" s="8">
        <f ca="1">IF(ISNUMBER($Y36),SUM(OFFSET(Base!H$1,$Y36-1,0,$Z36,1)),0)+IF(ISNUMBER($AA36),SUM(OFFSET(Base!H$1,$AA36-1,0,$AB36,1)),0)</f>
        <v>30.286948431334807</v>
      </c>
      <c r="I36" s="8">
        <f ca="1">IF(ISNUMBER($Y36),SUM(OFFSET(Base!I$1,$Y36-1,0,$Z36,1)),0)+IF(ISNUMBER($AA36),SUM(OFFSET(Base!I$1,$AA36-1,0,$AB36,1)),0)</f>
        <v>42.027003991847465</v>
      </c>
      <c r="J36" s="8">
        <f ca="1">IF(ISNUMBER($Y36),SUM(OFFSET(Base!J$1,$Y36-1,0,$Z36,1)),0)+IF(ISNUMBER($AA36),SUM(OFFSET(Base!J$1,$AA36-1,0,$AB36,1)),0)</f>
        <v>57.379723542132297</v>
      </c>
      <c r="K36" s="8">
        <f ca="1">IF(ISNUMBER($Y36),SUM(OFFSET(Base!K$1,$Y36-1,0,$Z36,1)),0)+IF(ISNUMBER($AA36),SUM(OFFSET(Base!K$1,$AA36-1,0,$AB36,1)),0)</f>
        <v>76.437838561709768</v>
      </c>
      <c r="L36" s="8">
        <f ca="1">IF(ISNUMBER($Y36),SUM(OFFSET(Base!L$1,$Y36-1,0,$Z36,1)),0)+IF(ISNUMBER($AA36),SUM(OFFSET(Base!L$1,$AA36-1,0,$AB36,1)),0)</f>
        <v>97.17965761399816</v>
      </c>
      <c r="M36" s="8">
        <f ca="1">IF(ISNUMBER($Y36),SUM(OFFSET(Base!M$1,$Y36-1,0,$Z36,1)),0)+IF(ISNUMBER($AA36),SUM(OFFSET(Base!M$1,$AA36-1,0,$AB36,1)),0)</f>
        <v>119.10509745631916</v>
      </c>
      <c r="N36" s="8">
        <f ca="1">IF(ISNUMBER($Y36),SUM(OFFSET(Base!N$1,$Y36-1,0,$Z36,1)),0)+IF(ISNUMBER($AA36),SUM(OFFSET(Base!N$1,$AA36-1,0,$AB36,1)),0)</f>
        <v>143.20790844575129</v>
      </c>
      <c r="O36" s="8">
        <f ca="1">IF(ISNUMBER($Y36),SUM(OFFSET(Base!O$1,$Y36-1,0,$Z36,1)),0)+IF(ISNUMBER($AA36),SUM(OFFSET(Base!O$1,$AA36-1,0,$AB36,1)),0)</f>
        <v>167.10371743566421</v>
      </c>
      <c r="P36" s="8">
        <f ca="1">IF(ISNUMBER($Y36),SUM(OFFSET(Base!P$1,$Y36-1,0,$Z36,1)),0)+IF(ISNUMBER($AA36),SUM(OFFSET(Base!P$1,$AA36-1,0,$AB36,1)),0)</f>
        <v>190.72055542103439</v>
      </c>
      <c r="Q36" s="8">
        <f ca="1">IF(ISNUMBER($Y36),SUM(OFFSET(Base!Q$1,$Y36-1,0,$Z36,1)),0)+IF(ISNUMBER($AA36),SUM(OFFSET(Base!Q$1,$AA36-1,0,$AB36,1)),0)</f>
        <v>210.68287445944461</v>
      </c>
      <c r="R36" s="8">
        <f ca="1">IF(ISNUMBER($Y36),SUM(OFFSET(Base!R$1,$Y36-1,0,$Z36,1)),0)+IF(ISNUMBER($AA36),SUM(OFFSET(Base!R$1,$AA36-1,0,$AB36,1)),0)</f>
        <v>240.24062523107452</v>
      </c>
      <c r="S36" s="8">
        <f ca="1">IF(ISNUMBER($Y36),SUM(OFFSET(Base!S$1,$Y36-1,0,$Z36,1)),0)+IF(ISNUMBER($AA36),SUM(OFFSET(Base!S$1,$AA36-1,0,$AB36,1)),0)</f>
        <v>264.52874158661416</v>
      </c>
      <c r="T36" s="8">
        <f ca="1">IF(ISNUMBER($Y36),SUM(OFFSET(Base!T$1,$Y36-1,0,$Z36,1)),0)+IF(ISNUMBER($AA36),SUM(OFFSET(Base!T$1,$AA36-1,0,$AB36,1)),0)</f>
        <v>287.61119640094364</v>
      </c>
      <c r="U36" s="8">
        <f ca="1">IF(ISNUMBER($Y36),SUM(OFFSET(Base!U$1,$Y36-1,0,$Z36,1)),0)+IF(ISNUMBER($AA36),SUM(OFFSET(Base!U$1,$AA36-1,0,$AB36,1)),0)</f>
        <v>316.09625154050019</v>
      </c>
      <c r="V36" s="8">
        <f ca="1">IF(ISNUMBER($Y36),SUM(OFFSET(Base!V$1,$Y36-1,0,$Z36,1)),0)+IF(ISNUMBER($AA36),SUM(OFFSET(Base!V$1,$AA36-1,0,$AB36,1)),0)</f>
        <v>337.35093878939227</v>
      </c>
      <c r="W36" s="8">
        <f ca="1">IF(ISNUMBER($Y36),SUM(OFFSET(Base!W$1,$Y36-1,0,$Z36,1)),0)+IF(ISNUMBER($AA36),SUM(OFFSET(Base!W$1,$AA36-1,0,$AB36,1)),0)</f>
        <v>367.38049092765351</v>
      </c>
      <c r="Y36" s="4">
        <v>61</v>
      </c>
      <c r="Z36" s="4">
        <v>2</v>
      </c>
    </row>
    <row r="37" spans="2:28" x14ac:dyDescent="0.25">
      <c r="B37" s="4" t="s">
        <v>52</v>
      </c>
      <c r="C37" s="8">
        <f t="shared" ca="1" si="5"/>
        <v>3360.8921431460412</v>
      </c>
      <c r="D37" s="8">
        <f ca="1">IF(ISNUMBER($Y37),SUM(OFFSET(Base!D$1,$Y37-1,0,$Z37,1)),0)+IF(ISNUMBER($AA37),SUM(OFFSET(Base!D$1,$AA37-1,0,$AB37,1)),0)</f>
        <v>207.11753206098265</v>
      </c>
      <c r="E37" s="8">
        <f ca="1">IF(ISNUMBER($Y37),SUM(OFFSET(Base!E$1,$Y37-1,0,$Z37,1)),0)+IF(ISNUMBER($AA37),SUM(OFFSET(Base!E$1,$AA37-1,0,$AB37,1)),0)</f>
        <v>297.93897796177282</v>
      </c>
      <c r="F37" s="8">
        <f ca="1">IF(ISNUMBER($Y37),SUM(OFFSET(Base!F$1,$Y37-1,0,$Z37,1)),0)+IF(ISNUMBER($AA37),SUM(OFFSET(Base!F$1,$AA37-1,0,$AB37,1)),0)</f>
        <v>268.20603272758814</v>
      </c>
      <c r="G37" s="8">
        <f ca="1">IF(ISNUMBER($Y37),SUM(OFFSET(Base!G$1,$Y37-1,0,$Z37,1)),0)+IF(ISNUMBER($AA37),SUM(OFFSET(Base!G$1,$AA37-1,0,$AB37,1)),0)</f>
        <v>248.24087350918114</v>
      </c>
      <c r="H37" s="8">
        <f ca="1">IF(ISNUMBER($Y37),SUM(OFFSET(Base!H$1,$Y37-1,0,$Z37,1)),0)+IF(ISNUMBER($AA37),SUM(OFFSET(Base!H$1,$AA37-1,0,$AB37,1)),0)</f>
        <v>228.17787848598113</v>
      </c>
      <c r="I37" s="8">
        <f ca="1">IF(ISNUMBER($Y37),SUM(OFFSET(Base!I$1,$Y37-1,0,$Z37,1)),0)+IF(ISNUMBER($AA37),SUM(OFFSET(Base!I$1,$AA37-1,0,$AB37,1)),0)</f>
        <v>271.93620240818467</v>
      </c>
      <c r="J37" s="8">
        <f ca="1">IF(ISNUMBER($Y37),SUM(OFFSET(Base!J$1,$Y37-1,0,$Z37,1)),0)+IF(ISNUMBER($AA37),SUM(OFFSET(Base!J$1,$AA37-1,0,$AB37,1)),0)</f>
        <v>321.6972960272247</v>
      </c>
      <c r="K37" s="8">
        <f ca="1">IF(ISNUMBER($Y37),SUM(OFFSET(Base!K$1,$Y37-1,0,$Z37,1)),0)+IF(ISNUMBER($AA37),SUM(OFFSET(Base!K$1,$AA37-1,0,$AB37,1)),0)</f>
        <v>312.99769510619842</v>
      </c>
      <c r="L37" s="8">
        <f ca="1">IF(ISNUMBER($Y37),SUM(OFFSET(Base!L$1,$Y37-1,0,$Z37,1)),0)+IF(ISNUMBER($AA37),SUM(OFFSET(Base!L$1,$AA37-1,0,$AB37,1)),0)</f>
        <v>374.54821703387717</v>
      </c>
      <c r="M37" s="8">
        <f ca="1">IF(ISNUMBER($Y37),SUM(OFFSET(Base!M$1,$Y37-1,0,$Z37,1)),0)+IF(ISNUMBER($AA37),SUM(OFFSET(Base!M$1,$AA37-1,0,$AB37,1)),0)</f>
        <v>270.82622580668607</v>
      </c>
      <c r="N37" s="8">
        <f ca="1">IF(ISNUMBER($Y37),SUM(OFFSET(Base!N$1,$Y37-1,0,$Z37,1)),0)+IF(ISNUMBER($AA37),SUM(OFFSET(Base!N$1,$AA37-1,0,$AB37,1)),0)</f>
        <v>273.4596027477898</v>
      </c>
      <c r="O37" s="8">
        <f ca="1">IF(ISNUMBER($Y37),SUM(OFFSET(Base!O$1,$Y37-1,0,$Z37,1)),0)+IF(ISNUMBER($AA37),SUM(OFFSET(Base!O$1,$AA37-1,0,$AB37,1)),0)</f>
        <v>288.78412014522701</v>
      </c>
      <c r="P37" s="8">
        <f ca="1">IF(ISNUMBER($Y37),SUM(OFFSET(Base!P$1,$Y37-1,0,$Z37,1)),0)+IF(ISNUMBER($AA37),SUM(OFFSET(Base!P$1,$AA37-1,0,$AB37,1)),0)</f>
        <v>319.63293171949283</v>
      </c>
      <c r="Q37" s="8">
        <f ca="1">IF(ISNUMBER($Y37),SUM(OFFSET(Base!Q$1,$Y37-1,0,$Z37,1)),0)+IF(ISNUMBER($AA37),SUM(OFFSET(Base!Q$1,$AA37-1,0,$AB37,1)),0)</f>
        <v>358.67546750159806</v>
      </c>
      <c r="R37" s="8">
        <f ca="1">IF(ISNUMBER($Y37),SUM(OFFSET(Base!R$1,$Y37-1,0,$Z37,1)),0)+IF(ISNUMBER($AA37),SUM(OFFSET(Base!R$1,$AA37-1,0,$AB37,1)),0)</f>
        <v>333.13179320437598</v>
      </c>
      <c r="S37" s="8">
        <f ca="1">IF(ISNUMBER($Y37),SUM(OFFSET(Base!S$1,$Y37-1,0,$Z37,1)),0)+IF(ISNUMBER($AA37),SUM(OFFSET(Base!S$1,$AA37-1,0,$AB37,1)),0)</f>
        <v>363.92322816182525</v>
      </c>
      <c r="T37" s="8">
        <f ca="1">IF(ISNUMBER($Y37),SUM(OFFSET(Base!T$1,$Y37-1,0,$Z37,1)),0)+IF(ISNUMBER($AA37),SUM(OFFSET(Base!T$1,$AA37-1,0,$AB37,1)),0)</f>
        <v>406.56966122651033</v>
      </c>
      <c r="U37" s="8">
        <f ca="1">IF(ISNUMBER($Y37),SUM(OFFSET(Base!U$1,$Y37-1,0,$Z37,1)),0)+IF(ISNUMBER($AA37),SUM(OFFSET(Base!U$1,$AA37-1,0,$AB37,1)),0)</f>
        <v>476.73280608024152</v>
      </c>
      <c r="V37" s="8">
        <f ca="1">IF(ISNUMBER($Y37),SUM(OFFSET(Base!V$1,$Y37-1,0,$Z37,1)),0)+IF(ISNUMBER($AA37),SUM(OFFSET(Base!V$1,$AA37-1,0,$AB37,1)),0)</f>
        <v>538.95661166253706</v>
      </c>
      <c r="W37" s="8">
        <f ca="1">IF(ISNUMBER($Y37),SUM(OFFSET(Base!W$1,$Y37-1,0,$Z37,1)),0)+IF(ISNUMBER($AA37),SUM(OFFSET(Base!W$1,$AA37-1,0,$AB37,1)),0)</f>
        <v>567.23198820186656</v>
      </c>
      <c r="Y37" s="4">
        <v>67</v>
      </c>
      <c r="Z37" s="4">
        <v>1</v>
      </c>
    </row>
    <row r="38" spans="2:28" x14ac:dyDescent="0.25">
      <c r="B38" s="4" t="s">
        <v>53</v>
      </c>
      <c r="C38" s="8">
        <f t="shared" ca="1" si="5"/>
        <v>-3222.2405358797928</v>
      </c>
      <c r="D38" s="8">
        <f ca="1">IF(ISNUMBER($Y38),SUM(OFFSET(Base!D$1,$Y38-1,0,$Z38,1)),0)+IF(ISNUMBER($AA38),SUM(OFFSET(Base!D$1,$AA38-1,0,$AB38,1)),0)</f>
        <v>-705.40562042714737</v>
      </c>
      <c r="E38" s="8">
        <f ca="1">IF(ISNUMBER($Y38),SUM(OFFSET(Base!E$1,$Y38-1,0,$Z38,1)),0)+IF(ISNUMBER($AA38),SUM(OFFSET(Base!E$1,$AA38-1,0,$AB38,1)),0)</f>
        <v>-845.24546679220111</v>
      </c>
      <c r="F38" s="8">
        <f ca="1">IF(ISNUMBER($Y38),SUM(OFFSET(Base!F$1,$Y38-1,0,$Z38,1)),0)+IF(ISNUMBER($AA38),SUM(OFFSET(Base!F$1,$AA38-1,0,$AB38,1)),0)</f>
        <v>-226.94251390492116</v>
      </c>
      <c r="G38" s="8">
        <f ca="1">IF(ISNUMBER($Y38),SUM(OFFSET(Base!G$1,$Y38-1,0,$Z38,1)),0)+IF(ISNUMBER($AA38),SUM(OFFSET(Base!G$1,$AA38-1,0,$AB38,1)),0)</f>
        <v>-193.75027631445164</v>
      </c>
      <c r="H38" s="8">
        <f ca="1">IF(ISNUMBER($Y38),SUM(OFFSET(Base!H$1,$Y38-1,0,$Z38,1)),0)+IF(ISNUMBER($AA38),SUM(OFFSET(Base!H$1,$AA38-1,0,$AB38,1)),0)</f>
        <v>-291.0659908297261</v>
      </c>
      <c r="I38" s="8">
        <f ca="1">IF(ISNUMBER($Y38),SUM(OFFSET(Base!I$1,$Y38-1,0,$Z38,1)),0)+IF(ISNUMBER($AA38),SUM(OFFSET(Base!I$1,$AA38-1,0,$AB38,1)),0)</f>
        <v>-185.05359637111971</v>
      </c>
      <c r="J38" s="8">
        <f ca="1">IF(ISNUMBER($Y38),SUM(OFFSET(Base!J$1,$Y38-1,0,$Z38,1)),0)+IF(ISNUMBER($AA38),SUM(OFFSET(Base!J$1,$AA38-1,0,$AB38,1)),0)</f>
        <v>-139.12259434524461</v>
      </c>
      <c r="K38" s="8">
        <f ca="1">IF(ISNUMBER($Y38),SUM(OFFSET(Base!K$1,$Y38-1,0,$Z38,1)),0)+IF(ISNUMBER($AA38),SUM(OFFSET(Base!K$1,$AA38-1,0,$AB38,1)),0)</f>
        <v>-121.56593088067993</v>
      </c>
      <c r="L38" s="8">
        <f ca="1">IF(ISNUMBER($Y38),SUM(OFFSET(Base!L$1,$Y38-1,0,$Z38,1)),0)+IF(ISNUMBER($AA38),SUM(OFFSET(Base!L$1,$AA38-1,0,$AB38,1)),0)</f>
        <v>-120.50603830785907</v>
      </c>
      <c r="M38" s="8">
        <f ca="1">IF(ISNUMBER($Y38),SUM(OFFSET(Base!M$1,$Y38-1,0,$Z38,1)),0)+IF(ISNUMBER($AA38),SUM(OFFSET(Base!M$1,$AA38-1,0,$AB38,1)),0)</f>
        <v>-215.62672289507691</v>
      </c>
      <c r="N38" s="8">
        <f ca="1">IF(ISNUMBER($Y38),SUM(OFFSET(Base!N$1,$Y38-1,0,$Z38,1)),0)+IF(ISNUMBER($AA38),SUM(OFFSET(Base!N$1,$AA38-1,0,$AB38,1)),0)</f>
        <v>-189.79080507510994</v>
      </c>
      <c r="O38" s="8">
        <f ca="1">IF(ISNUMBER($Y38),SUM(OFFSET(Base!O$1,$Y38-1,0,$Z38,1)),0)+IF(ISNUMBER($AA38),SUM(OFFSET(Base!O$1,$AA38-1,0,$AB38,1)),0)</f>
        <v>-195.15125216046326</v>
      </c>
      <c r="P38" s="8">
        <f ca="1">IF(ISNUMBER($Y38),SUM(OFFSET(Base!P$1,$Y38-1,0,$Z38,1)),0)+IF(ISNUMBER($AA38),SUM(OFFSET(Base!P$1,$AA38-1,0,$AB38,1)),0)</f>
        <v>-185.59075910083772</v>
      </c>
      <c r="Q38" s="8">
        <f ca="1">IF(ISNUMBER($Y38),SUM(OFFSET(Base!Q$1,$Y38-1,0,$Z38,1)),0)+IF(ISNUMBER($AA38),SUM(OFFSET(Base!Q$1,$AA38-1,0,$AB38,1)),0)</f>
        <v>-153.34299302920772</v>
      </c>
      <c r="R38" s="8">
        <f ca="1">IF(ISNUMBER($Y38),SUM(OFFSET(Base!R$1,$Y38-1,0,$Z38,1)),0)+IF(ISNUMBER($AA38),SUM(OFFSET(Base!R$1,$AA38-1,0,$AB38,1)),0)</f>
        <v>-219.4794138611623</v>
      </c>
      <c r="S38" s="8">
        <f ca="1">IF(ISNUMBER($Y38),SUM(OFFSET(Base!S$1,$Y38-1,0,$Z38,1)),0)+IF(ISNUMBER($AA38),SUM(OFFSET(Base!S$1,$AA38-1,0,$AB38,1)),0)</f>
        <v>-228.53040238870534</v>
      </c>
      <c r="T38" s="8">
        <f ca="1">IF(ISNUMBER($Y38),SUM(OFFSET(Base!T$1,$Y38-1,0,$Z38,1)),0)+IF(ISNUMBER($AA38),SUM(OFFSET(Base!T$1,$AA38-1,0,$AB38,1)),0)</f>
        <v>-232.22117496250107</v>
      </c>
      <c r="U38" s="8">
        <f ca="1">IF(ISNUMBER($Y38),SUM(OFFSET(Base!U$1,$Y38-1,0,$Z38,1)),0)+IF(ISNUMBER($AA38),SUM(OFFSET(Base!U$1,$AA38-1,0,$AB38,1)),0)</f>
        <v>-265.90549334753302</v>
      </c>
      <c r="V38" s="8">
        <f ca="1">IF(ISNUMBER($Y38),SUM(OFFSET(Base!V$1,$Y38-1,0,$Z38,1)),0)+IF(ISNUMBER($AA38),SUM(OFFSET(Base!V$1,$AA38-1,0,$AB38,1)),0)</f>
        <v>-262.29089105592635</v>
      </c>
      <c r="W38" s="8">
        <f ca="1">IF(ISNUMBER($Y38),SUM(OFFSET(Base!W$1,$Y38-1,0,$Z38,1)),0)+IF(ISNUMBER($AA38),SUM(OFFSET(Base!W$1,$AA38-1,0,$AB38,1)),0)</f>
        <v>-290.1186315456232</v>
      </c>
      <c r="Y38" s="4">
        <v>66</v>
      </c>
      <c r="Z38" s="4">
        <v>1</v>
      </c>
    </row>
    <row r="39" spans="2:28" x14ac:dyDescent="0.25">
      <c r="B39" s="4" t="s">
        <v>49</v>
      </c>
      <c r="C39" s="8">
        <f t="shared" ca="1" si="5"/>
        <v>-409.68400401242423</v>
      </c>
      <c r="D39" s="8">
        <f ca="1">IF(ISNUMBER($Y39),SUM(OFFSET(Base!D$1,$Y39-1,0,$Z39,1)),0)+IF(ISNUMBER($AA39),SUM(OFFSET(Base!D$1,$AA39-1,0,$AB39,1)),0)</f>
        <v>69.692940434511954</v>
      </c>
      <c r="E39" s="8">
        <f ca="1">IF(ISNUMBER($Y39),SUM(OFFSET(Base!E$1,$Y39-1,0,$Z39,1)),0)+IF(ISNUMBER($AA39),SUM(OFFSET(Base!E$1,$AA39-1,0,$AB39,1)),0)</f>
        <v>82.895894317090466</v>
      </c>
      <c r="F39" s="8">
        <f ca="1">IF(ISNUMBER($Y39),SUM(OFFSET(Base!F$1,$Y39-1,0,$Z39,1)),0)+IF(ISNUMBER($AA39),SUM(OFFSET(Base!F$1,$AA39-1,0,$AB39,1)),0)</f>
        <v>348.03598344317425</v>
      </c>
      <c r="G39" s="8">
        <f ca="1">IF(ISNUMBER($Y39),SUM(OFFSET(Base!G$1,$Y39-1,0,$Z39,1)),0)+IF(ISNUMBER($AA39),SUM(OFFSET(Base!G$1,$AA39-1,0,$AB39,1)),0)</f>
        <v>339.80269323835552</v>
      </c>
      <c r="H39" s="8">
        <f ca="1">IF(ISNUMBER($Y39),SUM(OFFSET(Base!H$1,$Y39-1,0,$Z39,1)),0)+IF(ISNUMBER($AA39),SUM(OFFSET(Base!H$1,$AA39-1,0,$AB39,1)),0)</f>
        <v>376.45691952531905</v>
      </c>
      <c r="I39" s="8">
        <f ca="1">IF(ISNUMBER($Y39),SUM(OFFSET(Base!I$1,$Y39-1,0,$Z39,1)),0)+IF(ISNUMBER($AA39),SUM(OFFSET(Base!I$1,$AA39-1,0,$AB39,1)),0)</f>
        <v>-224.54481267798084</v>
      </c>
      <c r="J39" s="8">
        <f ca="1">IF(ISNUMBER($Y39),SUM(OFFSET(Base!J$1,$Y39-1,0,$Z39,1)),0)+IF(ISNUMBER($AA39),SUM(OFFSET(Base!J$1,$AA39-1,0,$AB39,1)),0)</f>
        <v>-176.61370996515859</v>
      </c>
      <c r="K39" s="8">
        <f ca="1">IF(ISNUMBER($Y39),SUM(OFFSET(Base!K$1,$Y39-1,0,$Z39,1)),0)+IF(ISNUMBER($AA39),SUM(OFFSET(Base!K$1,$AA39-1,0,$AB39,1)),0)</f>
        <v>-249.58838593794363</v>
      </c>
      <c r="L39" s="8">
        <f ca="1">IF(ISNUMBER($Y39),SUM(OFFSET(Base!L$1,$Y39-1,0,$Z39,1)),0)+IF(ISNUMBER($AA39),SUM(OFFSET(Base!L$1,$AA39-1,0,$AB39,1)),0)</f>
        <v>-183.13157094237269</v>
      </c>
      <c r="M39" s="8">
        <f ca="1">IF(ISNUMBER($Y39),SUM(OFFSET(Base!M$1,$Y39-1,0,$Z39,1)),0)+IF(ISNUMBER($AA39),SUM(OFFSET(Base!M$1,$AA39-1,0,$AB39,1)),0)</f>
        <v>-313.12524563887661</v>
      </c>
      <c r="N39" s="8">
        <f ca="1">IF(ISNUMBER($Y39),SUM(OFFSET(Base!N$1,$Y39-1,0,$Z39,1)),0)+IF(ISNUMBER($AA39),SUM(OFFSET(Base!N$1,$AA39-1,0,$AB39,1)),0)</f>
        <v>-337.50058751920449</v>
      </c>
      <c r="O39" s="8">
        <f ca="1">IF(ISNUMBER($Y39),SUM(OFFSET(Base!O$1,$Y39-1,0,$Z39,1)),0)+IF(ISNUMBER($AA39),SUM(OFFSET(Base!O$1,$AA39-1,0,$AB39,1)),0)</f>
        <v>-373.78808281381862</v>
      </c>
      <c r="P39" s="8">
        <f ca="1">IF(ISNUMBER($Y39),SUM(OFFSET(Base!P$1,$Y39-1,0,$Z39,1)),0)+IF(ISNUMBER($AA39),SUM(OFFSET(Base!P$1,$AA39-1,0,$AB39,1)),0)</f>
        <v>-298.48038162184741</v>
      </c>
      <c r="Q39" s="8">
        <f ca="1">IF(ISNUMBER($Y39),SUM(OFFSET(Base!Q$1,$Y39-1,0,$Z39,1)),0)+IF(ISNUMBER($AA39),SUM(OFFSET(Base!Q$1,$AA39-1,0,$AB39,1)),0)</f>
        <v>-329.40317233619425</v>
      </c>
      <c r="R39" s="8">
        <f ca="1">IF(ISNUMBER($Y39),SUM(OFFSET(Base!R$1,$Y39-1,0,$Z39,1)),0)+IF(ISNUMBER($AA39),SUM(OFFSET(Base!R$1,$AA39-1,0,$AB39,1)),0)</f>
        <v>-348.81775551115948</v>
      </c>
      <c r="S39" s="8">
        <f ca="1">IF(ISNUMBER($Y39),SUM(OFFSET(Base!S$1,$Y39-1,0,$Z39,1)),0)+IF(ISNUMBER($AA39),SUM(OFFSET(Base!S$1,$AA39-1,0,$AB39,1)),0)</f>
        <v>-374.38511185016608</v>
      </c>
      <c r="T39" s="8">
        <f ca="1">IF(ISNUMBER($Y39),SUM(OFFSET(Base!T$1,$Y39-1,0,$Z39,1)),0)+IF(ISNUMBER($AA39),SUM(OFFSET(Base!T$1,$AA39-1,0,$AB39,1)),0)</f>
        <v>-390.42469793624895</v>
      </c>
      <c r="U39" s="8">
        <f ca="1">IF(ISNUMBER($Y39),SUM(OFFSET(Base!U$1,$Y39-1,0,$Z39,1)),0)+IF(ISNUMBER($AA39),SUM(OFFSET(Base!U$1,$AA39-1,0,$AB39,1)),0)</f>
        <v>288.44799526505636</v>
      </c>
      <c r="V39" s="8">
        <f ca="1">IF(ISNUMBER($Y39),SUM(OFFSET(Base!V$1,$Y39-1,0,$Z39,1)),0)+IF(ISNUMBER($AA39),SUM(OFFSET(Base!V$1,$AA39-1,0,$AB39,1)),0)</f>
        <v>364.20087822024499</v>
      </c>
      <c r="W39" s="8">
        <f ca="1">IF(ISNUMBER($Y39),SUM(OFFSET(Base!W$1,$Y39-1,0,$Z39,1)),0)+IF(ISNUMBER($AA39),SUM(OFFSET(Base!W$1,$AA39-1,0,$AB39,1)),0)</f>
        <v>393.40624393709243</v>
      </c>
      <c r="Y39" s="4">
        <v>27</v>
      </c>
      <c r="Z39" s="4">
        <v>1</v>
      </c>
    </row>
    <row r="40" spans="2:28" x14ac:dyDescent="0.25">
      <c r="B40" s="10" t="s">
        <v>50</v>
      </c>
      <c r="C40" s="11">
        <f t="shared" ca="1" si="5"/>
        <v>126.00829841644487</v>
      </c>
      <c r="D40" s="11">
        <f ca="1">IF(ISNUMBER($Y40),SUM(OFFSET(Base!D$1,$Y40-1,0,$Z40,1)),0)+IF(ISNUMBER($AA40),SUM(OFFSET(Base!D$1,$AA40-1,0,$AB40,1)),0)</f>
        <v>25.395204181297711</v>
      </c>
      <c r="E40" s="11">
        <f ca="1">IF(ISNUMBER($Y40),SUM(OFFSET(Base!E$1,$Y40-1,0,$Z40,1)),0)+IF(ISNUMBER($AA40),SUM(OFFSET(Base!E$1,$AA40-1,0,$AB40,1)),0)</f>
        <v>107.68294980969024</v>
      </c>
      <c r="F40" s="11">
        <f ca="1">IF(ISNUMBER($Y40),SUM(OFFSET(Base!F$1,$Y40-1,0,$Z40,1)),0)+IF(ISNUMBER($AA40),SUM(OFFSET(Base!F$1,$AA40-1,0,$AB40,1)),0)</f>
        <v>1.224691401176E-2</v>
      </c>
      <c r="G40" s="11">
        <f ca="1">IF(ISNUMBER($Y40),SUM(OFFSET(Base!G$1,$Y40-1,0,$Z40,1)),0)+IF(ISNUMBER($AA40),SUM(OFFSET(Base!G$1,$AA40-1,0,$AB40,1)),0)</f>
        <v>0</v>
      </c>
      <c r="H40" s="11">
        <f ca="1">IF(ISNUMBER($Y40),SUM(OFFSET(Base!H$1,$Y40-1,0,$Z40,1)),0)+IF(ISNUMBER($AA40),SUM(OFFSET(Base!H$1,$AA40-1,0,$AB40,1)),0)</f>
        <v>0</v>
      </c>
      <c r="I40" s="11">
        <f ca="1">IF(ISNUMBER($Y40),SUM(OFFSET(Base!I$1,$Y40-1,0,$Z40,1)),0)+IF(ISNUMBER($AA40),SUM(OFFSET(Base!I$1,$AA40-1,0,$AB40,1)),0)</f>
        <v>1.8468865773151399</v>
      </c>
      <c r="J40" s="11">
        <f ca="1">IF(ISNUMBER($Y40),SUM(OFFSET(Base!J$1,$Y40-1,0,$Z40,1)),0)+IF(ISNUMBER($AA40),SUM(OFFSET(Base!J$1,$AA40-1,0,$AB40,1)),0)</f>
        <v>1.6994331550535902</v>
      </c>
      <c r="K40" s="11">
        <f ca="1">IF(ISNUMBER($Y40),SUM(OFFSET(Base!K$1,$Y40-1,0,$Z40,1)),0)+IF(ISNUMBER($AA40),SUM(OFFSET(Base!K$1,$AA40-1,0,$AB40,1)),0)</f>
        <v>2.4379520213069997E-2</v>
      </c>
      <c r="L40" s="11">
        <f ca="1">IF(ISNUMBER($Y40),SUM(OFFSET(Base!L$1,$Y40-1,0,$Z40,1)),0)+IF(ISNUMBER($AA40),SUM(OFFSET(Base!L$1,$AA40-1,0,$AB40,1)),0)</f>
        <v>7.7030884275089102</v>
      </c>
      <c r="M40" s="11">
        <f ca="1">IF(ISNUMBER($Y40),SUM(OFFSET(Base!M$1,$Y40-1,0,$Z40,1)),0)+IF(ISNUMBER($AA40),SUM(OFFSET(Base!M$1,$AA40-1,0,$AB40,1)),0)</f>
        <v>3.1593178278E-3</v>
      </c>
      <c r="N40" s="11">
        <f ca="1">IF(ISNUMBER($Y40),SUM(OFFSET(Base!N$1,$Y40-1,0,$Z40,1)),0)+IF(ISNUMBER($AA40),SUM(OFFSET(Base!N$1,$AA40-1,0,$AB40,1)),0)</f>
        <v>0.47590792131990001</v>
      </c>
      <c r="O40" s="11">
        <f ca="1">IF(ISNUMBER($Y40),SUM(OFFSET(Base!O$1,$Y40-1,0,$Z40,1)),0)+IF(ISNUMBER($AA40),SUM(OFFSET(Base!O$1,$AA40-1,0,$AB40,1)),0)</f>
        <v>0.44087177269080002</v>
      </c>
      <c r="P40" s="11">
        <f ca="1">IF(ISNUMBER($Y40),SUM(OFFSET(Base!P$1,$Y40-1,0,$Z40,1)),0)+IF(ISNUMBER($AA40),SUM(OFFSET(Base!P$1,$AA40-1,0,$AB40,1)),0)</f>
        <v>0.44902331816777002</v>
      </c>
      <c r="Q40" s="11">
        <f ca="1">IF(ISNUMBER($Y40),SUM(OFFSET(Base!Q$1,$Y40-1,0,$Z40,1)),0)+IF(ISNUMBER($AA40),SUM(OFFSET(Base!Q$1,$AA40-1,0,$AB40,1)),0)</f>
        <v>0.42408663079627001</v>
      </c>
      <c r="R40" s="11">
        <f ca="1">IF(ISNUMBER($Y40),SUM(OFFSET(Base!R$1,$Y40-1,0,$Z40,1)),0)+IF(ISNUMBER($AA40),SUM(OFFSET(Base!R$1,$AA40-1,0,$AB40,1)),0)</f>
        <v>0.37877229024247</v>
      </c>
      <c r="S40" s="11">
        <f ca="1">IF(ISNUMBER($Y40),SUM(OFFSET(Base!S$1,$Y40-1,0,$Z40,1)),0)+IF(ISNUMBER($AA40),SUM(OFFSET(Base!S$1,$AA40-1,0,$AB40,1)),0)</f>
        <v>0</v>
      </c>
      <c r="T40" s="11">
        <f ca="1">IF(ISNUMBER($Y40),SUM(OFFSET(Base!T$1,$Y40-1,0,$Z40,1)),0)+IF(ISNUMBER($AA40),SUM(OFFSET(Base!T$1,$AA40-1,0,$AB40,1)),0)</f>
        <v>0</v>
      </c>
      <c r="U40" s="11">
        <f ca="1">IF(ISNUMBER($Y40),SUM(OFFSET(Base!U$1,$Y40-1,0,$Z40,1)),0)+IF(ISNUMBER($AA40),SUM(OFFSET(Base!U$1,$AA40-1,0,$AB40,1)),0)</f>
        <v>0</v>
      </c>
      <c r="V40" s="11">
        <f ca="1">IF(ISNUMBER($Y40),SUM(OFFSET(Base!V$1,$Y40-1,0,$Z40,1)),0)+IF(ISNUMBER($AA40),SUM(OFFSET(Base!V$1,$AA40-1,0,$AB40,1)),0)</f>
        <v>0</v>
      </c>
      <c r="W40" s="11">
        <f ca="1">IF(ISNUMBER($Y40),SUM(OFFSET(Base!W$1,$Y40-1,0,$Z40,1)),0)+IF(ISNUMBER($AA40),SUM(OFFSET(Base!W$1,$AA40-1,0,$AB40,1)),0)</f>
        <v>0</v>
      </c>
      <c r="Y40" s="4">
        <v>40</v>
      </c>
      <c r="Z40" s="4">
        <v>3</v>
      </c>
    </row>
    <row r="41" spans="2:28" x14ac:dyDescent="0.25">
      <c r="B41" s="4" t="s">
        <v>51</v>
      </c>
      <c r="C41" s="8">
        <f t="shared" ca="1" si="5"/>
        <v>6028.0713711535172</v>
      </c>
      <c r="D41" s="8">
        <f t="shared" ref="D41" ca="1" si="6">SUM(D31:D40)</f>
        <v>895.19299793699474</v>
      </c>
      <c r="E41" s="8">
        <f t="shared" ref="E41:W41" ca="1" si="7">SUM(E31:E40)</f>
        <v>1040.3812885024406</v>
      </c>
      <c r="F41" s="8">
        <f t="shared" ca="1" si="7"/>
        <v>1197.5129581337021</v>
      </c>
      <c r="G41" s="8">
        <f t="shared" ca="1" si="7"/>
        <v>1107.9139288187775</v>
      </c>
      <c r="H41" s="8">
        <f t="shared" ca="1" si="7"/>
        <v>1028.2216912970753</v>
      </c>
      <c r="I41" s="8">
        <f t="shared" ca="1" si="7"/>
        <v>863.73282370889467</v>
      </c>
      <c r="J41" s="8">
        <f t="shared" ca="1" si="7"/>
        <v>1105.4160229677909</v>
      </c>
      <c r="K41" s="8">
        <f t="shared" ca="1" si="7"/>
        <v>742.64609242241079</v>
      </c>
      <c r="L41" s="8">
        <f t="shared" ca="1" si="7"/>
        <v>1302.0739812431286</v>
      </c>
      <c r="M41" s="8">
        <f t="shared" ca="1" si="7"/>
        <v>170.52156775761244</v>
      </c>
      <c r="N41" s="8">
        <f t="shared" ca="1" si="7"/>
        <v>-491.23362631378865</v>
      </c>
      <c r="O41" s="8">
        <f t="shared" ca="1" si="7"/>
        <v>-495.53812930423913</v>
      </c>
      <c r="P41" s="8">
        <f t="shared" ca="1" si="7"/>
        <v>-195.58147027837109</v>
      </c>
      <c r="Q41" s="8">
        <f t="shared" ca="1" si="7"/>
        <v>-198.09389593404407</v>
      </c>
      <c r="R41" s="8">
        <f t="shared" ca="1" si="7"/>
        <v>-768.03829783862489</v>
      </c>
      <c r="S41" s="8">
        <f t="shared" ca="1" si="7"/>
        <v>-688.86345860711401</v>
      </c>
      <c r="T41" s="8">
        <f t="shared" ca="1" si="7"/>
        <v>-636.41060240004674</v>
      </c>
      <c r="U41" s="8">
        <f t="shared" ca="1" si="7"/>
        <v>207.76517236011557</v>
      </c>
      <c r="V41" s="8">
        <f t="shared" ca="1" si="7"/>
        <v>443.20939211022102</v>
      </c>
      <c r="W41" s="8">
        <f t="shared" ca="1" si="7"/>
        <v>1201.0119620076875</v>
      </c>
    </row>
    <row r="43" spans="2:28" x14ac:dyDescent="0.25">
      <c r="B43" s="4" t="s">
        <v>56</v>
      </c>
      <c r="C43" s="8">
        <f t="shared" ref="C43:C49" ca="1" si="8">NPV($C$2,D43:W43)</f>
        <v>8203.2994247785336</v>
      </c>
      <c r="D43" s="8">
        <f ca="1">IF(ISNUMBER($Y43),SUM(OFFSET(Base!D$1,$Y43-1,0,$Z43,1)),0)+IF(ISNUMBER($AA43),SUM(OFFSET(Base!D$1,$AA43-1,0,$AB43,1)),0)</f>
        <v>0</v>
      </c>
      <c r="E43" s="8">
        <f ca="1">IF(ISNUMBER($Y43),SUM(OFFSET(Base!E$1,$Y43-1,0,$Z43,1)),0)+IF(ISNUMBER($AA43),SUM(OFFSET(Base!E$1,$AA43-1,0,$AB43,1)),0)</f>
        <v>0</v>
      </c>
      <c r="F43" s="8">
        <f ca="1">IF(ISNUMBER($Y43),SUM(OFFSET(Base!F$1,$Y43-1,0,$Z43,1)),0)+IF(ISNUMBER($AA43),SUM(OFFSET(Base!F$1,$AA43-1,0,$AB43,1)),0)</f>
        <v>0</v>
      </c>
      <c r="G43" s="8">
        <f ca="1">IF(ISNUMBER($Y43),SUM(OFFSET(Base!G$1,$Y43-1,0,$Z43,1)),0)+IF(ISNUMBER($AA43),SUM(OFFSET(Base!G$1,$AA43-1,0,$AB43,1)),0)</f>
        <v>0</v>
      </c>
      <c r="H43" s="8">
        <f ca="1">IF(ISNUMBER($Y43),SUM(OFFSET(Base!H$1,$Y43-1,0,$Z43,1)),0)+IF(ISNUMBER($AA43),SUM(OFFSET(Base!H$1,$AA43-1,0,$AB43,1)),0)</f>
        <v>173.69769690612782</v>
      </c>
      <c r="I43" s="8">
        <f ca="1">IF(ISNUMBER($Y43),SUM(OFFSET(Base!I$1,$Y43-1,0,$Z43,1)),0)+IF(ISNUMBER($AA43),SUM(OFFSET(Base!I$1,$AA43-1,0,$AB43,1)),0)</f>
        <v>255.04468884047316</v>
      </c>
      <c r="J43" s="8">
        <f ca="1">IF(ISNUMBER($Y43),SUM(OFFSET(Base!J$1,$Y43-1,0,$Z43,1)),0)+IF(ISNUMBER($AA43),SUM(OFFSET(Base!J$1,$AA43-1,0,$AB43,1)),0)</f>
        <v>309.32590434307178</v>
      </c>
      <c r="K43" s="8">
        <f ca="1">IF(ISNUMBER($Y43),SUM(OFFSET(Base!K$1,$Y43-1,0,$Z43,1)),0)+IF(ISNUMBER($AA43),SUM(OFFSET(Base!K$1,$AA43-1,0,$AB43,1)),0)</f>
        <v>449.82207687804049</v>
      </c>
      <c r="L43" s="8">
        <f ca="1">IF(ISNUMBER($Y43),SUM(OFFSET(Base!L$1,$Y43-1,0,$Z43,1)),0)+IF(ISNUMBER($AA43),SUM(OFFSET(Base!L$1,$AA43-1,0,$AB43,1)),0)</f>
        <v>506.92456773800552</v>
      </c>
      <c r="M43" s="8">
        <f ca="1">IF(ISNUMBER($Y43),SUM(OFFSET(Base!M$1,$Y43-1,0,$Z43,1)),0)+IF(ISNUMBER($AA43),SUM(OFFSET(Base!M$1,$AA43-1,0,$AB43,1)),0)</f>
        <v>997.33168868889084</v>
      </c>
      <c r="N43" s="8">
        <f ca="1">IF(ISNUMBER($Y43),SUM(OFFSET(Base!N$1,$Y43-1,0,$Z43,1)),0)+IF(ISNUMBER($AA43),SUM(OFFSET(Base!N$1,$AA43-1,0,$AB43,1)),0)</f>
        <v>1342.828816215746</v>
      </c>
      <c r="O43" s="8">
        <f ca="1">IF(ISNUMBER($Y43),SUM(OFFSET(Base!O$1,$Y43-1,0,$Z43,1)),0)+IF(ISNUMBER($AA43),SUM(OFFSET(Base!O$1,$AA43-1,0,$AB43,1)),0)</f>
        <v>1353.2780296462095</v>
      </c>
      <c r="P43" s="8">
        <f ca="1">IF(ISNUMBER($Y43),SUM(OFFSET(Base!P$1,$Y43-1,0,$Z43,1)),0)+IF(ISNUMBER($AA43),SUM(OFFSET(Base!P$1,$AA43-1,0,$AB43,1)),0)</f>
        <v>1353.2780296462095</v>
      </c>
      <c r="Q43" s="8">
        <f ca="1">IF(ISNUMBER($Y43),SUM(OFFSET(Base!Q$1,$Y43-1,0,$Z43,1)),0)+IF(ISNUMBER($AA43),SUM(OFFSET(Base!Q$1,$AA43-1,0,$AB43,1)),0)</f>
        <v>1401.0155941712235</v>
      </c>
      <c r="R43" s="8">
        <f ca="1">IF(ISNUMBER($Y43),SUM(OFFSET(Base!R$1,$Y43-1,0,$Z43,1)),0)+IF(ISNUMBER($AA43),SUM(OFFSET(Base!R$1,$AA43-1,0,$AB43,1)),0)</f>
        <v>1878.2321217182891</v>
      </c>
      <c r="S43" s="8">
        <f ca="1">IF(ISNUMBER($Y43),SUM(OFFSET(Base!S$1,$Y43-1,0,$Z43,1)),0)+IF(ISNUMBER($AA43),SUM(OFFSET(Base!S$1,$AA43-1,0,$AB43,1)),0)</f>
        <v>1978.1206614492389</v>
      </c>
      <c r="T43" s="8">
        <f ca="1">IF(ISNUMBER($Y43),SUM(OFFSET(Base!T$1,$Y43-1,0,$Z43,1)),0)+IF(ISNUMBER($AA43),SUM(OFFSET(Base!T$1,$AA43-1,0,$AB43,1)),0)</f>
        <v>1978.1206614492389</v>
      </c>
      <c r="U43" s="8">
        <f ca="1">IF(ISNUMBER($Y43),SUM(OFFSET(Base!U$1,$Y43-1,0,$Z43,1)),0)+IF(ISNUMBER($AA43),SUM(OFFSET(Base!U$1,$AA43-1,0,$AB43,1)),0)</f>
        <v>2365.2630011059678</v>
      </c>
      <c r="V43" s="8">
        <f ca="1">IF(ISNUMBER($Y43),SUM(OFFSET(Base!V$1,$Y43-1,0,$Z43,1)),0)+IF(ISNUMBER($AA43),SUM(OFFSET(Base!V$1,$AA43-1,0,$AB43,1)),0)</f>
        <v>2466.9939939732003</v>
      </c>
      <c r="W43" s="8">
        <f ca="1">IF(ISNUMBER($Y43),SUM(OFFSET(Base!W$1,$Y43-1,0,$Z43,1)),0)+IF(ISNUMBER($AA43),SUM(OFFSET(Base!W$1,$AA43-1,0,$AB43,1)),0)</f>
        <v>2470.1341822673576</v>
      </c>
      <c r="Y43" s="4">
        <v>47</v>
      </c>
      <c r="Z43" s="4">
        <v>2</v>
      </c>
    </row>
    <row r="44" spans="2:28" x14ac:dyDescent="0.25">
      <c r="B44" s="4" t="s">
        <v>57</v>
      </c>
      <c r="C44" s="8">
        <f t="shared" ca="1" si="8"/>
        <v>9006.8875801291597</v>
      </c>
      <c r="D44" s="8">
        <f ca="1">IF(ISNUMBER($Y44),SUM(OFFSET(Base!D$1,$Y44-1,0,$Z44,1)),0)+IF(ISNUMBER($AA44),SUM(OFFSET(Base!D$1,$AA44-1,0,$AB44,1)),0)</f>
        <v>226.61766328640675</v>
      </c>
      <c r="E44" s="8">
        <f ca="1">IF(ISNUMBER($Y44),SUM(OFFSET(Base!E$1,$Y44-1,0,$Z44,1)),0)+IF(ISNUMBER($AA44),SUM(OFFSET(Base!E$1,$AA44-1,0,$AB44,1)),0)</f>
        <v>247.27654905931502</v>
      </c>
      <c r="F44" s="8">
        <f ca="1">IF(ISNUMBER($Y44),SUM(OFFSET(Base!F$1,$Y44-1,0,$Z44,1)),0)+IF(ISNUMBER($AA44),SUM(OFFSET(Base!F$1,$AA44-1,0,$AB44,1)),0)</f>
        <v>465.75923303426379</v>
      </c>
      <c r="G44" s="8">
        <f ca="1">IF(ISNUMBER($Y44),SUM(OFFSET(Base!G$1,$Y44-1,0,$Z44,1)),0)+IF(ISNUMBER($AA44),SUM(OFFSET(Base!G$1,$AA44-1,0,$AB44,1)),0)</f>
        <v>557.82926128399049</v>
      </c>
      <c r="H44" s="8">
        <f ca="1">IF(ISNUMBER($Y44),SUM(OFFSET(Base!H$1,$Y44-1,0,$Z44,1)),0)+IF(ISNUMBER($AA44),SUM(OFFSET(Base!H$1,$AA44-1,0,$AB44,1)),0)</f>
        <v>659.046387239772</v>
      </c>
      <c r="I44" s="8">
        <f ca="1">IF(ISNUMBER($Y44),SUM(OFFSET(Base!I$1,$Y44-1,0,$Z44,1)),0)+IF(ISNUMBER($AA44),SUM(OFFSET(Base!I$1,$AA44-1,0,$AB44,1)),0)</f>
        <v>693.86136894593199</v>
      </c>
      <c r="J44" s="8">
        <f ca="1">IF(ISNUMBER($Y44),SUM(OFFSET(Base!J$1,$Y44-1,0,$Z44,1)),0)+IF(ISNUMBER($AA44),SUM(OFFSET(Base!J$1,$AA44-1,0,$AB44,1)),0)</f>
        <v>716.28921953942017</v>
      </c>
      <c r="K44" s="8">
        <f ca="1">IF(ISNUMBER($Y44),SUM(OFFSET(Base!K$1,$Y44-1,0,$Z44,1)),0)+IF(ISNUMBER($AA44),SUM(OFFSET(Base!K$1,$AA44-1,0,$AB44,1)),0)</f>
        <v>751.01290523868511</v>
      </c>
      <c r="L44" s="8">
        <f ca="1">IF(ISNUMBER($Y44),SUM(OFFSET(Base!L$1,$Y44-1,0,$Z44,1)),0)+IF(ISNUMBER($AA44),SUM(OFFSET(Base!L$1,$AA44-1,0,$AB44,1)),0)</f>
        <v>761.86726799682424</v>
      </c>
      <c r="M44" s="8">
        <f ca="1">IF(ISNUMBER($Y44),SUM(OFFSET(Base!M$1,$Y44-1,0,$Z44,1)),0)+IF(ISNUMBER($AA44),SUM(OFFSET(Base!M$1,$AA44-1,0,$AB44,1)),0)</f>
        <v>998.58263238637869</v>
      </c>
      <c r="N44" s="8">
        <f ca="1">IF(ISNUMBER($Y44),SUM(OFFSET(Base!N$1,$Y44-1,0,$Z44,1)),0)+IF(ISNUMBER($AA44),SUM(OFFSET(Base!N$1,$AA44-1,0,$AB44,1)),0)</f>
        <v>1167.6755896777033</v>
      </c>
      <c r="O44" s="8">
        <f ca="1">IF(ISNUMBER($Y44),SUM(OFFSET(Base!O$1,$Y44-1,0,$Z44,1)),0)+IF(ISNUMBER($AA44),SUM(OFFSET(Base!O$1,$AA44-1,0,$AB44,1)),0)</f>
        <v>1197.229097331857</v>
      </c>
      <c r="P44" s="8">
        <f ca="1">IF(ISNUMBER($Y44),SUM(OFFSET(Base!P$1,$Y44-1,0,$Z44,1)),0)+IF(ISNUMBER($AA44),SUM(OFFSET(Base!P$1,$AA44-1,0,$AB44,1)),0)</f>
        <v>1148.2003584478423</v>
      </c>
      <c r="Q44" s="8">
        <f ca="1">IF(ISNUMBER($Y44),SUM(OFFSET(Base!Q$1,$Y44-1,0,$Z44,1)),0)+IF(ISNUMBER($AA44),SUM(OFFSET(Base!Q$1,$AA44-1,0,$AB44,1)),0)</f>
        <v>1150.9700306050534</v>
      </c>
      <c r="R44" s="8">
        <f ca="1">IF(ISNUMBER($Y44),SUM(OFFSET(Base!R$1,$Y44-1,0,$Z44,1)),0)+IF(ISNUMBER($AA44),SUM(OFFSET(Base!R$1,$AA44-1,0,$AB44,1)),0)</f>
        <v>1389.9043802260139</v>
      </c>
      <c r="S44" s="8">
        <f ca="1">IF(ISNUMBER($Y44),SUM(OFFSET(Base!S$1,$Y44-1,0,$Z44,1)),0)+IF(ISNUMBER($AA44),SUM(OFFSET(Base!S$1,$AA44-1,0,$AB44,1)),0)</f>
        <v>1425.9109304185347</v>
      </c>
      <c r="T44" s="8">
        <f ca="1">IF(ISNUMBER($Y44),SUM(OFFSET(Base!T$1,$Y44-1,0,$Z44,1)),0)+IF(ISNUMBER($AA44),SUM(OFFSET(Base!T$1,$AA44-1,0,$AB44,1)),0)</f>
        <v>1464.218173788179</v>
      </c>
      <c r="U44" s="8">
        <f ca="1">IF(ISNUMBER($Y44),SUM(OFFSET(Base!U$1,$Y44-1,0,$Z44,1)),0)+IF(ISNUMBER($AA44),SUM(OFFSET(Base!U$1,$AA44-1,0,$AB44,1)),0)</f>
        <v>1508.7767268917846</v>
      </c>
      <c r="V44" s="8">
        <f ca="1">IF(ISNUMBER($Y44),SUM(OFFSET(Base!V$1,$Y44-1,0,$Z44,1)),0)+IF(ISNUMBER($AA44),SUM(OFFSET(Base!V$1,$AA44-1,0,$AB44,1)),0)</f>
        <v>1553.954033330723</v>
      </c>
      <c r="W44" s="8">
        <f ca="1">IF(ISNUMBER($Y44),SUM(OFFSET(Base!W$1,$Y44-1,0,$Z44,1)),0)+IF(ISNUMBER($AA44),SUM(OFFSET(Base!W$1,$AA44-1,0,$AB44,1)),0)</f>
        <v>1603.6352753032943</v>
      </c>
      <c r="Y44" s="9">
        <v>49</v>
      </c>
      <c r="Z44" s="9">
        <v>2</v>
      </c>
      <c r="AA44" s="9">
        <v>52</v>
      </c>
      <c r="AB44" s="4">
        <v>2</v>
      </c>
    </row>
    <row r="45" spans="2:28" x14ac:dyDescent="0.25">
      <c r="B45" s="4" t="s">
        <v>54</v>
      </c>
      <c r="C45" s="8">
        <f t="shared" ca="1" si="8"/>
        <v>5353.365325181856</v>
      </c>
      <c r="D45" s="8">
        <f ca="1">IF(ISNUMBER($Y45),SUM(OFFSET(Base!D$1,$Y45-1,0,$Z45,1)),0)+IF(ISNUMBER($AA45),SUM(OFFSET(Base!D$1,$AA45-1,0,$AB45,1)),0)</f>
        <v>298.73896349348342</v>
      </c>
      <c r="E45" s="8">
        <f ca="1">IF(ISNUMBER($Y45),SUM(OFFSET(Base!E$1,$Y45-1,0,$Z45,1)),0)+IF(ISNUMBER($AA45),SUM(OFFSET(Base!E$1,$AA45-1,0,$AB45,1)),0)</f>
        <v>347.70938718540765</v>
      </c>
      <c r="F45" s="8">
        <f ca="1">IF(ISNUMBER($Y45),SUM(OFFSET(Base!F$1,$Y45-1,0,$Z45,1)),0)+IF(ISNUMBER($AA45),SUM(OFFSET(Base!F$1,$AA45-1,0,$AB45,1)),0)</f>
        <v>331.14862902031626</v>
      </c>
      <c r="G45" s="8">
        <f ca="1">IF(ISNUMBER($Y45),SUM(OFFSET(Base!G$1,$Y45-1,0,$Z45,1)),0)+IF(ISNUMBER($AA45),SUM(OFFSET(Base!G$1,$AA45-1,0,$AB45,1)),0)</f>
        <v>398.05432170448699</v>
      </c>
      <c r="H45" s="8">
        <f ca="1">IF(ISNUMBER($Y45),SUM(OFFSET(Base!H$1,$Y45-1,0,$Z45,1)),0)+IF(ISNUMBER($AA45),SUM(OFFSET(Base!H$1,$AA45-1,0,$AB45,1)),0)</f>
        <v>389.83359421658457</v>
      </c>
      <c r="I45" s="8">
        <f ca="1">IF(ISNUMBER($Y45),SUM(OFFSET(Base!I$1,$Y45-1,0,$Z45,1)),0)+IF(ISNUMBER($AA45),SUM(OFFSET(Base!I$1,$AA45-1,0,$AB45,1)),0)</f>
        <v>770.16691686873742</v>
      </c>
      <c r="J45" s="8">
        <f ca="1">IF(ISNUMBER($Y45),SUM(OFFSET(Base!J$1,$Y45-1,0,$Z45,1)),0)+IF(ISNUMBER($AA45),SUM(OFFSET(Base!J$1,$AA45-1,0,$AB45,1)),0)</f>
        <v>728.87731626259711</v>
      </c>
      <c r="K45" s="8">
        <f ca="1">IF(ISNUMBER($Y45),SUM(OFFSET(Base!K$1,$Y45-1,0,$Z45,1)),0)+IF(ISNUMBER($AA45),SUM(OFFSET(Base!K$1,$AA45-1,0,$AB45,1)),0)</f>
        <v>729.18685243160655</v>
      </c>
      <c r="L45" s="8">
        <f ca="1">IF(ISNUMBER($Y45),SUM(OFFSET(Base!L$1,$Y45-1,0,$Z45,1)),0)+IF(ISNUMBER($AA45),SUM(OFFSET(Base!L$1,$AA45-1,0,$AB45,1)),0)</f>
        <v>697.0322443794455</v>
      </c>
      <c r="M45" s="8">
        <f ca="1">IF(ISNUMBER($Y45),SUM(OFFSET(Base!M$1,$Y45-1,0,$Z45,1)),0)+IF(ISNUMBER($AA45),SUM(OFFSET(Base!M$1,$AA45-1,0,$AB45,1)),0)</f>
        <v>691.24033825574998</v>
      </c>
      <c r="N45" s="8">
        <f ca="1">IF(ISNUMBER($Y45),SUM(OFFSET(Base!N$1,$Y45-1,0,$Z45,1)),0)+IF(ISNUMBER($AA45),SUM(OFFSET(Base!N$1,$AA45-1,0,$AB45,1)),0)</f>
        <v>587.28747423231755</v>
      </c>
      <c r="O45" s="8">
        <f ca="1">IF(ISNUMBER($Y45),SUM(OFFSET(Base!O$1,$Y45-1,0,$Z45,1)),0)+IF(ISNUMBER($AA45),SUM(OFFSET(Base!O$1,$AA45-1,0,$AB45,1)),0)</f>
        <v>604.10282310871128</v>
      </c>
      <c r="P45" s="8">
        <f ca="1">IF(ISNUMBER($Y45),SUM(OFFSET(Base!P$1,$Y45-1,0,$Z45,1)),0)+IF(ISNUMBER($AA45),SUM(OFFSET(Base!P$1,$AA45-1,0,$AB45,1)),0)</f>
        <v>554.04273577212996</v>
      </c>
      <c r="Q45" s="8">
        <f ca="1">IF(ISNUMBER($Y45),SUM(OFFSET(Base!Q$1,$Y45-1,0,$Z45,1)),0)+IF(ISNUMBER($AA45),SUM(OFFSET(Base!Q$1,$AA45-1,0,$AB45,1)),0)</f>
        <v>561.69271771788192</v>
      </c>
      <c r="R45" s="8">
        <f ca="1">IF(ISNUMBER($Y45),SUM(OFFSET(Base!R$1,$Y45-1,0,$Z45,1)),0)+IF(ISNUMBER($AA45),SUM(OFFSET(Base!R$1,$AA45-1,0,$AB45,1)),0)</f>
        <v>776.93534306979677</v>
      </c>
      <c r="S45" s="8">
        <f ca="1">IF(ISNUMBER($Y45),SUM(OFFSET(Base!S$1,$Y45-1,0,$Z45,1)),0)+IF(ISNUMBER($AA45),SUM(OFFSET(Base!S$1,$AA45-1,0,$AB45,1)),0)</f>
        <v>521.46013106394616</v>
      </c>
      <c r="T45" s="8">
        <f ca="1">IF(ISNUMBER($Y45),SUM(OFFSET(Base!T$1,$Y45-1,0,$Z45,1)),0)+IF(ISNUMBER($AA45),SUM(OFFSET(Base!T$1,$AA45-1,0,$AB45,1)),0)</f>
        <v>396.50164911704485</v>
      </c>
      <c r="U45" s="8">
        <f ca="1">IF(ISNUMBER($Y45),SUM(OFFSET(Base!U$1,$Y45-1,0,$Z45,1)),0)+IF(ISNUMBER($AA45),SUM(OFFSET(Base!U$1,$AA45-1,0,$AB45,1)),0)</f>
        <v>190.0019318414987</v>
      </c>
      <c r="V45" s="8">
        <f ca="1">IF(ISNUMBER($Y45),SUM(OFFSET(Base!V$1,$Y45-1,0,$Z45,1)),0)+IF(ISNUMBER($AA45),SUM(OFFSET(Base!V$1,$AA45-1,0,$AB45,1)),0)</f>
        <v>58.791659645522508</v>
      </c>
      <c r="W45" s="8">
        <f ca="1">IF(ISNUMBER($Y45),SUM(OFFSET(Base!W$1,$Y45-1,0,$Z45,1)),0)+IF(ISNUMBER($AA45),SUM(OFFSET(Base!W$1,$AA45-1,0,$AB45,1)),0)</f>
        <v>60.085966617138133</v>
      </c>
      <c r="Y45" s="4">
        <v>17</v>
      </c>
      <c r="Z45" s="4">
        <v>1</v>
      </c>
    </row>
    <row r="46" spans="2:28" x14ac:dyDescent="0.25">
      <c r="B46" s="4" t="s">
        <v>55</v>
      </c>
      <c r="C46" s="8">
        <f t="shared" ca="1" si="8"/>
        <v>1476.0774777170739</v>
      </c>
      <c r="D46" s="8">
        <f ca="1">IF(ISNUMBER($Y46),SUM(OFFSET(Base!D$1,$Y46-1,0,$Z46,1)),0)+IF(ISNUMBER($AA46),SUM(OFFSET(Base!D$1,$AA46-1,0,$AB46,1)),0)</f>
        <v>80.641684909589713</v>
      </c>
      <c r="E46" s="8">
        <f ca="1">IF(ISNUMBER($Y46),SUM(OFFSET(Base!E$1,$Y46-1,0,$Z46,1)),0)+IF(ISNUMBER($AA46),SUM(OFFSET(Base!E$1,$AA46-1,0,$AB46,1)),0)</f>
        <v>75.773518991781614</v>
      </c>
      <c r="F46" s="8">
        <f ca="1">IF(ISNUMBER($Y46),SUM(OFFSET(Base!F$1,$Y46-1,0,$Z46,1)),0)+IF(ISNUMBER($AA46),SUM(OFFSET(Base!F$1,$AA46-1,0,$AB46,1)),0)</f>
        <v>106.247013921313</v>
      </c>
      <c r="G46" s="8">
        <f ca="1">IF(ISNUMBER($Y46),SUM(OFFSET(Base!G$1,$Y46-1,0,$Z46,1)),0)+IF(ISNUMBER($AA46),SUM(OFFSET(Base!G$1,$AA46-1,0,$AB46,1)),0)</f>
        <v>113.7385373891894</v>
      </c>
      <c r="H46" s="8">
        <f ca="1">IF(ISNUMBER($Y46),SUM(OFFSET(Base!H$1,$Y46-1,0,$Z46,1)),0)+IF(ISNUMBER($AA46),SUM(OFFSET(Base!H$1,$AA46-1,0,$AB46,1)),0)</f>
        <v>117.43651211795449</v>
      </c>
      <c r="I46" s="8">
        <f ca="1">IF(ISNUMBER($Y46),SUM(OFFSET(Base!I$1,$Y46-1,0,$Z46,1)),0)+IF(ISNUMBER($AA46),SUM(OFFSET(Base!I$1,$AA46-1,0,$AB46,1)),0)</f>
        <v>130.5161989124704</v>
      </c>
      <c r="J46" s="8">
        <f ca="1">IF(ISNUMBER($Y46),SUM(OFFSET(Base!J$1,$Y46-1,0,$Z46,1)),0)+IF(ISNUMBER($AA46),SUM(OFFSET(Base!J$1,$AA46-1,0,$AB46,1)),0)</f>
        <v>146.02225754737685</v>
      </c>
      <c r="K46" s="8">
        <f ca="1">IF(ISNUMBER($Y46),SUM(OFFSET(Base!K$1,$Y46-1,0,$Z46,1)),0)+IF(ISNUMBER($AA46),SUM(OFFSET(Base!K$1,$AA46-1,0,$AB46,1)),0)</f>
        <v>141.62570133755693</v>
      </c>
      <c r="L46" s="8">
        <f ca="1">IF(ISNUMBER($Y46),SUM(OFFSET(Base!L$1,$Y46-1,0,$Z46,1)),0)+IF(ISNUMBER($AA46),SUM(OFFSET(Base!L$1,$AA46-1,0,$AB46,1)),0)</f>
        <v>152.74573617991348</v>
      </c>
      <c r="M46" s="8">
        <f ca="1">IF(ISNUMBER($Y46),SUM(OFFSET(Base!M$1,$Y46-1,0,$Z46,1)),0)+IF(ISNUMBER($AA46),SUM(OFFSET(Base!M$1,$AA46-1,0,$AB46,1)),0)</f>
        <v>144.30988407873821</v>
      </c>
      <c r="N46" s="8">
        <f ca="1">IF(ISNUMBER($Y46),SUM(OFFSET(Base!N$1,$Y46-1,0,$Z46,1)),0)+IF(ISNUMBER($AA46),SUM(OFFSET(Base!N$1,$AA46-1,0,$AB46,1)),0)</f>
        <v>155.77479863520497</v>
      </c>
      <c r="O46" s="8">
        <f ca="1">IF(ISNUMBER($Y46),SUM(OFFSET(Base!O$1,$Y46-1,0,$Z46,1)),0)+IF(ISNUMBER($AA46),SUM(OFFSET(Base!O$1,$AA46-1,0,$AB46,1)),0)</f>
        <v>137.76310776325539</v>
      </c>
      <c r="P46" s="8">
        <f ca="1">IF(ISNUMBER($Y46),SUM(OFFSET(Base!P$1,$Y46-1,0,$Z46,1)),0)+IF(ISNUMBER($AA46),SUM(OFFSET(Base!P$1,$AA46-1,0,$AB46,1)),0)</f>
        <v>134.41496185636436</v>
      </c>
      <c r="Q46" s="8">
        <f ca="1">IF(ISNUMBER($Y46),SUM(OFFSET(Base!Q$1,$Y46-1,0,$Z46,1)),0)+IF(ISNUMBER($AA46),SUM(OFFSET(Base!Q$1,$AA46-1,0,$AB46,1)),0)</f>
        <v>152.54724217828732</v>
      </c>
      <c r="R46" s="8">
        <f ca="1">IF(ISNUMBER($Y46),SUM(OFFSET(Base!R$1,$Y46-1,0,$Z46,1)),0)+IF(ISNUMBER($AA46),SUM(OFFSET(Base!R$1,$AA46-1,0,$AB46,1)),0)</f>
        <v>140.26129195770727</v>
      </c>
      <c r="S46" s="8">
        <f ca="1">IF(ISNUMBER($Y46),SUM(OFFSET(Base!S$1,$Y46-1,0,$Z46,1)),0)+IF(ISNUMBER($AA46),SUM(OFFSET(Base!S$1,$AA46-1,0,$AB46,1)),0)</f>
        <v>146.74746089681869</v>
      </c>
      <c r="T46" s="8">
        <f ca="1">IF(ISNUMBER($Y46),SUM(OFFSET(Base!T$1,$Y46-1,0,$Z46,1)),0)+IF(ISNUMBER($AA46),SUM(OFFSET(Base!T$1,$AA46-1,0,$AB46,1)),0)</f>
        <v>153.14786298136397</v>
      </c>
      <c r="U46" s="8">
        <f ca="1">IF(ISNUMBER($Y46),SUM(OFFSET(Base!U$1,$Y46-1,0,$Z46,1)),0)+IF(ISNUMBER($AA46),SUM(OFFSET(Base!U$1,$AA46-1,0,$AB46,1)),0)</f>
        <v>225.41075684093138</v>
      </c>
      <c r="V46" s="8">
        <f ca="1">IF(ISNUMBER($Y46),SUM(OFFSET(Base!V$1,$Y46-1,0,$Z46,1)),0)+IF(ISNUMBER($AA46),SUM(OFFSET(Base!V$1,$AA46-1,0,$AB46,1)),0)</f>
        <v>278.56078508014548</v>
      </c>
      <c r="W46" s="8">
        <f ca="1">IF(ISNUMBER($Y46),SUM(OFFSET(Base!W$1,$Y46-1,0,$Z46,1)),0)+IF(ISNUMBER($AA46),SUM(OFFSET(Base!W$1,$AA46-1,0,$AB46,1)),0)</f>
        <v>292.8561844406633</v>
      </c>
      <c r="Y46" s="4">
        <v>51</v>
      </c>
      <c r="Z46" s="4">
        <v>1</v>
      </c>
    </row>
    <row r="47" spans="2:28" x14ac:dyDescent="0.25">
      <c r="B47" s="4" t="s">
        <v>58</v>
      </c>
      <c r="C47" s="8">
        <f t="shared" ca="1" si="8"/>
        <v>248.27035686708751</v>
      </c>
      <c r="D47" s="8">
        <f ca="1">IF(ISNUMBER($Y47),SUM(OFFSET(Base!D$1,$Y47-1,0,$Z47,1)),0)+IF(ISNUMBER($AA47),SUM(OFFSET(Base!D$1,$AA47-1,0,$AB47,1)),0)</f>
        <v>0</v>
      </c>
      <c r="E47" s="8">
        <f ca="1">IF(ISNUMBER($Y47),SUM(OFFSET(Base!E$1,$Y47-1,0,$Z47,1)),0)+IF(ISNUMBER($AA47),SUM(OFFSET(Base!E$1,$AA47-1,0,$AB47,1)),0)</f>
        <v>1.2082183811951239</v>
      </c>
      <c r="F47" s="8">
        <f ca="1">IF(ISNUMBER($Y47),SUM(OFFSET(Base!F$1,$Y47-1,0,$Z47,1)),0)+IF(ISNUMBER($AA47),SUM(OFFSET(Base!F$1,$AA47-1,0,$AB47,1)),0)</f>
        <v>4.8775823593890326</v>
      </c>
      <c r="G47" s="8">
        <f ca="1">IF(ISNUMBER($Y47),SUM(OFFSET(Base!G$1,$Y47-1,0,$Z47,1)),0)+IF(ISNUMBER($AA47),SUM(OFFSET(Base!G$1,$AA47-1,0,$AB47,1)),0)</f>
        <v>8.0202303941544368</v>
      </c>
      <c r="H47" s="8">
        <f ca="1">IF(ISNUMBER($Y47),SUM(OFFSET(Base!H$1,$Y47-1,0,$Z47,1)),0)+IF(ISNUMBER($AA47),SUM(OFFSET(Base!H$1,$AA47-1,0,$AB47,1)),0)</f>
        <v>8.6733889175132255</v>
      </c>
      <c r="I47" s="8">
        <f ca="1">IF(ISNUMBER($Y47),SUM(OFFSET(Base!I$1,$Y47-1,0,$Z47,1)),0)+IF(ISNUMBER($AA47),SUM(OFFSET(Base!I$1,$AA47-1,0,$AB47,1)),0)</f>
        <v>14.650268059639959</v>
      </c>
      <c r="J47" s="8">
        <f ca="1">IF(ISNUMBER($Y47),SUM(OFFSET(Base!J$1,$Y47-1,0,$Z47,1)),0)+IF(ISNUMBER($AA47),SUM(OFFSET(Base!J$1,$AA47-1,0,$AB47,1)),0)</f>
        <v>19.215176392165468</v>
      </c>
      <c r="K47" s="8">
        <f ca="1">IF(ISNUMBER($Y47),SUM(OFFSET(Base!K$1,$Y47-1,0,$Z47,1)),0)+IF(ISNUMBER($AA47),SUM(OFFSET(Base!K$1,$AA47-1,0,$AB47,1)),0)</f>
        <v>19.426448151631519</v>
      </c>
      <c r="L47" s="8">
        <f ca="1">IF(ISNUMBER($Y47),SUM(OFFSET(Base!L$1,$Y47-1,0,$Z47,1)),0)+IF(ISNUMBER($AA47),SUM(OFFSET(Base!L$1,$AA47-1,0,$AB47,1)),0)</f>
        <v>21.40173628508655</v>
      </c>
      <c r="M47" s="8">
        <f ca="1">IF(ISNUMBER($Y47),SUM(OFFSET(Base!M$1,$Y47-1,0,$Z47,1)),0)+IF(ISNUMBER($AA47),SUM(OFFSET(Base!M$1,$AA47-1,0,$AB47,1)),0)</f>
        <v>26.244658859066316</v>
      </c>
      <c r="N47" s="8">
        <f ca="1">IF(ISNUMBER($Y47),SUM(OFFSET(Base!N$1,$Y47-1,0,$Z47,1)),0)+IF(ISNUMBER($AA47),SUM(OFFSET(Base!N$1,$AA47-1,0,$AB47,1)),0)</f>
        <v>26.605969001076861</v>
      </c>
      <c r="O47" s="8">
        <f ca="1">IF(ISNUMBER($Y47),SUM(OFFSET(Base!O$1,$Y47-1,0,$Z47,1)),0)+IF(ISNUMBER($AA47),SUM(OFFSET(Base!O$1,$AA47-1,0,$AB47,1)),0)</f>
        <v>28.622514001916823</v>
      </c>
      <c r="P47" s="8">
        <f ca="1">IF(ISNUMBER($Y47),SUM(OFFSET(Base!P$1,$Y47-1,0,$Z47,1)),0)+IF(ISNUMBER($AA47),SUM(OFFSET(Base!P$1,$AA47-1,0,$AB47,1)),0)</f>
        <v>29.25264425255839</v>
      </c>
      <c r="Q47" s="8">
        <f ca="1">IF(ISNUMBER($Y47),SUM(OFFSET(Base!Q$1,$Y47-1,0,$Z47,1)),0)+IF(ISNUMBER($AA47),SUM(OFFSET(Base!Q$1,$AA47-1,0,$AB47,1)),0)</f>
        <v>29.71913843189656</v>
      </c>
      <c r="R47" s="8">
        <f ca="1">IF(ISNUMBER($Y47),SUM(OFFSET(Base!R$1,$Y47-1,0,$Z47,1)),0)+IF(ISNUMBER($AA47),SUM(OFFSET(Base!R$1,$AA47-1,0,$AB47,1)),0)</f>
        <v>31.53191155908651</v>
      </c>
      <c r="S47" s="8">
        <f ca="1">IF(ISNUMBER($Y47),SUM(OFFSET(Base!S$1,$Y47-1,0,$Z47,1)),0)+IF(ISNUMBER($AA47),SUM(OFFSET(Base!S$1,$AA47-1,0,$AB47,1)),0)</f>
        <v>49.580790867038758</v>
      </c>
      <c r="T47" s="8">
        <f ca="1">IF(ISNUMBER($Y47),SUM(OFFSET(Base!T$1,$Y47-1,0,$Z47,1)),0)+IF(ISNUMBER($AA47),SUM(OFFSET(Base!T$1,$AA47-1,0,$AB47,1)),0)</f>
        <v>49.536013057656277</v>
      </c>
      <c r="U47" s="8">
        <f ca="1">IF(ISNUMBER($Y47),SUM(OFFSET(Base!U$1,$Y47-1,0,$Z47,1)),0)+IF(ISNUMBER($AA47),SUM(OFFSET(Base!U$1,$AA47-1,0,$AB47,1)),0)</f>
        <v>64.437852097704379</v>
      </c>
      <c r="V47" s="8">
        <f ca="1">IF(ISNUMBER($Y47),SUM(OFFSET(Base!V$1,$Y47-1,0,$Z47,1)),0)+IF(ISNUMBER($AA47),SUM(OFFSET(Base!V$1,$AA47-1,0,$AB47,1)),0)</f>
        <v>95.866836845804315</v>
      </c>
      <c r="W47" s="8">
        <f ca="1">IF(ISNUMBER($Y47),SUM(OFFSET(Base!W$1,$Y47-1,0,$Z47,1)),0)+IF(ISNUMBER($AA47),SUM(OFFSET(Base!W$1,$AA47-1,0,$AB47,1)),0)</f>
        <v>96.429129744833148</v>
      </c>
      <c r="Y47" s="4">
        <v>59</v>
      </c>
      <c r="Z47" s="4">
        <v>2</v>
      </c>
      <c r="AA47" s="4">
        <v>55</v>
      </c>
      <c r="AB47" s="4">
        <v>1</v>
      </c>
    </row>
    <row r="48" spans="2:28" x14ac:dyDescent="0.25">
      <c r="B48" s="10" t="s">
        <v>59</v>
      </c>
      <c r="C48" s="11">
        <f t="shared" ca="1" si="8"/>
        <v>2490.8547675851223</v>
      </c>
      <c r="D48" s="11">
        <f ca="1">IF(ISNUMBER($Y48),SUM(OFFSET(Base!D$1,$Y48-1,0,$Z48,1)),0)+IF(ISNUMBER($AA48),SUM(OFFSET(Base!D$1,$AA48-1,0,$AB48,1)),0)</f>
        <v>0</v>
      </c>
      <c r="E48" s="11">
        <f ca="1">IF(ISNUMBER($Y48),SUM(OFFSET(Base!E$1,$Y48-1,0,$Z48,1)),0)+IF(ISNUMBER($AA48),SUM(OFFSET(Base!E$1,$AA48-1,0,$AB48,1)),0)</f>
        <v>23.449676310438647</v>
      </c>
      <c r="F48" s="11">
        <f ca="1">IF(ISNUMBER($Y48),SUM(OFFSET(Base!F$1,$Y48-1,0,$Z48,1)),0)+IF(ISNUMBER($AA48),SUM(OFFSET(Base!F$1,$AA48-1,0,$AB48,1)),0)</f>
        <v>143.82201725198132</v>
      </c>
      <c r="G48" s="11">
        <f ca="1">IF(ISNUMBER($Y48),SUM(OFFSET(Base!G$1,$Y48-1,0,$Z48,1)),0)+IF(ISNUMBER($AA48),SUM(OFFSET(Base!G$1,$AA48-1,0,$AB48,1)),0)</f>
        <v>166.47871261813501</v>
      </c>
      <c r="H48" s="11">
        <f ca="1">IF(ISNUMBER($Y48),SUM(OFFSET(Base!H$1,$Y48-1,0,$Z48,1)),0)+IF(ISNUMBER($AA48),SUM(OFFSET(Base!H$1,$AA48-1,0,$AB48,1)),0)</f>
        <v>212.22083559168252</v>
      </c>
      <c r="I48" s="11">
        <f ca="1">IF(ISNUMBER($Y48),SUM(OFFSET(Base!I$1,$Y48-1,0,$Z48,1)),0)+IF(ISNUMBER($AA48),SUM(OFFSET(Base!I$1,$AA48-1,0,$AB48,1)),0)</f>
        <v>217.24151870453429</v>
      </c>
      <c r="J48" s="11">
        <f ca="1">IF(ISNUMBER($Y48),SUM(OFFSET(Base!J$1,$Y48-1,0,$Z48,1)),0)+IF(ISNUMBER($AA48),SUM(OFFSET(Base!J$1,$AA48-1,0,$AB48,1)),0)</f>
        <v>222.69968621373226</v>
      </c>
      <c r="K48" s="11">
        <f ca="1">IF(ISNUMBER($Y48),SUM(OFFSET(Base!K$1,$Y48-1,0,$Z48,1)),0)+IF(ISNUMBER($AA48),SUM(OFFSET(Base!K$1,$AA48-1,0,$AB48,1)),0)</f>
        <v>233.6910453423948</v>
      </c>
      <c r="L48" s="11">
        <f ca="1">IF(ISNUMBER($Y48),SUM(OFFSET(Base!L$1,$Y48-1,0,$Z48,1)),0)+IF(ISNUMBER($AA48),SUM(OFFSET(Base!L$1,$AA48-1,0,$AB48,1)),0)</f>
        <v>241.35186854167611</v>
      </c>
      <c r="M48" s="11">
        <f ca="1">IF(ISNUMBER($Y48),SUM(OFFSET(Base!M$1,$Y48-1,0,$Z48,1)),0)+IF(ISNUMBER($AA48),SUM(OFFSET(Base!M$1,$AA48-1,0,$AB48,1)),0)</f>
        <v>261.32420523588758</v>
      </c>
      <c r="N48" s="11">
        <f ca="1">IF(ISNUMBER($Y48),SUM(OFFSET(Base!N$1,$Y48-1,0,$Z48,1)),0)+IF(ISNUMBER($AA48),SUM(OFFSET(Base!N$1,$AA48-1,0,$AB48,1)),0)</f>
        <v>310.35316970661188</v>
      </c>
      <c r="O48" s="11">
        <f ca="1">IF(ISNUMBER($Y48),SUM(OFFSET(Base!O$1,$Y48-1,0,$Z48,1)),0)+IF(ISNUMBER($AA48),SUM(OFFSET(Base!O$1,$AA48-1,0,$AB48,1)),0)</f>
        <v>316.49068589625813</v>
      </c>
      <c r="P48" s="11">
        <f ca="1">IF(ISNUMBER($Y48),SUM(OFFSET(Base!P$1,$Y48-1,0,$Z48,1)),0)+IF(ISNUMBER($AA48),SUM(OFFSET(Base!P$1,$AA48-1,0,$AB48,1)),0)</f>
        <v>322.76823602689905</v>
      </c>
      <c r="Q48" s="11">
        <f ca="1">IF(ISNUMBER($Y48),SUM(OFFSET(Base!Q$1,$Y48-1,0,$Z48,1)),0)+IF(ISNUMBER($AA48),SUM(OFFSET(Base!Q$1,$AA48-1,0,$AB48,1)),0)</f>
        <v>329.20206377926991</v>
      </c>
      <c r="R48" s="11">
        <f ca="1">IF(ISNUMBER($Y48),SUM(OFFSET(Base!R$1,$Y48-1,0,$Z48,1)),0)+IF(ISNUMBER($AA48),SUM(OFFSET(Base!R$1,$AA48-1,0,$AB48,1)),0)</f>
        <v>369.99096640298126</v>
      </c>
      <c r="S48" s="11">
        <f ca="1">IF(ISNUMBER($Y48),SUM(OFFSET(Base!S$1,$Y48-1,0,$Z48,1)),0)+IF(ISNUMBER($AA48),SUM(OFFSET(Base!S$1,$AA48-1,0,$AB48,1)),0)</f>
        <v>377.32355075427893</v>
      </c>
      <c r="T48" s="11">
        <f ca="1">IF(ISNUMBER($Y48),SUM(OFFSET(Base!T$1,$Y48-1,0,$Z48,1)),0)+IF(ISNUMBER($AA48),SUM(OFFSET(Base!T$1,$AA48-1,0,$AB48,1)),0)</f>
        <v>384.82340198464311</v>
      </c>
      <c r="U48" s="11">
        <f ca="1">IF(ISNUMBER($Y48),SUM(OFFSET(Base!U$1,$Y48-1,0,$Z48,1)),0)+IF(ISNUMBER($AA48),SUM(OFFSET(Base!U$1,$AA48-1,0,$AB48,1)),0)</f>
        <v>440.54771154218918</v>
      </c>
      <c r="V48" s="11">
        <f ca="1">IF(ISNUMBER($Y48),SUM(OFFSET(Base!V$1,$Y48-1,0,$Z48,1)),0)+IF(ISNUMBER($AA48),SUM(OFFSET(Base!V$1,$AA48-1,0,$AB48,1)),0)</f>
        <v>455.912168235249</v>
      </c>
      <c r="W48" s="11">
        <f ca="1">IF(ISNUMBER($Y48),SUM(OFFSET(Base!W$1,$Y48-1,0,$Z48,1)),0)+IF(ISNUMBER($AA48),SUM(OFFSET(Base!W$1,$AA48-1,0,$AB48,1)),0)</f>
        <v>467.45437349786908</v>
      </c>
      <c r="Y48" s="4">
        <v>72</v>
      </c>
      <c r="Z48" s="4">
        <v>1</v>
      </c>
      <c r="AA48" s="4">
        <v>54</v>
      </c>
      <c r="AB48" s="4">
        <v>1</v>
      </c>
    </row>
    <row r="49" spans="2:26" x14ac:dyDescent="0.25">
      <c r="B49" s="4" t="s">
        <v>60</v>
      </c>
      <c r="C49" s="8">
        <f t="shared" ca="1" si="8"/>
        <v>26778.754932258831</v>
      </c>
      <c r="D49" s="8">
        <f ca="1">SUM(D43:D48)</f>
        <v>605.99831168947981</v>
      </c>
      <c r="E49" s="8">
        <f t="shared" ref="E49" ca="1" si="9">SUM(E43:E48)</f>
        <v>695.41734992813815</v>
      </c>
      <c r="F49" s="8">
        <f t="shared" ref="F49" ca="1" si="10">SUM(F43:F48)</f>
        <v>1051.8544755872633</v>
      </c>
      <c r="G49" s="8">
        <f t="shared" ref="G49" ca="1" si="11">SUM(G43:G48)</f>
        <v>1244.1210633899561</v>
      </c>
      <c r="H49" s="8">
        <f t="shared" ref="H49" ca="1" si="12">SUM(H43:H48)</f>
        <v>1560.9084149896346</v>
      </c>
      <c r="I49" s="8">
        <f t="shared" ref="I49" ca="1" si="13">SUM(I43:I48)</f>
        <v>2081.4809603317872</v>
      </c>
      <c r="J49" s="8">
        <f t="shared" ref="J49" ca="1" si="14">SUM(J43:J48)</f>
        <v>2142.4295602983634</v>
      </c>
      <c r="K49" s="8">
        <f t="shared" ref="K49" ca="1" si="15">SUM(K43:K48)</f>
        <v>2324.7650293799156</v>
      </c>
      <c r="L49" s="8">
        <f t="shared" ref="L49" ca="1" si="16">SUM(L43:L48)</f>
        <v>2381.3234211209515</v>
      </c>
      <c r="M49" s="8">
        <f t="shared" ref="M49" ca="1" si="17">SUM(M43:M48)</f>
        <v>3119.0334075047122</v>
      </c>
      <c r="N49" s="8">
        <f t="shared" ref="N49" ca="1" si="18">SUM(N43:N48)</f>
        <v>3590.5258174686605</v>
      </c>
      <c r="O49" s="8">
        <f t="shared" ref="O49" ca="1" si="19">SUM(O43:O48)</f>
        <v>3637.4862577482081</v>
      </c>
      <c r="P49" s="8">
        <f t="shared" ref="P49" ca="1" si="20">SUM(P43:P48)</f>
        <v>3541.9569660020034</v>
      </c>
      <c r="Q49" s="8">
        <f t="shared" ref="Q49" ca="1" si="21">SUM(Q43:Q48)</f>
        <v>3625.1467868836125</v>
      </c>
      <c r="R49" s="8">
        <f t="shared" ref="R49" ca="1" si="22">SUM(R43:R48)</f>
        <v>4586.8560149338746</v>
      </c>
      <c r="S49" s="8">
        <f t="shared" ref="S49" ca="1" si="23">SUM(S43:S48)</f>
        <v>4499.1435254498556</v>
      </c>
      <c r="T49" s="8">
        <f t="shared" ref="T49" ca="1" si="24">SUM(T43:T48)</f>
        <v>4426.3477623781264</v>
      </c>
      <c r="U49" s="8">
        <f t="shared" ref="U49" ca="1" si="25">SUM(U43:U48)</f>
        <v>4794.4379803200763</v>
      </c>
      <c r="V49" s="8">
        <f t="shared" ref="V49" ca="1" si="26">SUM(V43:V48)</f>
        <v>4910.0794771106448</v>
      </c>
      <c r="W49" s="8">
        <f t="shared" ref="W49" ca="1" si="27">SUM(W43:W48)</f>
        <v>4990.5951118711555</v>
      </c>
    </row>
    <row r="51" spans="2:26" ht="15.75" thickBot="1" x14ac:dyDescent="0.3">
      <c r="B51" s="12" t="s">
        <v>1</v>
      </c>
      <c r="C51" s="13">
        <f ca="1">IF(NPV($C$2,D51:W51)=IF(ISNUMBER($Y51),SUM(OFFSET(Base!C$1,$Y51-1,0,$Z51,1)),0)+IF(ISNUMBER($AA51),SUM(OFFSET(Base!C$1,$AA51-1,0,$AB51,1)),0),NPV($C$2,D51:W51),"ERROR IN TOTAL")</f>
        <v>32806.826303412352</v>
      </c>
      <c r="D51" s="13">
        <f ca="1">D41+D49</f>
        <v>1501.1913096264745</v>
      </c>
      <c r="E51" s="13">
        <f t="shared" ref="E51:W51" ca="1" si="28">E41+E49</f>
        <v>1735.7986384305786</v>
      </c>
      <c r="F51" s="13">
        <f t="shared" ca="1" si="28"/>
        <v>2249.3674337209654</v>
      </c>
      <c r="G51" s="13">
        <f t="shared" ca="1" si="28"/>
        <v>2352.0349922087335</v>
      </c>
      <c r="H51" s="13">
        <f t="shared" ca="1" si="28"/>
        <v>2589.1301062867096</v>
      </c>
      <c r="I51" s="13">
        <f t="shared" ca="1" si="28"/>
        <v>2945.2137840406817</v>
      </c>
      <c r="J51" s="13">
        <f t="shared" ca="1" si="28"/>
        <v>3247.8455832661543</v>
      </c>
      <c r="K51" s="13">
        <f t="shared" ca="1" si="28"/>
        <v>3067.4111218023263</v>
      </c>
      <c r="L51" s="13">
        <f t="shared" ca="1" si="28"/>
        <v>3683.3974023640803</v>
      </c>
      <c r="M51" s="13">
        <f t="shared" ca="1" si="28"/>
        <v>3289.5549752623247</v>
      </c>
      <c r="N51" s="13">
        <f t="shared" ca="1" si="28"/>
        <v>3099.2921911548719</v>
      </c>
      <c r="O51" s="13">
        <f t="shared" ca="1" si="28"/>
        <v>3141.9481284439689</v>
      </c>
      <c r="P51" s="13">
        <f t="shared" ca="1" si="28"/>
        <v>3346.3754957236324</v>
      </c>
      <c r="Q51" s="13">
        <f t="shared" ca="1" si="28"/>
        <v>3427.0528909495683</v>
      </c>
      <c r="R51" s="13">
        <f t="shared" ca="1" si="28"/>
        <v>3818.8177170952495</v>
      </c>
      <c r="S51" s="13">
        <f t="shared" ca="1" si="28"/>
        <v>3810.2800668427417</v>
      </c>
      <c r="T51" s="13">
        <f t="shared" ca="1" si="28"/>
        <v>3789.9371599780798</v>
      </c>
      <c r="U51" s="13">
        <f t="shared" ca="1" si="28"/>
        <v>5002.203152680192</v>
      </c>
      <c r="V51" s="13">
        <f t="shared" ca="1" si="28"/>
        <v>5353.2888692208662</v>
      </c>
      <c r="W51" s="13">
        <f t="shared" ca="1" si="28"/>
        <v>6191.607073878843</v>
      </c>
      <c r="Y51" s="4">
        <v>75</v>
      </c>
      <c r="Z51" s="4">
        <v>1</v>
      </c>
    </row>
    <row r="52" spans="2:26" ht="15.75" thickTop="1" x14ac:dyDescent="0.25">
      <c r="B52" s="4" t="s">
        <v>61</v>
      </c>
      <c r="C52" s="8">
        <f ca="1">IF(ISNUMBER($Y52),SUM(OFFSET(Change!C$1,$Y52-1,0,$Z52,1)),0)+IF(ISNUMBER($AA52),SUM(OFFSET(Change!C$1,$AA52-1,0,$AB52,1)),0)</f>
        <v>0</v>
      </c>
      <c r="Y52" s="4">
        <v>82</v>
      </c>
      <c r="Z52" s="4">
        <v>1</v>
      </c>
    </row>
    <row r="53" spans="2:26" ht="15.75" thickBot="1" x14ac:dyDescent="0.3">
      <c r="B53" s="12" t="s">
        <v>62</v>
      </c>
      <c r="C53" s="13">
        <f ca="1">C52+C51</f>
        <v>32806.826303412352</v>
      </c>
    </row>
    <row r="54" spans="2:26" ht="15.75" thickTop="1" x14ac:dyDescent="0.25"/>
    <row r="56" spans="2:26" x14ac:dyDescent="0.25">
      <c r="B56" s="7" t="s">
        <v>102</v>
      </c>
      <c r="C56" s="1" t="s">
        <v>3</v>
      </c>
      <c r="D56" s="2">
        <f>D4</f>
        <v>2023</v>
      </c>
      <c r="E56" s="2">
        <f t="shared" ref="E56:W56" si="29">E4</f>
        <v>2024</v>
      </c>
      <c r="F56" s="2">
        <f t="shared" si="29"/>
        <v>2025</v>
      </c>
      <c r="G56" s="2">
        <f t="shared" si="29"/>
        <v>2026</v>
      </c>
      <c r="H56" s="2">
        <f t="shared" si="29"/>
        <v>2027</v>
      </c>
      <c r="I56" s="2">
        <f t="shared" si="29"/>
        <v>2028</v>
      </c>
      <c r="J56" s="2">
        <f t="shared" si="29"/>
        <v>2029</v>
      </c>
      <c r="K56" s="2">
        <f t="shared" si="29"/>
        <v>2030</v>
      </c>
      <c r="L56" s="2">
        <f t="shared" si="29"/>
        <v>2031</v>
      </c>
      <c r="M56" s="2">
        <f t="shared" si="29"/>
        <v>2032</v>
      </c>
      <c r="N56" s="2">
        <f t="shared" si="29"/>
        <v>2033</v>
      </c>
      <c r="O56" s="2">
        <f t="shared" si="29"/>
        <v>2034</v>
      </c>
      <c r="P56" s="2">
        <f t="shared" si="29"/>
        <v>2035</v>
      </c>
      <c r="Q56" s="2">
        <f t="shared" si="29"/>
        <v>2036</v>
      </c>
      <c r="R56" s="2">
        <f t="shared" si="29"/>
        <v>2037</v>
      </c>
      <c r="S56" s="2">
        <f t="shared" si="29"/>
        <v>2038</v>
      </c>
      <c r="T56" s="2">
        <f t="shared" si="29"/>
        <v>2039</v>
      </c>
      <c r="U56" s="2">
        <f t="shared" si="29"/>
        <v>2040</v>
      </c>
      <c r="V56" s="2">
        <f t="shared" si="29"/>
        <v>2041</v>
      </c>
      <c r="W56" s="2">
        <f t="shared" si="29"/>
        <v>2042</v>
      </c>
    </row>
    <row r="57" spans="2:26" x14ac:dyDescent="0.25">
      <c r="B57" s="4" t="s">
        <v>45</v>
      </c>
      <c r="C57" s="8">
        <f t="shared" ref="C57:C67" ca="1" si="30">NPV($C$2,D57:W57)</f>
        <v>-2009.2560791936569</v>
      </c>
      <c r="D57" s="8">
        <f ca="1">D5-D31</f>
        <v>-419.31812044020023</v>
      </c>
      <c r="E57" s="8">
        <f t="shared" ref="E57:W57" ca="1" si="31">E5-E31</f>
        <v>-424.30602725454463</v>
      </c>
      <c r="F57" s="8">
        <f t="shared" ca="1" si="31"/>
        <v>-298.79929319656833</v>
      </c>
      <c r="G57" s="8">
        <f t="shared" ca="1" si="31"/>
        <v>-284.5734898574101</v>
      </c>
      <c r="H57" s="8">
        <f t="shared" ca="1" si="31"/>
        <v>-361.93379597970187</v>
      </c>
      <c r="I57" s="8">
        <f t="shared" ca="1" si="31"/>
        <v>-148.63601277198541</v>
      </c>
      <c r="J57" s="8">
        <f t="shared" ca="1" si="31"/>
        <v>-190.01438916107418</v>
      </c>
      <c r="K57" s="8">
        <f t="shared" ca="1" si="31"/>
        <v>-130.62691500795279</v>
      </c>
      <c r="L57" s="8">
        <f t="shared" ca="1" si="31"/>
        <v>-148.48551448816306</v>
      </c>
      <c r="M57" s="8">
        <f t="shared" ca="1" si="31"/>
        <v>-168.55573622013452</v>
      </c>
      <c r="N57" s="8">
        <f t="shared" ca="1" si="31"/>
        <v>-40.078812880535452</v>
      </c>
      <c r="O57" s="8">
        <f t="shared" ca="1" si="31"/>
        <v>-31.30305919132212</v>
      </c>
      <c r="P57" s="8">
        <f t="shared" ca="1" si="31"/>
        <v>-41.370212003371194</v>
      </c>
      <c r="Q57" s="8">
        <f t="shared" ca="1" si="31"/>
        <v>-42.005370769797594</v>
      </c>
      <c r="R57" s="8">
        <f t="shared" ca="1" si="31"/>
        <v>6.4751012805346022</v>
      </c>
      <c r="S57" s="8">
        <f t="shared" ca="1" si="31"/>
        <v>31.328009036303399</v>
      </c>
      <c r="T57" s="8">
        <f t="shared" ca="1" si="31"/>
        <v>54.910202001218181</v>
      </c>
      <c r="U57" s="8">
        <f t="shared" ca="1" si="31"/>
        <v>7.2248314817272004</v>
      </c>
      <c r="V57" s="8">
        <f t="shared" ca="1" si="31"/>
        <v>-17.178077668169642</v>
      </c>
      <c r="W57" s="8">
        <f t="shared" ca="1" si="31"/>
        <v>-20.907257108155179</v>
      </c>
    </row>
    <row r="58" spans="2:26" x14ac:dyDescent="0.25">
      <c r="B58" s="4" t="s">
        <v>91</v>
      </c>
      <c r="C58" s="8">
        <f t="shared" ca="1" si="30"/>
        <v>-184.28841817646207</v>
      </c>
      <c r="D58" s="8">
        <f t="shared" ref="D58:W59" ca="1" si="32">D6-D32</f>
        <v>-22.359084335936664</v>
      </c>
      <c r="E58" s="8">
        <f t="shared" ca="1" si="32"/>
        <v>-23.798096206310301</v>
      </c>
      <c r="F58" s="8">
        <f t="shared" ca="1" si="32"/>
        <v>-19.963282957615156</v>
      </c>
      <c r="G58" s="8">
        <f t="shared" ca="1" si="32"/>
        <v>-20.610289588501061</v>
      </c>
      <c r="H58" s="8">
        <f t="shared" ca="1" si="32"/>
        <v>-23.687790162405499</v>
      </c>
      <c r="I58" s="8">
        <f t="shared" ca="1" si="32"/>
        <v>-18.43329823587041</v>
      </c>
      <c r="J58" s="8">
        <f t="shared" ca="1" si="32"/>
        <v>-20.219200266316406</v>
      </c>
      <c r="K58" s="8">
        <f t="shared" ca="1" si="32"/>
        <v>-15.722672015060112</v>
      </c>
      <c r="L58" s="8">
        <f t="shared" ca="1" si="32"/>
        <v>-16.327895779862416</v>
      </c>
      <c r="M58" s="8">
        <f t="shared" ca="1" si="32"/>
        <v>-27.752783049079895</v>
      </c>
      <c r="N58" s="8">
        <f t="shared" ca="1" si="32"/>
        <v>-8.6563893833706089</v>
      </c>
      <c r="O58" s="8">
        <f t="shared" ca="1" si="32"/>
        <v>-8.816491267611184</v>
      </c>
      <c r="P58" s="8">
        <f t="shared" ca="1" si="32"/>
        <v>-14.381330707267509</v>
      </c>
      <c r="Q58" s="8">
        <f t="shared" ca="1" si="32"/>
        <v>-17.942346357487509</v>
      </c>
      <c r="R58" s="8">
        <f t="shared" ca="1" si="32"/>
        <v>-14.52891842551621</v>
      </c>
      <c r="S58" s="8">
        <f t="shared" ca="1" si="32"/>
        <v>-12.647307737174799</v>
      </c>
      <c r="T58" s="8">
        <f t="shared" ca="1" si="32"/>
        <v>-7.1909347946144067</v>
      </c>
      <c r="U58" s="8">
        <f t="shared" ca="1" si="32"/>
        <v>0.33574663822245976</v>
      </c>
      <c r="V58" s="8">
        <f t="shared" ca="1" si="32"/>
        <v>-0.91088191470318991</v>
      </c>
      <c r="W58" s="8">
        <f t="shared" ca="1" si="32"/>
        <v>-1.1137390126614399</v>
      </c>
    </row>
    <row r="59" spans="2:26" x14ac:dyDescent="0.25">
      <c r="B59" s="4" t="s">
        <v>46</v>
      </c>
      <c r="C59" s="8">
        <f t="shared" ca="1" si="30"/>
        <v>-939.51106799030538</v>
      </c>
      <c r="D59" s="8">
        <f t="shared" ca="1" si="32"/>
        <v>-95.214302543092344</v>
      </c>
      <c r="E59" s="8">
        <f t="shared" ca="1" si="32"/>
        <v>-92.203900107794823</v>
      </c>
      <c r="F59" s="8">
        <f t="shared" ca="1" si="32"/>
        <v>40.123495555305567</v>
      </c>
      <c r="G59" s="8">
        <f t="shared" ca="1" si="32"/>
        <v>-3.6142503449501646</v>
      </c>
      <c r="H59" s="8">
        <f t="shared" ca="1" si="32"/>
        <v>-34.407093324655079</v>
      </c>
      <c r="I59" s="8">
        <f t="shared" ca="1" si="32"/>
        <v>8.0766002647074515</v>
      </c>
      <c r="J59" s="8">
        <f t="shared" ca="1" si="32"/>
        <v>24.519910973266747</v>
      </c>
      <c r="K59" s="8">
        <f t="shared" ca="1" si="32"/>
        <v>-29.869868497112293</v>
      </c>
      <c r="L59" s="8">
        <f t="shared" ca="1" si="32"/>
        <v>-42.652677913244133</v>
      </c>
      <c r="M59" s="8">
        <f t="shared" ca="1" si="32"/>
        <v>-224.13700937704203</v>
      </c>
      <c r="N59" s="8">
        <f t="shared" ca="1" si="32"/>
        <v>-152.82519441084293</v>
      </c>
      <c r="O59" s="8">
        <f t="shared" ca="1" si="32"/>
        <v>-164.83258464685321</v>
      </c>
      <c r="P59" s="8">
        <f t="shared" ca="1" si="32"/>
        <v>-162.09448213156577</v>
      </c>
      <c r="Q59" s="8">
        <f t="shared" ca="1" si="32"/>
        <v>-151.87969850416093</v>
      </c>
      <c r="R59" s="8">
        <f t="shared" ca="1" si="32"/>
        <v>-111.85960029884271</v>
      </c>
      <c r="S59" s="8">
        <f t="shared" ca="1" si="32"/>
        <v>-138.10766246117879</v>
      </c>
      <c r="T59" s="8">
        <f t="shared" ca="1" si="32"/>
        <v>-142.09329926583041</v>
      </c>
      <c r="U59" s="8">
        <f t="shared" ca="1" si="32"/>
        <v>-266.42142864017285</v>
      </c>
      <c r="V59" s="8">
        <f t="shared" ca="1" si="32"/>
        <v>-239.3032178269483</v>
      </c>
      <c r="W59" s="8">
        <f t="shared" ca="1" si="32"/>
        <v>-231.02929889824918</v>
      </c>
    </row>
    <row r="60" spans="2:26" x14ac:dyDescent="0.25">
      <c r="B60" s="4" t="s">
        <v>12</v>
      </c>
      <c r="C60" s="8">
        <f t="shared" ca="1" si="30"/>
        <v>9.7315670380056805</v>
      </c>
      <c r="D60" s="8">
        <f t="shared" ref="D60:W60" ca="1" si="33">D8-D34</f>
        <v>-0.43434144268039265</v>
      </c>
      <c r="E60" s="8">
        <f t="shared" ca="1" si="33"/>
        <v>-0.71032256247621728</v>
      </c>
      <c r="F60" s="8">
        <f t="shared" ca="1" si="33"/>
        <v>0.35031412143527074</v>
      </c>
      <c r="G60" s="8">
        <f t="shared" ca="1" si="33"/>
        <v>-0.13018704112264512</v>
      </c>
      <c r="H60" s="8">
        <f t="shared" ca="1" si="33"/>
        <v>-0.73611621526072657</v>
      </c>
      <c r="I60" s="8">
        <f t="shared" ca="1" si="33"/>
        <v>0.11689758651703386</v>
      </c>
      <c r="J60" s="8">
        <f t="shared" ca="1" si="33"/>
        <v>5.6007028881226653</v>
      </c>
      <c r="K60" s="8">
        <f t="shared" ca="1" si="33"/>
        <v>5.7388906386990683</v>
      </c>
      <c r="L60" s="8">
        <f t="shared" ca="1" si="33"/>
        <v>5.3723090669428064</v>
      </c>
      <c r="M60" s="8">
        <f t="shared" ca="1" si="33"/>
        <v>0.79410125810913712</v>
      </c>
      <c r="N60" s="8">
        <f t="shared" ca="1" si="33"/>
        <v>1.6561988367197165</v>
      </c>
      <c r="O60" s="8">
        <f t="shared" ca="1" si="33"/>
        <v>1.4971649322254628</v>
      </c>
      <c r="P60" s="8">
        <f t="shared" ca="1" si="33"/>
        <v>1.6746974983925753</v>
      </c>
      <c r="Q60" s="8">
        <f t="shared" ca="1" si="33"/>
        <v>1.6332134179967062</v>
      </c>
      <c r="R60" s="8">
        <f t="shared" ca="1" si="33"/>
        <v>2.1118311782598118</v>
      </c>
      <c r="S60" s="8">
        <f t="shared" ca="1" si="33"/>
        <v>-5.0641519521921197E-3</v>
      </c>
      <c r="T60" s="8">
        <f t="shared" ca="1" si="33"/>
        <v>0.21368251181858078</v>
      </c>
      <c r="U60" s="8">
        <f t="shared" ca="1" si="33"/>
        <v>-4.9449306323228299</v>
      </c>
      <c r="V60" s="8">
        <f t="shared" ca="1" si="33"/>
        <v>-3.3047813166326989</v>
      </c>
      <c r="W60" s="8">
        <f t="shared" ca="1" si="33"/>
        <v>-2.2225612836274529</v>
      </c>
    </row>
    <row r="61" spans="2:26" x14ac:dyDescent="0.25">
      <c r="B61" s="4" t="s">
        <v>47</v>
      </c>
      <c r="C61" s="8">
        <f t="shared" ca="1" si="30"/>
        <v>-568.58733562082898</v>
      </c>
      <c r="D61" s="8">
        <f t="shared" ref="D61:W61" ca="1" si="34">D9-D35</f>
        <v>7.8859406597903785</v>
      </c>
      <c r="E61" s="8">
        <f t="shared" ca="1" si="34"/>
        <v>3.3770422209784101E-2</v>
      </c>
      <c r="F61" s="8">
        <f t="shared" ca="1" si="34"/>
        <v>4.6346389434611979</v>
      </c>
      <c r="G61" s="8">
        <f t="shared" ca="1" si="34"/>
        <v>2.2246129680883087</v>
      </c>
      <c r="H61" s="8">
        <f t="shared" ca="1" si="34"/>
        <v>-5.9946073296520126</v>
      </c>
      <c r="I61" s="8">
        <f t="shared" ca="1" si="34"/>
        <v>-6.22616056856765</v>
      </c>
      <c r="J61" s="8">
        <f t="shared" ca="1" si="34"/>
        <v>-6.4397767523262246</v>
      </c>
      <c r="K61" s="8">
        <f t="shared" ca="1" si="34"/>
        <v>32.625075658382116</v>
      </c>
      <c r="L61" s="8">
        <f t="shared" ca="1" si="34"/>
        <v>-19.556729981617821</v>
      </c>
      <c r="M61" s="8">
        <f t="shared" ca="1" si="34"/>
        <v>-347.53756851505159</v>
      </c>
      <c r="N61" s="8">
        <f t="shared" ca="1" si="34"/>
        <v>-206.33559486729087</v>
      </c>
      <c r="O61" s="8">
        <f t="shared" ca="1" si="34"/>
        <v>-191.38404391381823</v>
      </c>
      <c r="P61" s="8">
        <f t="shared" ca="1" si="34"/>
        <v>-253.69998921052434</v>
      </c>
      <c r="Q61" s="8">
        <f ca="1">Q9-Q35</f>
        <v>-312.22333812632041</v>
      </c>
      <c r="R61" s="8">
        <f t="shared" ca="1" si="34"/>
        <v>-66.611715108698718</v>
      </c>
      <c r="S61" s="8">
        <f t="shared" ca="1" si="34"/>
        <v>-61.371725957610579</v>
      </c>
      <c r="T61" s="8">
        <f t="shared" ca="1" si="34"/>
        <v>16.947171643032334</v>
      </c>
      <c r="U61" s="8">
        <f t="shared" ca="1" si="34"/>
        <v>-33.031650012019554</v>
      </c>
      <c r="V61" s="8">
        <f t="shared" ca="1" si="34"/>
        <v>-73.20000123672844</v>
      </c>
      <c r="W61" s="8">
        <f t="shared" ca="1" si="34"/>
        <v>372.93340710786174</v>
      </c>
    </row>
    <row r="62" spans="2:26" x14ac:dyDescent="0.25">
      <c r="B62" s="4" t="s">
        <v>48</v>
      </c>
      <c r="C62" s="8">
        <f t="shared" ca="1" si="30"/>
        <v>104.1880192762147</v>
      </c>
      <c r="D62" s="8">
        <f t="shared" ref="D62:W62" ca="1" si="35">D10-D36</f>
        <v>0</v>
      </c>
      <c r="E62" s="8">
        <f t="shared" ca="1" si="35"/>
        <v>0</v>
      </c>
      <c r="F62" s="8">
        <f t="shared" ca="1" si="35"/>
        <v>0</v>
      </c>
      <c r="G62" s="8">
        <f t="shared" ca="1" si="35"/>
        <v>2.8320123501726115</v>
      </c>
      <c r="H62" s="8">
        <f t="shared" ca="1" si="35"/>
        <v>5.2677014806365108</v>
      </c>
      <c r="I62" s="8">
        <f t="shared" ca="1" si="35"/>
        <v>8.0984275867282136</v>
      </c>
      <c r="J62" s="8">
        <f t="shared" ca="1" si="35"/>
        <v>10.335137327462476</v>
      </c>
      <c r="K62" s="8">
        <f t="shared" ca="1" si="35"/>
        <v>12.890879065706443</v>
      </c>
      <c r="L62" s="8">
        <f t="shared" ca="1" si="35"/>
        <v>14.163085287979158</v>
      </c>
      <c r="M62" s="8">
        <f t="shared" ca="1" si="35"/>
        <v>15.300325108242646</v>
      </c>
      <c r="N62" s="8">
        <f t="shared" ca="1" si="35"/>
        <v>16.629113259994625</v>
      </c>
      <c r="O62" s="8">
        <f t="shared" ca="1" si="35"/>
        <v>17.700347415315179</v>
      </c>
      <c r="P62" s="8">
        <f t="shared" ca="1" si="35"/>
        <v>16.662649843493426</v>
      </c>
      <c r="Q62" s="8">
        <f t="shared" ca="1" si="35"/>
        <v>15.884042790506385</v>
      </c>
      <c r="R62" s="8">
        <f t="shared" ca="1" si="35"/>
        <v>12.276523674593903</v>
      </c>
      <c r="S62" s="8">
        <f t="shared" ca="1" si="35"/>
        <v>14.048574755304742</v>
      </c>
      <c r="T62" s="8">
        <f t="shared" ca="1" si="35"/>
        <v>17.412529314124356</v>
      </c>
      <c r="U62" s="8">
        <f t="shared" ca="1" si="35"/>
        <v>18.236598709082557</v>
      </c>
      <c r="V62" s="8">
        <f t="shared" ca="1" si="35"/>
        <v>19.00994395321311</v>
      </c>
      <c r="W62" s="8">
        <f t="shared" ca="1" si="35"/>
        <v>21.860017979506551</v>
      </c>
    </row>
    <row r="63" spans="2:26" x14ac:dyDescent="0.25">
      <c r="B63" s="4" t="s">
        <v>52</v>
      </c>
      <c r="C63" s="8">
        <f t="shared" ca="1" si="30"/>
        <v>5895.5512548232027</v>
      </c>
      <c r="D63" s="8">
        <f t="shared" ref="D63:W63" ca="1" si="36">D11-D37</f>
        <v>813.49422293841792</v>
      </c>
      <c r="E63" s="8">
        <f t="shared" ca="1" si="36"/>
        <v>917.52426974199795</v>
      </c>
      <c r="F63" s="8">
        <f t="shared" ca="1" si="36"/>
        <v>890.25730984446432</v>
      </c>
      <c r="G63" s="8">
        <f t="shared" ca="1" si="36"/>
        <v>889.41601290395363</v>
      </c>
      <c r="H63" s="8">
        <f t="shared" ca="1" si="36"/>
        <v>936.80475240006012</v>
      </c>
      <c r="I63" s="8">
        <f t="shared" ca="1" si="36"/>
        <v>621.62191206255397</v>
      </c>
      <c r="J63" s="8">
        <f t="shared" ca="1" si="36"/>
        <v>558.67577765057035</v>
      </c>
      <c r="K63" s="8">
        <f t="shared" ca="1" si="36"/>
        <v>535.28590315996939</v>
      </c>
      <c r="L63" s="8">
        <f t="shared" ca="1" si="36"/>
        <v>497.76480726144479</v>
      </c>
      <c r="M63" s="8">
        <f t="shared" ca="1" si="36"/>
        <v>256.6998495157913</v>
      </c>
      <c r="N63" s="8">
        <f t="shared" ca="1" si="36"/>
        <v>201.75335048495447</v>
      </c>
      <c r="O63" s="8">
        <f t="shared" ca="1" si="36"/>
        <v>215.95485901181814</v>
      </c>
      <c r="P63" s="8">
        <f t="shared" ca="1" si="36"/>
        <v>193.62572451950155</v>
      </c>
      <c r="Q63" s="8">
        <f t="shared" ca="1" si="36"/>
        <v>111.62837407332353</v>
      </c>
      <c r="R63" s="8">
        <f t="shared" ca="1" si="36"/>
        <v>167.11789686049366</v>
      </c>
      <c r="S63" s="8">
        <f t="shared" ca="1" si="36"/>
        <v>161.98591649524235</v>
      </c>
      <c r="T63" s="8">
        <f t="shared" ca="1" si="36"/>
        <v>163.82939726288873</v>
      </c>
      <c r="U63" s="8">
        <f t="shared" ca="1" si="36"/>
        <v>236.70743612325214</v>
      </c>
      <c r="V63" s="8">
        <f t="shared" ca="1" si="36"/>
        <v>253.2369410521959</v>
      </c>
      <c r="W63" s="8">
        <f t="shared" ca="1" si="36"/>
        <v>264.26915654035406</v>
      </c>
    </row>
    <row r="64" spans="2:26" x14ac:dyDescent="0.25">
      <c r="B64" s="4" t="s">
        <v>53</v>
      </c>
      <c r="C64" s="8">
        <f t="shared" ca="1" si="30"/>
        <v>2214.8328818343925</v>
      </c>
      <c r="D64" s="8">
        <f t="shared" ref="D64:W64" ca="1" si="37">D12-D38</f>
        <v>420.30319953454989</v>
      </c>
      <c r="E64" s="8">
        <f t="shared" ca="1" si="37"/>
        <v>472.80295888012051</v>
      </c>
      <c r="F64" s="8">
        <f t="shared" ca="1" si="37"/>
        <v>169.2732374146903</v>
      </c>
      <c r="G64" s="8">
        <f t="shared" ca="1" si="37"/>
        <v>157.12247453773202</v>
      </c>
      <c r="H64" s="8">
        <f t="shared" ca="1" si="37"/>
        <v>258.70157481778716</v>
      </c>
      <c r="I64" s="8">
        <f t="shared" ca="1" si="37"/>
        <v>168.41093678703947</v>
      </c>
      <c r="J64" s="8">
        <f t="shared" ca="1" si="37"/>
        <v>130.84036850803304</v>
      </c>
      <c r="K64" s="8">
        <f t="shared" ca="1" si="37"/>
        <v>111.36343707872115</v>
      </c>
      <c r="L64" s="8">
        <f t="shared" ca="1" si="37"/>
        <v>111.98907986648027</v>
      </c>
      <c r="M64" s="8">
        <f t="shared" ca="1" si="37"/>
        <v>153.23168796449755</v>
      </c>
      <c r="N64" s="8">
        <f t="shared" ca="1" si="37"/>
        <v>130.39471875174414</v>
      </c>
      <c r="O64" s="8">
        <f t="shared" ca="1" si="37"/>
        <v>138.85829258913807</v>
      </c>
      <c r="P64" s="8">
        <f t="shared" ca="1" si="37"/>
        <v>131.6029827117174</v>
      </c>
      <c r="Q64" s="8">
        <f t="shared" ca="1" si="37"/>
        <v>92.856709430552797</v>
      </c>
      <c r="R64" s="8">
        <f t="shared" ca="1" si="37"/>
        <v>150.61059368151774</v>
      </c>
      <c r="S64" s="8">
        <f t="shared" ca="1" si="37"/>
        <v>158.86575141195897</v>
      </c>
      <c r="T64" s="8">
        <f t="shared" ca="1" si="37"/>
        <v>160.99284700405889</v>
      </c>
      <c r="U64" s="8">
        <f t="shared" ca="1" si="37"/>
        <v>197.75274198775008</v>
      </c>
      <c r="V64" s="8">
        <f t="shared" ca="1" si="37"/>
        <v>179.39074449978241</v>
      </c>
      <c r="W64" s="8">
        <f t="shared" ca="1" si="37"/>
        <v>176.45688676912127</v>
      </c>
    </row>
    <row r="65" spans="2:23" x14ac:dyDescent="0.25">
      <c r="B65" s="4" t="s">
        <v>49</v>
      </c>
      <c r="C65" s="8">
        <f t="shared" ca="1" si="30"/>
        <v>8134.1598162041128</v>
      </c>
      <c r="D65" s="8">
        <f t="shared" ref="D65:W65" ca="1" si="38">D13-D39</f>
        <v>1466.2713298294118</v>
      </c>
      <c r="E65" s="8">
        <f t="shared" ca="1" si="38"/>
        <v>1565.8981545416025</v>
      </c>
      <c r="F65" s="8">
        <f t="shared" ca="1" si="38"/>
        <v>945.22118350857613</v>
      </c>
      <c r="G65" s="8">
        <f t="shared" ca="1" si="38"/>
        <v>722.61267707886373</v>
      </c>
      <c r="H65" s="8">
        <f t="shared" ca="1" si="38"/>
        <v>588.24136783266636</v>
      </c>
      <c r="I65" s="8">
        <f t="shared" ca="1" si="38"/>
        <v>930.08852483563646</v>
      </c>
      <c r="J65" s="8">
        <f t="shared" ca="1" si="38"/>
        <v>933.34751739443232</v>
      </c>
      <c r="K65" s="8">
        <f t="shared" ca="1" si="38"/>
        <v>853.45525656452105</v>
      </c>
      <c r="L65" s="8">
        <f t="shared" ca="1" si="38"/>
        <v>872.09684014103289</v>
      </c>
      <c r="M65" s="8">
        <f t="shared" ca="1" si="38"/>
        <v>381.95540430213566</v>
      </c>
      <c r="N65" s="8">
        <f t="shared" ca="1" si="38"/>
        <v>285.37252060443905</v>
      </c>
      <c r="O65" s="8">
        <f t="shared" ca="1" si="38"/>
        <v>287.90494997439293</v>
      </c>
      <c r="P65" s="8">
        <f t="shared" ca="1" si="38"/>
        <v>325.66479602673382</v>
      </c>
      <c r="Q65" s="8">
        <f t="shared" ca="1" si="38"/>
        <v>306.95770014185166</v>
      </c>
      <c r="R65" s="8">
        <f t="shared" ca="1" si="38"/>
        <v>291.99685561134788</v>
      </c>
      <c r="S65" s="8">
        <f t="shared" ca="1" si="38"/>
        <v>332.58160422073428</v>
      </c>
      <c r="T65" s="8">
        <f t="shared" ca="1" si="38"/>
        <v>341.05421740602782</v>
      </c>
      <c r="U65" s="8">
        <f t="shared" ca="1" si="38"/>
        <v>390.50364657289043</v>
      </c>
      <c r="V65" s="8">
        <f t="shared" ca="1" si="38"/>
        <v>370.56973231957483</v>
      </c>
      <c r="W65" s="8">
        <f t="shared" ca="1" si="38"/>
        <v>346.74740828957908</v>
      </c>
    </row>
    <row r="66" spans="2:23" x14ac:dyDescent="0.25">
      <c r="B66" s="10" t="s">
        <v>50</v>
      </c>
      <c r="C66" s="11">
        <f t="shared" ca="1" si="30"/>
        <v>311.69769039843879</v>
      </c>
      <c r="D66" s="11">
        <f t="shared" ref="D66:W66" ca="1" si="39">D14-D40</f>
        <v>4.6185277824406512E-14</v>
      </c>
      <c r="E66" s="11">
        <f t="shared" ca="1" si="39"/>
        <v>1.1932243173925485</v>
      </c>
      <c r="F66" s="11">
        <f t="shared" ca="1" si="39"/>
        <v>1.4311876718906198</v>
      </c>
      <c r="G66" s="11">
        <f t="shared" ca="1" si="39"/>
        <v>0</v>
      </c>
      <c r="H66" s="11">
        <f t="shared" ca="1" si="39"/>
        <v>0</v>
      </c>
      <c r="I66" s="11">
        <f t="shared" ca="1" si="39"/>
        <v>0.58784417206504025</v>
      </c>
      <c r="J66" s="11">
        <f t="shared" ca="1" si="39"/>
        <v>-1.3744041751560301</v>
      </c>
      <c r="K66" s="11">
        <f t="shared" ca="1" si="39"/>
        <v>0.93116252288833989</v>
      </c>
      <c r="L66" s="11">
        <f t="shared" ca="1" si="39"/>
        <v>48.419047457855385</v>
      </c>
      <c r="M66" s="11">
        <f t="shared" ca="1" si="39"/>
        <v>64.098699954814663</v>
      </c>
      <c r="N66" s="11">
        <f t="shared" ca="1" si="39"/>
        <v>71.217552929771259</v>
      </c>
      <c r="O66" s="11">
        <f t="shared" ca="1" si="39"/>
        <v>79.432260169311888</v>
      </c>
      <c r="P66" s="11">
        <f t="shared" ca="1" si="39"/>
        <v>90.231192590269558</v>
      </c>
      <c r="Q66" s="11">
        <f t="shared" ca="1" si="39"/>
        <v>98.005374437779579</v>
      </c>
      <c r="R66" s="11">
        <f t="shared" ca="1" si="39"/>
        <v>67.964432154975299</v>
      </c>
      <c r="S66" s="11">
        <f t="shared" ca="1" si="39"/>
        <v>87.413971997902337</v>
      </c>
      <c r="T66" s="11">
        <f t="shared" ca="1" si="39"/>
        <v>82.627761590210596</v>
      </c>
      <c r="U66" s="11">
        <f t="shared" ca="1" si="39"/>
        <v>44.533361982176515</v>
      </c>
      <c r="V66" s="11">
        <f t="shared" ca="1" si="39"/>
        <v>0.12924988066171</v>
      </c>
      <c r="W66" s="11">
        <f t="shared" ca="1" si="39"/>
        <v>2.7411250554781499</v>
      </c>
    </row>
    <row r="67" spans="2:23" x14ac:dyDescent="0.25">
      <c r="B67" s="4" t="s">
        <v>51</v>
      </c>
      <c r="C67" s="8">
        <f t="shared" ca="1" si="30"/>
        <v>12968.518328593109</v>
      </c>
      <c r="D67" s="8">
        <f ca="1">SUM(D57:D66)</f>
        <v>2170.6288442002606</v>
      </c>
      <c r="E67" s="8">
        <f t="shared" ref="E67" ca="1" si="40">SUM(E57:E66)</f>
        <v>2416.4340317721972</v>
      </c>
      <c r="F67" s="8">
        <f t="shared" ref="F67" ca="1" si="41">SUM(F57:F66)</f>
        <v>1732.5287909056401</v>
      </c>
      <c r="G67" s="8">
        <f t="shared" ref="G67" ca="1" si="42">SUM(G57:G66)</f>
        <v>1465.2795730068265</v>
      </c>
      <c r="H67" s="8">
        <f t="shared" ref="H67" ca="1" si="43">SUM(H57:H66)</f>
        <v>1362.2559935194749</v>
      </c>
      <c r="I67" s="8">
        <f t="shared" ref="I67" ca="1" si="44">SUM(I57:I66)</f>
        <v>1563.7056717188241</v>
      </c>
      <c r="J67" s="8">
        <f t="shared" ref="J67" ca="1" si="45">SUM(J57:J66)</f>
        <v>1445.2716443870147</v>
      </c>
      <c r="K67" s="8">
        <f t="shared" ref="K67" ca="1" si="46">SUM(K57:K66)</f>
        <v>1376.0711491687625</v>
      </c>
      <c r="L67" s="8">
        <f t="shared" ref="L67" ca="1" si="47">SUM(L57:L66)</f>
        <v>1322.7823509188479</v>
      </c>
      <c r="M67" s="8">
        <f t="shared" ref="M67" ca="1" si="48">SUM(M57:M66)</f>
        <v>104.09697094228289</v>
      </c>
      <c r="N67" s="8">
        <f t="shared" ref="N67" ca="1" si="49">SUM(N57:N66)</f>
        <v>299.12746332558334</v>
      </c>
      <c r="O67" s="8">
        <f t="shared" ref="O67" ca="1" si="50">SUM(O57:O66)</f>
        <v>345.01169507259692</v>
      </c>
      <c r="P67" s="8">
        <f t="shared" ref="P67" ca="1" si="51">SUM(P57:P66)</f>
        <v>287.9160291373795</v>
      </c>
      <c r="Q67" s="8">
        <f t="shared" ref="Q67" ca="1" si="52">SUM(Q57:Q66)</f>
        <v>102.91466053424418</v>
      </c>
      <c r="R67" s="8">
        <f t="shared" ref="R67" ca="1" si="53">SUM(R57:R66)</f>
        <v>505.55300060866523</v>
      </c>
      <c r="S67" s="8">
        <f t="shared" ref="S67" ca="1" si="54">SUM(S57:S66)</f>
        <v>574.09206760952975</v>
      </c>
      <c r="T67" s="8">
        <f t="shared" ref="T67" ca="1" si="55">SUM(T57:T66)</f>
        <v>688.70357467293479</v>
      </c>
      <c r="U67" s="8">
        <f t="shared" ref="U67" ca="1" si="56">SUM(U57:U66)</f>
        <v>590.8963542105862</v>
      </c>
      <c r="V67" s="8">
        <f t="shared" ref="V67" ca="1" si="57">SUM(V57:V66)</f>
        <v>488.43965174224576</v>
      </c>
      <c r="W67" s="8">
        <f t="shared" ref="W67" ca="1" si="58">SUM(W57:W66)</f>
        <v>929.7351454392076</v>
      </c>
    </row>
    <row r="69" spans="2:23" x14ac:dyDescent="0.25">
      <c r="B69" s="4" t="s">
        <v>56</v>
      </c>
      <c r="C69" s="8">
        <f t="shared" ref="C69:C74" ca="1" si="59">NPV($C$2,D69:W69)</f>
        <v>775.14951696120647</v>
      </c>
      <c r="D69" s="8">
        <f t="shared" ref="D69:W69" ca="1" si="60">D17-D43</f>
        <v>0</v>
      </c>
      <c r="E69" s="8">
        <f t="shared" ca="1" si="60"/>
        <v>0</v>
      </c>
      <c r="F69" s="8">
        <f t="shared" ca="1" si="60"/>
        <v>0</v>
      </c>
      <c r="G69" s="8">
        <f t="shared" ca="1" si="60"/>
        <v>14.544852243257459</v>
      </c>
      <c r="H69" s="8">
        <f t="shared" ca="1" si="60"/>
        <v>26.755003073233411</v>
      </c>
      <c r="I69" s="8">
        <f t="shared" ca="1" si="60"/>
        <v>24.244994534450086</v>
      </c>
      <c r="J69" s="8">
        <f t="shared" ca="1" si="60"/>
        <v>60.87275002725238</v>
      </c>
      <c r="K69" s="8">
        <f t="shared" ca="1" si="60"/>
        <v>-13.798184831284573</v>
      </c>
      <c r="L69" s="8">
        <f t="shared" ca="1" si="60"/>
        <v>21.46786523334481</v>
      </c>
      <c r="M69" s="8">
        <f t="shared" ca="1" si="60"/>
        <v>363.30181129191533</v>
      </c>
      <c r="N69" s="8">
        <f t="shared" ca="1" si="60"/>
        <v>246.94321321176221</v>
      </c>
      <c r="O69" s="8">
        <f t="shared" ca="1" si="60"/>
        <v>240.04868701432588</v>
      </c>
      <c r="P69" s="8">
        <f t="shared" ca="1" si="60"/>
        <v>240.04868701432588</v>
      </c>
      <c r="Q69" s="8">
        <f t="shared" ca="1" si="60"/>
        <v>304.54127137041837</v>
      </c>
      <c r="R69" s="8">
        <f t="shared" ca="1" si="60"/>
        <v>166.01725831766475</v>
      </c>
      <c r="S69" s="8">
        <f t="shared" ca="1" si="60"/>
        <v>66.128718586714967</v>
      </c>
      <c r="T69" s="8">
        <f t="shared" ca="1" si="60"/>
        <v>66.128718586714967</v>
      </c>
      <c r="U69" s="8">
        <f t="shared" ca="1" si="60"/>
        <v>-162.55682354705186</v>
      </c>
      <c r="V69" s="8">
        <f t="shared" ca="1" si="60"/>
        <v>-33.826720387272871</v>
      </c>
      <c r="W69" s="8">
        <f t="shared" ca="1" si="60"/>
        <v>-36.966908681433779</v>
      </c>
    </row>
    <row r="70" spans="2:23" x14ac:dyDescent="0.25">
      <c r="B70" s="4" t="s">
        <v>57</v>
      </c>
      <c r="C70" s="8">
        <f t="shared" ca="1" si="59"/>
        <v>394.87485600521421</v>
      </c>
      <c r="D70" s="8">
        <f t="shared" ref="D70:W70" ca="1" si="61">D18-D44</f>
        <v>0</v>
      </c>
      <c r="E70" s="8">
        <f t="shared" ca="1" si="61"/>
        <v>0</v>
      </c>
      <c r="F70" s="8">
        <f t="shared" ca="1" si="61"/>
        <v>0</v>
      </c>
      <c r="G70" s="8">
        <f t="shared" ca="1" si="61"/>
        <v>6.3527960120861735</v>
      </c>
      <c r="H70" s="8">
        <f t="shared" ca="1" si="61"/>
        <v>10.07873855929688</v>
      </c>
      <c r="I70" s="8">
        <f t="shared" ca="1" si="61"/>
        <v>9.3354172329526364</v>
      </c>
      <c r="J70" s="8">
        <f t="shared" ca="1" si="61"/>
        <v>5.2835231167408665</v>
      </c>
      <c r="K70" s="8">
        <f t="shared" ca="1" si="61"/>
        <v>-19.0170872338864</v>
      </c>
      <c r="L70" s="8">
        <f t="shared" ca="1" si="61"/>
        <v>-14.361773198343258</v>
      </c>
      <c r="M70" s="8">
        <f t="shared" ca="1" si="61"/>
        <v>146.60773208831051</v>
      </c>
      <c r="N70" s="8">
        <f t="shared" ca="1" si="61"/>
        <v>69.299898896023933</v>
      </c>
      <c r="O70" s="8">
        <f t="shared" ca="1" si="61"/>
        <v>69.830300509525841</v>
      </c>
      <c r="P70" s="8">
        <f t="shared" ca="1" si="61"/>
        <v>71.423083027478469</v>
      </c>
      <c r="Q70" s="8">
        <f t="shared" ca="1" si="61"/>
        <v>105.64942951227704</v>
      </c>
      <c r="R70" s="8">
        <f t="shared" ca="1" si="61"/>
        <v>71.63971738540863</v>
      </c>
      <c r="S70" s="8">
        <f t="shared" ca="1" si="61"/>
        <v>73.265405795380957</v>
      </c>
      <c r="T70" s="8">
        <f t="shared" ca="1" si="61"/>
        <v>74.936562291377186</v>
      </c>
      <c r="U70" s="8">
        <f t="shared" ca="1" si="61"/>
        <v>99.518837890458599</v>
      </c>
      <c r="V70" s="8">
        <f t="shared" ca="1" si="61"/>
        <v>117.30611234822823</v>
      </c>
      <c r="W70" s="8">
        <f t="shared" ca="1" si="61"/>
        <v>119.53919622242461</v>
      </c>
    </row>
    <row r="71" spans="2:23" x14ac:dyDescent="0.25">
      <c r="B71" s="4" t="s">
        <v>54</v>
      </c>
      <c r="C71" s="8">
        <f t="shared" ca="1" si="59"/>
        <v>-192.94010640580623</v>
      </c>
      <c r="D71" s="8">
        <f t="shared" ref="D71:W71" ca="1" si="62">D19-D45</f>
        <v>0</v>
      </c>
      <c r="E71" s="8">
        <f t="shared" ca="1" si="62"/>
        <v>43.292510617875621</v>
      </c>
      <c r="F71" s="8">
        <f t="shared" ca="1" si="62"/>
        <v>-13.724414069268164</v>
      </c>
      <c r="G71" s="8">
        <f t="shared" ca="1" si="62"/>
        <v>-24.993157479450076</v>
      </c>
      <c r="H71" s="8">
        <f t="shared" ca="1" si="62"/>
        <v>-25.34670619178155</v>
      </c>
      <c r="I71" s="8">
        <f t="shared" ca="1" si="62"/>
        <v>-50.801882607122479</v>
      </c>
      <c r="J71" s="8">
        <f t="shared" ca="1" si="62"/>
        <v>-20.845992819999992</v>
      </c>
      <c r="K71" s="8">
        <f t="shared" ca="1" si="62"/>
        <v>0</v>
      </c>
      <c r="L71" s="8">
        <f t="shared" ca="1" si="62"/>
        <v>0</v>
      </c>
      <c r="M71" s="8">
        <f t="shared" ca="1" si="62"/>
        <v>187.72760402494623</v>
      </c>
      <c r="N71" s="8">
        <f t="shared" ca="1" si="62"/>
        <v>-66.573565099933262</v>
      </c>
      <c r="O71" s="8">
        <f t="shared" ca="1" si="62"/>
        <v>-73.579697972602162</v>
      </c>
      <c r="P71" s="8">
        <f t="shared" ca="1" si="62"/>
        <v>-64.116535671231873</v>
      </c>
      <c r="Q71" s="8">
        <f t="shared" ca="1" si="62"/>
        <v>-66.825872438357976</v>
      </c>
      <c r="R71" s="8">
        <f t="shared" ca="1" si="62"/>
        <v>-41.683449107940419</v>
      </c>
      <c r="S71" s="8">
        <f t="shared" ca="1" si="62"/>
        <v>-100.43030554903936</v>
      </c>
      <c r="T71" s="8">
        <f t="shared" ca="1" si="62"/>
        <v>-64.500221589039541</v>
      </c>
      <c r="U71" s="8">
        <f t="shared" ca="1" si="62"/>
        <v>-123.90510446</v>
      </c>
      <c r="V71" s="8">
        <f t="shared" ca="1" si="62"/>
        <v>0</v>
      </c>
      <c r="W71" s="8">
        <f t="shared" ca="1" si="62"/>
        <v>0</v>
      </c>
    </row>
    <row r="72" spans="2:23" x14ac:dyDescent="0.25">
      <c r="B72" s="4" t="s">
        <v>55</v>
      </c>
      <c r="C72" s="8">
        <f t="shared" ca="1" si="59"/>
        <v>-36.591013799543155</v>
      </c>
      <c r="D72" s="8">
        <f t="shared" ref="D72:W72" ca="1" si="63">D20-D46</f>
        <v>0</v>
      </c>
      <c r="E72" s="8">
        <f t="shared" ca="1" si="63"/>
        <v>0</v>
      </c>
      <c r="F72" s="8">
        <f t="shared" ca="1" si="63"/>
        <v>0</v>
      </c>
      <c r="G72" s="8">
        <f t="shared" ca="1" si="63"/>
        <v>0</v>
      </c>
      <c r="H72" s="8">
        <f t="shared" ca="1" si="63"/>
        <v>0</v>
      </c>
      <c r="I72" s="8">
        <f t="shared" ca="1" si="63"/>
        <v>0</v>
      </c>
      <c r="J72" s="8">
        <f t="shared" ca="1" si="63"/>
        <v>6.4411092517808584</v>
      </c>
      <c r="K72" s="8">
        <f t="shared" ca="1" si="63"/>
        <v>6.588030870402946</v>
      </c>
      <c r="L72" s="8">
        <f t="shared" ca="1" si="63"/>
        <v>6.7383044326961397</v>
      </c>
      <c r="M72" s="8">
        <f t="shared" ca="1" si="63"/>
        <v>-2.3099419896243774</v>
      </c>
      <c r="N72" s="8">
        <f t="shared" ca="1" si="63"/>
        <v>7.0492122892683824</v>
      </c>
      <c r="O72" s="8">
        <f t="shared" ca="1" si="63"/>
        <v>7.2100046075003092</v>
      </c>
      <c r="P72" s="8">
        <f t="shared" ca="1" si="63"/>
        <v>7.3744655730017428</v>
      </c>
      <c r="Q72" s="8">
        <f t="shared" ca="1" si="63"/>
        <v>7.5426771483990649</v>
      </c>
      <c r="R72" s="8">
        <f t="shared" ca="1" si="63"/>
        <v>7.7147258862346746</v>
      </c>
      <c r="S72" s="8">
        <f t="shared" ca="1" si="63"/>
        <v>-12.250042031740094</v>
      </c>
      <c r="T72" s="8">
        <f t="shared" ca="1" si="63"/>
        <v>-12.529466214155519</v>
      </c>
      <c r="U72" s="8">
        <f t="shared" ca="1" si="63"/>
        <v>-72.989183253936119</v>
      </c>
      <c r="V72" s="8">
        <f t="shared" ca="1" si="63"/>
        <v>-55.58945007432871</v>
      </c>
      <c r="W72" s="8">
        <f t="shared" ca="1" si="63"/>
        <v>-56.85745081647903</v>
      </c>
    </row>
    <row r="73" spans="2:23" x14ac:dyDescent="0.25">
      <c r="B73" s="4" t="s">
        <v>58</v>
      </c>
      <c r="C73" s="8">
        <f t="shared" ca="1" si="59"/>
        <v>-4.7038092474167659</v>
      </c>
      <c r="D73" s="8">
        <f t="shared" ref="D73:W73" ca="1" si="64">D21-D47</f>
        <v>0</v>
      </c>
      <c r="E73" s="8">
        <f t="shared" ca="1" si="64"/>
        <v>3.6579938456802186E-3</v>
      </c>
      <c r="F73" s="8">
        <f t="shared" ca="1" si="64"/>
        <v>1.1794523823784653</v>
      </c>
      <c r="G73" s="8">
        <f t="shared" ca="1" si="64"/>
        <v>2.2636558822795418</v>
      </c>
      <c r="H73" s="8">
        <f t="shared" ca="1" si="64"/>
        <v>2.365742177941085</v>
      </c>
      <c r="I73" s="8">
        <f t="shared" ca="1" si="64"/>
        <v>-3.2322566319820201</v>
      </c>
      <c r="J73" s="8">
        <f t="shared" ca="1" si="64"/>
        <v>0.92139612876679422</v>
      </c>
      <c r="K73" s="8">
        <f t="shared" ca="1" si="64"/>
        <v>0.76536843448486991</v>
      </c>
      <c r="L73" s="8">
        <f t="shared" ca="1" si="64"/>
        <v>0.86672582437106982</v>
      </c>
      <c r="M73" s="8">
        <f t="shared" ca="1" si="64"/>
        <v>-1.2506199911601321</v>
      </c>
      <c r="N73" s="8">
        <f t="shared" ca="1" si="64"/>
        <v>-1.1888466195337699</v>
      </c>
      <c r="O73" s="8">
        <f t="shared" ca="1" si="64"/>
        <v>-1.753526213569284</v>
      </c>
      <c r="P73" s="8">
        <f t="shared" ca="1" si="64"/>
        <v>-1.6206843605623682</v>
      </c>
      <c r="Q73" s="8">
        <f t="shared" ca="1" si="64"/>
        <v>-1.3581029186711113</v>
      </c>
      <c r="R73" s="8">
        <f t="shared" ca="1" si="64"/>
        <v>-3.1745648233015267</v>
      </c>
      <c r="S73" s="8">
        <f t="shared" ca="1" si="64"/>
        <v>-19.357962000429538</v>
      </c>
      <c r="T73" s="8">
        <f t="shared" ca="1" si="64"/>
        <v>-19.379821255375063</v>
      </c>
      <c r="U73" s="8">
        <f t="shared" ca="1" si="64"/>
        <v>23.862426982688703</v>
      </c>
      <c r="V73" s="8">
        <f t="shared" ca="1" si="64"/>
        <v>-1.4804123018027013</v>
      </c>
      <c r="W73" s="8">
        <f t="shared" ca="1" si="64"/>
        <v>8.5084958656802741</v>
      </c>
    </row>
    <row r="74" spans="2:23" x14ac:dyDescent="0.25">
      <c r="B74" s="10" t="s">
        <v>59</v>
      </c>
      <c r="C74" s="11">
        <f t="shared" ca="1" si="59"/>
        <v>497.78184480348125</v>
      </c>
      <c r="D74" s="11">
        <f t="shared" ref="D74:W74" ca="1" si="65">D22-D48</f>
        <v>0</v>
      </c>
      <c r="E74" s="11">
        <f t="shared" ca="1" si="65"/>
        <v>0</v>
      </c>
      <c r="F74" s="11">
        <f t="shared" ca="1" si="65"/>
        <v>0</v>
      </c>
      <c r="G74" s="11">
        <f t="shared" ca="1" si="65"/>
        <v>-2.4450860062756874E-2</v>
      </c>
      <c r="H74" s="11">
        <f t="shared" ca="1" si="65"/>
        <v>2.5841018214123324E-10</v>
      </c>
      <c r="I74" s="11">
        <f t="shared" ca="1" si="65"/>
        <v>-5.9218896755055539E-3</v>
      </c>
      <c r="J74" s="11">
        <f t="shared" ca="1" si="65"/>
        <v>-0.27812060988341614</v>
      </c>
      <c r="K74" s="11">
        <f t="shared" ca="1" si="65"/>
        <v>1.9714597490733468</v>
      </c>
      <c r="L74" s="11">
        <f t="shared" ca="1" si="65"/>
        <v>82.014252721888937</v>
      </c>
      <c r="M74" s="11">
        <f t="shared" ca="1" si="65"/>
        <v>120.64682470677218</v>
      </c>
      <c r="N74" s="11">
        <f t="shared" ca="1" si="65"/>
        <v>80.35010703475109</v>
      </c>
      <c r="O74" s="11">
        <f t="shared" ca="1" si="65"/>
        <v>83.16287678310249</v>
      </c>
      <c r="P74" s="11">
        <f t="shared" ca="1" si="65"/>
        <v>95.623310789751656</v>
      </c>
      <c r="Q74" s="11">
        <f t="shared" ca="1" si="65"/>
        <v>131.67982829079676</v>
      </c>
      <c r="R74" s="11">
        <f t="shared" ca="1" si="65"/>
        <v>119.13226330119647</v>
      </c>
      <c r="S74" s="11">
        <f t="shared" ca="1" si="65"/>
        <v>124.32841452620318</v>
      </c>
      <c r="T74" s="11">
        <f t="shared" ca="1" si="65"/>
        <v>129.38342623517229</v>
      </c>
      <c r="U74" s="11">
        <f t="shared" ca="1" si="65"/>
        <v>85.351745018404358</v>
      </c>
      <c r="V74" s="11">
        <f t="shared" ca="1" si="65"/>
        <v>94.587050867955497</v>
      </c>
      <c r="W74" s="11">
        <f t="shared" ca="1" si="65"/>
        <v>107.1956373353824</v>
      </c>
    </row>
    <row r="75" spans="2:23" x14ac:dyDescent="0.25">
      <c r="B75" s="4" t="s">
        <v>60</v>
      </c>
      <c r="C75" s="8">
        <f ca="1">NPV($C$2,D75:W75)</f>
        <v>1433.5712883171357</v>
      </c>
      <c r="D75" s="8">
        <f ca="1">SUM(D69:D74)</f>
        <v>0</v>
      </c>
      <c r="E75" s="8">
        <f t="shared" ref="E75" ca="1" si="66">SUM(E69:E74)</f>
        <v>43.296168611721299</v>
      </c>
      <c r="F75" s="8">
        <f t="shared" ref="F75" ca="1" si="67">SUM(F69:F74)</f>
        <v>-12.5449616868897</v>
      </c>
      <c r="G75" s="8">
        <f t="shared" ref="G75" ca="1" si="68">SUM(G69:G74)</f>
        <v>-1.8563042018896585</v>
      </c>
      <c r="H75" s="8">
        <f t="shared" ref="H75" ca="1" si="69">SUM(H69:H74)</f>
        <v>13.852777618948236</v>
      </c>
      <c r="I75" s="8">
        <f t="shared" ref="I75" ca="1" si="70">SUM(I69:I74)</f>
        <v>-20.459649361377281</v>
      </c>
      <c r="J75" s="8">
        <f t="shared" ref="J75" ca="1" si="71">SUM(J69:J74)</f>
        <v>52.394665094657491</v>
      </c>
      <c r="K75" s="8">
        <f t="shared" ref="K75" ca="1" si="72">SUM(K69:K74)</f>
        <v>-23.49041301120981</v>
      </c>
      <c r="L75" s="8">
        <f t="shared" ref="L75" ca="1" si="73">SUM(L69:L74)</f>
        <v>96.725375013957702</v>
      </c>
      <c r="M75" s="8">
        <f t="shared" ref="M75" ca="1" si="74">SUM(M69:M74)</f>
        <v>814.72341013115988</v>
      </c>
      <c r="N75" s="8">
        <f t="shared" ref="N75" ca="1" si="75">SUM(N69:N74)</f>
        <v>335.88001971233859</v>
      </c>
      <c r="O75" s="8">
        <f t="shared" ref="O75" ca="1" si="76">SUM(O69:O74)</f>
        <v>324.91864472828308</v>
      </c>
      <c r="P75" s="8">
        <f t="shared" ref="P75" ca="1" si="77">SUM(P69:P74)</f>
        <v>348.73232637276351</v>
      </c>
      <c r="Q75" s="8">
        <f t="shared" ref="Q75" ca="1" si="78">SUM(Q69:Q74)</f>
        <v>481.2292309648621</v>
      </c>
      <c r="R75" s="8">
        <f t="shared" ref="R75" ca="1" si="79">SUM(R69:R74)</f>
        <v>319.64595095926256</v>
      </c>
      <c r="S75" s="8">
        <f t="shared" ref="S75" ca="1" si="80">SUM(S69:S74)</f>
        <v>131.68422932709012</v>
      </c>
      <c r="T75" s="8">
        <f t="shared" ref="T75" ca="1" si="81">SUM(T69:T74)</f>
        <v>174.03919805469434</v>
      </c>
      <c r="U75" s="8">
        <f t="shared" ref="U75" ca="1" si="82">SUM(U69:U74)</f>
        <v>-150.71810136943634</v>
      </c>
      <c r="V75" s="8">
        <f t="shared" ref="V75" ca="1" si="83">SUM(V69:V74)</f>
        <v>120.99658045277944</v>
      </c>
      <c r="W75" s="8">
        <f t="shared" ref="W75" ca="1" si="84">SUM(W69:W74)</f>
        <v>141.41896992557446</v>
      </c>
    </row>
    <row r="77" spans="2:23" ht="15.75" thickBot="1" x14ac:dyDescent="0.3">
      <c r="B77" s="12" t="s">
        <v>1</v>
      </c>
      <c r="C77" s="13">
        <f ca="1">NPV($C$2,D77:W77)</f>
        <v>14402.089616910242</v>
      </c>
      <c r="D77" s="13">
        <f ca="1">D67+D75</f>
        <v>2170.6288442002606</v>
      </c>
      <c r="E77" s="13">
        <f t="shared" ref="E77:W77" ca="1" si="85">E67+E75</f>
        <v>2459.7302003839186</v>
      </c>
      <c r="F77" s="13">
        <f t="shared" ca="1" si="85"/>
        <v>1719.9838292187503</v>
      </c>
      <c r="G77" s="13">
        <f t="shared" ca="1" si="85"/>
        <v>1463.4232688049367</v>
      </c>
      <c r="H77" s="13">
        <f t="shared" ca="1" si="85"/>
        <v>1376.1087711384232</v>
      </c>
      <c r="I77" s="13">
        <f t="shared" ca="1" si="85"/>
        <v>1543.2460223574467</v>
      </c>
      <c r="J77" s="13">
        <f t="shared" ca="1" si="85"/>
        <v>1497.6663094816722</v>
      </c>
      <c r="K77" s="13">
        <f t="shared" ca="1" si="85"/>
        <v>1352.5807361575528</v>
      </c>
      <c r="L77" s="13">
        <f t="shared" ca="1" si="85"/>
        <v>1419.5077259328057</v>
      </c>
      <c r="M77" s="13">
        <f t="shared" ca="1" si="85"/>
        <v>918.82038107344283</v>
      </c>
      <c r="N77" s="13">
        <f t="shared" ca="1" si="85"/>
        <v>635.00748303792193</v>
      </c>
      <c r="O77" s="13">
        <f t="shared" ca="1" si="85"/>
        <v>669.93033980088001</v>
      </c>
      <c r="P77" s="13">
        <f t="shared" ca="1" si="85"/>
        <v>636.64835551014301</v>
      </c>
      <c r="Q77" s="13">
        <f t="shared" ca="1" si="85"/>
        <v>584.1438914991063</v>
      </c>
      <c r="R77" s="13">
        <f t="shared" ca="1" si="85"/>
        <v>825.19895156792779</v>
      </c>
      <c r="S77" s="13">
        <f t="shared" ca="1" si="85"/>
        <v>705.77629693661993</v>
      </c>
      <c r="T77" s="13">
        <f t="shared" ca="1" si="85"/>
        <v>862.74277272762913</v>
      </c>
      <c r="U77" s="13">
        <f t="shared" ca="1" si="85"/>
        <v>440.17825284114986</v>
      </c>
      <c r="V77" s="13">
        <f t="shared" ca="1" si="85"/>
        <v>609.43623219502524</v>
      </c>
      <c r="W77" s="13">
        <f t="shared" ca="1" si="85"/>
        <v>1071.154115364782</v>
      </c>
    </row>
    <row r="78" spans="2:23" ht="15.75" thickTop="1" x14ac:dyDescent="0.25">
      <c r="B78" s="4" t="s">
        <v>61</v>
      </c>
      <c r="C78" s="8">
        <f ca="1">C26-C52</f>
        <v>0</v>
      </c>
    </row>
    <row r="79" spans="2:23" ht="15.75" thickBot="1" x14ac:dyDescent="0.3">
      <c r="B79" s="12" t="s">
        <v>62</v>
      </c>
      <c r="C79" s="13">
        <f ca="1">C78+C77</f>
        <v>14402.089616910242</v>
      </c>
    </row>
    <row r="80" spans="2:23" ht="15.75" thickTop="1" x14ac:dyDescent="0.25"/>
    <row r="83" spans="2:33" x14ac:dyDescent="0.25">
      <c r="B83" s="4" t="s">
        <v>72</v>
      </c>
      <c r="C83" s="1" t="s">
        <v>3</v>
      </c>
      <c r="D83" s="2">
        <f>D4</f>
        <v>2023</v>
      </c>
      <c r="E83" s="2">
        <f t="shared" ref="E83:W83" si="86">E4</f>
        <v>2024</v>
      </c>
      <c r="F83" s="2">
        <f t="shared" si="86"/>
        <v>2025</v>
      </c>
      <c r="G83" s="2">
        <f t="shared" si="86"/>
        <v>2026</v>
      </c>
      <c r="H83" s="2">
        <f t="shared" si="86"/>
        <v>2027</v>
      </c>
      <c r="I83" s="2">
        <f t="shared" si="86"/>
        <v>2028</v>
      </c>
      <c r="J83" s="2">
        <f t="shared" si="86"/>
        <v>2029</v>
      </c>
      <c r="K83" s="2">
        <f t="shared" si="86"/>
        <v>2030</v>
      </c>
      <c r="L83" s="2">
        <f t="shared" si="86"/>
        <v>2031</v>
      </c>
      <c r="M83" s="2">
        <f t="shared" si="86"/>
        <v>2032</v>
      </c>
      <c r="N83" s="2">
        <f t="shared" si="86"/>
        <v>2033</v>
      </c>
      <c r="O83" s="2">
        <f t="shared" si="86"/>
        <v>2034</v>
      </c>
      <c r="P83" s="2">
        <f t="shared" si="86"/>
        <v>2035</v>
      </c>
      <c r="Q83" s="2">
        <f t="shared" si="86"/>
        <v>2036</v>
      </c>
      <c r="R83" s="2">
        <f t="shared" si="86"/>
        <v>2037</v>
      </c>
      <c r="S83" s="2">
        <f t="shared" si="86"/>
        <v>2038</v>
      </c>
      <c r="T83" s="2">
        <f t="shared" si="86"/>
        <v>2039</v>
      </c>
      <c r="U83" s="2">
        <f t="shared" si="86"/>
        <v>2040</v>
      </c>
      <c r="V83" s="2">
        <f t="shared" si="86"/>
        <v>2041</v>
      </c>
      <c r="W83" s="2">
        <f t="shared" si="86"/>
        <v>2042</v>
      </c>
    </row>
    <row r="84" spans="2:33" x14ac:dyDescent="0.25">
      <c r="B84" s="4" t="s">
        <v>64</v>
      </c>
      <c r="C84" s="8">
        <f ca="1">NPV($C$2,D84:W84)</f>
        <v>-229.53112020534937</v>
      </c>
      <c r="D84" s="8">
        <f ca="1">(D71+D72)</f>
        <v>0</v>
      </c>
      <c r="E84" s="8">
        <f t="shared" ref="E84:W84" ca="1" si="87">(E71+E72)</f>
        <v>43.292510617875621</v>
      </c>
      <c r="F84" s="8">
        <f t="shared" ca="1" si="87"/>
        <v>-13.724414069268164</v>
      </c>
      <c r="G84" s="8">
        <f t="shared" ca="1" si="87"/>
        <v>-24.993157479450076</v>
      </c>
      <c r="H84" s="8">
        <f t="shared" ca="1" si="87"/>
        <v>-25.34670619178155</v>
      </c>
      <c r="I84" s="8">
        <f t="shared" ca="1" si="87"/>
        <v>-50.801882607122479</v>
      </c>
      <c r="J84" s="8">
        <f t="shared" ca="1" si="87"/>
        <v>-14.404883568219134</v>
      </c>
      <c r="K84" s="8">
        <f t="shared" ca="1" si="87"/>
        <v>6.588030870402946</v>
      </c>
      <c r="L84" s="8">
        <f t="shared" ca="1" si="87"/>
        <v>6.7383044326961397</v>
      </c>
      <c r="M84" s="8">
        <f t="shared" ca="1" si="87"/>
        <v>185.41766203532185</v>
      </c>
      <c r="N84" s="8">
        <f t="shared" ca="1" si="87"/>
        <v>-59.52435281066488</v>
      </c>
      <c r="O84" s="8">
        <f t="shared" ca="1" si="87"/>
        <v>-66.369693365101853</v>
      </c>
      <c r="P84" s="8">
        <f t="shared" ca="1" si="87"/>
        <v>-56.74207009823013</v>
      </c>
      <c r="Q84" s="8">
        <f t="shared" ca="1" si="87"/>
        <v>-59.283195289958911</v>
      </c>
      <c r="R84" s="8">
        <f t="shared" ca="1" si="87"/>
        <v>-33.968723221705744</v>
      </c>
      <c r="S84" s="8">
        <f t="shared" ca="1" si="87"/>
        <v>-112.68034758077945</v>
      </c>
      <c r="T84" s="8">
        <f t="shared" ca="1" si="87"/>
        <v>-77.02968780319506</v>
      </c>
      <c r="U84" s="8">
        <f t="shared" ca="1" si="87"/>
        <v>-196.89428771393614</v>
      </c>
      <c r="V84" s="8">
        <f t="shared" ca="1" si="87"/>
        <v>-55.58945007432871</v>
      </c>
      <c r="W84" s="8">
        <f t="shared" ca="1" si="87"/>
        <v>-56.85745081647903</v>
      </c>
    </row>
    <row r="85" spans="2:33" x14ac:dyDescent="0.25">
      <c r="B85" s="4" t="s">
        <v>59</v>
      </c>
      <c r="C85" s="8">
        <f ca="1">NPV($C$2,D85:W85)</f>
        <v>497.78184480348125</v>
      </c>
      <c r="D85" s="8">
        <f ca="1">D74</f>
        <v>0</v>
      </c>
      <c r="E85" s="8">
        <f t="shared" ref="E85:W85" ca="1" si="88">E74</f>
        <v>0</v>
      </c>
      <c r="F85" s="8">
        <f t="shared" ca="1" si="88"/>
        <v>0</v>
      </c>
      <c r="G85" s="8">
        <f t="shared" ca="1" si="88"/>
        <v>-2.4450860062756874E-2</v>
      </c>
      <c r="H85" s="8">
        <f t="shared" ca="1" si="88"/>
        <v>2.5841018214123324E-10</v>
      </c>
      <c r="I85" s="8">
        <f t="shared" ca="1" si="88"/>
        <v>-5.9218896755055539E-3</v>
      </c>
      <c r="J85" s="8">
        <f t="shared" ca="1" si="88"/>
        <v>-0.27812060988341614</v>
      </c>
      <c r="K85" s="8">
        <f t="shared" ca="1" si="88"/>
        <v>1.9714597490733468</v>
      </c>
      <c r="L85" s="8">
        <f t="shared" ca="1" si="88"/>
        <v>82.014252721888937</v>
      </c>
      <c r="M85" s="8">
        <f t="shared" ca="1" si="88"/>
        <v>120.64682470677218</v>
      </c>
      <c r="N85" s="8">
        <f t="shared" ca="1" si="88"/>
        <v>80.35010703475109</v>
      </c>
      <c r="O85" s="8">
        <f t="shared" ca="1" si="88"/>
        <v>83.16287678310249</v>
      </c>
      <c r="P85" s="8">
        <f t="shared" ca="1" si="88"/>
        <v>95.623310789751656</v>
      </c>
      <c r="Q85" s="8">
        <f t="shared" ca="1" si="88"/>
        <v>131.67982829079676</v>
      </c>
      <c r="R85" s="8">
        <f t="shared" ca="1" si="88"/>
        <v>119.13226330119647</v>
      </c>
      <c r="S85" s="8">
        <f t="shared" ca="1" si="88"/>
        <v>124.32841452620318</v>
      </c>
      <c r="T85" s="8">
        <f t="shared" ca="1" si="88"/>
        <v>129.38342623517229</v>
      </c>
      <c r="U85" s="8">
        <f t="shared" ca="1" si="88"/>
        <v>85.351745018404358</v>
      </c>
      <c r="V85" s="8">
        <f t="shared" ca="1" si="88"/>
        <v>94.587050867955497</v>
      </c>
      <c r="W85" s="8">
        <f t="shared" ca="1" si="88"/>
        <v>107.1956373353824</v>
      </c>
    </row>
    <row r="86" spans="2:33" x14ac:dyDescent="0.25">
      <c r="B86" s="4" t="s">
        <v>68</v>
      </c>
      <c r="C86" s="8">
        <f t="shared" ref="C86:C89" ca="1" si="89">NPV($C$2,D86:W86)</f>
        <v>1012.6189377728282</v>
      </c>
      <c r="D86" s="8">
        <f ca="1">(D69+D70+D73+D61+D62+D66)</f>
        <v>7.8859406597904247</v>
      </c>
      <c r="E86" s="8">
        <f t="shared" ref="E86:W86" ca="1" si="90">(E69+E70+E73+E61+E62+E66)</f>
        <v>1.2306527334480128</v>
      </c>
      <c r="F86" s="8">
        <f t="shared" ca="1" si="90"/>
        <v>7.2452789977302832</v>
      </c>
      <c r="G86" s="8">
        <f t="shared" ca="1" si="90"/>
        <v>28.217929455884097</v>
      </c>
      <c r="H86" s="8">
        <f t="shared" ca="1" si="90"/>
        <v>38.472577961455876</v>
      </c>
      <c r="I86" s="8">
        <f t="shared" ca="1" si="90"/>
        <v>32.808266325646308</v>
      </c>
      <c r="J86" s="8">
        <f t="shared" ca="1" si="90"/>
        <v>69.598625672740255</v>
      </c>
      <c r="K86" s="8">
        <f t="shared" ca="1" si="90"/>
        <v>14.397213616290795</v>
      </c>
      <c r="L86" s="8">
        <f t="shared" ca="1" si="90"/>
        <v>50.998220623589347</v>
      </c>
      <c r="M86" s="8">
        <f t="shared" ca="1" si="90"/>
        <v>240.52037993707143</v>
      </c>
      <c r="N86" s="8">
        <f t="shared" ca="1" si="90"/>
        <v>196.56533681072739</v>
      </c>
      <c r="O86" s="8">
        <f t="shared" ca="1" si="90"/>
        <v>213.87402498109128</v>
      </c>
      <c r="P86" s="8">
        <f t="shared" ca="1" si="90"/>
        <v>163.0449389044806</v>
      </c>
      <c r="Q86" s="8">
        <f t="shared" ca="1" si="90"/>
        <v>210.49867706598982</v>
      </c>
      <c r="R86" s="8">
        <f t="shared" ca="1" si="90"/>
        <v>248.11165160064235</v>
      </c>
      <c r="S86" s="8">
        <f t="shared" ca="1" si="90"/>
        <v>160.1269831772629</v>
      </c>
      <c r="T86" s="8">
        <f t="shared" ca="1" si="90"/>
        <v>238.67292217008435</v>
      </c>
      <c r="U86" s="8">
        <f t="shared" ca="1" si="90"/>
        <v>-9.4372479946650429</v>
      </c>
      <c r="V86" s="8">
        <f t="shared" ca="1" si="90"/>
        <v>27.938172256299033</v>
      </c>
      <c r="W86" s="8">
        <f t="shared" ca="1" si="90"/>
        <v>488.61533354951757</v>
      </c>
    </row>
    <row r="87" spans="2:33" x14ac:dyDescent="0.25">
      <c r="B87" s="4" t="s">
        <v>65</v>
      </c>
      <c r="C87" s="8">
        <f t="shared" ca="1" si="89"/>
        <v>-3123.3239983224194</v>
      </c>
      <c r="D87" s="8">
        <f ca="1">(D57+D58+D59+D60)</f>
        <v>-537.3258487619097</v>
      </c>
      <c r="E87" s="8">
        <f t="shared" ref="E87:W87" ca="1" si="91">(E57+E58+E59+E60)</f>
        <v>-541.01834613112601</v>
      </c>
      <c r="F87" s="8">
        <f t="shared" ca="1" si="91"/>
        <v>-278.28876647744266</v>
      </c>
      <c r="G87" s="8">
        <f t="shared" ca="1" si="91"/>
        <v>-308.928216831984</v>
      </c>
      <c r="H87" s="8">
        <f t="shared" ca="1" si="91"/>
        <v>-420.76479568202319</v>
      </c>
      <c r="I87" s="8">
        <f t="shared" ca="1" si="91"/>
        <v>-158.87581315663132</v>
      </c>
      <c r="J87" s="8">
        <f t="shared" ca="1" si="91"/>
        <v>-180.11297556600118</v>
      </c>
      <c r="K87" s="8">
        <f t="shared" ca="1" si="91"/>
        <v>-170.48056488142612</v>
      </c>
      <c r="L87" s="8">
        <f t="shared" ca="1" si="91"/>
        <v>-202.09377911432679</v>
      </c>
      <c r="M87" s="8">
        <f t="shared" ca="1" si="91"/>
        <v>-419.65142738814728</v>
      </c>
      <c r="N87" s="8">
        <f t="shared" ca="1" si="91"/>
        <v>-199.90419783802926</v>
      </c>
      <c r="O87" s="8">
        <f t="shared" ca="1" si="91"/>
        <v>-203.45497017356104</v>
      </c>
      <c r="P87" s="8">
        <f t="shared" ca="1" si="91"/>
        <v>-216.17132734381192</v>
      </c>
      <c r="Q87" s="8">
        <f t="shared" ca="1" si="91"/>
        <v>-210.19420221344933</v>
      </c>
      <c r="R87" s="8">
        <f t="shared" ca="1" si="91"/>
        <v>-117.80158626556451</v>
      </c>
      <c r="S87" s="8">
        <f t="shared" ca="1" si="91"/>
        <v>-119.43202531400239</v>
      </c>
      <c r="T87" s="8">
        <f t="shared" ca="1" si="91"/>
        <v>-94.16034954740806</v>
      </c>
      <c r="U87" s="8">
        <f t="shared" ca="1" si="91"/>
        <v>-263.80578115254605</v>
      </c>
      <c r="V87" s="8">
        <f t="shared" ca="1" si="91"/>
        <v>-260.69695872645377</v>
      </c>
      <c r="W87" s="8">
        <f t="shared" ca="1" si="91"/>
        <v>-255.27285630269324</v>
      </c>
    </row>
    <row r="88" spans="2:33" x14ac:dyDescent="0.25">
      <c r="B88" s="4" t="s">
        <v>49</v>
      </c>
      <c r="C88" s="8">
        <f t="shared" ca="1" si="89"/>
        <v>8134.1598162041128</v>
      </c>
      <c r="D88" s="8">
        <f ca="1">D65</f>
        <v>1466.2713298294118</v>
      </c>
      <c r="E88" s="8">
        <f t="shared" ref="E88:W88" ca="1" si="92">E65</f>
        <v>1565.8981545416025</v>
      </c>
      <c r="F88" s="8">
        <f t="shared" ca="1" si="92"/>
        <v>945.22118350857613</v>
      </c>
      <c r="G88" s="8">
        <f t="shared" ca="1" si="92"/>
        <v>722.61267707886373</v>
      </c>
      <c r="H88" s="8">
        <f t="shared" ca="1" si="92"/>
        <v>588.24136783266636</v>
      </c>
      <c r="I88" s="8">
        <f t="shared" ca="1" si="92"/>
        <v>930.08852483563646</v>
      </c>
      <c r="J88" s="8">
        <f t="shared" ca="1" si="92"/>
        <v>933.34751739443232</v>
      </c>
      <c r="K88" s="8">
        <f t="shared" ca="1" si="92"/>
        <v>853.45525656452105</v>
      </c>
      <c r="L88" s="8">
        <f t="shared" ca="1" si="92"/>
        <v>872.09684014103289</v>
      </c>
      <c r="M88" s="8">
        <f t="shared" ca="1" si="92"/>
        <v>381.95540430213566</v>
      </c>
      <c r="N88" s="8">
        <f t="shared" ca="1" si="92"/>
        <v>285.37252060443905</v>
      </c>
      <c r="O88" s="8">
        <f t="shared" ca="1" si="92"/>
        <v>287.90494997439293</v>
      </c>
      <c r="P88" s="8">
        <f t="shared" ca="1" si="92"/>
        <v>325.66479602673382</v>
      </c>
      <c r="Q88" s="8">
        <f t="shared" ca="1" si="92"/>
        <v>306.95770014185166</v>
      </c>
      <c r="R88" s="8">
        <f t="shared" ca="1" si="92"/>
        <v>291.99685561134788</v>
      </c>
      <c r="S88" s="8">
        <f t="shared" ca="1" si="92"/>
        <v>332.58160422073428</v>
      </c>
      <c r="T88" s="8">
        <f t="shared" ca="1" si="92"/>
        <v>341.05421740602782</v>
      </c>
      <c r="U88" s="8">
        <f t="shared" ca="1" si="92"/>
        <v>390.50364657289043</v>
      </c>
      <c r="V88" s="8">
        <f t="shared" ca="1" si="92"/>
        <v>370.56973231957483</v>
      </c>
      <c r="W88" s="8">
        <f t="shared" ca="1" si="92"/>
        <v>346.74740828957908</v>
      </c>
      <c r="X88" s="8"/>
      <c r="Y88" s="8"/>
      <c r="Z88" s="8"/>
      <c r="AA88" s="8"/>
      <c r="AB88" s="8"/>
      <c r="AC88" s="8"/>
      <c r="AD88" s="8"/>
      <c r="AE88" s="8"/>
      <c r="AF88" s="8"/>
      <c r="AG88" s="8"/>
    </row>
    <row r="89" spans="2:33" x14ac:dyDescent="0.25">
      <c r="B89" s="4" t="s">
        <v>63</v>
      </c>
      <c r="C89" s="8">
        <f t="shared" ca="1" si="89"/>
        <v>8110.3841366575953</v>
      </c>
      <c r="D89" s="8">
        <f ca="1">(D63+D64)</f>
        <v>1233.7974224729678</v>
      </c>
      <c r="E89" s="8">
        <f t="shared" ref="E89:W89" ca="1" si="93">(E63+E64)</f>
        <v>1390.3272286221186</v>
      </c>
      <c r="F89" s="8">
        <f t="shared" ca="1" si="93"/>
        <v>1059.5305472591547</v>
      </c>
      <c r="G89" s="8">
        <f t="shared" ca="1" si="93"/>
        <v>1046.5384874416857</v>
      </c>
      <c r="H89" s="8">
        <f t="shared" ca="1" si="93"/>
        <v>1195.5063272178472</v>
      </c>
      <c r="I89" s="8">
        <f t="shared" ca="1" si="93"/>
        <v>790.03284884959339</v>
      </c>
      <c r="J89" s="8">
        <f t="shared" ca="1" si="93"/>
        <v>689.51614615860342</v>
      </c>
      <c r="K89" s="8">
        <f t="shared" ca="1" si="93"/>
        <v>646.64934023869057</v>
      </c>
      <c r="L89" s="8">
        <f t="shared" ca="1" si="93"/>
        <v>609.75388712792505</v>
      </c>
      <c r="M89" s="8">
        <f t="shared" ca="1" si="93"/>
        <v>409.93153748028885</v>
      </c>
      <c r="N89" s="8">
        <f t="shared" ca="1" si="93"/>
        <v>332.14806923669857</v>
      </c>
      <c r="O89" s="8">
        <f t="shared" ca="1" si="93"/>
        <v>354.81315160095619</v>
      </c>
      <c r="P89" s="8">
        <f t="shared" ca="1" si="93"/>
        <v>325.22870723121895</v>
      </c>
      <c r="Q89" s="8">
        <f t="shared" ca="1" si="93"/>
        <v>204.48508350387633</v>
      </c>
      <c r="R89" s="8">
        <f t="shared" ca="1" si="93"/>
        <v>317.7284905420114</v>
      </c>
      <c r="S89" s="8">
        <f t="shared" ca="1" si="93"/>
        <v>320.85166790720132</v>
      </c>
      <c r="T89" s="8">
        <f t="shared" ca="1" si="93"/>
        <v>324.82224426694762</v>
      </c>
      <c r="U89" s="8">
        <f t="shared" ca="1" si="93"/>
        <v>434.46017811100222</v>
      </c>
      <c r="V89" s="8">
        <f t="shared" ca="1" si="93"/>
        <v>432.62768555197829</v>
      </c>
      <c r="W89" s="8">
        <f t="shared" ca="1" si="93"/>
        <v>440.72604330947536</v>
      </c>
    </row>
    <row r="90" spans="2:33" x14ac:dyDescent="0.25">
      <c r="B90" s="4" t="s">
        <v>67</v>
      </c>
      <c r="C90" s="15">
        <f ca="1">SUM(C84:C89)</f>
        <v>14402.089616910249</v>
      </c>
      <c r="D90" s="16">
        <f ca="1">SUM(D84:D89)</f>
        <v>2170.6288442002606</v>
      </c>
      <c r="E90" s="16">
        <f t="shared" ref="E90:W90" ca="1" si="94">SUM(E84:E89)</f>
        <v>2459.7302003839186</v>
      </c>
      <c r="F90" s="16">
        <f t="shared" ca="1" si="94"/>
        <v>1719.9838292187503</v>
      </c>
      <c r="G90" s="16">
        <f t="shared" ca="1" si="94"/>
        <v>1463.4232688049367</v>
      </c>
      <c r="H90" s="16">
        <f t="shared" ca="1" si="94"/>
        <v>1376.1087711384232</v>
      </c>
      <c r="I90" s="16">
        <f t="shared" ca="1" si="94"/>
        <v>1543.2460223574469</v>
      </c>
      <c r="J90" s="16">
        <f t="shared" ca="1" si="94"/>
        <v>1497.6663094816722</v>
      </c>
      <c r="K90" s="16">
        <f t="shared" ca="1" si="94"/>
        <v>1352.5807361575526</v>
      </c>
      <c r="L90" s="16">
        <f t="shared" ca="1" si="94"/>
        <v>1419.5077259328054</v>
      </c>
      <c r="M90" s="16">
        <f t="shared" ca="1" si="94"/>
        <v>918.8203810734426</v>
      </c>
      <c r="N90" s="16">
        <f t="shared" ca="1" si="94"/>
        <v>635.00748303792193</v>
      </c>
      <c r="O90" s="16">
        <f t="shared" ca="1" si="94"/>
        <v>669.93033980088001</v>
      </c>
      <c r="P90" s="16">
        <f t="shared" ca="1" si="94"/>
        <v>636.64835551014289</v>
      </c>
      <c r="Q90" s="16">
        <f t="shared" ca="1" si="94"/>
        <v>584.1438914991063</v>
      </c>
      <c r="R90" s="16">
        <f t="shared" ca="1" si="94"/>
        <v>825.19895156792779</v>
      </c>
      <c r="S90" s="16">
        <f t="shared" ca="1" si="94"/>
        <v>705.77629693661981</v>
      </c>
      <c r="T90" s="16">
        <f t="shared" ca="1" si="94"/>
        <v>862.74277272762902</v>
      </c>
      <c r="U90" s="16">
        <f t="shared" ca="1" si="94"/>
        <v>440.1782528411498</v>
      </c>
      <c r="V90" s="16">
        <f t="shared" ca="1" si="94"/>
        <v>609.43623219502513</v>
      </c>
      <c r="W90" s="16">
        <f t="shared" ca="1" si="94"/>
        <v>1071.1541153647822</v>
      </c>
    </row>
    <row r="92" spans="2:33" x14ac:dyDescent="0.25">
      <c r="B92" s="4" t="s">
        <v>66</v>
      </c>
      <c r="D92" s="8">
        <f ca="1">-D90</f>
        <v>-2170.6288442002606</v>
      </c>
      <c r="E92" s="8">
        <f ca="1">NPV($C$2,$D$90:E90)</f>
        <v>4195.4462278790079</v>
      </c>
      <c r="F92" s="8">
        <f ca="1">NPV($C$2,$D$90:F90)</f>
        <v>5611.7395858443042</v>
      </c>
      <c r="G92" s="8">
        <f ca="1">NPV($C$2,$D$90:G90)</f>
        <v>6741.2106146124606</v>
      </c>
      <c r="H92" s="8">
        <f ca="1">NPV($C$2,$D$90:H90)</f>
        <v>7736.6943926549311</v>
      </c>
      <c r="I92" s="8">
        <f ca="1">NPV($C$2,$D$90:I90)</f>
        <v>8783.0826937911916</v>
      </c>
      <c r="J92" s="8">
        <f ca="1">NPV($C$2,$D$90:J90)</f>
        <v>9734.8900442985141</v>
      </c>
      <c r="K92" s="8">
        <f ca="1">NPV($C$2,$D$90:K90)</f>
        <v>10540.590254143361</v>
      </c>
      <c r="L92" s="8">
        <f ca="1">NPV($C$2,$D$90:L90)</f>
        <v>11333.135973141416</v>
      </c>
      <c r="M92" s="8">
        <f ca="1">NPV($C$2,$D$90:M90)</f>
        <v>11813.968090437289</v>
      </c>
      <c r="N92" s="8">
        <f ca="1">NPV($C$2,$D$90:N90)</f>
        <v>12125.43934826891</v>
      </c>
      <c r="O92" s="8">
        <f ca="1">NPV($C$2,$D$90:O90)</f>
        <v>12433.435340283702</v>
      </c>
      <c r="P92" s="8">
        <f ca="1">NPV($C$2,$D$90:P90)</f>
        <v>12707.776724094158</v>
      </c>
      <c r="Q92" s="8">
        <f ca="1">NPV($C$2,$D$90:Q90)</f>
        <v>12943.709255674399</v>
      </c>
      <c r="R92" s="8">
        <f ca="1">NPV($C$2,$D$90:R90)</f>
        <v>13256.103440240964</v>
      </c>
      <c r="S92" s="8">
        <f ca="1">NPV($C$2,$D$90:S90)</f>
        <v>13506.534174407319</v>
      </c>
      <c r="T92" s="8">
        <f ca="1">NPV($C$2,$D$90:T90)</f>
        <v>13793.465637379213</v>
      </c>
      <c r="U92" s="8">
        <f ca="1">NPV($C$2,$D$90:U90)</f>
        <v>13930.68067529584</v>
      </c>
      <c r="V92" s="8">
        <f ca="1">NPV($C$2,$D$90:V90)</f>
        <v>14108.74531400983</v>
      </c>
      <c r="W92" s="8">
        <f ca="1">NPV($C$2,$D$90:W90)</f>
        <v>14402.089616910242</v>
      </c>
    </row>
    <row r="94" spans="2:33" x14ac:dyDescent="0.25">
      <c r="B94" s="4" t="s">
        <v>34</v>
      </c>
      <c r="C94" s="14">
        <f ca="1">C75</f>
        <v>1433.5712883171357</v>
      </c>
      <c r="D94" s="14">
        <f ca="1">D75</f>
        <v>0</v>
      </c>
      <c r="E94" s="14">
        <f t="shared" ref="E94:W94" ca="1" si="95">E75</f>
        <v>43.296168611721299</v>
      </c>
      <c r="F94" s="14">
        <f t="shared" ca="1" si="95"/>
        <v>-12.5449616868897</v>
      </c>
      <c r="G94" s="14">
        <f t="shared" ca="1" si="95"/>
        <v>-1.8563042018896585</v>
      </c>
      <c r="H94" s="14">
        <f t="shared" ca="1" si="95"/>
        <v>13.852777618948236</v>
      </c>
      <c r="I94" s="14">
        <f t="shared" ca="1" si="95"/>
        <v>-20.459649361377281</v>
      </c>
      <c r="J94" s="14">
        <f t="shared" ca="1" si="95"/>
        <v>52.394665094657491</v>
      </c>
      <c r="K94" s="14">
        <f t="shared" ca="1" si="95"/>
        <v>-23.49041301120981</v>
      </c>
      <c r="L94" s="14">
        <f t="shared" ca="1" si="95"/>
        <v>96.725375013957702</v>
      </c>
      <c r="M94" s="14">
        <f t="shared" ca="1" si="95"/>
        <v>814.72341013115988</v>
      </c>
      <c r="N94" s="14">
        <f t="shared" ca="1" si="95"/>
        <v>335.88001971233859</v>
      </c>
      <c r="O94" s="14">
        <f t="shared" ca="1" si="95"/>
        <v>324.91864472828308</v>
      </c>
      <c r="P94" s="14">
        <f t="shared" ca="1" si="95"/>
        <v>348.73232637276351</v>
      </c>
      <c r="Q94" s="14">
        <f t="shared" ca="1" si="95"/>
        <v>481.2292309648621</v>
      </c>
      <c r="R94" s="14">
        <f t="shared" ca="1" si="95"/>
        <v>319.64595095926256</v>
      </c>
      <c r="S94" s="14">
        <f t="shared" ca="1" si="95"/>
        <v>131.68422932709012</v>
      </c>
      <c r="T94" s="14">
        <f t="shared" ca="1" si="95"/>
        <v>174.03919805469434</v>
      </c>
      <c r="U94" s="14">
        <f t="shared" ca="1" si="95"/>
        <v>-150.71810136943634</v>
      </c>
      <c r="V94" s="14">
        <f t="shared" ca="1" si="95"/>
        <v>120.99658045277944</v>
      </c>
      <c r="W94" s="14">
        <f t="shared" ca="1" si="95"/>
        <v>141.41896992557446</v>
      </c>
    </row>
    <row r="95" spans="2:33" x14ac:dyDescent="0.25">
      <c r="B95" s="4" t="s">
        <v>35</v>
      </c>
      <c r="C95" s="14">
        <f ca="1">C67</f>
        <v>12968.518328593109</v>
      </c>
      <c r="D95" s="14">
        <f ca="1">D67</f>
        <v>2170.6288442002606</v>
      </c>
      <c r="E95" s="14">
        <f t="shared" ref="E95:W95" ca="1" si="96">E67</f>
        <v>2416.4340317721972</v>
      </c>
      <c r="F95" s="14">
        <f t="shared" ca="1" si="96"/>
        <v>1732.5287909056401</v>
      </c>
      <c r="G95" s="14">
        <f t="shared" ca="1" si="96"/>
        <v>1465.2795730068265</v>
      </c>
      <c r="H95" s="14">
        <f t="shared" ca="1" si="96"/>
        <v>1362.2559935194749</v>
      </c>
      <c r="I95" s="14">
        <f t="shared" ca="1" si="96"/>
        <v>1563.7056717188241</v>
      </c>
      <c r="J95" s="14">
        <f t="shared" ca="1" si="96"/>
        <v>1445.2716443870147</v>
      </c>
      <c r="K95" s="14">
        <f t="shared" ca="1" si="96"/>
        <v>1376.0711491687625</v>
      </c>
      <c r="L95" s="14">
        <f t="shared" ca="1" si="96"/>
        <v>1322.7823509188479</v>
      </c>
      <c r="M95" s="14">
        <f t="shared" ca="1" si="96"/>
        <v>104.09697094228289</v>
      </c>
      <c r="N95" s="14">
        <f t="shared" ca="1" si="96"/>
        <v>299.12746332558334</v>
      </c>
      <c r="O95" s="14">
        <f t="shared" ca="1" si="96"/>
        <v>345.01169507259692</v>
      </c>
      <c r="P95" s="14">
        <f t="shared" ca="1" si="96"/>
        <v>287.9160291373795</v>
      </c>
      <c r="Q95" s="14">
        <f t="shared" ca="1" si="96"/>
        <v>102.91466053424418</v>
      </c>
      <c r="R95" s="14">
        <f t="shared" ca="1" si="96"/>
        <v>505.55300060866523</v>
      </c>
      <c r="S95" s="14">
        <f t="shared" ca="1" si="96"/>
        <v>574.09206760952975</v>
      </c>
      <c r="T95" s="14">
        <f t="shared" ca="1" si="96"/>
        <v>688.70357467293479</v>
      </c>
      <c r="U95" s="14">
        <f t="shared" ca="1" si="96"/>
        <v>590.8963542105862</v>
      </c>
      <c r="V95" s="14">
        <f t="shared" ca="1" si="96"/>
        <v>488.43965174224576</v>
      </c>
      <c r="W95" s="14">
        <f t="shared" ca="1" si="96"/>
        <v>929.7351454392076</v>
      </c>
    </row>
    <row r="96" spans="2:33" x14ac:dyDescent="0.25">
      <c r="B96" s="4" t="s">
        <v>1</v>
      </c>
      <c r="C96" s="17">
        <f ca="1">SUM(C94:C95)</f>
        <v>14402.089616910245</v>
      </c>
      <c r="D96" s="17">
        <f t="shared" ref="D96:W96" ca="1" si="97">SUM(D94:D95)</f>
        <v>2170.6288442002606</v>
      </c>
      <c r="E96" s="17">
        <f t="shared" ca="1" si="97"/>
        <v>2459.7302003839186</v>
      </c>
      <c r="F96" s="17">
        <f t="shared" ca="1" si="97"/>
        <v>1719.9838292187503</v>
      </c>
      <c r="G96" s="17">
        <f t="shared" ca="1" si="97"/>
        <v>1463.4232688049367</v>
      </c>
      <c r="H96" s="17">
        <f t="shared" ca="1" si="97"/>
        <v>1376.1087711384232</v>
      </c>
      <c r="I96" s="17">
        <f t="shared" ca="1" si="97"/>
        <v>1543.2460223574467</v>
      </c>
      <c r="J96" s="17">
        <f t="shared" ca="1" si="97"/>
        <v>1497.6663094816722</v>
      </c>
      <c r="K96" s="17">
        <f t="shared" ca="1" si="97"/>
        <v>1352.5807361575528</v>
      </c>
      <c r="L96" s="17">
        <f t="shared" ca="1" si="97"/>
        <v>1419.5077259328057</v>
      </c>
      <c r="M96" s="17">
        <f t="shared" ca="1" si="97"/>
        <v>918.82038107344283</v>
      </c>
      <c r="N96" s="17">
        <f t="shared" ca="1" si="97"/>
        <v>635.00748303792193</v>
      </c>
      <c r="O96" s="17">
        <f t="shared" ca="1" si="97"/>
        <v>669.93033980088001</v>
      </c>
      <c r="P96" s="17">
        <f t="shared" ca="1" si="97"/>
        <v>636.64835551014301</v>
      </c>
      <c r="Q96" s="17">
        <f t="shared" ca="1" si="97"/>
        <v>584.1438914991063</v>
      </c>
      <c r="R96" s="17">
        <f t="shared" ca="1" si="97"/>
        <v>825.19895156792779</v>
      </c>
      <c r="S96" s="17">
        <f t="shared" ca="1" si="97"/>
        <v>705.77629693661993</v>
      </c>
      <c r="T96" s="17">
        <f t="shared" ca="1" si="97"/>
        <v>862.74277272762913</v>
      </c>
      <c r="U96" s="17">
        <f t="shared" ca="1" si="97"/>
        <v>440.17825284114986</v>
      </c>
      <c r="V96" s="17">
        <f t="shared" ca="1" si="97"/>
        <v>609.43623219502524</v>
      </c>
      <c r="W96" s="17">
        <f t="shared" ca="1" si="97"/>
        <v>1071.154115364782</v>
      </c>
    </row>
    <row r="98" spans="2:23" x14ac:dyDescent="0.25">
      <c r="B98" s="4" t="s">
        <v>73</v>
      </c>
      <c r="D98" s="2">
        <f>D4</f>
        <v>2023</v>
      </c>
      <c r="E98" s="2">
        <f t="shared" ref="E98:W98" si="98">E4</f>
        <v>2024</v>
      </c>
      <c r="F98" s="2">
        <f t="shared" si="98"/>
        <v>2025</v>
      </c>
      <c r="G98" s="2">
        <f t="shared" si="98"/>
        <v>2026</v>
      </c>
      <c r="H98" s="2">
        <f t="shared" si="98"/>
        <v>2027</v>
      </c>
      <c r="I98" s="2">
        <f t="shared" si="98"/>
        <v>2028</v>
      </c>
      <c r="J98" s="2">
        <f t="shared" si="98"/>
        <v>2029</v>
      </c>
      <c r="K98" s="2">
        <f t="shared" si="98"/>
        <v>2030</v>
      </c>
      <c r="L98" s="2">
        <f t="shared" si="98"/>
        <v>2031</v>
      </c>
      <c r="M98" s="2">
        <f t="shared" si="98"/>
        <v>2032</v>
      </c>
      <c r="N98" s="2">
        <f t="shared" si="98"/>
        <v>2033</v>
      </c>
      <c r="O98" s="2">
        <f t="shared" si="98"/>
        <v>2034</v>
      </c>
      <c r="P98" s="2">
        <f t="shared" si="98"/>
        <v>2035</v>
      </c>
      <c r="Q98" s="2">
        <f t="shared" si="98"/>
        <v>2036</v>
      </c>
      <c r="R98" s="2">
        <f t="shared" si="98"/>
        <v>2037</v>
      </c>
      <c r="S98" s="2">
        <f t="shared" si="98"/>
        <v>2038</v>
      </c>
      <c r="T98" s="2">
        <f t="shared" si="98"/>
        <v>2039</v>
      </c>
      <c r="U98" s="2">
        <f t="shared" si="98"/>
        <v>2040</v>
      </c>
      <c r="V98" s="2">
        <f t="shared" si="98"/>
        <v>2041</v>
      </c>
      <c r="W98" s="2">
        <f t="shared" si="98"/>
        <v>2042</v>
      </c>
    </row>
    <row r="99" spans="2:23" x14ac:dyDescent="0.25">
      <c r="B99" s="4" t="s">
        <v>34</v>
      </c>
      <c r="C99" s="18">
        <f ca="1">C94</f>
        <v>1433.5712883171357</v>
      </c>
      <c r="D99" s="18">
        <f ca="1">D94</f>
        <v>0</v>
      </c>
      <c r="E99" s="18">
        <f t="shared" ref="E99:W101" ca="1" si="99">E94</f>
        <v>43.296168611721299</v>
      </c>
      <c r="F99" s="18">
        <f t="shared" ca="1" si="99"/>
        <v>-12.5449616868897</v>
      </c>
      <c r="G99" s="18">
        <f t="shared" ca="1" si="99"/>
        <v>-1.8563042018896585</v>
      </c>
      <c r="H99" s="18">
        <f t="shared" ca="1" si="99"/>
        <v>13.852777618948236</v>
      </c>
      <c r="I99" s="18">
        <f t="shared" ca="1" si="99"/>
        <v>-20.459649361377281</v>
      </c>
      <c r="J99" s="18">
        <f t="shared" ca="1" si="99"/>
        <v>52.394665094657491</v>
      </c>
      <c r="K99" s="18">
        <f t="shared" ca="1" si="99"/>
        <v>-23.49041301120981</v>
      </c>
      <c r="L99" s="18">
        <f t="shared" ca="1" si="99"/>
        <v>96.725375013957702</v>
      </c>
      <c r="M99" s="18">
        <f t="shared" ca="1" si="99"/>
        <v>814.72341013115988</v>
      </c>
      <c r="N99" s="18">
        <f t="shared" ca="1" si="99"/>
        <v>335.88001971233859</v>
      </c>
      <c r="O99" s="18">
        <f t="shared" ca="1" si="99"/>
        <v>324.91864472828308</v>
      </c>
      <c r="P99" s="18">
        <f t="shared" ca="1" si="99"/>
        <v>348.73232637276351</v>
      </c>
      <c r="Q99" s="18">
        <f t="shared" ca="1" si="99"/>
        <v>481.2292309648621</v>
      </c>
      <c r="R99" s="18">
        <f t="shared" ca="1" si="99"/>
        <v>319.64595095926256</v>
      </c>
      <c r="S99" s="18">
        <f t="shared" ca="1" si="99"/>
        <v>131.68422932709012</v>
      </c>
      <c r="T99" s="18">
        <f t="shared" ca="1" si="99"/>
        <v>174.03919805469434</v>
      </c>
      <c r="U99" s="18">
        <f t="shared" ca="1" si="99"/>
        <v>-150.71810136943634</v>
      </c>
      <c r="V99" s="18">
        <f t="shared" ca="1" si="99"/>
        <v>120.99658045277944</v>
      </c>
      <c r="W99" s="18">
        <f t="shared" ca="1" si="99"/>
        <v>141.41896992557446</v>
      </c>
    </row>
    <row r="100" spans="2:23" x14ac:dyDescent="0.25">
      <c r="B100" s="4" t="s">
        <v>35</v>
      </c>
      <c r="C100" s="18">
        <f t="shared" ref="C100" ca="1" si="100">C95</f>
        <v>12968.518328593109</v>
      </c>
      <c r="D100" s="18">
        <f t="shared" ref="D100:S101" ca="1" si="101">D95</f>
        <v>2170.6288442002606</v>
      </c>
      <c r="E100" s="18">
        <f t="shared" ca="1" si="101"/>
        <v>2416.4340317721972</v>
      </c>
      <c r="F100" s="18">
        <f t="shared" ca="1" si="101"/>
        <v>1732.5287909056401</v>
      </c>
      <c r="G100" s="18">
        <f t="shared" ca="1" si="101"/>
        <v>1465.2795730068265</v>
      </c>
      <c r="H100" s="18">
        <f t="shared" ca="1" si="101"/>
        <v>1362.2559935194749</v>
      </c>
      <c r="I100" s="18">
        <f t="shared" ca="1" si="101"/>
        <v>1563.7056717188241</v>
      </c>
      <c r="J100" s="18">
        <f t="shared" ca="1" si="101"/>
        <v>1445.2716443870147</v>
      </c>
      <c r="K100" s="18">
        <f t="shared" ca="1" si="101"/>
        <v>1376.0711491687625</v>
      </c>
      <c r="L100" s="18">
        <f t="shared" ca="1" si="101"/>
        <v>1322.7823509188479</v>
      </c>
      <c r="M100" s="18">
        <f t="shared" ca="1" si="101"/>
        <v>104.09697094228289</v>
      </c>
      <c r="N100" s="18">
        <f t="shared" ca="1" si="101"/>
        <v>299.12746332558334</v>
      </c>
      <c r="O100" s="18">
        <f t="shared" ca="1" si="101"/>
        <v>345.01169507259692</v>
      </c>
      <c r="P100" s="18">
        <f t="shared" ca="1" si="101"/>
        <v>287.9160291373795</v>
      </c>
      <c r="Q100" s="18">
        <f t="shared" ca="1" si="101"/>
        <v>102.91466053424418</v>
      </c>
      <c r="R100" s="18">
        <f t="shared" ca="1" si="101"/>
        <v>505.55300060866523</v>
      </c>
      <c r="S100" s="18">
        <f t="shared" ca="1" si="101"/>
        <v>574.09206760952975</v>
      </c>
      <c r="T100" s="18">
        <f t="shared" ca="1" si="99"/>
        <v>688.70357467293479</v>
      </c>
      <c r="U100" s="18">
        <f t="shared" ca="1" si="99"/>
        <v>590.8963542105862</v>
      </c>
      <c r="V100" s="18">
        <f t="shared" ca="1" si="99"/>
        <v>488.43965174224576</v>
      </c>
      <c r="W100" s="18">
        <f t="shared" ca="1" si="99"/>
        <v>929.7351454392076</v>
      </c>
    </row>
    <row r="101" spans="2:23" x14ac:dyDescent="0.25">
      <c r="B101" s="4" t="s">
        <v>1</v>
      </c>
      <c r="C101" s="18">
        <f t="shared" ref="C101" ca="1" si="102">C96</f>
        <v>14402.089616910245</v>
      </c>
      <c r="D101" s="18">
        <f t="shared" ca="1" si="101"/>
        <v>2170.6288442002606</v>
      </c>
      <c r="E101" s="18">
        <f t="shared" ca="1" si="99"/>
        <v>2459.7302003839186</v>
      </c>
      <c r="F101" s="18">
        <f t="shared" ca="1" si="99"/>
        <v>1719.9838292187503</v>
      </c>
      <c r="G101" s="18">
        <f t="shared" ca="1" si="99"/>
        <v>1463.4232688049367</v>
      </c>
      <c r="H101" s="18">
        <f t="shared" ca="1" si="99"/>
        <v>1376.1087711384232</v>
      </c>
      <c r="I101" s="18">
        <f t="shared" ca="1" si="99"/>
        <v>1543.2460223574467</v>
      </c>
      <c r="J101" s="18">
        <f t="shared" ca="1" si="99"/>
        <v>1497.6663094816722</v>
      </c>
      <c r="K101" s="18">
        <f t="shared" ca="1" si="99"/>
        <v>1352.5807361575528</v>
      </c>
      <c r="L101" s="18">
        <f t="shared" ca="1" si="99"/>
        <v>1419.5077259328057</v>
      </c>
      <c r="M101" s="18">
        <f t="shared" ca="1" si="99"/>
        <v>918.82038107344283</v>
      </c>
      <c r="N101" s="18">
        <f t="shared" ca="1" si="99"/>
        <v>635.00748303792193</v>
      </c>
      <c r="O101" s="18">
        <f t="shared" ca="1" si="99"/>
        <v>669.93033980088001</v>
      </c>
      <c r="P101" s="18">
        <f t="shared" ca="1" si="99"/>
        <v>636.64835551014301</v>
      </c>
      <c r="Q101" s="18">
        <f t="shared" ca="1" si="99"/>
        <v>584.1438914991063</v>
      </c>
      <c r="R101" s="18">
        <f t="shared" ca="1" si="99"/>
        <v>825.19895156792779</v>
      </c>
      <c r="S101" s="18">
        <f t="shared" ca="1" si="99"/>
        <v>705.77629693661993</v>
      </c>
      <c r="T101" s="18">
        <f t="shared" ca="1" si="99"/>
        <v>862.74277272762913</v>
      </c>
      <c r="U101" s="18">
        <f t="shared" ca="1" si="99"/>
        <v>440.17825284114986</v>
      </c>
      <c r="V101" s="18">
        <f t="shared" ca="1" si="99"/>
        <v>609.43623219502524</v>
      </c>
      <c r="W101" s="18">
        <f t="shared" ca="1" si="99"/>
        <v>1071.154115364782</v>
      </c>
    </row>
    <row r="104" spans="2:23" x14ac:dyDescent="0.25">
      <c r="B104" s="19"/>
      <c r="C104" s="20"/>
      <c r="D104" s="21"/>
      <c r="H104" s="22"/>
    </row>
    <row r="105" spans="2:23" x14ac:dyDescent="0.25">
      <c r="B105" s="19"/>
      <c r="G105" s="23"/>
    </row>
    <row r="106" spans="2:23" x14ac:dyDescent="0.25">
      <c r="C106" s="20"/>
      <c r="D106" s="21"/>
    </row>
    <row r="135" spans="2:23" ht="15.75" x14ac:dyDescent="0.25">
      <c r="B135" s="24" t="s">
        <v>71</v>
      </c>
    </row>
    <row r="136" spans="2:23" ht="15.75" x14ac:dyDescent="0.25">
      <c r="B136" s="25" t="s">
        <v>37</v>
      </c>
      <c r="C136" s="26">
        <f>NPV($C$2,D136:W136)</f>
        <v>461.61656539922251</v>
      </c>
      <c r="D136" s="20">
        <f>Change!D86-Base!D86</f>
        <v>0</v>
      </c>
      <c r="E136" s="20">
        <f>Change!E86-Base!E86</f>
        <v>0</v>
      </c>
      <c r="F136" s="20">
        <f>Change!F86-Base!F86</f>
        <v>0</v>
      </c>
      <c r="G136" s="20">
        <f>Change!G86-Base!G86</f>
        <v>26.999012466259501</v>
      </c>
      <c r="H136" s="20">
        <f>Change!H86-Base!H86</f>
        <v>48.622178572999928</v>
      </c>
      <c r="I136" s="20">
        <f>Change!I86-Base!I86</f>
        <v>73.499357062999934</v>
      </c>
      <c r="J136" s="20">
        <f>Change!J86-Base!J86</f>
        <v>85.252821096999469</v>
      </c>
      <c r="K136" s="20">
        <f>Change!K86-Base!K86</f>
        <v>100.94452573300077</v>
      </c>
      <c r="L136" s="20">
        <f>Change!L86-Base!L86</f>
        <v>91.187780970998574</v>
      </c>
      <c r="M136" s="20">
        <f>Change!M86-Base!M86</f>
        <v>94.149242983000477</v>
      </c>
      <c r="N136" s="20">
        <f>Change!N86-Base!N86</f>
        <v>93.74438570500115</v>
      </c>
      <c r="O136" s="20">
        <f>Change!O86-Base!O86</f>
        <v>91.657850588901056</v>
      </c>
      <c r="P136" s="20">
        <f>Change!P86-Base!P86</f>
        <v>69.434888623840379</v>
      </c>
      <c r="Q136" s="20">
        <f>Change!Q86-Base!Q86</f>
        <v>50.710266995800339</v>
      </c>
      <c r="R136" s="20">
        <f>Change!R86-Base!R86</f>
        <v>0.47133399252743402</v>
      </c>
      <c r="S136" s="20">
        <f>Change!S86-Base!S86</f>
        <v>-2.3737846036201518</v>
      </c>
      <c r="T136" s="20">
        <f>Change!T86-Base!T86</f>
        <v>6.4436885512695881</v>
      </c>
      <c r="U136" s="20">
        <f>Change!U86-Base!U86</f>
        <v>1.4145734754401929</v>
      </c>
      <c r="V136" s="20">
        <f>Change!V86-Base!V86</f>
        <v>-4.5829384594089788</v>
      </c>
      <c r="W136" s="20">
        <f>Change!W86-Base!W86</f>
        <v>7.9336309808804799</v>
      </c>
    </row>
    <row r="137" spans="2:23" ht="15.75" x14ac:dyDescent="0.25">
      <c r="B137" s="25" t="s">
        <v>5</v>
      </c>
      <c r="C137" s="26">
        <f t="shared" ref="C137:C145" si="103">NPV($C$2,D137:W137)</f>
        <v>1.0473564807530054</v>
      </c>
      <c r="D137" s="20">
        <f>Change!D87-Base!D87</f>
        <v>1.1333228549000296</v>
      </c>
      <c r="E137" s="20">
        <f>Change!E87-Base!E87</f>
        <v>-9.9999999997635314E-4</v>
      </c>
      <c r="F137" s="20">
        <f>Change!F87-Base!F87</f>
        <v>-3.0000000000427463E-3</v>
      </c>
      <c r="G137" s="20">
        <f>Change!G87-Base!G87</f>
        <v>-9.9999999997635314E-4</v>
      </c>
      <c r="H137" s="20">
        <f>Change!H87-Base!H87</f>
        <v>-4.0000000000190994E-3</v>
      </c>
      <c r="I137" s="20">
        <f>Change!I87-Base!I87</f>
        <v>-5.0000067000155468E-3</v>
      </c>
      <c r="J137" s="20">
        <f>Change!J87-Base!J87</f>
        <v>2.0000000000095497E-3</v>
      </c>
      <c r="K137" s="20">
        <f>Change!K87-Base!K87</f>
        <v>-4.0000000000190994E-3</v>
      </c>
      <c r="L137" s="20">
        <f>Change!L87-Base!L87</f>
        <v>1.0000000000331966E-3</v>
      </c>
      <c r="M137" s="20">
        <f>Change!M87-Base!M87</f>
        <v>3.0000000000427463E-3</v>
      </c>
      <c r="N137" s="20">
        <f>Change!N87-Base!N87</f>
        <v>-2.9999999999859028E-3</v>
      </c>
      <c r="O137" s="20">
        <f>Change!O87-Base!O87</f>
        <v>-9.9999999997635314E-4</v>
      </c>
      <c r="P137" s="20">
        <f>Change!P87-Base!P87</f>
        <v>-2.7229987153987167E-8</v>
      </c>
      <c r="Q137" s="20">
        <f>Change!Q87-Base!Q87</f>
        <v>0</v>
      </c>
      <c r="R137" s="20">
        <f>Change!R87-Base!R87</f>
        <v>-2.0000000000095497E-3</v>
      </c>
      <c r="S137" s="20">
        <f>Change!S87-Base!S87</f>
        <v>-2.9999999999859028E-3</v>
      </c>
      <c r="T137" s="20">
        <f>Change!T87-Base!T87</f>
        <v>-2.0000000000095497E-3</v>
      </c>
      <c r="U137" s="20">
        <f>Change!U87-Base!U87</f>
        <v>0</v>
      </c>
      <c r="V137" s="20">
        <f>Change!V87-Base!V87</f>
        <v>0</v>
      </c>
      <c r="W137" s="20">
        <f>Change!W87-Base!W87</f>
        <v>-4.0000000000190994E-3</v>
      </c>
    </row>
    <row r="138" spans="2:23" ht="15.75" x14ac:dyDescent="0.25">
      <c r="B138" s="25" t="s">
        <v>38</v>
      </c>
      <c r="C138" s="26">
        <f t="shared" si="103"/>
        <v>0</v>
      </c>
      <c r="D138" s="20">
        <f>Change!D88-Base!D88</f>
        <v>0</v>
      </c>
      <c r="E138" s="20">
        <f>Change!E88-Base!E88</f>
        <v>0</v>
      </c>
      <c r="F138" s="20">
        <f>Change!F88-Base!F88</f>
        <v>0</v>
      </c>
      <c r="G138" s="20">
        <f>Change!G88-Base!G88</f>
        <v>0</v>
      </c>
      <c r="H138" s="20">
        <f>Change!H88-Base!H88</f>
        <v>0</v>
      </c>
      <c r="I138" s="20">
        <f>Change!I88-Base!I88</f>
        <v>0</v>
      </c>
      <c r="J138" s="20">
        <f>Change!J88-Base!J88</f>
        <v>0</v>
      </c>
      <c r="K138" s="20">
        <f>Change!K88-Base!K88</f>
        <v>0</v>
      </c>
      <c r="L138" s="20">
        <f>Change!L88-Base!L88</f>
        <v>0</v>
      </c>
      <c r="M138" s="20">
        <f>Change!M88-Base!M88</f>
        <v>0</v>
      </c>
      <c r="N138" s="20">
        <f>Change!N88-Base!N88</f>
        <v>0</v>
      </c>
      <c r="O138" s="20">
        <f>Change!O88-Base!O88</f>
        <v>0</v>
      </c>
      <c r="P138" s="20">
        <f>Change!P88-Base!P88</f>
        <v>0</v>
      </c>
      <c r="Q138" s="20">
        <f>Change!Q88-Base!Q88</f>
        <v>0</v>
      </c>
      <c r="R138" s="20">
        <f>Change!R88-Base!R88</f>
        <v>0</v>
      </c>
      <c r="S138" s="20">
        <f>Change!S88-Base!S88</f>
        <v>0</v>
      </c>
      <c r="T138" s="20">
        <f>Change!T88-Base!T88</f>
        <v>0</v>
      </c>
      <c r="U138" s="20">
        <f>Change!U88-Base!U88</f>
        <v>0</v>
      </c>
      <c r="V138" s="20">
        <f>Change!V88-Base!V88</f>
        <v>0</v>
      </c>
      <c r="W138" s="20">
        <f>Change!W88-Base!W88</f>
        <v>0</v>
      </c>
    </row>
    <row r="139" spans="2:23" ht="15.75" x14ac:dyDescent="0.25">
      <c r="B139" s="25" t="s">
        <v>39</v>
      </c>
      <c r="C139" s="26">
        <f t="shared" si="103"/>
        <v>-13207.709356303245</v>
      </c>
      <c r="D139" s="20">
        <f>Change!D89-Base!D89</f>
        <v>-1908.7839876065791</v>
      </c>
      <c r="E139" s="20">
        <f>Change!E89-Base!E89</f>
        <v>-2109.8010958665</v>
      </c>
      <c r="F139" s="20">
        <f>Change!F89-Base!F89</f>
        <v>927.27329674353132</v>
      </c>
      <c r="G139" s="20">
        <f>Change!G89-Base!G89</f>
        <v>-244.49182460727934</v>
      </c>
      <c r="H139" s="20">
        <f>Change!H89-Base!H89</f>
        <v>-999.62367435980923</v>
      </c>
      <c r="I139" s="20">
        <f>Change!I89-Base!I89</f>
        <v>75.01240724777017</v>
      </c>
      <c r="J139" s="20">
        <f>Change!J89-Base!J89</f>
        <v>1337.220554936981</v>
      </c>
      <c r="K139" s="20">
        <f>Change!K89-Base!K89</f>
        <v>950.6950911385029</v>
      </c>
      <c r="L139" s="20">
        <f>Change!L89-Base!L89</f>
        <v>849.83461546936087</v>
      </c>
      <c r="M139" s="20">
        <f>Change!M89-Base!M89</f>
        <v>-4206.068170904764</v>
      </c>
      <c r="N139" s="20">
        <f>Change!N89-Base!N89</f>
        <v>-2729.0169126489473</v>
      </c>
      <c r="O139" s="20">
        <f>Change!O89-Base!O89</f>
        <v>-2854.3514664891336</v>
      </c>
      <c r="P139" s="20">
        <f>Change!P89-Base!P89</f>
        <v>-2716.3819142886005</v>
      </c>
      <c r="Q139" s="20">
        <f>Change!Q89-Base!Q89</f>
        <v>-2404.193670519182</v>
      </c>
      <c r="R139" s="20">
        <f>Change!R89-Base!R89</f>
        <v>-1330.1485255950911</v>
      </c>
      <c r="S139" s="20">
        <f>Change!S89-Base!S89</f>
        <v>-1732.3550673763748</v>
      </c>
      <c r="T139" s="20">
        <f>Change!T89-Base!T89</f>
        <v>-1648.9771172881756</v>
      </c>
      <c r="U139" s="20">
        <f>Change!U89-Base!U89</f>
        <v>-3206.3437504338381</v>
      </c>
      <c r="V139" s="20">
        <f>Change!V89-Base!V89</f>
        <v>-3127.0377404330757</v>
      </c>
      <c r="W139" s="20">
        <f>Change!W89-Base!W89</f>
        <v>-2866.3726559372335</v>
      </c>
    </row>
    <row r="140" spans="2:23" ht="15.75" x14ac:dyDescent="0.25">
      <c r="B140" s="25" t="s">
        <v>40</v>
      </c>
      <c r="C140" s="26">
        <f t="shared" si="103"/>
        <v>836.80196662430421</v>
      </c>
      <c r="D140" s="20">
        <f>Change!D90-Base!D90</f>
        <v>0</v>
      </c>
      <c r="E140" s="20">
        <f>Change!E90-Base!E90</f>
        <v>0</v>
      </c>
      <c r="F140" s="20">
        <f>Change!F90-Base!F90</f>
        <v>3.3226477322500614</v>
      </c>
      <c r="G140" s="20">
        <f>Change!G90-Base!G90</f>
        <v>-8.4285553895406338</v>
      </c>
      <c r="H140" s="20">
        <f>Change!H90-Base!H90</f>
        <v>145.10228208675926</v>
      </c>
      <c r="I140" s="20">
        <f>Change!I90-Base!I90</f>
        <v>146.98535018641996</v>
      </c>
      <c r="J140" s="20">
        <f>Change!J90-Base!J90</f>
        <v>146.94805263137096</v>
      </c>
      <c r="K140" s="20">
        <f>Change!K90-Base!K90</f>
        <v>-890.81057171068824</v>
      </c>
      <c r="L140" s="20">
        <f>Change!L90-Base!L90</f>
        <v>-907.91407244415859</v>
      </c>
      <c r="M140" s="20">
        <f>Change!M90-Base!M90</f>
        <v>-1253.5562726279586</v>
      </c>
      <c r="N140" s="20">
        <f>Change!N90-Base!N90</f>
        <v>2377.8367791757846</v>
      </c>
      <c r="O140" s="20">
        <f>Change!O90-Base!O90</f>
        <v>2182.9580847626548</v>
      </c>
      <c r="P140" s="20">
        <f>Change!P90-Base!P90</f>
        <v>2044.4332062910125</v>
      </c>
      <c r="Q140" s="20">
        <f>Change!Q90-Base!Q90</f>
        <v>2072.1949028910622</v>
      </c>
      <c r="R140" s="20">
        <f>Change!R90-Base!R90</f>
        <v>-929.2694626842349</v>
      </c>
      <c r="S140" s="20">
        <f>Change!S90-Base!S90</f>
        <v>-985.96260934678685</v>
      </c>
      <c r="T140" s="20">
        <f>Change!T90-Base!T90</f>
        <v>-959.41976581350536</v>
      </c>
      <c r="U140" s="20">
        <f>Change!U90-Base!U90</f>
        <v>-838.27653380791526</v>
      </c>
      <c r="V140" s="20">
        <f>Change!V90-Base!V90</f>
        <v>-657.3119910272344</v>
      </c>
      <c r="W140" s="20">
        <f>Change!W90-Base!W90</f>
        <v>-648.73996023335894</v>
      </c>
    </row>
    <row r="141" spans="2:23" ht="15.75" x14ac:dyDescent="0.25">
      <c r="B141" s="25" t="s">
        <v>41</v>
      </c>
      <c r="C141" s="26">
        <f t="shared" si="103"/>
        <v>10121.576083163869</v>
      </c>
      <c r="D141" s="20">
        <f>Change!D91-Base!D91</f>
        <v>182.7915513170301</v>
      </c>
      <c r="E141" s="20">
        <f>Change!E91-Base!E91</f>
        <v>76.970403670609812</v>
      </c>
      <c r="F141" s="20">
        <f>Change!F91-Base!F91</f>
        <v>-194.88621201075875</v>
      </c>
      <c r="G141" s="20">
        <f>Change!G91-Base!G91</f>
        <v>-58.973994836260317</v>
      </c>
      <c r="H141" s="20">
        <f>Change!H91-Base!H91</f>
        <v>2.2054584106590482</v>
      </c>
      <c r="I141" s="20">
        <f>Change!I91-Base!I91</f>
        <v>3.0803929158810206</v>
      </c>
      <c r="J141" s="20">
        <f>Change!J91-Base!J91</f>
        <v>1.4121346120009548</v>
      </c>
      <c r="K141" s="20">
        <f>Change!K91-Base!K91</f>
        <v>4.9340712503180839E-3</v>
      </c>
      <c r="L141" s="20">
        <f>Change!L91-Base!L91</f>
        <v>1335.0896842472575</v>
      </c>
      <c r="M141" s="20">
        <f>Change!M91-Base!M91</f>
        <v>9011.6268356841683</v>
      </c>
      <c r="N141" s="20">
        <f>Change!N91-Base!N91</f>
        <v>721.60829921114782</v>
      </c>
      <c r="O141" s="20">
        <f>Change!O91-Base!O91</f>
        <v>317.99242925294675</v>
      </c>
      <c r="P141" s="20">
        <f>Change!P91-Base!P91</f>
        <v>1982.0441498256187</v>
      </c>
      <c r="Q141" s="20">
        <f>Change!Q91-Base!Q91</f>
        <v>3687.5144773144639</v>
      </c>
      <c r="R141" s="20">
        <f>Change!R91-Base!R91</f>
        <v>1779.8990530057854</v>
      </c>
      <c r="S141" s="20">
        <f>Change!S91-Base!S91</f>
        <v>1375.8033428557173</v>
      </c>
      <c r="T141" s="20">
        <f>Change!T91-Base!T91</f>
        <v>104.11126356272871</v>
      </c>
      <c r="U141" s="20">
        <f>Change!U91-Base!U91</f>
        <v>-644.21549093830981</v>
      </c>
      <c r="V141" s="20">
        <f>Change!V91-Base!V91</f>
        <v>1329.6015942924714</v>
      </c>
      <c r="W141" s="20">
        <f>Change!W91-Base!W91</f>
        <v>1441.7055112270173</v>
      </c>
    </row>
    <row r="142" spans="2:23" ht="15.75" x14ac:dyDescent="0.25">
      <c r="B142" s="25" t="s">
        <v>42</v>
      </c>
      <c r="C142" s="26">
        <f t="shared" si="103"/>
        <v>-2827.99578085743</v>
      </c>
      <c r="D142" s="20">
        <f>Change!D92-Base!D92</f>
        <v>-25.181559268510682</v>
      </c>
      <c r="E142" s="20">
        <f>Change!E92-Base!E92</f>
        <v>-1.1179228328701356</v>
      </c>
      <c r="F142" s="20">
        <f>Change!F92-Base!F92</f>
        <v>-59.550803580561478</v>
      </c>
      <c r="G142" s="20">
        <f>Change!G92-Base!G92</f>
        <v>-25.019785168961789</v>
      </c>
      <c r="H142" s="20">
        <f>Change!H92-Base!H92</f>
        <v>-0.20356033944972296</v>
      </c>
      <c r="I142" s="20">
        <f>Change!I92-Base!I92</f>
        <v>-7.5607839402591708</v>
      </c>
      <c r="J142" s="20">
        <f>Change!J92-Base!J92</f>
        <v>2.3062604616516182</v>
      </c>
      <c r="K142" s="20">
        <f>Change!K92-Base!K92</f>
        <v>-640.41562783056179</v>
      </c>
      <c r="L142" s="20">
        <f>Change!L92-Base!L92</f>
        <v>-816.57188760542158</v>
      </c>
      <c r="M142" s="20">
        <f>Change!M92-Base!M92</f>
        <v>-750.05447396624913</v>
      </c>
      <c r="N142" s="20">
        <f>Change!N92-Base!N92</f>
        <v>-405.67454176958199</v>
      </c>
      <c r="O142" s="20">
        <f>Change!O92-Base!O92</f>
        <v>-307.20409849585849</v>
      </c>
      <c r="P142" s="20">
        <f>Change!P92-Base!P92</f>
        <v>-515.07259402427553</v>
      </c>
      <c r="Q142" s="20">
        <f>Change!Q92-Base!Q92</f>
        <v>-580.05802379608485</v>
      </c>
      <c r="R142" s="20">
        <f>Change!R92-Base!R92</f>
        <v>-548.88911847247618</v>
      </c>
      <c r="S142" s="20">
        <f>Change!S92-Base!S92</f>
        <v>-447.32998190937542</v>
      </c>
      <c r="T142" s="20">
        <f>Change!T92-Base!T92</f>
        <v>-333.20004897204217</v>
      </c>
      <c r="U142" s="20">
        <f>Change!U92-Base!U92</f>
        <v>-399.60792434352243</v>
      </c>
      <c r="V142" s="20">
        <f>Change!V92-Base!V92</f>
        <v>-205.97618980701736</v>
      </c>
      <c r="W142" s="20">
        <f>Change!W92-Base!W92</f>
        <v>-156.32996473346793</v>
      </c>
    </row>
    <row r="143" spans="2:23" ht="15.75" x14ac:dyDescent="0.25">
      <c r="B143" s="25" t="s">
        <v>43</v>
      </c>
      <c r="C143" s="26">
        <f t="shared" si="103"/>
        <v>-95109.664721782945</v>
      </c>
      <c r="D143" s="20">
        <f>Change!D93-Base!D93</f>
        <v>-16717.915352572862</v>
      </c>
      <c r="E143" s="20">
        <f>Change!E93-Base!E93</f>
        <v>-17961.906287267448</v>
      </c>
      <c r="F143" s="20">
        <f>Change!F93-Base!F93</f>
        <v>-12142.865461610767</v>
      </c>
      <c r="G143" s="20">
        <f>Change!G93-Base!G93</f>
        <v>-12658.360463571589</v>
      </c>
      <c r="H143" s="20">
        <f>Change!H93-Base!H93</f>
        <v>-15024.185386200726</v>
      </c>
      <c r="I143" s="20">
        <f>Change!I93-Base!I93</f>
        <v>-9257.9503161570101</v>
      </c>
      <c r="J143" s="20">
        <f>Change!J93-Base!J93</f>
        <v>-8061.8842624843164</v>
      </c>
      <c r="K143" s="20">
        <f>Change!K93-Base!K93</f>
        <v>-7768.6159806389915</v>
      </c>
      <c r="L143" s="20">
        <f>Change!L93-Base!L93</f>
        <v>-6928.5960250114149</v>
      </c>
      <c r="M143" s="20">
        <f>Change!M93-Base!M93</f>
        <v>-3568.6110279461864</v>
      </c>
      <c r="N143" s="20">
        <f>Change!N93-Base!N93</f>
        <v>-3514.5663120869722</v>
      </c>
      <c r="O143" s="20">
        <f>Change!O93-Base!O93</f>
        <v>-4031.9653290425194</v>
      </c>
      <c r="P143" s="20">
        <f>Change!P93-Base!P93</f>
        <v>-2390.2870054368104</v>
      </c>
      <c r="Q143" s="20">
        <f>Change!Q93-Base!Q93</f>
        <v>3.5033472547365818</v>
      </c>
      <c r="R143" s="20">
        <f>Change!R93-Base!R93</f>
        <v>-2829.7953678909253</v>
      </c>
      <c r="S143" s="20">
        <f>Change!S93-Base!S93</f>
        <v>-3201.5283600693074</v>
      </c>
      <c r="T143" s="20">
        <f>Change!T93-Base!T93</f>
        <v>-4006.3339873659424</v>
      </c>
      <c r="U143" s="20">
        <f>Change!U93-Base!U93</f>
        <v>-4933.947337803751</v>
      </c>
      <c r="V143" s="20">
        <f>Change!V93-Base!V93</f>
        <v>-2968.7407850632881</v>
      </c>
      <c r="W143" s="20">
        <f>Change!W93-Base!W93</f>
        <v>-2582.8584015709785</v>
      </c>
    </row>
    <row r="144" spans="2:23" ht="15.75" x14ac:dyDescent="0.25">
      <c r="B144" s="25" t="s">
        <v>44</v>
      </c>
      <c r="C144" s="26">
        <f t="shared" si="103"/>
        <v>0</v>
      </c>
      <c r="D144" s="20">
        <f>Change!D94-Base!D94</f>
        <v>0</v>
      </c>
      <c r="E144" s="20">
        <f>Change!E94-Base!E94</f>
        <v>0</v>
      </c>
      <c r="F144" s="20">
        <f>Change!F94-Base!F94</f>
        <v>0</v>
      </c>
      <c r="G144" s="20">
        <f>Change!G94-Base!G94</f>
        <v>0</v>
      </c>
      <c r="H144" s="20">
        <f>Change!H94-Base!H94</f>
        <v>0</v>
      </c>
      <c r="I144" s="20">
        <f>Change!I94-Base!I94</f>
        <v>0</v>
      </c>
      <c r="J144" s="20">
        <f>Change!J94-Base!J94</f>
        <v>0</v>
      </c>
      <c r="K144" s="20">
        <f>Change!K94-Base!K94</f>
        <v>0</v>
      </c>
      <c r="L144" s="20">
        <f>Change!L94-Base!L94</f>
        <v>0</v>
      </c>
      <c r="M144" s="20">
        <f>Change!M94-Base!M94</f>
        <v>0</v>
      </c>
      <c r="N144" s="20">
        <f>Change!N94-Base!N94</f>
        <v>0</v>
      </c>
      <c r="O144" s="20">
        <f>Change!O94-Base!O94</f>
        <v>0</v>
      </c>
      <c r="P144" s="20">
        <f>Change!P94-Base!P94</f>
        <v>0</v>
      </c>
      <c r="Q144" s="20">
        <f>Change!Q94-Base!Q94</f>
        <v>0</v>
      </c>
      <c r="R144" s="20">
        <f>Change!R94-Base!R94</f>
        <v>0</v>
      </c>
      <c r="S144" s="20">
        <f>Change!S94-Base!S94</f>
        <v>0</v>
      </c>
      <c r="T144" s="20">
        <f>Change!T94-Base!T94</f>
        <v>0</v>
      </c>
      <c r="U144" s="20">
        <f>Change!U94-Base!U94</f>
        <v>0</v>
      </c>
      <c r="V144" s="20">
        <f>Change!V94-Base!V94</f>
        <v>0</v>
      </c>
      <c r="W144" s="20">
        <f>Change!W94-Base!W94</f>
        <v>0</v>
      </c>
    </row>
    <row r="145" spans="2:23" ht="15.75" x14ac:dyDescent="0.25">
      <c r="B145" s="27" t="s">
        <v>1</v>
      </c>
      <c r="C145" s="26">
        <f t="shared" si="103"/>
        <v>0</v>
      </c>
      <c r="D145" s="20">
        <f>Change!D95-Base!D95</f>
        <v>0</v>
      </c>
      <c r="E145" s="20">
        <f>Change!E95-Base!E95</f>
        <v>0</v>
      </c>
      <c r="F145" s="20">
        <f>Change!F95-Base!F95</f>
        <v>0</v>
      </c>
      <c r="G145" s="20">
        <f>Change!G95-Base!G95</f>
        <v>0</v>
      </c>
      <c r="H145" s="20">
        <f>Change!H95-Base!H95</f>
        <v>0</v>
      </c>
      <c r="I145" s="20">
        <f>Change!I95-Base!I95</f>
        <v>0</v>
      </c>
      <c r="J145" s="20">
        <f>Change!J95-Base!J95</f>
        <v>0</v>
      </c>
      <c r="K145" s="20">
        <f>Change!K95-Base!K95</f>
        <v>0</v>
      </c>
      <c r="L145" s="20">
        <f>Change!L95-Base!L95</f>
        <v>0</v>
      </c>
      <c r="M145" s="20">
        <f>Change!M95-Base!M95</f>
        <v>0</v>
      </c>
      <c r="N145" s="20">
        <f>Change!N95-Base!N95</f>
        <v>0</v>
      </c>
      <c r="O145" s="20">
        <f>Change!O95-Base!O95</f>
        <v>0</v>
      </c>
      <c r="P145" s="20">
        <f>Change!P95-Base!P95</f>
        <v>0</v>
      </c>
      <c r="Q145" s="20">
        <f>Change!Q95-Base!Q95</f>
        <v>0</v>
      </c>
      <c r="R145" s="20">
        <f>Change!R95-Base!R95</f>
        <v>0</v>
      </c>
      <c r="S145" s="20">
        <f>Change!S95-Base!S95</f>
        <v>0</v>
      </c>
      <c r="T145" s="20">
        <f>Change!T95-Base!T95</f>
        <v>0</v>
      </c>
      <c r="U145" s="20">
        <f>Change!U95-Base!U95</f>
        <v>0</v>
      </c>
      <c r="V145" s="20">
        <f>Change!V95-Base!V95</f>
        <v>0</v>
      </c>
      <c r="W145" s="20">
        <f>Change!W95-Base!W95</f>
        <v>0</v>
      </c>
    </row>
    <row r="146" spans="2:23" x14ac:dyDescent="0.25">
      <c r="C146" s="20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92BFE-B186-4A7B-BD96-645C83645EC1}">
  <sheetPr codeName="Sheet2"/>
  <dimension ref="A1:X107"/>
  <sheetViews>
    <sheetView showGridLines="0" zoomScale="80" zoomScaleNormal="8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RowHeight="15" x14ac:dyDescent="0.25"/>
  <cols>
    <col min="1" max="1" width="9.140625" style="4"/>
    <col min="2" max="2" width="28.42578125" style="4" customWidth="1"/>
    <col min="3" max="3" width="19.42578125" style="4" customWidth="1"/>
    <col min="4" max="23" width="11.42578125" style="4" customWidth="1"/>
    <col min="24" max="24" width="5" style="4" customWidth="1"/>
    <col min="25" max="25" width="8.7109375" style="4" bestFit="1" customWidth="1"/>
    <col min="26" max="26" width="7.7109375" style="4" bestFit="1" customWidth="1"/>
    <col min="27" max="27" width="4.28515625" style="4" customWidth="1"/>
    <col min="28" max="28" width="18" style="4" customWidth="1"/>
    <col min="29" max="29" width="15.28515625" style="4" customWidth="1"/>
    <col min="30" max="30" width="12.28515625" style="4" bestFit="1" customWidth="1"/>
    <col min="31" max="16384" width="9.140625" style="4"/>
  </cols>
  <sheetData>
    <row r="1" spans="1:24" ht="21" thickBot="1" x14ac:dyDescent="0.35">
      <c r="C1" s="5" t="s">
        <v>0</v>
      </c>
      <c r="D1" s="32"/>
      <c r="F1" s="33" t="str">
        <f>_xlfn.TEXTBEFORE(ChangeStudyName,"(")&amp;" - Less - "&amp;_xlfn.TEXTBEFORE(BaseStudyName,"(")</f>
        <v xml:space="preserve">23U.IR.LST.20.BA12.EP.SC.WA CAGW+Short EarlyRen.56005  - Less - 23U.LP.LST.20.BA12.EP.MM.Integrated Portfolio+WA Adds.56000 </v>
      </c>
    </row>
    <row r="2" spans="1:24" ht="15.75" thickBot="1" x14ac:dyDescent="0.3">
      <c r="C2" s="6">
        <v>6.7699999999999996E-2</v>
      </c>
    </row>
    <row r="5" spans="1:24" x14ac:dyDescent="0.25">
      <c r="B5" s="28" t="s">
        <v>2</v>
      </c>
      <c r="C5" s="29" t="s">
        <v>3</v>
      </c>
      <c r="D5" s="30">
        <v>2023</v>
      </c>
      <c r="E5" s="30">
        <v>2024</v>
      </c>
      <c r="F5" s="30">
        <v>2025</v>
      </c>
      <c r="G5" s="30">
        <v>2026</v>
      </c>
      <c r="H5" s="30">
        <v>2027</v>
      </c>
      <c r="I5" s="30">
        <v>2028</v>
      </c>
      <c r="J5" s="30">
        <v>2029</v>
      </c>
      <c r="K5" s="30">
        <v>2030</v>
      </c>
      <c r="L5" s="30">
        <v>2031</v>
      </c>
      <c r="M5" s="30">
        <v>2032</v>
      </c>
      <c r="N5" s="30">
        <v>2033</v>
      </c>
      <c r="O5" s="30">
        <v>2034</v>
      </c>
      <c r="P5" s="30">
        <v>2035</v>
      </c>
      <c r="Q5" s="30">
        <v>2036</v>
      </c>
      <c r="R5" s="30">
        <v>2037</v>
      </c>
      <c r="S5" s="30">
        <v>2038</v>
      </c>
      <c r="T5" s="30">
        <v>2039</v>
      </c>
      <c r="U5" s="30">
        <v>2040</v>
      </c>
      <c r="V5" s="30">
        <v>2041</v>
      </c>
      <c r="W5" s="30">
        <v>2042</v>
      </c>
    </row>
    <row r="6" spans="1:24" x14ac:dyDescent="0.25">
      <c r="A6" s="20"/>
    </row>
    <row r="7" spans="1:24" ht="15.75" x14ac:dyDescent="0.25">
      <c r="A7" s="20">
        <v>1</v>
      </c>
      <c r="B7" s="24" t="s">
        <v>4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1:24" ht="15.75" x14ac:dyDescent="0.25">
      <c r="A8" s="20"/>
      <c r="B8" s="24" t="s">
        <v>74</v>
      </c>
      <c r="C8" s="20">
        <f t="shared" ref="C8" si="0">NPV($C$2,D8:W8)</f>
        <v>-183.38461095278299</v>
      </c>
      <c r="D8" s="34">
        <f>Change!D8-Base!D8</f>
        <v>-22.359084335936664</v>
      </c>
      <c r="E8" s="34">
        <f>Change!E8-Base!E8</f>
        <v>-23.798096206310301</v>
      </c>
      <c r="F8" s="34">
        <f>Change!F8-Base!F8</f>
        <v>-19.963282957615156</v>
      </c>
      <c r="G8" s="34">
        <f>Change!G8-Base!G8</f>
        <v>-20.610289588501061</v>
      </c>
      <c r="H8" s="34">
        <f>Change!H8-Base!H8</f>
        <v>-23.687790162405499</v>
      </c>
      <c r="I8" s="34">
        <f>Change!I8-Base!I8</f>
        <v>-18.43329823587041</v>
      </c>
      <c r="J8" s="34">
        <f>Change!J8-Base!J8</f>
        <v>-20.219200266316406</v>
      </c>
      <c r="K8" s="34">
        <f>Change!K8-Base!K8</f>
        <v>-15.722672015060112</v>
      </c>
      <c r="L8" s="34">
        <f>Change!L8-Base!L8</f>
        <v>-16.327895779862416</v>
      </c>
      <c r="M8" s="34">
        <f>Change!M8-Base!M8</f>
        <v>-27.752783049079895</v>
      </c>
      <c r="N8" s="34">
        <f>Change!N8-Base!N8</f>
        <v>-8.6563893833706089</v>
      </c>
      <c r="O8" s="34">
        <f>Change!O8-Base!O8</f>
        <v>-8.816491267611184</v>
      </c>
      <c r="P8" s="34">
        <f>Change!P8-Base!P8</f>
        <v>-14.381330707267509</v>
      </c>
      <c r="Q8" s="34">
        <f>Change!Q8-Base!Q8</f>
        <v>-17.942346357487509</v>
      </c>
      <c r="R8" s="34">
        <f>Change!R8-Base!R8</f>
        <v>-14.52891842551621</v>
      </c>
      <c r="S8" s="34">
        <f>Change!S8-Base!S8</f>
        <v>-12.647307737174799</v>
      </c>
      <c r="T8" s="34">
        <f>Change!T8-Base!T8</f>
        <v>-7.1909347946144067</v>
      </c>
      <c r="U8" s="34">
        <f>Change!U8-Base!U8</f>
        <v>0.33574663822245976</v>
      </c>
      <c r="V8" s="34">
        <f>Change!V8-Base!V8</f>
        <v>-0.91088191470318991</v>
      </c>
      <c r="W8" s="34">
        <f>Change!W8-Base!W8</f>
        <v>-1.1137390126614399</v>
      </c>
      <c r="X8" s="20"/>
    </row>
    <row r="9" spans="1:24" ht="15.75" x14ac:dyDescent="0.25">
      <c r="A9" s="20"/>
      <c r="B9" s="25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ht="15.75" x14ac:dyDescent="0.25">
      <c r="A10" s="20"/>
      <c r="B10" s="27" t="s">
        <v>1</v>
      </c>
      <c r="C10" s="35">
        <f t="shared" ref="C10" si="1">NPV($C$2,D10:W10)</f>
        <v>-183.38461095278299</v>
      </c>
      <c r="D10" s="35">
        <f>Change!D10-Base!D10</f>
        <v>-22.359084335936664</v>
      </c>
      <c r="E10" s="35">
        <f>Change!E10-Base!E10</f>
        <v>-23.798096206310301</v>
      </c>
      <c r="F10" s="35">
        <f>Change!F10-Base!F10</f>
        <v>-19.963282957615156</v>
      </c>
      <c r="G10" s="35">
        <f>Change!G10-Base!G10</f>
        <v>-20.610289588501061</v>
      </c>
      <c r="H10" s="35">
        <f>Change!H10-Base!H10</f>
        <v>-23.687790162405499</v>
      </c>
      <c r="I10" s="35">
        <f>Change!I10-Base!I10</f>
        <v>-18.43329823587041</v>
      </c>
      <c r="J10" s="35">
        <f>Change!J10-Base!J10</f>
        <v>-20.219200266316406</v>
      </c>
      <c r="K10" s="35">
        <f>Change!K10-Base!K10</f>
        <v>-15.722672015060112</v>
      </c>
      <c r="L10" s="35">
        <f>Change!L10-Base!L10</f>
        <v>-16.327895779862416</v>
      </c>
      <c r="M10" s="35">
        <f>Change!M10-Base!M10</f>
        <v>-27.752783049079895</v>
      </c>
      <c r="N10" s="35">
        <f>Change!N10-Base!N10</f>
        <v>-8.6563893833706089</v>
      </c>
      <c r="O10" s="35">
        <f>Change!O10-Base!O10</f>
        <v>-8.816491267611184</v>
      </c>
      <c r="P10" s="35">
        <f>Change!P10-Base!P10</f>
        <v>-14.381330707267509</v>
      </c>
      <c r="Q10" s="35">
        <f>Change!Q10-Base!Q10</f>
        <v>-17.942346357487509</v>
      </c>
      <c r="R10" s="35">
        <f>Change!R10-Base!R10</f>
        <v>-14.52891842551621</v>
      </c>
      <c r="S10" s="35">
        <f>Change!S10-Base!S10</f>
        <v>-12.647307737174799</v>
      </c>
      <c r="T10" s="35">
        <f>Change!T10-Base!T10</f>
        <v>-7.1909347946144067</v>
      </c>
      <c r="U10" s="35">
        <f>Change!U10-Base!U10</f>
        <v>0.33574663822245976</v>
      </c>
      <c r="V10" s="35">
        <f>Change!V10-Base!V10</f>
        <v>-0.91088191470318991</v>
      </c>
      <c r="W10" s="35">
        <f>Change!W10-Base!W10</f>
        <v>-1.1137390126614399</v>
      </c>
      <c r="X10" s="20"/>
    </row>
    <row r="11" spans="1:24" x14ac:dyDescent="0.25">
      <c r="A11" s="20"/>
      <c r="X11" s="20"/>
    </row>
    <row r="12" spans="1:24" ht="15.75" x14ac:dyDescent="0.25">
      <c r="A12" s="20">
        <v>2</v>
      </c>
      <c r="B12" s="24" t="s">
        <v>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1:24" ht="15.75" x14ac:dyDescent="0.25">
      <c r="A13" s="20"/>
      <c r="B13" s="25" t="s">
        <v>75</v>
      </c>
      <c r="C13" s="20">
        <f t="shared" ref="C13:C15" si="2">NPV($C$2,D13:W13)</f>
        <v>-309.37216717496636</v>
      </c>
      <c r="D13" s="34">
        <f>Change!D13-Base!D13</f>
        <v>0</v>
      </c>
      <c r="E13" s="34">
        <f>Change!E13-Base!E13</f>
        <v>-25.609510262434355</v>
      </c>
      <c r="F13" s="34">
        <f>Change!F13-Base!F13</f>
        <v>-23.103688328768158</v>
      </c>
      <c r="G13" s="34">
        <f>Change!G13-Base!G13</f>
        <v>-24.993157479450076</v>
      </c>
      <c r="H13" s="34">
        <f>Change!H13-Base!H13</f>
        <v>-25.34670619178155</v>
      </c>
      <c r="I13" s="34">
        <f>Change!I13-Base!I13</f>
        <v>-8.4969367671224063</v>
      </c>
      <c r="J13" s="34">
        <f>Change!J13-Base!J13</f>
        <v>0</v>
      </c>
      <c r="K13" s="34">
        <f>Change!K13-Base!K13</f>
        <v>0</v>
      </c>
      <c r="L13" s="34">
        <f>Change!L13-Base!L13</f>
        <v>0</v>
      </c>
      <c r="M13" s="34">
        <f>Change!M13-Base!M13</f>
        <v>-65.425798794523757</v>
      </c>
      <c r="N13" s="34">
        <f>Change!N13-Base!N13</f>
        <v>-59.450275068493283</v>
      </c>
      <c r="O13" s="34">
        <f>Change!O13-Base!O13</f>
        <v>-73.579697972602162</v>
      </c>
      <c r="P13" s="34">
        <f>Change!P13-Base!P13</f>
        <v>-64.116535671231873</v>
      </c>
      <c r="Q13" s="34">
        <f>Change!Q13-Base!Q13</f>
        <v>-66.825872438357976</v>
      </c>
      <c r="R13" s="34">
        <f>Change!R13-Base!R13</f>
        <v>-80.22362607794048</v>
      </c>
      <c r="S13" s="34">
        <f>Change!S13-Base!S13</f>
        <v>-65.551453589039397</v>
      </c>
      <c r="T13" s="34">
        <f>Change!T13-Base!T13</f>
        <v>-64.500221589039541</v>
      </c>
      <c r="U13" s="34">
        <f>Change!U13-Base!U13</f>
        <v>0</v>
      </c>
      <c r="V13" s="34">
        <f>Change!V13-Base!V13</f>
        <v>0</v>
      </c>
      <c r="W13" s="34">
        <f>Change!W13-Base!W13</f>
        <v>0</v>
      </c>
      <c r="X13" s="20"/>
    </row>
    <row r="14" spans="1:24" ht="15.75" x14ac:dyDescent="0.25">
      <c r="A14" s="20"/>
      <c r="B14" s="25" t="s">
        <v>7</v>
      </c>
      <c r="C14" s="20">
        <f t="shared" si="2"/>
        <v>0</v>
      </c>
      <c r="D14" s="20">
        <f>Change!D14-Base!D14</f>
        <v>0</v>
      </c>
      <c r="E14" s="20">
        <f>Change!E14-Base!E14</f>
        <v>0</v>
      </c>
      <c r="F14" s="20">
        <f>Change!F14-Base!F14</f>
        <v>0</v>
      </c>
      <c r="G14" s="20">
        <f>Change!G14-Base!G14</f>
        <v>0</v>
      </c>
      <c r="H14" s="20">
        <f>Change!H14-Base!H14</f>
        <v>0</v>
      </c>
      <c r="I14" s="20">
        <f>Change!I14-Base!I14</f>
        <v>0</v>
      </c>
      <c r="J14" s="20">
        <f>Change!J14-Base!J14</f>
        <v>0</v>
      </c>
      <c r="K14" s="20">
        <f>Change!K14-Base!K14</f>
        <v>0</v>
      </c>
      <c r="L14" s="20">
        <f>Change!L14-Base!L14</f>
        <v>0</v>
      </c>
      <c r="M14" s="20">
        <f>Change!M14-Base!M14</f>
        <v>0</v>
      </c>
      <c r="N14" s="20">
        <f>Change!N14-Base!N14</f>
        <v>0</v>
      </c>
      <c r="O14" s="20">
        <f>Change!O14-Base!O14</f>
        <v>0</v>
      </c>
      <c r="P14" s="20">
        <f>Change!P14-Base!P14</f>
        <v>0</v>
      </c>
      <c r="Q14" s="20">
        <f>Change!Q14-Base!Q14</f>
        <v>0</v>
      </c>
      <c r="R14" s="20">
        <f>Change!R14-Base!R14</f>
        <v>0</v>
      </c>
      <c r="S14" s="20">
        <f>Change!S14-Base!S14</f>
        <v>0</v>
      </c>
      <c r="T14" s="20">
        <f>Change!T14-Base!T14</f>
        <v>0</v>
      </c>
      <c r="U14" s="20">
        <f>Change!U14-Base!U14</f>
        <v>0</v>
      </c>
      <c r="V14" s="20">
        <f>Change!V14-Base!V14</f>
        <v>0</v>
      </c>
      <c r="W14" s="20">
        <f>Change!W14-Base!W14</f>
        <v>0</v>
      </c>
      <c r="X14" s="20"/>
    </row>
    <row r="15" spans="1:24" ht="15.75" x14ac:dyDescent="0.25">
      <c r="A15" s="20"/>
      <c r="B15" s="36" t="s">
        <v>8</v>
      </c>
      <c r="C15" s="20">
        <f t="shared" si="2"/>
        <v>118.52827398169424</v>
      </c>
      <c r="D15" s="34">
        <f>Change!D15-Base!D15</f>
        <v>0</v>
      </c>
      <c r="E15" s="34">
        <f>Change!E15-Base!E15</f>
        <v>68.902020880309991</v>
      </c>
      <c r="F15" s="34">
        <f>Change!F15-Base!F15</f>
        <v>9.3792742595000007</v>
      </c>
      <c r="G15" s="34">
        <f>Change!G15-Base!G15</f>
        <v>0</v>
      </c>
      <c r="H15" s="34">
        <f>Change!H15-Base!H15</f>
        <v>0</v>
      </c>
      <c r="I15" s="34">
        <f>Change!I15-Base!I15</f>
        <v>-42.304945840000002</v>
      </c>
      <c r="J15" s="34">
        <f>Change!J15-Base!J15</f>
        <v>-20.845992820000003</v>
      </c>
      <c r="K15" s="34">
        <f>Change!K15-Base!K15</f>
        <v>0</v>
      </c>
      <c r="L15" s="34">
        <f>Change!L15-Base!L15</f>
        <v>0</v>
      </c>
      <c r="M15" s="34">
        <f>Change!M15-Base!M15</f>
        <v>253.15340281947005</v>
      </c>
      <c r="N15" s="34">
        <f>Change!N15-Base!N15</f>
        <v>-7.1232900314399989</v>
      </c>
      <c r="O15" s="34">
        <f>Change!O15-Base!O15</f>
        <v>0</v>
      </c>
      <c r="P15" s="34">
        <f>Change!P15-Base!P15</f>
        <v>0</v>
      </c>
      <c r="Q15" s="34">
        <f>Change!Q15-Base!Q15</f>
        <v>0</v>
      </c>
      <c r="R15" s="34">
        <f>Change!R15-Base!R15</f>
        <v>38.540176970000118</v>
      </c>
      <c r="S15" s="34">
        <f>Change!S15-Base!S15</f>
        <v>-34.878851959999999</v>
      </c>
      <c r="T15" s="34">
        <f>Change!T15-Base!T15</f>
        <v>0</v>
      </c>
      <c r="U15" s="34">
        <f>Change!U15-Base!U15</f>
        <v>-123.90510446</v>
      </c>
      <c r="V15" s="34">
        <f>Change!V15-Base!V15</f>
        <v>0</v>
      </c>
      <c r="W15" s="34">
        <f>Change!W15-Base!W15</f>
        <v>0</v>
      </c>
      <c r="X15" s="20"/>
    </row>
    <row r="16" spans="1:24" ht="15.75" x14ac:dyDescent="0.25">
      <c r="A16" s="20"/>
      <c r="B16" s="37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24" ht="15.75" x14ac:dyDescent="0.25">
      <c r="A17" s="20"/>
      <c r="B17" s="27" t="s">
        <v>1</v>
      </c>
      <c r="C17" s="35">
        <f t="shared" ref="C17" si="3">NPV($C$2,D17:W17)</f>
        <v>-190.84389319327227</v>
      </c>
      <c r="D17" s="35">
        <f>Change!D17-Base!D17</f>
        <v>0</v>
      </c>
      <c r="E17" s="35">
        <f>Change!E17-Base!E17</f>
        <v>43.292510617875621</v>
      </c>
      <c r="F17" s="35">
        <f>Change!F17-Base!F17</f>
        <v>-13.724414069268164</v>
      </c>
      <c r="G17" s="35">
        <f>Change!G17-Base!G17</f>
        <v>-24.993157479450076</v>
      </c>
      <c r="H17" s="35">
        <f>Change!H17-Base!H17</f>
        <v>-25.34670619178155</v>
      </c>
      <c r="I17" s="35">
        <f>Change!I17-Base!I17</f>
        <v>-50.801882607122479</v>
      </c>
      <c r="J17" s="35">
        <f>Change!J17-Base!J17</f>
        <v>-20.845992819999992</v>
      </c>
      <c r="K17" s="35">
        <f>Change!K17-Base!K17</f>
        <v>0</v>
      </c>
      <c r="L17" s="35">
        <f>Change!L17-Base!L17</f>
        <v>0</v>
      </c>
      <c r="M17" s="35">
        <f>Change!M17-Base!M17</f>
        <v>187.72760402494623</v>
      </c>
      <c r="N17" s="35">
        <f>Change!N17-Base!N17</f>
        <v>-66.573565099933262</v>
      </c>
      <c r="O17" s="35">
        <f>Change!O17-Base!O17</f>
        <v>-73.579697972602162</v>
      </c>
      <c r="P17" s="35">
        <f>Change!P17-Base!P17</f>
        <v>-64.116535671231873</v>
      </c>
      <c r="Q17" s="35">
        <f>Change!Q17-Base!Q17</f>
        <v>-66.825872438357976</v>
      </c>
      <c r="R17" s="35">
        <f>Change!R17-Base!R17</f>
        <v>-41.683449107940419</v>
      </c>
      <c r="S17" s="35">
        <f>Change!S17-Base!S17</f>
        <v>-100.43030554903936</v>
      </c>
      <c r="T17" s="35">
        <f>Change!T17-Base!T17</f>
        <v>-64.500221589039541</v>
      </c>
      <c r="U17" s="35">
        <f>Change!U17-Base!U17</f>
        <v>-123.90510446</v>
      </c>
      <c r="V17" s="35">
        <f>Change!V17-Base!V17</f>
        <v>0</v>
      </c>
      <c r="W17" s="35">
        <f>Change!W17-Base!W17</f>
        <v>0</v>
      </c>
      <c r="X17" s="20"/>
    </row>
    <row r="18" spans="1:24" x14ac:dyDescent="0.25">
      <c r="A18" s="20"/>
      <c r="X18" s="20"/>
    </row>
    <row r="19" spans="1:24" ht="15.75" x14ac:dyDescent="0.25">
      <c r="A19" s="20">
        <v>3</v>
      </c>
      <c r="B19" s="24" t="s">
        <v>9</v>
      </c>
      <c r="C19" s="21">
        <f>C20/Base!C20</f>
        <v>-0.35638745196263188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ht="15.75" x14ac:dyDescent="0.25">
      <c r="A20" s="20"/>
      <c r="B20" s="25" t="s">
        <v>45</v>
      </c>
      <c r="C20" s="20">
        <f t="shared" ref="C20:C22" si="4">NPV($C$2,D20:W20)</f>
        <v>-2002.398777316969</v>
      </c>
      <c r="D20" s="34">
        <f>Change!D20-Base!D20</f>
        <v>-419.14539133543025</v>
      </c>
      <c r="E20" s="34">
        <f>Change!E20-Base!E20</f>
        <v>-424.33790895037464</v>
      </c>
      <c r="F20" s="34">
        <f>Change!F20-Base!F20</f>
        <v>-298.4871046209683</v>
      </c>
      <c r="G20" s="34">
        <f>Change!G20-Base!G20</f>
        <v>-284.3455539342001</v>
      </c>
      <c r="H20" s="34">
        <f>Change!H20-Base!H20</f>
        <v>-361.5923850459518</v>
      </c>
      <c r="I20" s="34">
        <f>Change!I20-Base!I20</f>
        <v>-148.58423928405546</v>
      </c>
      <c r="J20" s="34">
        <f>Change!J20-Base!J20</f>
        <v>-190.12382095637417</v>
      </c>
      <c r="K20" s="34">
        <f>Change!K20-Base!K20</f>
        <v>-130.83003860500276</v>
      </c>
      <c r="L20" s="34">
        <f>Change!L20-Base!L20</f>
        <v>-148.62419813694305</v>
      </c>
      <c r="M20" s="34">
        <f>Change!M20-Base!M20</f>
        <v>-168.60477136078447</v>
      </c>
      <c r="N20" s="34">
        <f>Change!N20-Base!N20</f>
        <v>-40.009145959355465</v>
      </c>
      <c r="O20" s="34">
        <f>Change!O20-Base!O20</f>
        <v>-31.182718814462078</v>
      </c>
      <c r="P20" s="34">
        <f>Change!P20-Base!P20</f>
        <v>-41.378530662041157</v>
      </c>
      <c r="Q20" s="34">
        <f>Change!Q20-Base!Q20</f>
        <v>-41.919651031187584</v>
      </c>
      <c r="R20" s="34">
        <f>Change!R20-Base!R20</f>
        <v>6.4751012805346022</v>
      </c>
      <c r="S20" s="34">
        <f>Change!S20-Base!S20</f>
        <v>31.328009036303399</v>
      </c>
      <c r="T20" s="34">
        <f>Change!T20-Base!T20</f>
        <v>54.910202001218181</v>
      </c>
      <c r="U20" s="34">
        <f>Change!U20-Base!U20</f>
        <v>7.2248314817272004</v>
      </c>
      <c r="V20" s="34">
        <f>Change!V20-Base!V20</f>
        <v>-17.178077668169642</v>
      </c>
      <c r="W20" s="34">
        <f>Change!W20-Base!W20</f>
        <v>-20.907257108155179</v>
      </c>
      <c r="X20" s="20"/>
    </row>
    <row r="21" spans="1:24" ht="15.75" x14ac:dyDescent="0.25">
      <c r="A21" s="20"/>
      <c r="B21" s="25" t="s">
        <v>76</v>
      </c>
      <c r="C21" s="20">
        <f t="shared" si="4"/>
        <v>-0.67429264289057544</v>
      </c>
      <c r="D21" s="34">
        <f>Change!D21-Base!D21</f>
        <v>-0.17272910477000003</v>
      </c>
      <c r="E21" s="34">
        <f>Change!E21-Base!E21</f>
        <v>3.1881695830000889E-2</v>
      </c>
      <c r="F21" s="34">
        <f>Change!F21-Base!F21</f>
        <v>-0.31218857560000024</v>
      </c>
      <c r="G21" s="34">
        <f>Change!G21-Base!G21</f>
        <v>-0.22793592321000028</v>
      </c>
      <c r="H21" s="34">
        <f>Change!H21-Base!H21</f>
        <v>-0.3414109337499997</v>
      </c>
      <c r="I21" s="34">
        <f>Change!I21-Base!I21</f>
        <v>-5.1773487929999806E-2</v>
      </c>
      <c r="J21" s="34">
        <f>Change!J21-Base!J21</f>
        <v>0.10943179529999997</v>
      </c>
      <c r="K21" s="34">
        <f>Change!K21-Base!K21</f>
        <v>0.2031235970500001</v>
      </c>
      <c r="L21" s="34">
        <f>Change!L21-Base!L21</f>
        <v>0.13868364877999989</v>
      </c>
      <c r="M21" s="34">
        <f>Change!M21-Base!M21</f>
        <v>4.9035140649999975E-2</v>
      </c>
      <c r="N21" s="34">
        <f>Change!N21-Base!N21</f>
        <v>-6.9666921180000174E-2</v>
      </c>
      <c r="O21" s="34">
        <f>Change!O21-Base!O21</f>
        <v>-0.12034037686000032</v>
      </c>
      <c r="P21" s="34">
        <f>Change!P21-Base!P21</f>
        <v>8.3186586699998122E-3</v>
      </c>
      <c r="Q21" s="34">
        <f>Change!Q21-Base!Q21</f>
        <v>-8.5719738609999985E-2</v>
      </c>
      <c r="R21" s="34">
        <f>Change!R21-Base!R21</f>
        <v>0</v>
      </c>
      <c r="S21" s="34">
        <f>Change!S21-Base!S21</f>
        <v>0</v>
      </c>
      <c r="T21" s="34">
        <f>Change!T21-Base!T21</f>
        <v>0</v>
      </c>
      <c r="U21" s="34">
        <f>Change!U21-Base!U21</f>
        <v>0</v>
      </c>
      <c r="V21" s="34">
        <f>Change!V21-Base!V21</f>
        <v>0</v>
      </c>
      <c r="W21" s="34">
        <f>Change!W21-Base!W21</f>
        <v>0</v>
      </c>
      <c r="X21" s="20"/>
    </row>
    <row r="22" spans="1:24" ht="15.75" x14ac:dyDescent="0.25">
      <c r="A22" s="20"/>
      <c r="B22" s="27" t="s">
        <v>1</v>
      </c>
      <c r="C22" s="35">
        <f t="shared" si="4"/>
        <v>-2003.0730699598587</v>
      </c>
      <c r="D22" s="35">
        <f>Change!D22-Base!D22</f>
        <v>-419.31812044020023</v>
      </c>
      <c r="E22" s="35">
        <f>Change!E22-Base!E22</f>
        <v>-424.30602725454463</v>
      </c>
      <c r="F22" s="35">
        <f>Change!F22-Base!F22</f>
        <v>-298.79929319656833</v>
      </c>
      <c r="G22" s="35">
        <f>Change!G22-Base!G22</f>
        <v>-284.5734898574101</v>
      </c>
      <c r="H22" s="35">
        <f>Change!H22-Base!H22</f>
        <v>-361.93379597970187</v>
      </c>
      <c r="I22" s="35">
        <f>Change!I22-Base!I22</f>
        <v>-148.63601277198541</v>
      </c>
      <c r="J22" s="35">
        <f>Change!J22-Base!J22</f>
        <v>-190.01438916107418</v>
      </c>
      <c r="K22" s="35">
        <f>Change!K22-Base!K22</f>
        <v>-130.62691500795279</v>
      </c>
      <c r="L22" s="35">
        <f>Change!L22-Base!L22</f>
        <v>-148.48551448816306</v>
      </c>
      <c r="M22" s="35">
        <f>Change!M22-Base!M22</f>
        <v>-168.55573622013452</v>
      </c>
      <c r="N22" s="35">
        <f>Change!N22-Base!N22</f>
        <v>-40.078812880535452</v>
      </c>
      <c r="O22" s="35">
        <f>Change!O22-Base!O22</f>
        <v>-31.30305919132212</v>
      </c>
      <c r="P22" s="35">
        <f>Change!P22-Base!P22</f>
        <v>-41.370212003371194</v>
      </c>
      <c r="Q22" s="35">
        <f>Change!Q22-Base!Q22</f>
        <v>-42.005370769797594</v>
      </c>
      <c r="R22" s="35">
        <f>Change!R22-Base!R22</f>
        <v>6.4751012805346022</v>
      </c>
      <c r="S22" s="35">
        <f>Change!S22-Base!S22</f>
        <v>31.328009036303399</v>
      </c>
      <c r="T22" s="35">
        <f>Change!T22-Base!T22</f>
        <v>54.910202001218181</v>
      </c>
      <c r="U22" s="35">
        <f>Change!U22-Base!U22</f>
        <v>7.2248314817272004</v>
      </c>
      <c r="V22" s="35">
        <f>Change!V22-Base!V22</f>
        <v>-17.178077668169642</v>
      </c>
      <c r="W22" s="35">
        <f>Change!W22-Base!W22</f>
        <v>-20.907257108155179</v>
      </c>
      <c r="X22" s="20"/>
    </row>
    <row r="23" spans="1:24" x14ac:dyDescent="0.25">
      <c r="A23" s="20"/>
      <c r="X23" s="20"/>
    </row>
    <row r="24" spans="1:24" ht="15.75" x14ac:dyDescent="0.25">
      <c r="A24" s="20">
        <v>4</v>
      </c>
      <c r="B24" s="24" t="s">
        <v>77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5.75" x14ac:dyDescent="0.25">
      <c r="A25" s="20"/>
      <c r="B25" s="25" t="s">
        <v>78</v>
      </c>
      <c r="C25" s="20">
        <f t="shared" ref="C25:C27" si="5">NPV($C$2,D25:W25)</f>
        <v>-3.1557992416070377E-4</v>
      </c>
      <c r="D25" s="20">
        <f>Change!D25-Base!D25</f>
        <v>0</v>
      </c>
      <c r="E25" s="20">
        <f>Change!E25-Base!E25</f>
        <v>0</v>
      </c>
      <c r="F25" s="20">
        <f>Change!F25-Base!F25</f>
        <v>0</v>
      </c>
      <c r="G25" s="20">
        <f>Change!G25-Base!G25</f>
        <v>0</v>
      </c>
      <c r="H25" s="20">
        <f>Change!H25-Base!H25</f>
        <v>-1.7447710447890119E-3</v>
      </c>
      <c r="I25" s="20">
        <f>Change!I25-Base!I25</f>
        <v>-8.1063845384682712E-4</v>
      </c>
      <c r="J25" s="20">
        <f>Change!J25-Base!J25</f>
        <v>-1.0799871891238547E-3</v>
      </c>
      <c r="K25" s="20">
        <f>Change!K25-Base!K25</f>
        <v>6.7521665719032231E-4</v>
      </c>
      <c r="L25" s="20">
        <f>Change!L25-Base!L25</f>
        <v>6.468521689095303E-4</v>
      </c>
      <c r="M25" s="20">
        <f>Change!M25-Base!M25</f>
        <v>-4.9395214823741884E-4</v>
      </c>
      <c r="N25" s="20">
        <f>Change!N25-Base!N25</f>
        <v>3.5372103856235989E-4</v>
      </c>
      <c r="O25" s="20">
        <f>Change!O25-Base!O25</f>
        <v>3.3145336595004013E-4</v>
      </c>
      <c r="P25" s="20">
        <f>Change!P25-Base!P25</f>
        <v>2.8423943144498969E-4</v>
      </c>
      <c r="Q25" s="20">
        <f>Change!Q25-Base!Q25</f>
        <v>9.8273503173299643E-5</v>
      </c>
      <c r="R25" s="20">
        <f>Change!R25-Base!R25</f>
        <v>1.3951966545549916E-3</v>
      </c>
      <c r="S25" s="20">
        <f>Change!S25-Base!S25</f>
        <v>1.8936579376915205E-3</v>
      </c>
      <c r="T25" s="20">
        <f>Change!T25-Base!T25</f>
        <v>0</v>
      </c>
      <c r="U25" s="20">
        <f>Change!U25-Base!U25</f>
        <v>0</v>
      </c>
      <c r="V25" s="20">
        <f>Change!V25-Base!V25</f>
        <v>0</v>
      </c>
      <c r="W25" s="20">
        <f>Change!W25-Base!W25</f>
        <v>0</v>
      </c>
      <c r="X25" s="20"/>
    </row>
    <row r="26" spans="1:24" ht="15.75" x14ac:dyDescent="0.25">
      <c r="A26" s="20"/>
      <c r="B26" s="25" t="s">
        <v>92</v>
      </c>
      <c r="C26" s="20">
        <f t="shared" si="5"/>
        <v>8098.6765142093518</v>
      </c>
      <c r="D26" s="20">
        <f>Change!D26-Base!D26</f>
        <v>1466.2713298294118</v>
      </c>
      <c r="E26" s="20">
        <f>Change!E26-Base!E26</f>
        <v>1565.8981545416025</v>
      </c>
      <c r="F26" s="20">
        <f>Change!F26-Base!F26</f>
        <v>945.22118350857613</v>
      </c>
      <c r="G26" s="20">
        <f>Change!G26-Base!G26</f>
        <v>722.61267707886373</v>
      </c>
      <c r="H26" s="20">
        <f>Change!H26-Base!H26</f>
        <v>588.2431126037111</v>
      </c>
      <c r="I26" s="20">
        <f>Change!I26-Base!I26</f>
        <v>930.08933547409038</v>
      </c>
      <c r="J26" s="20">
        <f>Change!J26-Base!J26</f>
        <v>933.3485973816214</v>
      </c>
      <c r="K26" s="20">
        <f>Change!K26-Base!K26</f>
        <v>853.45458134786395</v>
      </c>
      <c r="L26" s="20">
        <f>Change!L26-Base!L26</f>
        <v>872.0961932888639</v>
      </c>
      <c r="M26" s="20">
        <f>Change!M26-Base!M26</f>
        <v>381.95589825428397</v>
      </c>
      <c r="N26" s="20">
        <f>Change!N26-Base!N26</f>
        <v>285.3721668834005</v>
      </c>
      <c r="O26" s="20">
        <f>Change!O26-Base!O26</f>
        <v>287.90461852102698</v>
      </c>
      <c r="P26" s="20">
        <f>Change!P26-Base!P26</f>
        <v>325.66451178730239</v>
      </c>
      <c r="Q26" s="20">
        <f>Change!Q26-Base!Q26</f>
        <v>306.95760186834843</v>
      </c>
      <c r="R26" s="20">
        <f>Change!R26-Base!R26</f>
        <v>291.9954604146933</v>
      </c>
      <c r="S26" s="20">
        <f>Change!S26-Base!S26</f>
        <v>332.57971056279661</v>
      </c>
      <c r="T26" s="20">
        <f>Change!T26-Base!T26</f>
        <v>341.05421740602782</v>
      </c>
      <c r="U26" s="20">
        <f>Change!U26-Base!U26</f>
        <v>390.50364657289043</v>
      </c>
      <c r="V26" s="20">
        <f>Change!V26-Base!V26</f>
        <v>370.56973231957483</v>
      </c>
      <c r="W26" s="20">
        <f>Change!W26-Base!W26</f>
        <v>346.74740828957908</v>
      </c>
      <c r="X26" s="20"/>
    </row>
    <row r="27" spans="1:24" ht="15.75" x14ac:dyDescent="0.25">
      <c r="A27" s="20"/>
      <c r="B27" s="27" t="s">
        <v>1</v>
      </c>
      <c r="C27" s="35">
        <f t="shared" si="5"/>
        <v>8098.6761986294268</v>
      </c>
      <c r="D27" s="35">
        <f>Change!D27-Base!D27</f>
        <v>1466.2713298294118</v>
      </c>
      <c r="E27" s="35">
        <f>Change!E27-Base!E27</f>
        <v>1565.8981545416025</v>
      </c>
      <c r="F27" s="35">
        <f>Change!F27-Base!F27</f>
        <v>945.22118350857613</v>
      </c>
      <c r="G27" s="35">
        <f>Change!G27-Base!G27</f>
        <v>722.61267707886373</v>
      </c>
      <c r="H27" s="35">
        <f>Change!H27-Base!H27</f>
        <v>588.24136783266636</v>
      </c>
      <c r="I27" s="35">
        <f>Change!I27-Base!I27</f>
        <v>930.08852483563646</v>
      </c>
      <c r="J27" s="35">
        <f>Change!J27-Base!J27</f>
        <v>933.34751739443232</v>
      </c>
      <c r="K27" s="35">
        <f>Change!K27-Base!K27</f>
        <v>853.45525656452105</v>
      </c>
      <c r="L27" s="35">
        <f>Change!L27-Base!L27</f>
        <v>872.09684014103289</v>
      </c>
      <c r="M27" s="35">
        <f>Change!M27-Base!M27</f>
        <v>381.95540430213566</v>
      </c>
      <c r="N27" s="35">
        <f>Change!N27-Base!N27</f>
        <v>285.37252060443905</v>
      </c>
      <c r="O27" s="35">
        <f>Change!O27-Base!O27</f>
        <v>287.90494997439293</v>
      </c>
      <c r="P27" s="35">
        <f>Change!P27-Base!P27</f>
        <v>325.66479602673382</v>
      </c>
      <c r="Q27" s="35">
        <f>Change!Q27-Base!Q27</f>
        <v>306.95770014185166</v>
      </c>
      <c r="R27" s="35">
        <f>Change!R27-Base!R27</f>
        <v>291.99685561134788</v>
      </c>
      <c r="S27" s="35">
        <f>Change!S27-Base!S27</f>
        <v>332.58160422073428</v>
      </c>
      <c r="T27" s="35">
        <f>Change!T27-Base!T27</f>
        <v>341.05421740602782</v>
      </c>
      <c r="U27" s="35">
        <f>Change!U27-Base!U27</f>
        <v>390.50364657289043</v>
      </c>
      <c r="V27" s="35">
        <f>Change!V27-Base!V27</f>
        <v>370.56973231957483</v>
      </c>
      <c r="W27" s="35">
        <f>Change!W27-Base!W27</f>
        <v>346.74740828957908</v>
      </c>
      <c r="X27" s="20"/>
    </row>
    <row r="28" spans="1:24" x14ac:dyDescent="0.25">
      <c r="A28" s="20"/>
      <c r="X28" s="20"/>
    </row>
    <row r="29" spans="1:24" ht="15.75" x14ac:dyDescent="0.25">
      <c r="A29" s="20"/>
      <c r="B29" s="24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4" ht="15.75" x14ac:dyDescent="0.25">
      <c r="A30" s="20">
        <v>5</v>
      </c>
      <c r="B30" s="24" t="s">
        <v>79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1:24" ht="15.75" x14ac:dyDescent="0.25">
      <c r="A31" s="20"/>
      <c r="B31" s="25" t="s">
        <v>10</v>
      </c>
      <c r="C31" s="20">
        <f t="shared" ref="C31:C41" si="6">NPV($C$2,D31:W31)</f>
        <v>-146.97283972267857</v>
      </c>
      <c r="D31" s="34">
        <f>Change!D31-Base!D31</f>
        <v>0</v>
      </c>
      <c r="E31" s="34">
        <f>Change!E31-Base!E31</f>
        <v>0</v>
      </c>
      <c r="F31" s="34">
        <f>Change!F31-Base!F31</f>
        <v>4.2087311868698407E-2</v>
      </c>
      <c r="G31" s="34">
        <f>Change!G31-Base!G31</f>
        <v>0.54143517825804111</v>
      </c>
      <c r="H31" s="34">
        <f>Change!H31-Base!H31</f>
        <v>-6.0319427882576804</v>
      </c>
      <c r="I31" s="34">
        <f>Change!I31-Base!I31</f>
        <v>-6.2304945551272795</v>
      </c>
      <c r="J31" s="34">
        <f>Change!J31-Base!J31</f>
        <v>-6.4307700448745777</v>
      </c>
      <c r="K31" s="34">
        <f>Change!K31-Base!K31</f>
        <v>34.937036867264453</v>
      </c>
      <c r="L31" s="34">
        <f>Change!L31-Base!L31</f>
        <v>36.741034345349448</v>
      </c>
      <c r="M31" s="34">
        <f>Change!M31-Base!M31</f>
        <v>46.186148160123793</v>
      </c>
      <c r="N31" s="34">
        <f>Change!N31-Base!N31</f>
        <v>-123.08175126477596</v>
      </c>
      <c r="O31" s="34">
        <f>Change!O31-Base!O31</f>
        <v>-117.50178920277887</v>
      </c>
      <c r="P31" s="34">
        <f>Change!P31-Base!P31</f>
        <v>-129.66980924366226</v>
      </c>
      <c r="Q31" s="34">
        <f>Change!Q31-Base!Q31</f>
        <v>-128.80966389432604</v>
      </c>
      <c r="R31" s="34">
        <f>Change!R31-Base!R31</f>
        <v>32.534321640954062</v>
      </c>
      <c r="S31" s="34">
        <f>Change!S31-Base!S31</f>
        <v>31.845959325954141</v>
      </c>
      <c r="T31" s="34">
        <f>Change!T31-Base!T31</f>
        <v>32.616154082207572</v>
      </c>
      <c r="U31" s="34">
        <f>Change!U31-Base!U31</f>
        <v>-17.412499343213909</v>
      </c>
      <c r="V31" s="34">
        <f>Change!V31-Base!V31</f>
        <v>-17.629105142769845</v>
      </c>
      <c r="W31" s="34">
        <f>Change!W31-Base!W31</f>
        <v>-12.039749860576961</v>
      </c>
      <c r="X31" s="20"/>
    </row>
    <row r="32" spans="1:24" ht="15.75" x14ac:dyDescent="0.25">
      <c r="A32" s="20"/>
      <c r="B32" s="25" t="s">
        <v>11</v>
      </c>
      <c r="C32" s="20">
        <f t="shared" si="6"/>
        <v>-440.73151441608843</v>
      </c>
      <c r="D32" s="34">
        <f>Change!D32-Base!D32</f>
        <v>7.8979764649120057</v>
      </c>
      <c r="E32" s="34">
        <f>Change!E32-Base!E32</f>
        <v>3.3770422209784101E-2</v>
      </c>
      <c r="F32" s="34">
        <f>Change!F32-Base!F32</f>
        <v>4.5925516315925279</v>
      </c>
      <c r="G32" s="34">
        <f>Change!G32-Base!G32</f>
        <v>1.6831777898302107</v>
      </c>
      <c r="H32" s="34">
        <f>Change!H32-Base!H32</f>
        <v>3.654187831807576E-2</v>
      </c>
      <c r="I32" s="34">
        <f>Change!I32-Base!I32</f>
        <v>4.114570317142352E-3</v>
      </c>
      <c r="J32" s="34">
        <f>Change!J32-Base!J32</f>
        <v>-9.1140874626489676E-3</v>
      </c>
      <c r="K32" s="34">
        <f>Change!K32-Base!K32</f>
        <v>6.781356895544377E-4</v>
      </c>
      <c r="L32" s="34">
        <f>Change!L32-Base!L32</f>
        <v>-53.547385651307536</v>
      </c>
      <c r="M32" s="34">
        <f>Change!M32-Base!M32</f>
        <v>-401.82561773054999</v>
      </c>
      <c r="N32" s="34">
        <f>Change!N32-Base!N32</f>
        <v>-87.252434658170841</v>
      </c>
      <c r="O32" s="34">
        <f>Change!O32-Base!O32</f>
        <v>-73.702309201011758</v>
      </c>
      <c r="P32" s="34">
        <f>Change!P32-Base!P32</f>
        <v>-134.10329941391592</v>
      </c>
      <c r="Q32" s="34">
        <f>Change!Q32-Base!Q32</f>
        <v>-199.53525590110439</v>
      </c>
      <c r="R32" s="34">
        <f>Change!R32-Base!R32</f>
        <v>-113.22514322465486</v>
      </c>
      <c r="S32" s="34">
        <f>Change!S32-Base!S32</f>
        <v>-104.63980482038642</v>
      </c>
      <c r="T32" s="34">
        <f>Change!T32-Base!T32</f>
        <v>-18.91237398384601</v>
      </c>
      <c r="U32" s="34">
        <f>Change!U32-Base!U32</f>
        <v>-14.342903629240482</v>
      </c>
      <c r="V32" s="34">
        <f>Change!V32-Base!V32</f>
        <v>-55.57120760785142</v>
      </c>
      <c r="W32" s="34">
        <f>Change!W32-Base!W32</f>
        <v>384.97240021030819</v>
      </c>
      <c r="X32" s="20"/>
    </row>
    <row r="33" spans="1:24" ht="15.75" x14ac:dyDescent="0.25">
      <c r="A33" s="20"/>
      <c r="B33" s="25" t="s">
        <v>12</v>
      </c>
      <c r="C33" s="20">
        <f t="shared" si="6"/>
        <v>9.678595791720829</v>
      </c>
      <c r="D33" s="34">
        <f>Change!D33-Base!D33</f>
        <v>-0.43434144268039265</v>
      </c>
      <c r="E33" s="34">
        <f>Change!E33-Base!E33</f>
        <v>-0.71032256247621728</v>
      </c>
      <c r="F33" s="34">
        <f>Change!F33-Base!F33</f>
        <v>0.35031412143527074</v>
      </c>
      <c r="G33" s="34">
        <f>Change!G33-Base!G33</f>
        <v>-0.13018704112264512</v>
      </c>
      <c r="H33" s="34">
        <f>Change!H33-Base!H33</f>
        <v>-0.73611621526072657</v>
      </c>
      <c r="I33" s="34">
        <f>Change!I33-Base!I33</f>
        <v>0.11689758651703386</v>
      </c>
      <c r="J33" s="34">
        <f>Change!J33-Base!J33</f>
        <v>5.6007028881226653</v>
      </c>
      <c r="K33" s="34">
        <f>Change!K33-Base!K33</f>
        <v>5.7388906386990683</v>
      </c>
      <c r="L33" s="34">
        <f>Change!L33-Base!L33</f>
        <v>5.3723090669428064</v>
      </c>
      <c r="M33" s="34">
        <f>Change!M33-Base!M33</f>
        <v>0.79410125810913712</v>
      </c>
      <c r="N33" s="34">
        <f>Change!N33-Base!N33</f>
        <v>1.6561988367197165</v>
      </c>
      <c r="O33" s="34">
        <f>Change!O33-Base!O33</f>
        <v>1.4971649322254628</v>
      </c>
      <c r="P33" s="34">
        <f>Change!P33-Base!P33</f>
        <v>1.6746974983925753</v>
      </c>
      <c r="Q33" s="34">
        <f>Change!Q33-Base!Q33</f>
        <v>1.6332134179967062</v>
      </c>
      <c r="R33" s="34">
        <f>Change!R33-Base!R33</f>
        <v>2.1118311782598118</v>
      </c>
      <c r="S33" s="34">
        <f>Change!S33-Base!S33</f>
        <v>-5.0641519521921197E-3</v>
      </c>
      <c r="T33" s="34">
        <f>Change!T33-Base!T33</f>
        <v>0.21368251181858078</v>
      </c>
      <c r="U33" s="34">
        <f>Change!U33-Base!U33</f>
        <v>-4.9449306323228299</v>
      </c>
      <c r="V33" s="34">
        <f>Change!V33-Base!V33</f>
        <v>-3.3047813166326989</v>
      </c>
      <c r="W33" s="34">
        <f>Change!W33-Base!W33</f>
        <v>-2.2225612836274529</v>
      </c>
      <c r="X33" s="20"/>
    </row>
    <row r="34" spans="1:24" ht="15.75" x14ac:dyDescent="0.25">
      <c r="A34" s="20"/>
      <c r="B34" s="25" t="s">
        <v>13</v>
      </c>
      <c r="C34" s="20">
        <f t="shared" si="6"/>
        <v>0</v>
      </c>
      <c r="D34" s="34">
        <f>Change!D34-Base!D34</f>
        <v>0</v>
      </c>
      <c r="E34" s="34">
        <f>Change!E34-Base!E34</f>
        <v>0</v>
      </c>
      <c r="F34" s="34">
        <f>Change!F34-Base!F34</f>
        <v>0</v>
      </c>
      <c r="G34" s="34">
        <f>Change!G34-Base!G34</f>
        <v>0</v>
      </c>
      <c r="H34" s="34">
        <f>Change!H34-Base!H34</f>
        <v>0</v>
      </c>
      <c r="I34" s="34">
        <f>Change!I34-Base!I34</f>
        <v>0</v>
      </c>
      <c r="J34" s="34">
        <f>Change!J34-Base!J34</f>
        <v>0</v>
      </c>
      <c r="K34" s="34">
        <f>Change!K34-Base!K34</f>
        <v>0</v>
      </c>
      <c r="L34" s="34">
        <f>Change!L34-Base!L34</f>
        <v>0</v>
      </c>
      <c r="M34" s="34">
        <f>Change!M34-Base!M34</f>
        <v>0</v>
      </c>
      <c r="N34" s="34">
        <f>Change!N34-Base!N34</f>
        <v>0</v>
      </c>
      <c r="O34" s="34">
        <f>Change!O34-Base!O34</f>
        <v>0</v>
      </c>
      <c r="P34" s="34">
        <f>Change!P34-Base!P34</f>
        <v>0</v>
      </c>
      <c r="Q34" s="34">
        <f>Change!Q34-Base!Q34</f>
        <v>0</v>
      </c>
      <c r="R34" s="34">
        <f>Change!R34-Base!R34</f>
        <v>0</v>
      </c>
      <c r="S34" s="34">
        <f>Change!S34-Base!S34</f>
        <v>0</v>
      </c>
      <c r="T34" s="34">
        <f>Change!T34-Base!T34</f>
        <v>0</v>
      </c>
      <c r="U34" s="34">
        <f>Change!U34-Base!U34</f>
        <v>0</v>
      </c>
      <c r="V34" s="34">
        <f>Change!V34-Base!V34</f>
        <v>0</v>
      </c>
      <c r="W34" s="34">
        <f>Change!W34-Base!W34</f>
        <v>0</v>
      </c>
      <c r="X34" s="20"/>
    </row>
    <row r="35" spans="1:24" ht="15.75" x14ac:dyDescent="0.25">
      <c r="A35" s="20"/>
      <c r="B35" s="25" t="s">
        <v>14</v>
      </c>
      <c r="C35" s="20">
        <f t="shared" si="6"/>
        <v>-1.1624000137426042E-2</v>
      </c>
      <c r="D35" s="34">
        <f>Change!D35-Base!D35</f>
        <v>-1.2410944946729785E-2</v>
      </c>
      <c r="E35" s="34">
        <f>Change!E35-Base!E35</f>
        <v>0</v>
      </c>
      <c r="F35" s="34">
        <f>Change!F35-Base!F35</f>
        <v>0</v>
      </c>
      <c r="G35" s="34">
        <f>Change!G35-Base!G35</f>
        <v>0</v>
      </c>
      <c r="H35" s="34">
        <f>Change!H35-Base!H35</f>
        <v>0</v>
      </c>
      <c r="I35" s="34">
        <f>Change!I35-Base!I35</f>
        <v>0</v>
      </c>
      <c r="J35" s="34">
        <f>Change!J35-Base!J35</f>
        <v>0</v>
      </c>
      <c r="K35" s="34">
        <f>Change!K35-Base!K35</f>
        <v>0</v>
      </c>
      <c r="L35" s="34">
        <f>Change!L35-Base!L35</f>
        <v>0</v>
      </c>
      <c r="M35" s="34">
        <f>Change!M35-Base!M35</f>
        <v>0</v>
      </c>
      <c r="N35" s="34">
        <f>Change!N35-Base!N35</f>
        <v>0</v>
      </c>
      <c r="O35" s="34">
        <f>Change!O35-Base!O35</f>
        <v>0</v>
      </c>
      <c r="P35" s="34">
        <f>Change!P35-Base!P35</f>
        <v>0</v>
      </c>
      <c r="Q35" s="34">
        <f>Change!Q35-Base!Q35</f>
        <v>0</v>
      </c>
      <c r="R35" s="34">
        <f>Change!R35-Base!R35</f>
        <v>0</v>
      </c>
      <c r="S35" s="34">
        <f>Change!S35-Base!S35</f>
        <v>0</v>
      </c>
      <c r="T35" s="34">
        <f>Change!T35-Base!T35</f>
        <v>0</v>
      </c>
      <c r="U35" s="34">
        <f>Change!U35-Base!U35</f>
        <v>0</v>
      </c>
      <c r="V35" s="34">
        <f>Change!V35-Base!V35</f>
        <v>0</v>
      </c>
      <c r="W35" s="34">
        <f>Change!W35-Base!W35</f>
        <v>0</v>
      </c>
      <c r="X35" s="20"/>
    </row>
    <row r="36" spans="1:24" ht="15.75" x14ac:dyDescent="0.25">
      <c r="A36" s="20"/>
      <c r="B36" s="25" t="s">
        <v>15</v>
      </c>
      <c r="C36" s="20">
        <f t="shared" si="6"/>
        <v>0</v>
      </c>
      <c r="D36" s="34">
        <f>Change!D36-Base!D36</f>
        <v>0</v>
      </c>
      <c r="E36" s="34">
        <f>Change!E36-Base!E36</f>
        <v>0</v>
      </c>
      <c r="F36" s="34">
        <f>Change!F36-Base!F36</f>
        <v>0</v>
      </c>
      <c r="G36" s="34">
        <f>Change!G36-Base!G36</f>
        <v>0</v>
      </c>
      <c r="H36" s="34">
        <f>Change!H36-Base!H36</f>
        <v>0</v>
      </c>
      <c r="I36" s="34">
        <f>Change!I36-Base!I36</f>
        <v>0</v>
      </c>
      <c r="J36" s="34">
        <f>Change!J36-Base!J36</f>
        <v>0</v>
      </c>
      <c r="K36" s="34">
        <f>Change!K36-Base!K36</f>
        <v>0</v>
      </c>
      <c r="L36" s="34">
        <f>Change!L36-Base!L36</f>
        <v>0</v>
      </c>
      <c r="M36" s="34">
        <f>Change!M36-Base!M36</f>
        <v>0</v>
      </c>
      <c r="N36" s="34">
        <f>Change!N36-Base!N36</f>
        <v>0</v>
      </c>
      <c r="O36" s="34">
        <f>Change!O36-Base!O36</f>
        <v>0</v>
      </c>
      <c r="P36" s="34">
        <f>Change!P36-Base!P36</f>
        <v>0</v>
      </c>
      <c r="Q36" s="34">
        <f>Change!Q36-Base!Q36</f>
        <v>0</v>
      </c>
      <c r="R36" s="34">
        <f>Change!R36-Base!R36</f>
        <v>0</v>
      </c>
      <c r="S36" s="34">
        <f>Change!S36-Base!S36</f>
        <v>0</v>
      </c>
      <c r="T36" s="34">
        <f>Change!T36-Base!T36</f>
        <v>0</v>
      </c>
      <c r="U36" s="34">
        <f>Change!U36-Base!U36</f>
        <v>0</v>
      </c>
      <c r="V36" s="34">
        <f>Change!V36-Base!V36</f>
        <v>0</v>
      </c>
      <c r="W36" s="34">
        <f>Change!W36-Base!W36</f>
        <v>0</v>
      </c>
      <c r="X36" s="20"/>
    </row>
    <row r="37" spans="1:24" ht="15.75" x14ac:dyDescent="0.25">
      <c r="A37" s="20"/>
      <c r="B37" s="25" t="s">
        <v>93</v>
      </c>
      <c r="C37" s="20">
        <f t="shared" si="6"/>
        <v>23.867653166711076</v>
      </c>
      <c r="D37" s="34">
        <f>Change!D37-Base!D37</f>
        <v>3.7513982513992516E-4</v>
      </c>
      <c r="E37" s="34">
        <f>Change!E37-Base!E37</f>
        <v>0</v>
      </c>
      <c r="F37" s="34">
        <f>Change!F37-Base!F37</f>
        <v>0</v>
      </c>
      <c r="G37" s="34">
        <f>Change!G37-Base!G37</f>
        <v>0</v>
      </c>
      <c r="H37" s="34">
        <f>Change!H37-Base!H37</f>
        <v>7.9358028749965115E-4</v>
      </c>
      <c r="I37" s="34">
        <f>Change!I37-Base!I37</f>
        <v>2.1941624250132463E-4</v>
      </c>
      <c r="J37" s="34">
        <f>Change!J37-Base!J37</f>
        <v>1.0738001090082605E-4</v>
      </c>
      <c r="K37" s="34">
        <f>Change!K37-Base!K37</f>
        <v>-2.3126393445718065</v>
      </c>
      <c r="L37" s="34">
        <f>Change!L37-Base!L37</f>
        <v>-2.7503786756597464</v>
      </c>
      <c r="M37" s="34">
        <f>Change!M37-Base!M37</f>
        <v>8.101901055374654</v>
      </c>
      <c r="N37" s="34">
        <f>Change!N37-Base!N37</f>
        <v>3.9985910556562345</v>
      </c>
      <c r="O37" s="34">
        <f>Change!O37-Base!O37</f>
        <v>-0.17994551002772141</v>
      </c>
      <c r="P37" s="34">
        <f>Change!P37-Base!P37</f>
        <v>10.073119447053813</v>
      </c>
      <c r="Q37" s="34">
        <f>Change!Q37-Base!Q37</f>
        <v>16.121581669110085</v>
      </c>
      <c r="R37" s="34">
        <f>Change!R37-Base!R37</f>
        <v>14.079106475002021</v>
      </c>
      <c r="S37" s="34">
        <f>Change!S37-Base!S37</f>
        <v>11.422119536821427</v>
      </c>
      <c r="T37" s="34">
        <f>Change!T37-Base!T37</f>
        <v>3.2433915446706578</v>
      </c>
      <c r="U37" s="34">
        <f>Change!U37-Base!U37</f>
        <v>-1.2762470395652201</v>
      </c>
      <c r="V37" s="34">
        <f>Change!V37-Base!V37</f>
        <v>3.1151389268035956E-4</v>
      </c>
      <c r="W37" s="34">
        <f>Change!W37-Base!W37</f>
        <v>7.5675813048992069E-4</v>
      </c>
      <c r="X37" s="20"/>
    </row>
    <row r="38" spans="1:24" ht="15.75" x14ac:dyDescent="0.25">
      <c r="A38" s="20"/>
      <c r="B38" s="25" t="s">
        <v>16</v>
      </c>
      <c r="C38" s="20">
        <f t="shared" si="6"/>
        <v>-938.09538283923416</v>
      </c>
      <c r="D38" s="34">
        <f>Change!D38-Base!D38</f>
        <v>-93.6796200050224</v>
      </c>
      <c r="E38" s="34">
        <f>Change!E38-Base!E38</f>
        <v>-91.72188021999483</v>
      </c>
      <c r="F38" s="34">
        <f>Change!F38-Base!F38</f>
        <v>40.588043775985568</v>
      </c>
      <c r="G38" s="34">
        <f>Change!G38-Base!G38</f>
        <v>-4.751253245040175</v>
      </c>
      <c r="H38" s="34">
        <f>Change!H38-Base!H38</f>
        <v>-36.997242230885035</v>
      </c>
      <c r="I38" s="34">
        <f>Change!I38-Base!I38</f>
        <v>4.9298219707774251</v>
      </c>
      <c r="J38" s="34">
        <f>Change!J38-Base!J38</f>
        <v>20.509633690266696</v>
      </c>
      <c r="K38" s="34">
        <f>Change!K38-Base!K38</f>
        <v>-33.530265983412278</v>
      </c>
      <c r="L38" s="34">
        <f>Change!L38-Base!L38</f>
        <v>-46.831674221314188</v>
      </c>
      <c r="M38" s="34">
        <f>Change!M38-Base!M38</f>
        <v>-225.07587427018206</v>
      </c>
      <c r="N38" s="34">
        <f>Change!N38-Base!N38</f>
        <v>-154.12775636034294</v>
      </c>
      <c r="O38" s="34">
        <f>Change!O38-Base!O38</f>
        <v>-166.43678514083322</v>
      </c>
      <c r="P38" s="34">
        <f>Change!P38-Base!P38</f>
        <v>-163.18200640876577</v>
      </c>
      <c r="Q38" s="34">
        <f>Change!Q38-Base!Q38</f>
        <v>-151.02219204385091</v>
      </c>
      <c r="R38" s="34">
        <f>Change!R38-Base!R38</f>
        <v>-109.43965780235268</v>
      </c>
      <c r="S38" s="34">
        <f>Change!S38-Base!S38</f>
        <v>-135.91966987656875</v>
      </c>
      <c r="T38" s="34">
        <f>Change!T38-Base!T38</f>
        <v>-140.01302885039041</v>
      </c>
      <c r="U38" s="34">
        <f>Change!U38-Base!U38</f>
        <v>-264.46010729416281</v>
      </c>
      <c r="V38" s="34">
        <f>Change!V38-Base!V38</f>
        <v>-236.70205482140841</v>
      </c>
      <c r="W38" s="34">
        <f>Change!W38-Base!W38</f>
        <v>-228.2039721378992</v>
      </c>
      <c r="X38" s="20"/>
    </row>
    <row r="39" spans="1:24" ht="15.75" x14ac:dyDescent="0.25">
      <c r="A39" s="20"/>
      <c r="B39" s="25" t="s">
        <v>17</v>
      </c>
      <c r="C39" s="20">
        <f t="shared" si="6"/>
        <v>7.1468903401803159</v>
      </c>
      <c r="D39" s="34">
        <f>Change!D39-Base!D39</f>
        <v>-1.5346825380699962</v>
      </c>
      <c r="E39" s="34">
        <f>Change!E39-Base!E39</f>
        <v>-0.48201988779999994</v>
      </c>
      <c r="F39" s="34">
        <f>Change!F39-Base!F39</f>
        <v>-0.4645482206799989</v>
      </c>
      <c r="G39" s="34">
        <f>Change!G39-Base!G39</f>
        <v>1.1370029000900002</v>
      </c>
      <c r="H39" s="34">
        <f>Change!H39-Base!H39</f>
        <v>2.5901489062299943</v>
      </c>
      <c r="I39" s="34">
        <f>Change!I39-Base!I39</f>
        <v>3.146778293930006</v>
      </c>
      <c r="J39" s="34">
        <f>Change!J39-Base!J39</f>
        <v>4.0102772830000104</v>
      </c>
      <c r="K39" s="34">
        <f>Change!K39-Base!K39</f>
        <v>3.6603974863000079</v>
      </c>
      <c r="L39" s="34">
        <f>Change!L39-Base!L39</f>
        <v>4.1789963080699897</v>
      </c>
      <c r="M39" s="34">
        <f>Change!M39-Base!M39</f>
        <v>0.93886489314001409</v>
      </c>
      <c r="N39" s="34">
        <f>Change!N39-Base!N39</f>
        <v>1.3025619494999976</v>
      </c>
      <c r="O39" s="34">
        <f>Change!O39-Base!O39</f>
        <v>1.6042004939800201</v>
      </c>
      <c r="P39" s="34">
        <f>Change!P39-Base!P39</f>
        <v>1.0875242772</v>
      </c>
      <c r="Q39" s="34">
        <f>Change!Q39-Base!Q39</f>
        <v>-0.85750646030999533</v>
      </c>
      <c r="R39" s="34">
        <f>Change!R39-Base!R39</f>
        <v>-2.4199424964900151</v>
      </c>
      <c r="S39" s="34">
        <f>Change!S39-Base!S39</f>
        <v>-2.1879925846100106</v>
      </c>
      <c r="T39" s="34">
        <f>Change!T39-Base!T39</f>
        <v>-2.080270415440018</v>
      </c>
      <c r="U39" s="34">
        <f>Change!U39-Base!U39</f>
        <v>-1.9613213460100027</v>
      </c>
      <c r="V39" s="34">
        <f>Change!V39-Base!V39</f>
        <v>-2.6011630055399788</v>
      </c>
      <c r="W39" s="34">
        <f>Change!W39-Base!W39</f>
        <v>-2.8253267603500127</v>
      </c>
      <c r="X39" s="20"/>
    </row>
    <row r="40" spans="1:24" ht="15.75" x14ac:dyDescent="0.25">
      <c r="A40" s="20"/>
      <c r="B40" s="25" t="s">
        <v>18</v>
      </c>
      <c r="C40" s="20">
        <f t="shared" si="6"/>
        <v>294.95039590263804</v>
      </c>
      <c r="D40" s="20">
        <f>Change!D40-Base!D40</f>
        <v>4.6185277824406512E-14</v>
      </c>
      <c r="E40" s="20">
        <f>Change!E40-Base!E40</f>
        <v>-3.636158891112018E-3</v>
      </c>
      <c r="F40" s="20">
        <f>Change!F40-Base!F40</f>
        <v>0</v>
      </c>
      <c r="G40" s="20">
        <f>Change!G40-Base!G40</f>
        <v>0</v>
      </c>
      <c r="H40" s="20">
        <f>Change!H40-Base!H40</f>
        <v>0</v>
      </c>
      <c r="I40" s="20">
        <f>Change!I40-Base!I40</f>
        <v>0</v>
      </c>
      <c r="J40" s="20">
        <f>Change!J40-Base!J40</f>
        <v>0</v>
      </c>
      <c r="K40" s="20">
        <f>Change!K40-Base!K40</f>
        <v>0.39239167524752</v>
      </c>
      <c r="L40" s="20">
        <f>Change!L40-Base!L40</f>
        <v>48.354300357005748</v>
      </c>
      <c r="M40" s="20">
        <f>Change!M40-Base!M40</f>
        <v>62.126397563367519</v>
      </c>
      <c r="N40" s="20">
        <f>Change!N40-Base!N40</f>
        <v>68.487875011696445</v>
      </c>
      <c r="O40" s="20">
        <f>Change!O40-Base!O40</f>
        <v>76.835334640364295</v>
      </c>
      <c r="P40" s="20">
        <f>Change!P40-Base!P40</f>
        <v>85.476838057116879</v>
      </c>
      <c r="Q40" s="20">
        <f>Change!Q40-Base!Q40</f>
        <v>95.850545684000906</v>
      </c>
      <c r="R40" s="20">
        <f>Change!R40-Base!R40</f>
        <v>63.02042522952452</v>
      </c>
      <c r="S40" s="20">
        <f>Change!S40-Base!S40</f>
        <v>80.920292874045302</v>
      </c>
      <c r="T40" s="20">
        <f>Change!T40-Base!T40</f>
        <v>79.460927543341981</v>
      </c>
      <c r="U40" s="20">
        <f>Change!U40-Base!U40</f>
        <v>44.533361982176515</v>
      </c>
      <c r="V40" s="20">
        <f>Change!V40-Base!V40</f>
        <v>0.12371381937436</v>
      </c>
      <c r="W40" s="20">
        <f>Change!W40-Base!W40</f>
        <v>2.7411250554781499</v>
      </c>
      <c r="X40" s="20"/>
    </row>
    <row r="41" spans="1:24" ht="15.75" x14ac:dyDescent="0.25">
      <c r="A41" s="20"/>
      <c r="B41" s="25" t="s">
        <v>19</v>
      </c>
      <c r="C41" s="20">
        <f t="shared" si="6"/>
        <v>0</v>
      </c>
      <c r="D41" s="34">
        <f>Change!D41-Base!D41</f>
        <v>0</v>
      </c>
      <c r="E41" s="34">
        <f>Change!E41-Base!E41</f>
        <v>0</v>
      </c>
      <c r="F41" s="34">
        <f>Change!F41-Base!F41</f>
        <v>0</v>
      </c>
      <c r="G41" s="34">
        <f>Change!G41-Base!G41</f>
        <v>0</v>
      </c>
      <c r="H41" s="34">
        <f>Change!H41-Base!H41</f>
        <v>0</v>
      </c>
      <c r="I41" s="34">
        <f>Change!I41-Base!I41</f>
        <v>0</v>
      </c>
      <c r="J41" s="34">
        <f>Change!J41-Base!J41</f>
        <v>0</v>
      </c>
      <c r="K41" s="34">
        <f>Change!K41-Base!K41</f>
        <v>0</v>
      </c>
      <c r="L41" s="34">
        <f>Change!L41-Base!L41</f>
        <v>0</v>
      </c>
      <c r="M41" s="34">
        <f>Change!M41-Base!M41</f>
        <v>0</v>
      </c>
      <c r="N41" s="34">
        <f>Change!N41-Base!N41</f>
        <v>0</v>
      </c>
      <c r="O41" s="34">
        <f>Change!O41-Base!O41</f>
        <v>0</v>
      </c>
      <c r="P41" s="34">
        <f>Change!P41-Base!P41</f>
        <v>0</v>
      </c>
      <c r="Q41" s="34">
        <f>Change!Q41-Base!Q41</f>
        <v>0</v>
      </c>
      <c r="R41" s="34">
        <f>Change!R41-Base!R41</f>
        <v>0</v>
      </c>
      <c r="S41" s="34">
        <f>Change!S41-Base!S41</f>
        <v>0</v>
      </c>
      <c r="T41" s="34">
        <f>Change!T41-Base!T41</f>
        <v>0</v>
      </c>
      <c r="U41" s="34">
        <f>Change!U41-Base!U41</f>
        <v>0</v>
      </c>
      <c r="V41" s="34">
        <f>Change!V41-Base!V41</f>
        <v>0</v>
      </c>
      <c r="W41" s="34">
        <f>Change!W41-Base!W41</f>
        <v>0</v>
      </c>
      <c r="X41" s="20"/>
    </row>
    <row r="42" spans="1:24" ht="15.75" x14ac:dyDescent="0.25">
      <c r="A42" s="20"/>
      <c r="B42" s="25" t="s">
        <v>20</v>
      </c>
      <c r="C42" s="20">
        <f t="shared" ref="C42:C44" si="7">NPV($C$2,D42:W42)</f>
        <v>13.70310577085284</v>
      </c>
      <c r="D42" s="34">
        <f>Change!D42-Base!D42</f>
        <v>0</v>
      </c>
      <c r="E42" s="34">
        <f>Change!E42-Base!E42</f>
        <v>1.1968604762836599</v>
      </c>
      <c r="F42" s="34">
        <f>Change!F42-Base!F42</f>
        <v>1.4311876718906198</v>
      </c>
      <c r="G42" s="34">
        <f>Change!G42-Base!G42</f>
        <v>0</v>
      </c>
      <c r="H42" s="34">
        <f>Change!H42-Base!H42</f>
        <v>0</v>
      </c>
      <c r="I42" s="34">
        <f>Change!I42-Base!I42</f>
        <v>0.58784417206504025</v>
      </c>
      <c r="J42" s="34">
        <f>Change!J42-Base!J42</f>
        <v>-1.3744041751560301</v>
      </c>
      <c r="K42" s="34">
        <f>Change!K42-Base!K42</f>
        <v>0.53877084764081995</v>
      </c>
      <c r="L42" s="34">
        <f>Change!L42-Base!L42</f>
        <v>6.4747100849639985E-2</v>
      </c>
      <c r="M42" s="34">
        <f>Change!M42-Base!M42</f>
        <v>1.97230239144714</v>
      </c>
      <c r="N42" s="34">
        <f>Change!N42-Base!N42</f>
        <v>2.7296779180748105</v>
      </c>
      <c r="O42" s="34">
        <f>Change!O42-Base!O42</f>
        <v>2.5969255289475894</v>
      </c>
      <c r="P42" s="34">
        <f>Change!P42-Base!P42</f>
        <v>4.7543545331526902</v>
      </c>
      <c r="Q42" s="34">
        <f>Change!Q42-Base!Q42</f>
        <v>2.1548287537786703</v>
      </c>
      <c r="R42" s="34">
        <f>Change!R42-Base!R42</f>
        <v>4.9440069254507817</v>
      </c>
      <c r="S42" s="34">
        <f>Change!S42-Base!S42</f>
        <v>6.4936791238570306</v>
      </c>
      <c r="T42" s="34">
        <f>Change!T42-Base!T42</f>
        <v>3.1668340468686202</v>
      </c>
      <c r="U42" s="34">
        <f>Change!U42-Base!U42</f>
        <v>0</v>
      </c>
      <c r="V42" s="34">
        <f>Change!V42-Base!V42</f>
        <v>5.5360612873500007E-3</v>
      </c>
      <c r="W42" s="34">
        <f>Change!W42-Base!W42</f>
        <v>0</v>
      </c>
      <c r="X42" s="20"/>
    </row>
    <row r="43" spans="1:24" x14ac:dyDescent="0.25">
      <c r="A43" s="20"/>
      <c r="X43" s="20"/>
    </row>
    <row r="44" spans="1:24" ht="15.75" x14ac:dyDescent="0.25">
      <c r="A44" s="20"/>
      <c r="B44" s="27" t="s">
        <v>1</v>
      </c>
      <c r="C44" s="35">
        <f t="shared" si="7"/>
        <v>-1176.4647200060356</v>
      </c>
      <c r="D44" s="35">
        <f>Change!D44-Base!D44</f>
        <v>-87.762703325982272</v>
      </c>
      <c r="E44" s="35">
        <f>Change!E44-Base!E44</f>
        <v>-91.687227930668769</v>
      </c>
      <c r="F44" s="35">
        <f>Change!F44-Base!F44</f>
        <v>46.539636292092609</v>
      </c>
      <c r="G44" s="35">
        <f>Change!G44-Base!G44</f>
        <v>-1.5198244179845375</v>
      </c>
      <c r="H44" s="35">
        <f>Change!H44-Base!H44</f>
        <v>-41.137816869567835</v>
      </c>
      <c r="I44" s="35">
        <f>Change!I44-Base!I44</f>
        <v>2.5551814547219038</v>
      </c>
      <c r="J44" s="35">
        <f>Change!J44-Base!J44</f>
        <v>22.306432933907075</v>
      </c>
      <c r="K44" s="35">
        <f>Change!K44-Base!K44</f>
        <v>9.4252603228571701</v>
      </c>
      <c r="L44" s="35">
        <f>Change!L44-Base!L44</f>
        <v>-8.4180513700638926</v>
      </c>
      <c r="M44" s="35">
        <f>Change!M44-Base!M44</f>
        <v>-506.78177667916987</v>
      </c>
      <c r="N44" s="35">
        <f>Change!N44-Base!N44</f>
        <v>-286.28703751164278</v>
      </c>
      <c r="O44" s="35">
        <f>Change!O44-Base!O44</f>
        <v>-275.28720345913428</v>
      </c>
      <c r="P44" s="35">
        <f>Change!P44-Base!P44</f>
        <v>-323.8885812534279</v>
      </c>
      <c r="Q44" s="35">
        <f>Change!Q44-Base!Q44</f>
        <v>-364.46444877470492</v>
      </c>
      <c r="R44" s="35">
        <f>Change!R44-Base!R44</f>
        <v>-108.39505207430648</v>
      </c>
      <c r="S44" s="35">
        <f>Change!S44-Base!S44</f>
        <v>-112.07048057283964</v>
      </c>
      <c r="T44" s="35">
        <f>Change!T44-Base!T44</f>
        <v>-42.304683520768776</v>
      </c>
      <c r="U44" s="35">
        <f>Change!U44-Base!U44</f>
        <v>-259.86464730233854</v>
      </c>
      <c r="V44" s="35">
        <f>Change!V44-Base!V44</f>
        <v>-315.67875049964766</v>
      </c>
      <c r="W44" s="35">
        <f>Change!W44-Base!W44</f>
        <v>142.42267198146322</v>
      </c>
      <c r="X44" s="20"/>
    </row>
    <row r="45" spans="1:24" x14ac:dyDescent="0.25">
      <c r="A45" s="20"/>
      <c r="X45" s="20"/>
    </row>
    <row r="46" spans="1:24" ht="15.75" x14ac:dyDescent="0.25">
      <c r="A46" s="20">
        <v>6</v>
      </c>
      <c r="B46" s="24" t="s">
        <v>80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</row>
    <row r="47" spans="1:24" ht="15.75" x14ac:dyDescent="0.25">
      <c r="A47" s="20"/>
      <c r="B47" s="25" t="s">
        <v>21</v>
      </c>
      <c r="C47" s="20">
        <f t="shared" ref="C47:C56" si="8">NPV($C$2,D47:W47)</f>
        <v>140.74857568451296</v>
      </c>
      <c r="D47" s="20">
        <f>Change!D47-Base!D47</f>
        <v>0</v>
      </c>
      <c r="E47" s="20">
        <f>Change!E47-Base!E47</f>
        <v>0</v>
      </c>
      <c r="F47" s="20">
        <f>Change!F47-Base!F47</f>
        <v>0</v>
      </c>
      <c r="G47" s="20">
        <f>Change!G47-Base!G47</f>
        <v>0</v>
      </c>
      <c r="H47" s="20">
        <f>Change!H47-Base!H47</f>
        <v>7.1255389064091474</v>
      </c>
      <c r="I47" s="20">
        <f>Change!I47-Base!I47</f>
        <v>7.125538906406689</v>
      </c>
      <c r="J47" s="20">
        <f>Change!J47-Base!J47</f>
        <v>43.331417681581343</v>
      </c>
      <c r="K47" s="20">
        <f>Change!K47-Base!K47</f>
        <v>-31.33951717695561</v>
      </c>
      <c r="L47" s="20">
        <f>Change!L47-Base!L47</f>
        <v>13.96462896875056</v>
      </c>
      <c r="M47" s="20">
        <f>Change!M47-Base!M47</f>
        <v>302.5769922674848</v>
      </c>
      <c r="N47" s="20">
        <f>Change!N47-Base!N47</f>
        <v>186.21839418733589</v>
      </c>
      <c r="O47" s="20">
        <f>Change!O47-Base!O47</f>
        <v>176.03776681009504</v>
      </c>
      <c r="P47" s="20">
        <f>Change!P47-Base!P47</f>
        <v>176.03776681009504</v>
      </c>
      <c r="Q47" s="20">
        <f>Change!Q47-Base!Q47</f>
        <v>209.09200508535832</v>
      </c>
      <c r="R47" s="20">
        <f>Change!R47-Base!R47</f>
        <v>-10.21796924440423</v>
      </c>
      <c r="S47" s="20">
        <f>Change!S47-Base!S47</f>
        <v>-110.10650897535402</v>
      </c>
      <c r="T47" s="20">
        <f>Change!T47-Base!T47</f>
        <v>-110.10650897535402</v>
      </c>
      <c r="U47" s="20">
        <f>Change!U47-Base!U47</f>
        <v>-402.62550638408834</v>
      </c>
      <c r="V47" s="20">
        <f>Change!V47-Base!V47</f>
        <v>-303.26378349713559</v>
      </c>
      <c r="W47" s="20">
        <f>Change!W47-Base!W47</f>
        <v>-306.40397179129695</v>
      </c>
      <c r="X47" s="20"/>
    </row>
    <row r="48" spans="1:24" ht="15.75" x14ac:dyDescent="0.25">
      <c r="A48" s="20"/>
      <c r="B48" s="25" t="s">
        <v>22</v>
      </c>
      <c r="C48" s="20">
        <f t="shared" si="8"/>
        <v>628.00629111376929</v>
      </c>
      <c r="D48" s="20">
        <f>Change!D48-Base!D48</f>
        <v>0</v>
      </c>
      <c r="E48" s="20">
        <f>Change!E48-Base!E48</f>
        <v>0</v>
      </c>
      <c r="F48" s="20">
        <f>Change!F48-Base!F48</f>
        <v>0</v>
      </c>
      <c r="G48" s="20">
        <f>Change!G48-Base!G48</f>
        <v>14.544852243257459</v>
      </c>
      <c r="H48" s="20">
        <f>Change!H48-Base!H48</f>
        <v>19.629464166824235</v>
      </c>
      <c r="I48" s="20">
        <f>Change!I48-Base!I48</f>
        <v>17.119455628043397</v>
      </c>
      <c r="J48" s="20">
        <f>Change!J48-Base!J48</f>
        <v>17.541332345671023</v>
      </c>
      <c r="K48" s="20">
        <f>Change!K48-Base!K48</f>
        <v>17.541332345671023</v>
      </c>
      <c r="L48" s="20">
        <f>Change!L48-Base!L48</f>
        <v>7.5032362645942783</v>
      </c>
      <c r="M48" s="20">
        <f>Change!M48-Base!M48</f>
        <v>60.724819024430445</v>
      </c>
      <c r="N48" s="20">
        <f>Change!N48-Base!N48</f>
        <v>60.724819024426324</v>
      </c>
      <c r="O48" s="20">
        <f>Change!O48-Base!O48</f>
        <v>64.010920204230985</v>
      </c>
      <c r="P48" s="20">
        <f>Change!P48-Base!P48</f>
        <v>64.010920204230985</v>
      </c>
      <c r="Q48" s="20">
        <f>Change!Q48-Base!Q48</f>
        <v>95.44926628506002</v>
      </c>
      <c r="R48" s="20">
        <f>Change!R48-Base!R48</f>
        <v>176.2352275620691</v>
      </c>
      <c r="S48" s="20">
        <f>Change!S48-Base!S48</f>
        <v>176.2352275620691</v>
      </c>
      <c r="T48" s="20">
        <f>Change!T48-Base!T48</f>
        <v>176.2352275620691</v>
      </c>
      <c r="U48" s="20">
        <f>Change!U48-Base!U48</f>
        <v>240.06868283703659</v>
      </c>
      <c r="V48" s="20">
        <f>Change!V48-Base!V48</f>
        <v>269.43706310986306</v>
      </c>
      <c r="W48" s="20">
        <f>Change!W48-Base!W48</f>
        <v>269.43706310986306</v>
      </c>
      <c r="X48" s="20"/>
    </row>
    <row r="49" spans="1:24" ht="15.75" x14ac:dyDescent="0.25">
      <c r="A49" s="20"/>
      <c r="B49" s="25" t="s">
        <v>23</v>
      </c>
      <c r="C49" s="20">
        <f t="shared" si="8"/>
        <v>26.884345713717167</v>
      </c>
      <c r="D49" s="34">
        <f>Change!D49-Base!D49</f>
        <v>0</v>
      </c>
      <c r="E49" s="34">
        <f>Change!E49-Base!E49</f>
        <v>0</v>
      </c>
      <c r="F49" s="34">
        <f>Change!F49-Base!F49</f>
        <v>0</v>
      </c>
      <c r="G49" s="34">
        <f>Change!G49-Base!G49</f>
        <v>0</v>
      </c>
      <c r="H49" s="34">
        <f>Change!H49-Base!H49</f>
        <v>1.2137416759505015</v>
      </c>
      <c r="I49" s="34">
        <f>Change!I49-Base!I49</f>
        <v>1.2414271866287123</v>
      </c>
      <c r="J49" s="34">
        <f>Change!J49-Base!J49</f>
        <v>1.2697442577491955</v>
      </c>
      <c r="K49" s="34">
        <f>Change!K49-Base!K49</f>
        <v>-8.0194189361284884</v>
      </c>
      <c r="L49" s="34">
        <f>Change!L49-Base!L49</f>
        <v>-8.3372608580715877</v>
      </c>
      <c r="M49" s="34">
        <f>Change!M49-Base!M49</f>
        <v>-7.3944546370130979</v>
      </c>
      <c r="N49" s="34">
        <f>Change!N49-Base!N49</f>
        <v>28.14113346224579</v>
      </c>
      <c r="O49" s="34">
        <f>Change!O49-Base!O49</f>
        <v>26.125884945575478</v>
      </c>
      <c r="P49" s="34">
        <f>Change!P49-Base!P49</f>
        <v>26.721819136546941</v>
      </c>
      <c r="Q49" s="34">
        <f>Change!Q49-Base!Q49</f>
        <v>27.331343887865998</v>
      </c>
      <c r="R49" s="34">
        <f>Change!R49-Base!R49</f>
        <v>-6.1575545492190145</v>
      </c>
      <c r="S49" s="34">
        <f>Change!S49-Base!S49</f>
        <v>-6.2980085369286769</v>
      </c>
      <c r="T49" s="34">
        <f>Change!T49-Base!T49</f>
        <v>-6.4416664837139024</v>
      </c>
      <c r="U49" s="34">
        <f>Change!U49-Base!U49</f>
        <v>-6.588601135454411</v>
      </c>
      <c r="V49" s="34">
        <f>Change!V49-Base!V49</f>
        <v>-2.7744412687881663</v>
      </c>
      <c r="W49" s="34">
        <f>Change!W49-Base!W49</f>
        <v>-3.2804067600959002</v>
      </c>
      <c r="X49" s="20"/>
    </row>
    <row r="50" spans="1:24" ht="15.75" x14ac:dyDescent="0.25">
      <c r="A50" s="20"/>
      <c r="B50" s="25" t="s">
        <v>24</v>
      </c>
      <c r="C50" s="20">
        <f t="shared" si="8"/>
        <v>168.41775742055458</v>
      </c>
      <c r="D50" s="34">
        <f>Change!D50-Base!D50</f>
        <v>0</v>
      </c>
      <c r="E50" s="34">
        <f>Change!E50-Base!E50</f>
        <v>0</v>
      </c>
      <c r="F50" s="34">
        <f>Change!F50-Base!F50</f>
        <v>0</v>
      </c>
      <c r="G50" s="34">
        <f>Change!G50-Base!G50</f>
        <v>0</v>
      </c>
      <c r="H50" s="34">
        <f>Change!H50-Base!H50</f>
        <v>0</v>
      </c>
      <c r="I50" s="34">
        <f>Change!I50-Base!I50</f>
        <v>0</v>
      </c>
      <c r="J50" s="34">
        <f>Change!J50-Base!J50</f>
        <v>0</v>
      </c>
      <c r="K50" s="34">
        <f>Change!K50-Base!K50</f>
        <v>0</v>
      </c>
      <c r="L50" s="34">
        <f>Change!L50-Base!L50</f>
        <v>10.32424358305343</v>
      </c>
      <c r="M50" s="34">
        <f>Change!M50-Base!M50</f>
        <v>144.73580394111991</v>
      </c>
      <c r="N50" s="34">
        <f>Change!N50-Base!N50</f>
        <v>31.666284678962938</v>
      </c>
      <c r="O50" s="34">
        <f>Change!O50-Base!O50</f>
        <v>32.388591670787491</v>
      </c>
      <c r="P50" s="34">
        <f>Change!P50-Base!P50</f>
        <v>33.127378862658702</v>
      </c>
      <c r="Q50" s="34">
        <f>Change!Q50-Base!Q50</f>
        <v>50.373081089552443</v>
      </c>
      <c r="R50" s="34">
        <f>Change!R50-Base!R50</f>
        <v>11.412074084994856</v>
      </c>
      <c r="S50" s="34">
        <f>Change!S50-Base!S50</f>
        <v>11.672383807057031</v>
      </c>
      <c r="T50" s="34">
        <f>Change!T50-Base!T50</f>
        <v>11.938631571245423</v>
      </c>
      <c r="U50" s="34">
        <f>Change!U50-Base!U50</f>
        <v>12.210952200794509</v>
      </c>
      <c r="V50" s="34">
        <f>Change!V50-Base!V50</f>
        <v>12.489484398753575</v>
      </c>
      <c r="W50" s="34">
        <f>Change!W50-Base!W50</f>
        <v>12.774370747971943</v>
      </c>
      <c r="X50" s="20"/>
    </row>
    <row r="51" spans="1:24" ht="15.75" x14ac:dyDescent="0.25">
      <c r="A51" s="20"/>
      <c r="B51" s="25" t="s">
        <v>25</v>
      </c>
      <c r="C51" s="20">
        <f t="shared" si="8"/>
        <v>-35.934653161870571</v>
      </c>
      <c r="D51" s="34">
        <f>Change!D51-Base!D51</f>
        <v>0</v>
      </c>
      <c r="E51" s="34">
        <f>Change!E51-Base!E51</f>
        <v>0</v>
      </c>
      <c r="F51" s="34">
        <f>Change!F51-Base!F51</f>
        <v>0</v>
      </c>
      <c r="G51" s="34">
        <f>Change!G51-Base!G51</f>
        <v>0</v>
      </c>
      <c r="H51" s="34">
        <f>Change!H51-Base!H51</f>
        <v>0</v>
      </c>
      <c r="I51" s="34">
        <f>Change!I51-Base!I51</f>
        <v>0</v>
      </c>
      <c r="J51" s="34">
        <f>Change!J51-Base!J51</f>
        <v>6.4411092517808584</v>
      </c>
      <c r="K51" s="34">
        <f>Change!K51-Base!K51</f>
        <v>6.588030870402946</v>
      </c>
      <c r="L51" s="34">
        <f>Change!L51-Base!L51</f>
        <v>6.7383044326961397</v>
      </c>
      <c r="M51" s="34">
        <f>Change!M51-Base!M51</f>
        <v>-2.3099419896243774</v>
      </c>
      <c r="N51" s="34">
        <f>Change!N51-Base!N51</f>
        <v>7.0492122892683824</v>
      </c>
      <c r="O51" s="34">
        <f>Change!O51-Base!O51</f>
        <v>7.2100046075003092</v>
      </c>
      <c r="P51" s="34">
        <f>Change!P51-Base!P51</f>
        <v>7.3744655730017428</v>
      </c>
      <c r="Q51" s="34">
        <f>Change!Q51-Base!Q51</f>
        <v>7.5426771483990649</v>
      </c>
      <c r="R51" s="34">
        <f>Change!R51-Base!R51</f>
        <v>7.7147258862346746</v>
      </c>
      <c r="S51" s="34">
        <f>Change!S51-Base!S51</f>
        <v>-12.250042031740094</v>
      </c>
      <c r="T51" s="34">
        <f>Change!T51-Base!T51</f>
        <v>-12.529466214155519</v>
      </c>
      <c r="U51" s="34">
        <f>Change!U51-Base!U51</f>
        <v>-72.989183253936119</v>
      </c>
      <c r="V51" s="34">
        <f>Change!V51-Base!V51</f>
        <v>-55.58945007432871</v>
      </c>
      <c r="W51" s="34">
        <f>Change!W51-Base!W51</f>
        <v>-56.85745081647903</v>
      </c>
      <c r="X51" s="20"/>
    </row>
    <row r="52" spans="1:24" ht="15.75" x14ac:dyDescent="0.25">
      <c r="A52" s="20"/>
      <c r="B52" s="25" t="s">
        <v>26</v>
      </c>
      <c r="C52" s="20">
        <f t="shared" si="8"/>
        <v>295.79321308526852</v>
      </c>
      <c r="D52" s="34">
        <f>Change!D52-Base!D52</f>
        <v>0</v>
      </c>
      <c r="E52" s="34">
        <f>Change!E52-Base!E52</f>
        <v>0</v>
      </c>
      <c r="F52" s="34">
        <f>Change!F52-Base!F52</f>
        <v>0</v>
      </c>
      <c r="G52" s="34">
        <f>Change!G52-Base!G52</f>
        <v>6.3527960120862064</v>
      </c>
      <c r="H52" s="34">
        <f>Change!H52-Base!H52</f>
        <v>8.8649968833463433</v>
      </c>
      <c r="I52" s="34">
        <f>Change!I52-Base!I52</f>
        <v>8.0939900463239596</v>
      </c>
      <c r="J52" s="34">
        <f>Change!J52-Base!J52</f>
        <v>4.0120657585880934</v>
      </c>
      <c r="K52" s="34">
        <f>Change!K52-Base!K52</f>
        <v>4.1035809653456852</v>
      </c>
      <c r="L52" s="34">
        <f>Change!L52-Base!L52</f>
        <v>-0.90304167890663223</v>
      </c>
      <c r="M52" s="34">
        <f>Change!M52-Base!M52</f>
        <v>25.064418441720633</v>
      </c>
      <c r="N52" s="34">
        <f>Change!N52-Base!N52</f>
        <v>25.636138708911574</v>
      </c>
      <c r="O52" s="34">
        <f>Change!O52-Base!O52</f>
        <v>27.82777137874541</v>
      </c>
      <c r="P52" s="34">
        <f>Change!P52-Base!P52</f>
        <v>28.462526000588966</v>
      </c>
      <c r="Q52" s="34">
        <f>Change!Q52-Base!Q52</f>
        <v>45.21893072243094</v>
      </c>
      <c r="R52" s="34">
        <f>Change!R52-Base!R52</f>
        <v>88.715345233784745</v>
      </c>
      <c r="S52" s="34">
        <f>Change!S52-Base!S52</f>
        <v>90.738951480057125</v>
      </c>
      <c r="T52" s="34">
        <f>Change!T52-Base!T52</f>
        <v>92.808711474314663</v>
      </c>
      <c r="U52" s="34">
        <f>Change!U52-Base!U52</f>
        <v>117.80370751556254</v>
      </c>
      <c r="V52" s="34">
        <f>Change!V52-Base!V52</f>
        <v>132.04361435323676</v>
      </c>
      <c r="W52" s="34">
        <f>Change!W52-Base!W52</f>
        <v>135.0555422932099</v>
      </c>
      <c r="X52" s="20"/>
    </row>
    <row r="53" spans="1:24" ht="15.75" x14ac:dyDescent="0.25">
      <c r="A53" s="20"/>
      <c r="B53" s="25" t="s">
        <v>81</v>
      </c>
      <c r="C53" s="20">
        <f t="shared" si="8"/>
        <v>-100.38633934001</v>
      </c>
      <c r="D53" s="34">
        <f>Change!D53-Base!D53</f>
        <v>0</v>
      </c>
      <c r="E53" s="34">
        <f>Change!E53-Base!E53</f>
        <v>0</v>
      </c>
      <c r="F53" s="34">
        <f>Change!F53-Base!F53</f>
        <v>0</v>
      </c>
      <c r="G53" s="34">
        <f>Change!G53-Base!G53</f>
        <v>0</v>
      </c>
      <c r="H53" s="34">
        <f>Change!H53-Base!H53</f>
        <v>0</v>
      </c>
      <c r="I53" s="34">
        <f>Change!I53-Base!I53</f>
        <v>0</v>
      </c>
      <c r="J53" s="34">
        <f>Change!J53-Base!J53</f>
        <v>1.7131004035597641E-3</v>
      </c>
      <c r="K53" s="34">
        <f>Change!K53-Base!K53</f>
        <v>-15.101249263103551</v>
      </c>
      <c r="L53" s="34">
        <f>Change!L53-Base!L53</f>
        <v>-15.445714244418541</v>
      </c>
      <c r="M53" s="34">
        <f>Change!M53-Base!M53</f>
        <v>-15.798035657516788</v>
      </c>
      <c r="N53" s="34">
        <f>Change!N53-Base!N53</f>
        <v>-16.14365795409628</v>
      </c>
      <c r="O53" s="34">
        <f>Change!O53-Base!O53</f>
        <v>-16.511947485582681</v>
      </c>
      <c r="P53" s="34">
        <f>Change!P53-Base!P53</f>
        <v>-16.888640972315933</v>
      </c>
      <c r="Q53" s="34">
        <f>Change!Q53-Base!Q53</f>
        <v>-17.273926187572471</v>
      </c>
      <c r="R53" s="34">
        <f>Change!R53-Base!R53</f>
        <v>-22.33014738415191</v>
      </c>
      <c r="S53" s="34">
        <f>Change!S53-Base!S53</f>
        <v>-22.847920954804437</v>
      </c>
      <c r="T53" s="34">
        <f>Change!T53-Base!T53</f>
        <v>-23.369114270469172</v>
      </c>
      <c r="U53" s="34">
        <f>Change!U53-Base!U53</f>
        <v>-23.907220690443879</v>
      </c>
      <c r="V53" s="34">
        <f>Change!V53-Base!V53</f>
        <v>-24.452545134974201</v>
      </c>
      <c r="W53" s="34">
        <f>Change!W53-Base!W53</f>
        <v>-25.010310058661066</v>
      </c>
      <c r="X53" s="20"/>
    </row>
    <row r="54" spans="1:24" ht="15.75" x14ac:dyDescent="0.25">
      <c r="A54" s="20"/>
      <c r="B54" s="25" t="s">
        <v>70</v>
      </c>
      <c r="C54" s="20">
        <f t="shared" si="8"/>
        <v>0</v>
      </c>
      <c r="D54" s="20">
        <f>Change!D54-Base!D54</f>
        <v>0</v>
      </c>
      <c r="E54" s="20">
        <f>Change!E54-Base!E54</f>
        <v>0</v>
      </c>
      <c r="F54" s="20">
        <f>Change!F54-Base!F54</f>
        <v>0</v>
      </c>
      <c r="G54" s="20">
        <f>Change!G54-Base!G54</f>
        <v>0</v>
      </c>
      <c r="H54" s="20">
        <f>Change!H54-Base!H54</f>
        <v>0</v>
      </c>
      <c r="I54" s="20">
        <f>Change!I54-Base!I54</f>
        <v>0</v>
      </c>
      <c r="J54" s="20">
        <f>Change!J54-Base!J54</f>
        <v>0</v>
      </c>
      <c r="K54" s="20">
        <f>Change!K54-Base!K54</f>
        <v>0</v>
      </c>
      <c r="L54" s="20">
        <f>Change!L54-Base!L54</f>
        <v>0</v>
      </c>
      <c r="M54" s="20">
        <f>Change!M54-Base!M54</f>
        <v>0</v>
      </c>
      <c r="N54" s="20">
        <f>Change!N54-Base!N54</f>
        <v>0</v>
      </c>
      <c r="O54" s="20">
        <f>Change!O54-Base!O54</f>
        <v>0</v>
      </c>
      <c r="P54" s="20">
        <f>Change!P54-Base!P54</f>
        <v>0</v>
      </c>
      <c r="Q54" s="20">
        <f>Change!Q54-Base!Q54</f>
        <v>0</v>
      </c>
      <c r="R54" s="20">
        <f>Change!R54-Base!R54</f>
        <v>0</v>
      </c>
      <c r="S54" s="20">
        <f>Change!S54-Base!S54</f>
        <v>0</v>
      </c>
      <c r="T54" s="20">
        <f>Change!T54-Base!T54</f>
        <v>0</v>
      </c>
      <c r="U54" s="20">
        <f>Change!U54-Base!U54</f>
        <v>0</v>
      </c>
      <c r="V54" s="20">
        <f>Change!V54-Base!V54</f>
        <v>0</v>
      </c>
      <c r="W54" s="20">
        <f>Change!W54-Base!W54</f>
        <v>0</v>
      </c>
      <c r="X54" s="20"/>
    </row>
    <row r="55" spans="1:24" ht="15.75" x14ac:dyDescent="0.25">
      <c r="A55" s="20"/>
      <c r="B55" s="25" t="s">
        <v>27</v>
      </c>
      <c r="C55" s="20">
        <f t="shared" si="8"/>
        <v>-3.0844420765372894E-2</v>
      </c>
      <c r="D55" s="34">
        <f>Change!D55-Base!D55</f>
        <v>0</v>
      </c>
      <c r="E55" s="34">
        <f>Change!E55-Base!E55</f>
        <v>-2.5219358091999999E-4</v>
      </c>
      <c r="F55" s="34">
        <f>Change!F55-Base!F55</f>
        <v>-6.0255062860000569E-5</v>
      </c>
      <c r="G55" s="34">
        <f>Change!G55-Base!G55</f>
        <v>-3.9775187185999957E-4</v>
      </c>
      <c r="H55" s="34">
        <f>Change!H55-Base!H55</f>
        <v>-2.194718306400105E-4</v>
      </c>
      <c r="I55" s="34">
        <f>Change!I55-Base!I55</f>
        <v>7.2807183035800069E-3</v>
      </c>
      <c r="J55" s="34">
        <f>Change!J55-Base!J55</f>
        <v>1.6493701451900031E-3</v>
      </c>
      <c r="K55" s="34">
        <f>Change!K55-Base!K55</f>
        <v>-1.699281926489991E-3</v>
      </c>
      <c r="L55" s="34">
        <f>Change!L55-Base!L55</f>
        <v>7.8141754538999311E-4</v>
      </c>
      <c r="M55" s="34">
        <f>Change!M55-Base!M55</f>
        <v>-3.3805811144200001E-3</v>
      </c>
      <c r="N55" s="34">
        <f>Change!N55-Base!N55</f>
        <v>-1.2406988538040016E-2</v>
      </c>
      <c r="O55" s="34">
        <f>Change!O55-Base!O55</f>
        <v>-9.3358330075499971E-3</v>
      </c>
      <c r="P55" s="34">
        <f>Change!P55-Base!P55</f>
        <v>-3.1833738716499907E-3</v>
      </c>
      <c r="Q55" s="34">
        <f>Change!Q55-Base!Q55</f>
        <v>-3.4919197553399941E-3</v>
      </c>
      <c r="R55" s="34">
        <f>Change!R55-Base!R55</f>
        <v>-2.6378577086299902E-3</v>
      </c>
      <c r="S55" s="34">
        <f>Change!S55-Base!S55</f>
        <v>-6.5823575427002151E-4</v>
      </c>
      <c r="T55" s="34">
        <f>Change!T55-Base!T55</f>
        <v>-2.1251481930309998E-2</v>
      </c>
      <c r="U55" s="34">
        <f>Change!U55-Base!U55</f>
        <v>-2.1325552080850012E-2</v>
      </c>
      <c r="V55" s="34">
        <f>Change!V55-Base!V55</f>
        <v>-6.5294027578100215E-3</v>
      </c>
      <c r="W55" s="34">
        <f>Change!W55-Base!W55</f>
        <v>-1.5043775550849977E-2</v>
      </c>
      <c r="X55" s="20"/>
    </row>
    <row r="56" spans="1:24" ht="15.75" x14ac:dyDescent="0.25">
      <c r="A56" s="20"/>
      <c r="B56" s="27" t="s">
        <v>1</v>
      </c>
      <c r="C56" s="35">
        <f t="shared" si="8"/>
        <v>1123.498346095176</v>
      </c>
      <c r="D56" s="35">
        <f>Change!D56-Base!D56</f>
        <v>0</v>
      </c>
      <c r="E56" s="35">
        <f>Change!E56-Base!E56</f>
        <v>-2.5219358093409028E-4</v>
      </c>
      <c r="F56" s="35">
        <f>Change!F56-Base!F56</f>
        <v>-6.0255062862779596E-5</v>
      </c>
      <c r="G56" s="35">
        <f>Change!G56-Base!G56</f>
        <v>20.897250503471696</v>
      </c>
      <c r="H56" s="35">
        <f>Change!H56-Base!H56</f>
        <v>36.833522160699545</v>
      </c>
      <c r="I56" s="35">
        <f>Change!I56-Base!I56</f>
        <v>33.587692485706611</v>
      </c>
      <c r="J56" s="35">
        <f>Change!J56-Base!J56</f>
        <v>72.59903176591888</v>
      </c>
      <c r="K56" s="35">
        <f>Change!K56-Base!K56</f>
        <v>-26.228940476694561</v>
      </c>
      <c r="L56" s="35">
        <f>Change!L56-Base!L56</f>
        <v>13.84517788524272</v>
      </c>
      <c r="M56" s="35">
        <f>Change!M56-Base!M56</f>
        <v>507.59622080948748</v>
      </c>
      <c r="N56" s="35">
        <f>Change!N56-Base!N56</f>
        <v>323.27991740851667</v>
      </c>
      <c r="O56" s="35">
        <f>Change!O56-Base!O56</f>
        <v>317.07965629834416</v>
      </c>
      <c r="P56" s="35">
        <f>Change!P56-Base!P56</f>
        <v>318.84305224093487</v>
      </c>
      <c r="Q56" s="35">
        <f>Change!Q56-Base!Q56</f>
        <v>417.72988611133906</v>
      </c>
      <c r="R56" s="35">
        <f>Change!R56-Base!R56</f>
        <v>245.36906373159945</v>
      </c>
      <c r="S56" s="35">
        <f>Change!S56-Base!S56</f>
        <v>127.14342411460211</v>
      </c>
      <c r="T56" s="35">
        <f>Change!T56-Base!T56</f>
        <v>128.51456318200599</v>
      </c>
      <c r="U56" s="35">
        <f>Change!U56-Base!U56</f>
        <v>-136.0484944626096</v>
      </c>
      <c r="V56" s="35">
        <f>Change!V56-Base!V56</f>
        <v>27.883412483868597</v>
      </c>
      <c r="W56" s="35">
        <f>Change!W56-Base!W56</f>
        <v>25.699792948960749</v>
      </c>
      <c r="X56" s="20"/>
    </row>
    <row r="57" spans="1:24" x14ac:dyDescent="0.25">
      <c r="A57" s="20"/>
      <c r="X57" s="20"/>
    </row>
    <row r="58" spans="1:24" ht="15.75" x14ac:dyDescent="0.25">
      <c r="A58" s="20">
        <v>7</v>
      </c>
      <c r="B58" s="24" t="s">
        <v>82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</row>
    <row r="59" spans="1:24" ht="15.75" x14ac:dyDescent="0.25">
      <c r="A59" s="20"/>
      <c r="B59" s="25" t="s">
        <v>83</v>
      </c>
      <c r="C59" s="20">
        <f t="shared" ref="C59:C63" si="9">NPV($C$2,D59:W59)</f>
        <v>0</v>
      </c>
      <c r="D59" s="34">
        <f>Change!D59-Base!D59</f>
        <v>0</v>
      </c>
      <c r="E59" s="34">
        <f>Change!E59-Base!E59</f>
        <v>0</v>
      </c>
      <c r="F59" s="34">
        <f>Change!F59-Base!F59</f>
        <v>0</v>
      </c>
      <c r="G59" s="34">
        <f>Change!G59-Base!G59</f>
        <v>0</v>
      </c>
      <c r="H59" s="34">
        <f>Change!H59-Base!H59</f>
        <v>0</v>
      </c>
      <c r="I59" s="34">
        <f>Change!I59-Base!I59</f>
        <v>0</v>
      </c>
      <c r="J59" s="34">
        <f>Change!J59-Base!J59</f>
        <v>0</v>
      </c>
      <c r="K59" s="34">
        <f>Change!K59-Base!K59</f>
        <v>0</v>
      </c>
      <c r="L59" s="34">
        <f>Change!L59-Base!L59</f>
        <v>0</v>
      </c>
      <c r="M59" s="34">
        <f>Change!M59-Base!M59</f>
        <v>0</v>
      </c>
      <c r="N59" s="34">
        <f>Change!N59-Base!N59</f>
        <v>0</v>
      </c>
      <c r="O59" s="34">
        <f>Change!O59-Base!O59</f>
        <v>0</v>
      </c>
      <c r="P59" s="34">
        <f>Change!P59-Base!P59</f>
        <v>0</v>
      </c>
      <c r="Q59" s="34">
        <f>Change!Q59-Base!Q59</f>
        <v>0</v>
      </c>
      <c r="R59" s="34">
        <f>Change!R59-Base!R59</f>
        <v>0</v>
      </c>
      <c r="S59" s="34">
        <f>Change!S59-Base!S59</f>
        <v>0</v>
      </c>
      <c r="T59" s="34">
        <f>Change!T59-Base!T59</f>
        <v>0</v>
      </c>
      <c r="U59" s="34">
        <f>Change!U59-Base!U59</f>
        <v>0</v>
      </c>
      <c r="V59" s="34">
        <f>Change!V59-Base!V59</f>
        <v>0</v>
      </c>
      <c r="W59" s="34">
        <f>Change!W59-Base!W59</f>
        <v>0</v>
      </c>
      <c r="X59" s="20"/>
    </row>
    <row r="60" spans="1:24" ht="15.75" x14ac:dyDescent="0.25">
      <c r="A60" s="20"/>
      <c r="B60" s="25" t="s">
        <v>84</v>
      </c>
      <c r="C60" s="20">
        <f t="shared" si="9"/>
        <v>-4.6079116430165064</v>
      </c>
      <c r="D60" s="34">
        <f>Change!D60-Base!D60</f>
        <v>0</v>
      </c>
      <c r="E60" s="34">
        <f>Change!E60-Base!E60</f>
        <v>3.910187426600098E-3</v>
      </c>
      <c r="F60" s="34">
        <f>Change!F60-Base!F60</f>
        <v>1.1795126374413254</v>
      </c>
      <c r="G60" s="34">
        <f>Change!G60-Base!G60</f>
        <v>2.2640536341514022</v>
      </c>
      <c r="H60" s="34">
        <f>Change!H60-Base!H60</f>
        <v>2.3659616497717249</v>
      </c>
      <c r="I60" s="34">
        <f>Change!I60-Base!I60</f>
        <v>-3.2395373502856</v>
      </c>
      <c r="J60" s="34">
        <f>Change!J60-Base!J60</f>
        <v>0.91974675862160282</v>
      </c>
      <c r="K60" s="34">
        <f>Change!K60-Base!K60</f>
        <v>0.76706771641136129</v>
      </c>
      <c r="L60" s="34">
        <f>Change!L60-Base!L60</f>
        <v>0.86594440682567964</v>
      </c>
      <c r="M60" s="34">
        <f>Change!M60-Base!M60</f>
        <v>-1.2472394100457151</v>
      </c>
      <c r="N60" s="34">
        <f>Change!N60-Base!N60</f>
        <v>-1.1764396309957306</v>
      </c>
      <c r="O60" s="34">
        <f>Change!O60-Base!O60</f>
        <v>-1.7441903805617329</v>
      </c>
      <c r="P60" s="34">
        <f>Change!P60-Base!P60</f>
        <v>-1.6175009866907182</v>
      </c>
      <c r="Q60" s="34">
        <f>Change!Q60-Base!Q60</f>
        <v>-1.3546109989157706</v>
      </c>
      <c r="R60" s="34">
        <f>Change!R60-Base!R60</f>
        <v>-3.1719269655928954</v>
      </c>
      <c r="S60" s="34">
        <f>Change!S60-Base!S60</f>
        <v>-19.357303764675269</v>
      </c>
      <c r="T60" s="34">
        <f>Change!T60-Base!T60</f>
        <v>-19.358569773444756</v>
      </c>
      <c r="U60" s="34">
        <f>Change!U60-Base!U60</f>
        <v>23.883752534769542</v>
      </c>
      <c r="V60" s="34">
        <f>Change!V60-Base!V60</f>
        <v>-1.4738828990448951</v>
      </c>
      <c r="W60" s="34">
        <f>Change!W60-Base!W60</f>
        <v>8.5235396412311246</v>
      </c>
      <c r="X60" s="20"/>
    </row>
    <row r="61" spans="1:24" ht="15.75" x14ac:dyDescent="0.25">
      <c r="A61" s="20"/>
      <c r="B61" s="25" t="s">
        <v>85</v>
      </c>
      <c r="C61" s="20">
        <f t="shared" si="9"/>
        <v>103.24439374265775</v>
      </c>
      <c r="D61" s="34">
        <f>Change!D61-Base!D61</f>
        <v>0</v>
      </c>
      <c r="E61" s="34">
        <f>Change!E61-Base!E61</f>
        <v>0</v>
      </c>
      <c r="F61" s="34">
        <f>Change!F61-Base!F61</f>
        <v>0</v>
      </c>
      <c r="G61" s="34">
        <f>Change!G61-Base!G61</f>
        <v>2.8320123501726115</v>
      </c>
      <c r="H61" s="34">
        <f>Change!H61-Base!H61</f>
        <v>5.2677014806365108</v>
      </c>
      <c r="I61" s="34">
        <f>Change!I61-Base!I61</f>
        <v>8.0984275867282136</v>
      </c>
      <c r="J61" s="34">
        <f>Change!J61-Base!J61</f>
        <v>10.335137327462476</v>
      </c>
      <c r="K61" s="34">
        <f>Change!K61-Base!K61</f>
        <v>12.890879065706443</v>
      </c>
      <c r="L61" s="34">
        <f>Change!L61-Base!L61</f>
        <v>14.163085287979158</v>
      </c>
      <c r="M61" s="34">
        <f>Change!M61-Base!M61</f>
        <v>15.300325108242646</v>
      </c>
      <c r="N61" s="34">
        <f>Change!N61-Base!N61</f>
        <v>16.629113259994625</v>
      </c>
      <c r="O61" s="34">
        <f>Change!O61-Base!O61</f>
        <v>17.700347415315179</v>
      </c>
      <c r="P61" s="34">
        <f>Change!P61-Base!P61</f>
        <v>16.662649843493426</v>
      </c>
      <c r="Q61" s="34">
        <f>Change!Q61-Base!Q61</f>
        <v>15.884042790506385</v>
      </c>
      <c r="R61" s="34">
        <f>Change!R61-Base!R61</f>
        <v>12.276523674593903</v>
      </c>
      <c r="S61" s="34">
        <f>Change!S61-Base!S61</f>
        <v>14.048574755304742</v>
      </c>
      <c r="T61" s="34">
        <f>Change!T61-Base!T61</f>
        <v>17.412529314124356</v>
      </c>
      <c r="U61" s="34">
        <f>Change!U61-Base!U61</f>
        <v>18.236598709082557</v>
      </c>
      <c r="V61" s="34">
        <f>Change!V61-Base!V61</f>
        <v>19.00994395321311</v>
      </c>
      <c r="W61" s="34">
        <f>Change!W61-Base!W61</f>
        <v>21.860017979506551</v>
      </c>
      <c r="X61" s="20"/>
    </row>
    <row r="62" spans="1:24" ht="15.75" x14ac:dyDescent="0.25">
      <c r="A62" s="20"/>
      <c r="B62" s="25" t="s">
        <v>86</v>
      </c>
      <c r="C62" s="20">
        <f t="shared" si="9"/>
        <v>0</v>
      </c>
      <c r="D62" s="34">
        <f>Change!D62-Base!D62</f>
        <v>0</v>
      </c>
      <c r="E62" s="34">
        <f>Change!E62-Base!E62</f>
        <v>0</v>
      </c>
      <c r="F62" s="34">
        <f>Change!F62-Base!F62</f>
        <v>0</v>
      </c>
      <c r="G62" s="34">
        <f>Change!G62-Base!G62</f>
        <v>0</v>
      </c>
      <c r="H62" s="34">
        <f>Change!H62-Base!H62</f>
        <v>0</v>
      </c>
      <c r="I62" s="34">
        <f>Change!I62-Base!I62</f>
        <v>0</v>
      </c>
      <c r="J62" s="34">
        <f>Change!J62-Base!J62</f>
        <v>0</v>
      </c>
      <c r="K62" s="34">
        <f>Change!K62-Base!K62</f>
        <v>0</v>
      </c>
      <c r="L62" s="34">
        <f>Change!L62-Base!L62</f>
        <v>0</v>
      </c>
      <c r="M62" s="34">
        <f>Change!M62-Base!M62</f>
        <v>0</v>
      </c>
      <c r="N62" s="34">
        <f>Change!N62-Base!N62</f>
        <v>0</v>
      </c>
      <c r="O62" s="34">
        <f>Change!O62-Base!O62</f>
        <v>0</v>
      </c>
      <c r="P62" s="34">
        <f>Change!P62-Base!P62</f>
        <v>0</v>
      </c>
      <c r="Q62" s="34">
        <f>Change!Q62-Base!Q62</f>
        <v>0</v>
      </c>
      <c r="R62" s="34">
        <f>Change!R62-Base!R62</f>
        <v>0</v>
      </c>
      <c r="S62" s="34">
        <f>Change!S62-Base!S62</f>
        <v>0</v>
      </c>
      <c r="T62" s="34">
        <f>Change!T62-Base!T62</f>
        <v>0</v>
      </c>
      <c r="U62" s="34">
        <f>Change!U62-Base!U62</f>
        <v>0</v>
      </c>
      <c r="V62" s="34">
        <f>Change!V62-Base!V62</f>
        <v>0</v>
      </c>
      <c r="W62" s="34">
        <f>Change!W62-Base!W62</f>
        <v>0</v>
      </c>
      <c r="X62" s="20"/>
    </row>
    <row r="63" spans="1:24" ht="15.75" x14ac:dyDescent="0.25">
      <c r="A63" s="20"/>
      <c r="B63" s="27" t="s">
        <v>1</v>
      </c>
      <c r="C63" s="35">
        <f t="shared" si="9"/>
        <v>98.636482099641228</v>
      </c>
      <c r="D63" s="35">
        <f>Change!D63-Base!D63</f>
        <v>0</v>
      </c>
      <c r="E63" s="35">
        <f>Change!E63-Base!E63</f>
        <v>3.9101874265980996E-3</v>
      </c>
      <c r="F63" s="35">
        <f>Change!F63-Base!F63</f>
        <v>1.1795126374413272</v>
      </c>
      <c r="G63" s="35">
        <f>Change!G63-Base!G63</f>
        <v>5.0960659843240137</v>
      </c>
      <c r="H63" s="35">
        <f>Change!H63-Base!H63</f>
        <v>7.6336631304082374</v>
      </c>
      <c r="I63" s="35">
        <f>Change!I63-Base!I63</f>
        <v>4.8588902364426119</v>
      </c>
      <c r="J63" s="35">
        <f>Change!J63-Base!J63</f>
        <v>11.25488408608409</v>
      </c>
      <c r="K63" s="35">
        <f>Change!K63-Base!K63</f>
        <v>13.657946782117804</v>
      </c>
      <c r="L63" s="35">
        <f>Change!L63-Base!L63</f>
        <v>15.029029694804819</v>
      </c>
      <c r="M63" s="35">
        <f>Change!M63-Base!M63</f>
        <v>14.053085698196924</v>
      </c>
      <c r="N63" s="35">
        <f>Change!N63-Base!N63</f>
        <v>15.452673628998895</v>
      </c>
      <c r="O63" s="35">
        <f>Change!O63-Base!O63</f>
        <v>15.956157034753431</v>
      </c>
      <c r="P63" s="35">
        <f>Change!P63-Base!P63</f>
        <v>15.045148856802683</v>
      </c>
      <c r="Q63" s="35">
        <f>Change!Q63-Base!Q63</f>
        <v>14.529431791590611</v>
      </c>
      <c r="R63" s="35">
        <f>Change!R63-Base!R63</f>
        <v>9.1045967090010436</v>
      </c>
      <c r="S63" s="35">
        <f>Change!S63-Base!S63</f>
        <v>-5.3087290093704951</v>
      </c>
      <c r="T63" s="35">
        <f>Change!T63-Base!T63</f>
        <v>-1.9460404593203862</v>
      </c>
      <c r="U63" s="35">
        <f>Change!U63-Base!U63</f>
        <v>42.120351243852099</v>
      </c>
      <c r="V63" s="35">
        <f>Change!V63-Base!V63</f>
        <v>17.536061054168158</v>
      </c>
      <c r="W63" s="35">
        <f>Change!W63-Base!W63</f>
        <v>30.38355762073769</v>
      </c>
      <c r="X63" s="20"/>
    </row>
    <row r="64" spans="1:24" x14ac:dyDescent="0.25">
      <c r="A64" s="20"/>
      <c r="X64" s="20"/>
    </row>
    <row r="65" spans="1:24" ht="15.75" x14ac:dyDescent="0.25">
      <c r="A65" s="20">
        <v>8</v>
      </c>
      <c r="B65" s="24" t="s">
        <v>28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</row>
    <row r="66" spans="1:24" ht="15.75" x14ac:dyDescent="0.25">
      <c r="A66" s="20"/>
      <c r="B66" s="25" t="s">
        <v>29</v>
      </c>
      <c r="C66" s="20">
        <f t="shared" ref="C66:C68" si="10">NPV($C$2,D66:W66)</f>
        <v>2203.8640133111262</v>
      </c>
      <c r="D66" s="34">
        <f>Change!D66-Base!D66</f>
        <v>420.30319953454989</v>
      </c>
      <c r="E66" s="34">
        <f>Change!E66-Base!E66</f>
        <v>472.80295888012051</v>
      </c>
      <c r="F66" s="34">
        <f>Change!F66-Base!F66</f>
        <v>169.2732374146903</v>
      </c>
      <c r="G66" s="34">
        <f>Change!G66-Base!G66</f>
        <v>157.12247453773202</v>
      </c>
      <c r="H66" s="34">
        <f>Change!H66-Base!H66</f>
        <v>258.70157481778716</v>
      </c>
      <c r="I66" s="34">
        <f>Change!I66-Base!I66</f>
        <v>168.41093678703947</v>
      </c>
      <c r="J66" s="34">
        <f>Change!J66-Base!J66</f>
        <v>130.84036850803304</v>
      </c>
      <c r="K66" s="34">
        <f>Change!K66-Base!K66</f>
        <v>111.36343707872115</v>
      </c>
      <c r="L66" s="34">
        <f>Change!L66-Base!L66</f>
        <v>111.98907986648027</v>
      </c>
      <c r="M66" s="34">
        <f>Change!M66-Base!M66</f>
        <v>153.23168796449755</v>
      </c>
      <c r="N66" s="34">
        <f>Change!N66-Base!N66</f>
        <v>130.39471875174414</v>
      </c>
      <c r="O66" s="34">
        <f>Change!O66-Base!O66</f>
        <v>138.85829258913807</v>
      </c>
      <c r="P66" s="34">
        <f>Change!P66-Base!P66</f>
        <v>131.6029827117174</v>
      </c>
      <c r="Q66" s="34">
        <f>Change!Q66-Base!Q66</f>
        <v>92.856709430552797</v>
      </c>
      <c r="R66" s="34">
        <f>Change!R66-Base!R66</f>
        <v>150.61059368151774</v>
      </c>
      <c r="S66" s="34">
        <f>Change!S66-Base!S66</f>
        <v>158.86575141195897</v>
      </c>
      <c r="T66" s="34">
        <f>Change!T66-Base!T66</f>
        <v>160.99284700405889</v>
      </c>
      <c r="U66" s="34">
        <f>Change!U66-Base!U66</f>
        <v>197.75274198775008</v>
      </c>
      <c r="V66" s="34">
        <f>Change!V66-Base!V66</f>
        <v>179.39074449978241</v>
      </c>
      <c r="W66" s="34">
        <f>Change!W66-Base!W66</f>
        <v>176.45688676912127</v>
      </c>
      <c r="X66" s="20"/>
    </row>
    <row r="67" spans="1:24" ht="15.75" x14ac:dyDescent="0.25">
      <c r="A67" s="20"/>
      <c r="B67" s="25" t="s">
        <v>30</v>
      </c>
      <c r="C67" s="20">
        <f t="shared" si="10"/>
        <v>5870.8327610021588</v>
      </c>
      <c r="D67" s="34">
        <f>Change!D67-Base!D67</f>
        <v>813.49422293841792</v>
      </c>
      <c r="E67" s="34">
        <f>Change!E67-Base!E67</f>
        <v>917.52426974199795</v>
      </c>
      <c r="F67" s="34">
        <f>Change!F67-Base!F67</f>
        <v>890.25730984446432</v>
      </c>
      <c r="G67" s="34">
        <f>Change!G67-Base!G67</f>
        <v>889.41601290395363</v>
      </c>
      <c r="H67" s="34">
        <f>Change!H67-Base!H67</f>
        <v>936.80475240006012</v>
      </c>
      <c r="I67" s="34">
        <f>Change!I67-Base!I67</f>
        <v>621.62191206255397</v>
      </c>
      <c r="J67" s="34">
        <f>Change!J67-Base!J67</f>
        <v>558.67577765057035</v>
      </c>
      <c r="K67" s="34">
        <f>Change!K67-Base!K67</f>
        <v>535.28590315996939</v>
      </c>
      <c r="L67" s="34">
        <f>Change!L67-Base!L67</f>
        <v>497.76480726144479</v>
      </c>
      <c r="M67" s="34">
        <f>Change!M67-Base!M67</f>
        <v>256.6998495157913</v>
      </c>
      <c r="N67" s="34">
        <f>Change!N67-Base!N67</f>
        <v>201.75335048495447</v>
      </c>
      <c r="O67" s="34">
        <f>Change!O67-Base!O67</f>
        <v>215.95485901181814</v>
      </c>
      <c r="P67" s="34">
        <f>Change!P67-Base!P67</f>
        <v>193.62572451950155</v>
      </c>
      <c r="Q67" s="34">
        <f>Change!Q67-Base!Q67</f>
        <v>111.62837407332353</v>
      </c>
      <c r="R67" s="34">
        <f>Change!R67-Base!R67</f>
        <v>167.11789686049366</v>
      </c>
      <c r="S67" s="34">
        <f>Change!S67-Base!S67</f>
        <v>161.98591649524235</v>
      </c>
      <c r="T67" s="34">
        <f>Change!T67-Base!T67</f>
        <v>163.82939726288873</v>
      </c>
      <c r="U67" s="34">
        <f>Change!U67-Base!U67</f>
        <v>236.70743612325214</v>
      </c>
      <c r="V67" s="34">
        <f>Change!V67-Base!V67</f>
        <v>253.2369410521959</v>
      </c>
      <c r="W67" s="34">
        <f>Change!W67-Base!W67</f>
        <v>264.26915654035406</v>
      </c>
      <c r="X67" s="20"/>
    </row>
    <row r="68" spans="1:24" ht="15.75" x14ac:dyDescent="0.25">
      <c r="A68" s="20"/>
      <c r="B68" s="27" t="s">
        <v>1</v>
      </c>
      <c r="C68" s="35">
        <f t="shared" si="10"/>
        <v>8074.6967743132818</v>
      </c>
      <c r="D68" s="35">
        <f>Change!D68-Base!D68</f>
        <v>1233.7974224729678</v>
      </c>
      <c r="E68" s="35">
        <f>Change!E68-Base!E68</f>
        <v>1390.3272286221186</v>
      </c>
      <c r="F68" s="35">
        <f>Change!F68-Base!F68</f>
        <v>1059.5305472591544</v>
      </c>
      <c r="G68" s="35">
        <f>Change!G68-Base!G68</f>
        <v>1046.5384874416854</v>
      </c>
      <c r="H68" s="35">
        <f>Change!H68-Base!H68</f>
        <v>1195.5063272178475</v>
      </c>
      <c r="I68" s="35">
        <f>Change!I68-Base!I68</f>
        <v>790.03284884959351</v>
      </c>
      <c r="J68" s="35">
        <f>Change!J68-Base!J68</f>
        <v>689.51614615860331</v>
      </c>
      <c r="K68" s="35">
        <f>Change!K68-Base!K68</f>
        <v>646.64934023869057</v>
      </c>
      <c r="L68" s="35">
        <f>Change!L68-Base!L68</f>
        <v>609.75388712792505</v>
      </c>
      <c r="M68" s="35">
        <f>Change!M68-Base!M68</f>
        <v>409.93153748028885</v>
      </c>
      <c r="N68" s="35">
        <f>Change!N68-Base!N68</f>
        <v>332.14806923669857</v>
      </c>
      <c r="O68" s="35">
        <f>Change!O68-Base!O68</f>
        <v>354.81315160095619</v>
      </c>
      <c r="P68" s="35">
        <f>Change!P68-Base!P68</f>
        <v>325.22870723121895</v>
      </c>
      <c r="Q68" s="35">
        <f>Change!Q68-Base!Q68</f>
        <v>204.4850835038763</v>
      </c>
      <c r="R68" s="35">
        <f>Change!R68-Base!R68</f>
        <v>317.7284905420114</v>
      </c>
      <c r="S68" s="35">
        <f>Change!S68-Base!S68</f>
        <v>320.85166790720132</v>
      </c>
      <c r="T68" s="35">
        <f>Change!T68-Base!T68</f>
        <v>324.82224426694756</v>
      </c>
      <c r="U68" s="35">
        <f>Change!U68-Base!U68</f>
        <v>434.46017811100228</v>
      </c>
      <c r="V68" s="35">
        <f>Change!V68-Base!V68</f>
        <v>432.62768555197835</v>
      </c>
      <c r="W68" s="35">
        <f>Change!W68-Base!W68</f>
        <v>440.72604330947536</v>
      </c>
      <c r="X68" s="20"/>
    </row>
    <row r="69" spans="1:24" x14ac:dyDescent="0.25">
      <c r="A69" s="20"/>
      <c r="X69" s="20"/>
    </row>
    <row r="70" spans="1:24" ht="15.75" x14ac:dyDescent="0.25">
      <c r="A70" s="20">
        <v>9</v>
      </c>
      <c r="B70" s="24" t="s">
        <v>31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</row>
    <row r="71" spans="1:24" ht="15.75" x14ac:dyDescent="0.25">
      <c r="A71" s="20"/>
      <c r="B71" s="24" t="s">
        <v>32</v>
      </c>
      <c r="C71" s="31">
        <f t="shared" ref="C71:C72" si="11">NPV($C$2,D71:W71)</f>
        <v>492.61662259959564</v>
      </c>
      <c r="D71" s="20">
        <f>Change!D71-Base!D71</f>
        <v>0</v>
      </c>
      <c r="E71" s="20">
        <f>Change!E71-Base!E71</f>
        <v>0</v>
      </c>
      <c r="F71" s="20">
        <f>Change!F71-Base!F71</f>
        <v>0</v>
      </c>
      <c r="G71" s="20">
        <f>Change!G71-Base!G71</f>
        <v>-2.4450860062756874E-2</v>
      </c>
      <c r="H71" s="20">
        <f>Change!H71-Base!H71</f>
        <v>2.5841018214123324E-10</v>
      </c>
      <c r="I71" s="20">
        <f>Change!I71-Base!I71</f>
        <v>-5.9218896755055539E-3</v>
      </c>
      <c r="J71" s="20">
        <f>Change!J71-Base!J71</f>
        <v>-0.27812060988341614</v>
      </c>
      <c r="K71" s="20">
        <f>Change!K71-Base!K71</f>
        <v>1.9714597490733468</v>
      </c>
      <c r="L71" s="20">
        <f>Change!L71-Base!L71</f>
        <v>82.014252721888937</v>
      </c>
      <c r="M71" s="20">
        <f>Change!M71-Base!M71</f>
        <v>120.64682470677218</v>
      </c>
      <c r="N71" s="20">
        <f>Change!N71-Base!N71</f>
        <v>80.35010703475109</v>
      </c>
      <c r="O71" s="20">
        <f>Change!O71-Base!O71</f>
        <v>83.16287678310249</v>
      </c>
      <c r="P71" s="20">
        <f>Change!P71-Base!P71</f>
        <v>95.623310789751656</v>
      </c>
      <c r="Q71" s="20">
        <f>Change!Q71-Base!Q71</f>
        <v>131.67982829079676</v>
      </c>
      <c r="R71" s="20">
        <f>Change!R71-Base!R71</f>
        <v>119.13226330119647</v>
      </c>
      <c r="S71" s="20">
        <f>Change!S71-Base!S71</f>
        <v>124.32841452620318</v>
      </c>
      <c r="T71" s="20">
        <f>Change!T71-Base!T71</f>
        <v>129.38342623517229</v>
      </c>
      <c r="U71" s="20">
        <f>Change!U71-Base!U71</f>
        <v>85.351745018404358</v>
      </c>
      <c r="V71" s="20">
        <f>Change!V71-Base!V71</f>
        <v>94.587050867955497</v>
      </c>
      <c r="W71" s="20">
        <f>Change!W71-Base!W71</f>
        <v>107.1956373353824</v>
      </c>
      <c r="X71" s="20"/>
    </row>
    <row r="72" spans="1:24" ht="15.75" x14ac:dyDescent="0.25">
      <c r="A72" s="20"/>
      <c r="B72" s="27" t="s">
        <v>1</v>
      </c>
      <c r="C72" s="20">
        <f t="shared" si="11"/>
        <v>492.61662259959564</v>
      </c>
      <c r="D72" s="35">
        <f>Change!D72-Base!D72</f>
        <v>0</v>
      </c>
      <c r="E72" s="35">
        <f>Change!E72-Base!E72</f>
        <v>0</v>
      </c>
      <c r="F72" s="35">
        <f>Change!F72-Base!F72</f>
        <v>0</v>
      </c>
      <c r="G72" s="35">
        <f>Change!G72-Base!G72</f>
        <v>-2.4450860062756874E-2</v>
      </c>
      <c r="H72" s="35">
        <f>Change!H72-Base!H72</f>
        <v>2.5841018214123324E-10</v>
      </c>
      <c r="I72" s="35">
        <f>Change!I72-Base!I72</f>
        <v>-5.9218896755055539E-3</v>
      </c>
      <c r="J72" s="35">
        <f>Change!J72-Base!J72</f>
        <v>-0.27812060988341614</v>
      </c>
      <c r="K72" s="35">
        <f>Change!K72-Base!K72</f>
        <v>1.9714597490733468</v>
      </c>
      <c r="L72" s="35">
        <f>Change!L72-Base!L72</f>
        <v>82.014252721888937</v>
      </c>
      <c r="M72" s="35">
        <f>Change!M72-Base!M72</f>
        <v>120.64682470677218</v>
      </c>
      <c r="N72" s="35">
        <f>Change!N72-Base!N72</f>
        <v>80.35010703475109</v>
      </c>
      <c r="O72" s="35">
        <f>Change!O72-Base!O72</f>
        <v>83.16287678310249</v>
      </c>
      <c r="P72" s="35">
        <f>Change!P72-Base!P72</f>
        <v>95.623310789751656</v>
      </c>
      <c r="Q72" s="35">
        <f>Change!Q72-Base!Q72</f>
        <v>131.67982829079676</v>
      </c>
      <c r="R72" s="35">
        <f>Change!R72-Base!R72</f>
        <v>119.13226330119647</v>
      </c>
      <c r="S72" s="35">
        <f>Change!S72-Base!S72</f>
        <v>124.32841452620318</v>
      </c>
      <c r="T72" s="35">
        <f>Change!T72-Base!T72</f>
        <v>129.38342623517229</v>
      </c>
      <c r="U72" s="35">
        <f>Change!U72-Base!U72</f>
        <v>85.351745018404358</v>
      </c>
      <c r="V72" s="35">
        <f>Change!V72-Base!V72</f>
        <v>94.587050867955497</v>
      </c>
      <c r="W72" s="35">
        <f>Change!W72-Base!W72</f>
        <v>107.1956373353824</v>
      </c>
      <c r="X72" s="20"/>
    </row>
    <row r="73" spans="1:24" x14ac:dyDescent="0.25">
      <c r="A73" s="20"/>
      <c r="X73" s="20"/>
    </row>
    <row r="74" spans="1:24" ht="16.5" thickBot="1" x14ac:dyDescent="0.3">
      <c r="A74" s="20"/>
      <c r="B74" s="24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 ht="16.5" thickBot="1" x14ac:dyDescent="0.3">
      <c r="A75" s="20">
        <v>10</v>
      </c>
      <c r="B75" s="38" t="s">
        <v>33</v>
      </c>
      <c r="C75" s="39">
        <f>NPV($C$2,D75:W75)</f>
        <v>14334.358129625176</v>
      </c>
      <c r="D75" s="39">
        <f>Change!D75-Base!D75</f>
        <v>2170.628844200261</v>
      </c>
      <c r="E75" s="39">
        <f>Change!E75-Base!E75</f>
        <v>2459.7302003839195</v>
      </c>
      <c r="F75" s="39">
        <f>Change!F75-Base!F75</f>
        <v>1719.9838292187501</v>
      </c>
      <c r="G75" s="39">
        <f>Change!G75-Base!G75</f>
        <v>1463.4232688049365</v>
      </c>
      <c r="H75" s="39">
        <f>Change!H75-Base!H75</f>
        <v>1376.1087711384234</v>
      </c>
      <c r="I75" s="39">
        <f>Change!I75-Base!I75</f>
        <v>1543.2460223574471</v>
      </c>
      <c r="J75" s="39">
        <f>Change!J75-Base!J75</f>
        <v>1497.6663094816718</v>
      </c>
      <c r="K75" s="39">
        <f>Change!K75-Base!K75</f>
        <v>1352.5807361575526</v>
      </c>
      <c r="L75" s="39">
        <f>Change!L75-Base!L75</f>
        <v>1419.5077259328045</v>
      </c>
      <c r="M75" s="39">
        <f>Change!M75-Base!M75</f>
        <v>918.82038107344306</v>
      </c>
      <c r="N75" s="39">
        <f>Change!N75-Base!N75</f>
        <v>635.00748303792216</v>
      </c>
      <c r="O75" s="39">
        <f>Change!O75-Base!O75</f>
        <v>669.93033980087966</v>
      </c>
      <c r="P75" s="39">
        <f>Change!P75-Base!P75</f>
        <v>636.64835551014312</v>
      </c>
      <c r="Q75" s="39">
        <f>Change!Q75-Base!Q75</f>
        <v>584.1438914991063</v>
      </c>
      <c r="R75" s="39">
        <f>Change!R75-Base!R75</f>
        <v>825.19895156792791</v>
      </c>
      <c r="S75" s="39">
        <f>Change!S75-Base!S75</f>
        <v>705.77629693662038</v>
      </c>
      <c r="T75" s="39">
        <f>Change!T75-Base!T75</f>
        <v>862.74277272762856</v>
      </c>
      <c r="U75" s="39">
        <f>Change!U75-Base!U75</f>
        <v>440.17825284115133</v>
      </c>
      <c r="V75" s="39">
        <f>Change!V75-Base!V75</f>
        <v>609.4362321950257</v>
      </c>
      <c r="W75" s="39">
        <f>Change!W75-Base!W75</f>
        <v>1071.1541153647831</v>
      </c>
      <c r="X75" s="20"/>
    </row>
    <row r="76" spans="1:24" ht="15.75" x14ac:dyDescent="0.25">
      <c r="A76" s="20"/>
      <c r="B76" s="24" t="s">
        <v>34</v>
      </c>
      <c r="C76" s="20">
        <f t="shared" ref="C76:C77" si="12">NPV($C$2,D76:W76)</f>
        <v>1420.6940082792487</v>
      </c>
      <c r="D76" s="20">
        <f>Change!D76-Base!D76</f>
        <v>0</v>
      </c>
      <c r="E76" s="20">
        <f>Change!E76-Base!E76</f>
        <v>43.296420805302205</v>
      </c>
      <c r="F76" s="20">
        <f>Change!F76-Base!F76</f>
        <v>-12.544901431826929</v>
      </c>
      <c r="G76" s="20">
        <f>Change!G76-Base!G76</f>
        <v>-1.8559064500175282</v>
      </c>
      <c r="H76" s="20">
        <f>Change!H76-Base!H76</f>
        <v>13.852997090778672</v>
      </c>
      <c r="I76" s="20">
        <f>Change!I76-Base!I76</f>
        <v>-20.466930079680878</v>
      </c>
      <c r="J76" s="20">
        <f>Change!J76-Base!J76</f>
        <v>52.393015724512225</v>
      </c>
      <c r="K76" s="20">
        <f>Change!K76-Base!K76</f>
        <v>-23.488713729283063</v>
      </c>
      <c r="L76" s="20">
        <f>Change!L76-Base!L76</f>
        <v>96.724593596411978</v>
      </c>
      <c r="M76" s="20">
        <f>Change!M76-Base!M76</f>
        <v>814.72679071227458</v>
      </c>
      <c r="N76" s="20">
        <f>Change!N76-Base!N76</f>
        <v>335.89242670087697</v>
      </c>
      <c r="O76" s="20">
        <f>Change!O76-Base!O76</f>
        <v>324.92798056129004</v>
      </c>
      <c r="P76" s="20">
        <f>Change!P76-Base!P76</f>
        <v>348.73550974663522</v>
      </c>
      <c r="Q76" s="20">
        <f>Change!Q76-Base!Q76</f>
        <v>481.23272288461794</v>
      </c>
      <c r="R76" s="20">
        <f>Change!R76-Base!R76</f>
        <v>319.64858881697091</v>
      </c>
      <c r="S76" s="20">
        <f>Change!S76-Base!S76</f>
        <v>131.68488756284478</v>
      </c>
      <c r="T76" s="20">
        <f>Change!T76-Base!T76</f>
        <v>174.06044953662422</v>
      </c>
      <c r="U76" s="20">
        <f>Change!U76-Base!U76</f>
        <v>-150.69677581735505</v>
      </c>
      <c r="V76" s="20">
        <f>Change!V76-Base!V76</f>
        <v>121.00310985553733</v>
      </c>
      <c r="W76" s="20">
        <f>Change!W76-Base!W76</f>
        <v>141.43401370112497</v>
      </c>
      <c r="X76" s="20"/>
    </row>
    <row r="77" spans="1:24" ht="15.75" x14ac:dyDescent="0.25">
      <c r="A77" s="20"/>
      <c r="B77" s="24" t="s">
        <v>35</v>
      </c>
      <c r="C77" s="20">
        <f t="shared" si="12"/>
        <v>12913.664121345926</v>
      </c>
      <c r="D77" s="20">
        <f>Change!D77-Base!D77</f>
        <v>2170.6288442002606</v>
      </c>
      <c r="E77" s="20">
        <f>Change!E77-Base!E77</f>
        <v>2416.4337795786168</v>
      </c>
      <c r="F77" s="20">
        <f>Change!F77-Base!F77</f>
        <v>1732.5287306505766</v>
      </c>
      <c r="G77" s="20">
        <f>Change!G77-Base!G77</f>
        <v>1465.2791752549547</v>
      </c>
      <c r="H77" s="20">
        <f>Change!H77-Base!H77</f>
        <v>1362.2557740476448</v>
      </c>
      <c r="I77" s="20">
        <f>Change!I77-Base!I77</f>
        <v>1563.712952437128</v>
      </c>
      <c r="J77" s="20">
        <f>Change!J77-Base!J77</f>
        <v>1445.2732937571595</v>
      </c>
      <c r="K77" s="20">
        <f>Change!K77-Base!K77</f>
        <v>1376.0694498868361</v>
      </c>
      <c r="L77" s="20">
        <f>Change!L77-Base!L77</f>
        <v>1322.783132336393</v>
      </c>
      <c r="M77" s="20">
        <f>Change!M77-Base!M77</f>
        <v>104.09359036116842</v>
      </c>
      <c r="N77" s="20">
        <f>Change!N77-Base!N77</f>
        <v>299.11505633704553</v>
      </c>
      <c r="O77" s="20">
        <f>Change!O77-Base!O77</f>
        <v>345.00235923958928</v>
      </c>
      <c r="P77" s="20">
        <f>Change!P77-Base!P77</f>
        <v>287.91284576350785</v>
      </c>
      <c r="Q77" s="20">
        <f>Change!Q77-Base!Q77</f>
        <v>102.91116861448904</v>
      </c>
      <c r="R77" s="20">
        <f>Change!R77-Base!R77</f>
        <v>505.55036275095654</v>
      </c>
      <c r="S77" s="20">
        <f>Change!S77-Base!S77</f>
        <v>574.09140937377492</v>
      </c>
      <c r="T77" s="20">
        <f>Change!T77-Base!T77</f>
        <v>688.68232319100457</v>
      </c>
      <c r="U77" s="20">
        <f>Change!U77-Base!U77</f>
        <v>590.87502865850547</v>
      </c>
      <c r="V77" s="20">
        <f>Change!V77-Base!V77</f>
        <v>488.43312233948791</v>
      </c>
      <c r="W77" s="20">
        <f>Change!W77-Base!W77</f>
        <v>929.72010166365635</v>
      </c>
      <c r="X77" s="20"/>
    </row>
    <row r="78" spans="1:24" x14ac:dyDescent="0.25">
      <c r="A78" s="20"/>
      <c r="C78" s="20">
        <f>C77-C26</f>
        <v>4814.9876071365743</v>
      </c>
      <c r="X78" s="20"/>
    </row>
    <row r="79" spans="1:24" ht="16.5" thickBot="1" x14ac:dyDescent="0.3">
      <c r="A79" s="20"/>
      <c r="B79" s="24"/>
      <c r="C79" s="40"/>
      <c r="G79" s="20"/>
      <c r="X79" s="20"/>
    </row>
    <row r="80" spans="1:24" ht="16.5" thickBot="1" x14ac:dyDescent="0.3">
      <c r="A80" s="20">
        <v>11</v>
      </c>
      <c r="B80" s="38" t="s">
        <v>36</v>
      </c>
      <c r="C80" s="41" t="s">
        <v>94</v>
      </c>
      <c r="D80" s="42"/>
      <c r="E80" s="42">
        <v>0</v>
      </c>
      <c r="F80" s="42"/>
      <c r="G80" s="42"/>
      <c r="H80" s="43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</row>
    <row r="81" spans="1:23" ht="15.75" x14ac:dyDescent="0.25">
      <c r="A81" s="20"/>
      <c r="B81" s="2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</row>
    <row r="82" spans="1:23" ht="15.75" x14ac:dyDescent="0.25">
      <c r="A82" s="20"/>
      <c r="B82" s="24"/>
      <c r="C82" s="20"/>
      <c r="D82" s="9"/>
    </row>
    <row r="83" spans="1:23" ht="15.75" x14ac:dyDescent="0.25">
      <c r="A83" s="20">
        <v>12</v>
      </c>
      <c r="B83" s="24" t="s">
        <v>71</v>
      </c>
      <c r="C83" s="45">
        <f>C84/Base!C84</f>
        <v>-0.36264556863621122</v>
      </c>
    </row>
    <row r="84" spans="1:23" ht="15.75" x14ac:dyDescent="0.25">
      <c r="A84" s="20"/>
      <c r="B84" s="25" t="s">
        <v>74</v>
      </c>
      <c r="C84" s="46">
        <f t="shared" ref="C84:C93" si="13">NPV($C$2,D84:W84)</f>
        <v>-90105.613071209766</v>
      </c>
      <c r="D84" s="34">
        <f>Change!D84-Base!D84</f>
        <v>-14950.48079586882</v>
      </c>
      <c r="E84" s="34">
        <f>Change!E84-Base!E84</f>
        <v>-15908.81089494299</v>
      </c>
      <c r="F84" s="34">
        <f>Change!F84-Base!F84</f>
        <v>-12791.81645964583</v>
      </c>
      <c r="G84" s="34">
        <f>Change!G84-Base!G84</f>
        <v>-12335.679868573417</v>
      </c>
      <c r="H84" s="34">
        <f>Change!H84-Base!H84</f>
        <v>-14218.167429106228</v>
      </c>
      <c r="I84" s="34">
        <f>Change!I84-Base!I84</f>
        <v>-9545.8826714881525</v>
      </c>
      <c r="J84" s="34">
        <f>Change!J84-Base!J84</f>
        <v>-9632.7253017361691</v>
      </c>
      <c r="K84" s="34">
        <f>Change!K84-Base!K84</f>
        <v>-7287.649984634063</v>
      </c>
      <c r="L84" s="34">
        <f>Change!L84-Base!L84</f>
        <v>-7478.819867185397</v>
      </c>
      <c r="M84" s="34">
        <f>Change!M84-Base!M84</f>
        <v>-6435.6753964030149</v>
      </c>
      <c r="N84" s="34">
        <f>Change!N84-Base!N84</f>
        <v>-3563.1724554555994</v>
      </c>
      <c r="O84" s="34">
        <f>Change!O84-Base!O84</f>
        <v>-3469.3964768854394</v>
      </c>
      <c r="P84" s="34">
        <f>Change!P84-Base!P84</f>
        <v>-3242.7924839996176</v>
      </c>
      <c r="Q84" s="34">
        <f>Change!Q84-Base!Q84</f>
        <v>-2821.4311112466576</v>
      </c>
      <c r="R84" s="34">
        <f>Change!R84-Base!R84</f>
        <v>-1817.1880010418099</v>
      </c>
      <c r="S84" s="34">
        <f>Change!S84-Base!S84</f>
        <v>-1442.4951577087409</v>
      </c>
      <c r="T84" s="34">
        <f>Change!T84-Base!T84</f>
        <v>-1206.9403711052501</v>
      </c>
      <c r="U84" s="34">
        <f>Change!U84-Base!U84</f>
        <v>130.20344512766007</v>
      </c>
      <c r="V84" s="34">
        <f>Change!V84-Base!V84</f>
        <v>-315.20223861971004</v>
      </c>
      <c r="W84" s="34">
        <f>Change!W84-Base!W84</f>
        <v>-376.89145539772022</v>
      </c>
    </row>
    <row r="85" spans="1:23" ht="15.75" x14ac:dyDescent="0.25">
      <c r="A85" s="20"/>
      <c r="B85" s="25" t="s">
        <v>87</v>
      </c>
      <c r="C85" s="46">
        <f t="shared" si="13"/>
        <v>-52.024664545110987</v>
      </c>
      <c r="D85" s="34">
        <f>Change!D85-Base!D85</f>
        <v>-17.393884000889784</v>
      </c>
      <c r="E85" s="34">
        <f>Change!E85-Base!E85</f>
        <v>-19.145777295699759</v>
      </c>
      <c r="F85" s="34">
        <f>Change!F85-Base!F85</f>
        <v>-27.204930849399886</v>
      </c>
      <c r="G85" s="34">
        <f>Change!G85-Base!G85</f>
        <v>-12.764447462379962</v>
      </c>
      <c r="H85" s="34">
        <f>Change!H85-Base!H85</f>
        <v>-2.1166414656598818</v>
      </c>
      <c r="I85" s="34">
        <f>Change!I85-Base!I85</f>
        <v>-3.079368134979859</v>
      </c>
      <c r="J85" s="34">
        <f>Change!J85-Base!J85</f>
        <v>-2.3007844871498264</v>
      </c>
      <c r="K85" s="34">
        <f>Change!K85-Base!K85</f>
        <v>-1.380347406439796</v>
      </c>
      <c r="L85" s="34">
        <f>Change!L85-Base!L85</f>
        <v>-1.4032784640597811</v>
      </c>
      <c r="M85" s="34">
        <f>Change!M85-Base!M85</f>
        <v>-29.035792711369481</v>
      </c>
      <c r="N85" s="34">
        <f>Change!N85-Base!N85</f>
        <v>-9.8888663047800947</v>
      </c>
      <c r="O85" s="34">
        <f>Change!O85-Base!O85</f>
        <v>6.379348223399802</v>
      </c>
      <c r="P85" s="34">
        <f>Change!P85-Base!P85</f>
        <v>-11.952257837569846</v>
      </c>
      <c r="Q85" s="34">
        <f>Change!Q85-Base!Q85</f>
        <v>-1.2334943846601618</v>
      </c>
      <c r="R85" s="34">
        <f>Change!R85-Base!R85</f>
        <v>15.331352904359733</v>
      </c>
      <c r="S85" s="34">
        <f>Change!S85-Base!S85</f>
        <v>33.187898019889985</v>
      </c>
      <c r="T85" s="34">
        <f>Change!T85-Base!T85</f>
        <v>31.650363699029526</v>
      </c>
      <c r="U85" s="34">
        <f>Change!U85-Base!U85</f>
        <v>22.878343116730207</v>
      </c>
      <c r="V85" s="34">
        <f>Change!V85-Base!V85</f>
        <v>11.768718990679986</v>
      </c>
      <c r="W85" s="34">
        <f>Change!W85-Base!W85</f>
        <v>15.840492522889917</v>
      </c>
    </row>
    <row r="86" spans="1:23" ht="15.75" x14ac:dyDescent="0.25">
      <c r="A86" s="20"/>
      <c r="B86" s="25" t="s">
        <v>88</v>
      </c>
      <c r="C86" s="46">
        <f t="shared" si="13"/>
        <v>458.54851345874584</v>
      </c>
      <c r="D86" s="34">
        <f>Change!D86-Base!D86</f>
        <v>0</v>
      </c>
      <c r="E86" s="34">
        <f>Change!E86-Base!E86</f>
        <v>0</v>
      </c>
      <c r="F86" s="34">
        <f>Change!F86-Base!F86</f>
        <v>0</v>
      </c>
      <c r="G86" s="34">
        <f>Change!G86-Base!G86</f>
        <v>26.999012466259501</v>
      </c>
      <c r="H86" s="34">
        <f>Change!H86-Base!H86</f>
        <v>48.622178572999928</v>
      </c>
      <c r="I86" s="34">
        <f>Change!I86-Base!I86</f>
        <v>73.499357062999934</v>
      </c>
      <c r="J86" s="34">
        <f>Change!J86-Base!J86</f>
        <v>85.252821096999469</v>
      </c>
      <c r="K86" s="34">
        <f>Change!K86-Base!K86</f>
        <v>100.94452573300077</v>
      </c>
      <c r="L86" s="34">
        <f>Change!L86-Base!L86</f>
        <v>91.187780970998574</v>
      </c>
      <c r="M86" s="34">
        <f>Change!M86-Base!M86</f>
        <v>94.149242983000477</v>
      </c>
      <c r="N86" s="34">
        <f>Change!N86-Base!N86</f>
        <v>93.74438570500115</v>
      </c>
      <c r="O86" s="34">
        <f>Change!O86-Base!O86</f>
        <v>91.657850588901056</v>
      </c>
      <c r="P86" s="34">
        <f>Change!P86-Base!P86</f>
        <v>69.434888623840379</v>
      </c>
      <c r="Q86" s="34">
        <f>Change!Q86-Base!Q86</f>
        <v>50.710266995800339</v>
      </c>
      <c r="R86" s="34">
        <f>Change!R86-Base!R86</f>
        <v>0.47133399252743402</v>
      </c>
      <c r="S86" s="34">
        <f>Change!S86-Base!S86</f>
        <v>-2.3737846036201518</v>
      </c>
      <c r="T86" s="34">
        <f>Change!T86-Base!T86</f>
        <v>6.4436885512695881</v>
      </c>
      <c r="U86" s="34">
        <f>Change!U86-Base!U86</f>
        <v>1.4145734754401929</v>
      </c>
      <c r="V86" s="34">
        <f>Change!V86-Base!V86</f>
        <v>-4.5829384594089788</v>
      </c>
      <c r="W86" s="34">
        <f>Change!W86-Base!W86</f>
        <v>7.9336309808804799</v>
      </c>
    </row>
    <row r="87" spans="1:23" ht="15.75" x14ac:dyDescent="0.25">
      <c r="A87" s="20"/>
      <c r="B87" s="25" t="s">
        <v>39</v>
      </c>
      <c r="C87" s="46">
        <f t="shared" si="13"/>
        <v>1.0466499627116199</v>
      </c>
      <c r="D87" s="34">
        <f>Change!D87-Base!D87</f>
        <v>1.1333228549000296</v>
      </c>
      <c r="E87" s="34">
        <f>Change!E87-Base!E87</f>
        <v>-9.9999999997635314E-4</v>
      </c>
      <c r="F87" s="34">
        <f>Change!F87-Base!F87</f>
        <v>-3.0000000000427463E-3</v>
      </c>
      <c r="G87" s="34">
        <f>Change!G87-Base!G87</f>
        <v>-9.9999999997635314E-4</v>
      </c>
      <c r="H87" s="34">
        <f>Change!H87-Base!H87</f>
        <v>-4.0000000000190994E-3</v>
      </c>
      <c r="I87" s="34">
        <f>Change!I87-Base!I87</f>
        <v>-5.0000067000155468E-3</v>
      </c>
      <c r="J87" s="34">
        <f>Change!J87-Base!J87</f>
        <v>2.0000000000095497E-3</v>
      </c>
      <c r="K87" s="34">
        <f>Change!K87-Base!K87</f>
        <v>-4.0000000000190994E-3</v>
      </c>
      <c r="L87" s="34">
        <f>Change!L87-Base!L87</f>
        <v>1.0000000000331966E-3</v>
      </c>
      <c r="M87" s="34">
        <f>Change!M87-Base!M87</f>
        <v>3.0000000000427463E-3</v>
      </c>
      <c r="N87" s="34">
        <f>Change!N87-Base!N87</f>
        <v>-2.9999999999859028E-3</v>
      </c>
      <c r="O87" s="34">
        <f>Change!O87-Base!O87</f>
        <v>-9.9999999997635314E-4</v>
      </c>
      <c r="P87" s="34">
        <f>Change!P87-Base!P87</f>
        <v>-2.7229987153987167E-8</v>
      </c>
      <c r="Q87" s="34">
        <f>Change!Q87-Base!Q87</f>
        <v>0</v>
      </c>
      <c r="R87" s="34">
        <f>Change!R87-Base!R87</f>
        <v>-2.0000000000095497E-3</v>
      </c>
      <c r="S87" s="34">
        <f>Change!S87-Base!S87</f>
        <v>-2.9999999999859028E-3</v>
      </c>
      <c r="T87" s="34">
        <f>Change!T87-Base!T87</f>
        <v>-2.0000000000095497E-3</v>
      </c>
      <c r="U87" s="34">
        <f>Change!U87-Base!U87</f>
        <v>0</v>
      </c>
      <c r="V87" s="34">
        <f>Change!V87-Base!V87</f>
        <v>0</v>
      </c>
      <c r="W87" s="34">
        <f>Change!W87-Base!W87</f>
        <v>-4.0000000000190994E-3</v>
      </c>
    </row>
    <row r="88" spans="1:23" ht="15.75" x14ac:dyDescent="0.25">
      <c r="A88" s="20"/>
      <c r="B88" s="25" t="s">
        <v>40</v>
      </c>
      <c r="C88" s="46">
        <f t="shared" si="13"/>
        <v>0</v>
      </c>
      <c r="D88" s="34">
        <f>Change!D88-Base!D88</f>
        <v>0</v>
      </c>
      <c r="E88" s="34">
        <f>Change!E88-Base!E88</f>
        <v>0</v>
      </c>
      <c r="F88" s="34">
        <f>Change!F88-Base!F88</f>
        <v>0</v>
      </c>
      <c r="G88" s="34">
        <f>Change!G88-Base!G88</f>
        <v>0</v>
      </c>
      <c r="H88" s="34">
        <f>Change!H88-Base!H88</f>
        <v>0</v>
      </c>
      <c r="I88" s="34">
        <f>Change!I88-Base!I88</f>
        <v>0</v>
      </c>
      <c r="J88" s="34">
        <f>Change!J88-Base!J88</f>
        <v>0</v>
      </c>
      <c r="K88" s="34">
        <f>Change!K88-Base!K88</f>
        <v>0</v>
      </c>
      <c r="L88" s="34">
        <f>Change!L88-Base!L88</f>
        <v>0</v>
      </c>
      <c r="M88" s="34">
        <f>Change!M88-Base!M88</f>
        <v>0</v>
      </c>
      <c r="N88" s="34">
        <f>Change!N88-Base!N88</f>
        <v>0</v>
      </c>
      <c r="O88" s="34">
        <f>Change!O88-Base!O88</f>
        <v>0</v>
      </c>
      <c r="P88" s="34">
        <f>Change!P88-Base!P88</f>
        <v>0</v>
      </c>
      <c r="Q88" s="34">
        <f>Change!Q88-Base!Q88</f>
        <v>0</v>
      </c>
      <c r="R88" s="34">
        <f>Change!R88-Base!R88</f>
        <v>0</v>
      </c>
      <c r="S88" s="34">
        <f>Change!S88-Base!S88</f>
        <v>0</v>
      </c>
      <c r="T88" s="34">
        <f>Change!T88-Base!T88</f>
        <v>0</v>
      </c>
      <c r="U88" s="34">
        <f>Change!U88-Base!U88</f>
        <v>0</v>
      </c>
      <c r="V88" s="34">
        <f>Change!V88-Base!V88</f>
        <v>0</v>
      </c>
      <c r="W88" s="34">
        <f>Change!W88-Base!W88</f>
        <v>0</v>
      </c>
    </row>
    <row r="89" spans="1:23" ht="15.75" x14ac:dyDescent="0.25">
      <c r="A89" s="20"/>
      <c r="B89" s="25" t="s">
        <v>41</v>
      </c>
      <c r="C89" s="46">
        <f t="shared" si="13"/>
        <v>-13094.727032532945</v>
      </c>
      <c r="D89" s="34">
        <f>Change!D89-Base!D89</f>
        <v>-1908.7839876065791</v>
      </c>
      <c r="E89" s="34">
        <f>Change!E89-Base!E89</f>
        <v>-2109.8010958665</v>
      </c>
      <c r="F89" s="34">
        <f>Change!F89-Base!F89</f>
        <v>927.27329674353132</v>
      </c>
      <c r="G89" s="34">
        <f>Change!G89-Base!G89</f>
        <v>-244.49182460727934</v>
      </c>
      <c r="H89" s="34">
        <f>Change!H89-Base!H89</f>
        <v>-999.62367435980923</v>
      </c>
      <c r="I89" s="34">
        <f>Change!I89-Base!I89</f>
        <v>75.01240724777017</v>
      </c>
      <c r="J89" s="34">
        <f>Change!J89-Base!J89</f>
        <v>1337.220554936981</v>
      </c>
      <c r="K89" s="34">
        <f>Change!K89-Base!K89</f>
        <v>950.6950911385029</v>
      </c>
      <c r="L89" s="34">
        <f>Change!L89-Base!L89</f>
        <v>849.83461546936087</v>
      </c>
      <c r="M89" s="34">
        <f>Change!M89-Base!M89</f>
        <v>-4206.068170904764</v>
      </c>
      <c r="N89" s="34">
        <f>Change!N89-Base!N89</f>
        <v>-2729.0169126489473</v>
      </c>
      <c r="O89" s="34">
        <f>Change!O89-Base!O89</f>
        <v>-2854.3514664891336</v>
      </c>
      <c r="P89" s="34">
        <f>Change!P89-Base!P89</f>
        <v>-2716.3819142886005</v>
      </c>
      <c r="Q89" s="34">
        <f>Change!Q89-Base!Q89</f>
        <v>-2404.193670519182</v>
      </c>
      <c r="R89" s="34">
        <f>Change!R89-Base!R89</f>
        <v>-1330.1485255950911</v>
      </c>
      <c r="S89" s="34">
        <f>Change!S89-Base!S89</f>
        <v>-1732.3550673763748</v>
      </c>
      <c r="T89" s="34">
        <f>Change!T89-Base!T89</f>
        <v>-1648.9771172881756</v>
      </c>
      <c r="U89" s="34">
        <f>Change!U89-Base!U89</f>
        <v>-3206.3437504338381</v>
      </c>
      <c r="V89" s="34">
        <f>Change!V89-Base!V89</f>
        <v>-3127.0377404330757</v>
      </c>
      <c r="W89" s="34">
        <f>Change!W89-Base!W89</f>
        <v>-2866.3726559372335</v>
      </c>
    </row>
    <row r="90" spans="1:23" ht="15.75" x14ac:dyDescent="0.25">
      <c r="A90" s="20"/>
      <c r="B90" s="25" t="s">
        <v>42</v>
      </c>
      <c r="C90" s="46">
        <f t="shared" si="13"/>
        <v>832.12795211544233</v>
      </c>
      <c r="D90" s="34">
        <f>Change!D90-Base!D90</f>
        <v>0</v>
      </c>
      <c r="E90" s="34">
        <f>Change!E90-Base!E90</f>
        <v>0</v>
      </c>
      <c r="F90" s="34">
        <f>Change!F90-Base!F90</f>
        <v>3.3226477322500614</v>
      </c>
      <c r="G90" s="34">
        <f>Change!G90-Base!G90</f>
        <v>-8.4285553895406338</v>
      </c>
      <c r="H90" s="34">
        <f>Change!H90-Base!H90</f>
        <v>145.10228208675926</v>
      </c>
      <c r="I90" s="34">
        <f>Change!I90-Base!I90</f>
        <v>146.98535018641996</v>
      </c>
      <c r="J90" s="34">
        <f>Change!J90-Base!J90</f>
        <v>146.94805263137096</v>
      </c>
      <c r="K90" s="34">
        <f>Change!K90-Base!K90</f>
        <v>-890.81057171068824</v>
      </c>
      <c r="L90" s="34">
        <f>Change!L90-Base!L90</f>
        <v>-907.91407244415859</v>
      </c>
      <c r="M90" s="34">
        <f>Change!M90-Base!M90</f>
        <v>-1253.5562726279586</v>
      </c>
      <c r="N90" s="34">
        <f>Change!N90-Base!N90</f>
        <v>2377.8367791757846</v>
      </c>
      <c r="O90" s="34">
        <f>Change!O90-Base!O90</f>
        <v>2182.9580847626548</v>
      </c>
      <c r="P90" s="34">
        <f>Change!P90-Base!P90</f>
        <v>2044.4332062910125</v>
      </c>
      <c r="Q90" s="34">
        <f>Change!Q90-Base!Q90</f>
        <v>2072.1949028910622</v>
      </c>
      <c r="R90" s="34">
        <f>Change!R90-Base!R90</f>
        <v>-929.2694626842349</v>
      </c>
      <c r="S90" s="34">
        <f>Change!S90-Base!S90</f>
        <v>-985.96260934678685</v>
      </c>
      <c r="T90" s="34">
        <f>Change!T90-Base!T90</f>
        <v>-959.41976581350536</v>
      </c>
      <c r="U90" s="34">
        <f>Change!U90-Base!U90</f>
        <v>-838.27653380791526</v>
      </c>
      <c r="V90" s="34">
        <f>Change!V90-Base!V90</f>
        <v>-657.3119910272344</v>
      </c>
      <c r="W90" s="34">
        <f>Change!W90-Base!W90</f>
        <v>-648.73996023335894</v>
      </c>
    </row>
    <row r="91" spans="1:23" ht="15.75" x14ac:dyDescent="0.25">
      <c r="A91" s="20"/>
      <c r="B91" s="25" t="s">
        <v>43</v>
      </c>
      <c r="C91" s="46">
        <f t="shared" si="13"/>
        <v>10031.082011843493</v>
      </c>
      <c r="D91" s="34">
        <f>Change!D91-Base!D91</f>
        <v>182.7915513170301</v>
      </c>
      <c r="E91" s="34">
        <f>Change!E91-Base!E91</f>
        <v>76.970403670609812</v>
      </c>
      <c r="F91" s="34">
        <f>Change!F91-Base!F91</f>
        <v>-194.88621201075875</v>
      </c>
      <c r="G91" s="34">
        <f>Change!G91-Base!G91</f>
        <v>-58.973994836260317</v>
      </c>
      <c r="H91" s="34">
        <f>Change!H91-Base!H91</f>
        <v>2.2054584106590482</v>
      </c>
      <c r="I91" s="34">
        <f>Change!I91-Base!I91</f>
        <v>3.0803929158810206</v>
      </c>
      <c r="J91" s="34">
        <f>Change!J91-Base!J91</f>
        <v>1.4121346120009548</v>
      </c>
      <c r="K91" s="34">
        <f>Change!K91-Base!K91</f>
        <v>4.9340712503180839E-3</v>
      </c>
      <c r="L91" s="34">
        <f>Change!L91-Base!L91</f>
        <v>1335.0896842472575</v>
      </c>
      <c r="M91" s="34">
        <f>Change!M91-Base!M91</f>
        <v>9011.6268356841683</v>
      </c>
      <c r="N91" s="34">
        <f>Change!N91-Base!N91</f>
        <v>721.60829921114782</v>
      </c>
      <c r="O91" s="34">
        <f>Change!O91-Base!O91</f>
        <v>317.99242925294675</v>
      </c>
      <c r="P91" s="34">
        <f>Change!P91-Base!P91</f>
        <v>1982.0441498256187</v>
      </c>
      <c r="Q91" s="34">
        <f>Change!Q91-Base!Q91</f>
        <v>3687.5144773144639</v>
      </c>
      <c r="R91" s="34">
        <f>Change!R91-Base!R91</f>
        <v>1779.8990530057854</v>
      </c>
      <c r="S91" s="34">
        <f>Change!S91-Base!S91</f>
        <v>1375.8033428557173</v>
      </c>
      <c r="T91" s="34">
        <f>Change!T91-Base!T91</f>
        <v>104.11126356272871</v>
      </c>
      <c r="U91" s="34">
        <f>Change!U91-Base!U91</f>
        <v>-644.21549093830981</v>
      </c>
      <c r="V91" s="34">
        <f>Change!V91-Base!V91</f>
        <v>1329.6015942924714</v>
      </c>
      <c r="W91" s="34">
        <f>Change!W91-Base!W91</f>
        <v>1441.7055112270173</v>
      </c>
    </row>
    <row r="92" spans="1:23" ht="15.75" x14ac:dyDescent="0.25">
      <c r="A92" s="20"/>
      <c r="B92" s="25" t="s">
        <v>44</v>
      </c>
      <c r="C92" s="46">
        <f t="shared" si="13"/>
        <v>-2803.2433874565568</v>
      </c>
      <c r="D92" s="34">
        <f>Change!D92-Base!D92</f>
        <v>-25.181559268510682</v>
      </c>
      <c r="E92" s="34">
        <f>Change!E92-Base!E92</f>
        <v>-1.1179228328701356</v>
      </c>
      <c r="F92" s="34">
        <f>Change!F92-Base!F92</f>
        <v>-59.550803580561478</v>
      </c>
      <c r="G92" s="34">
        <f>Change!G92-Base!G92</f>
        <v>-25.019785168961789</v>
      </c>
      <c r="H92" s="34">
        <f>Change!H92-Base!H92</f>
        <v>-0.20356033944972296</v>
      </c>
      <c r="I92" s="34">
        <f>Change!I92-Base!I92</f>
        <v>-7.5607839402591708</v>
      </c>
      <c r="J92" s="34">
        <f>Change!J92-Base!J92</f>
        <v>2.3062604616516182</v>
      </c>
      <c r="K92" s="34">
        <f>Change!K92-Base!K92</f>
        <v>-640.41562783056179</v>
      </c>
      <c r="L92" s="34">
        <f>Change!L92-Base!L92</f>
        <v>-816.57188760542158</v>
      </c>
      <c r="M92" s="34">
        <f>Change!M92-Base!M92</f>
        <v>-750.05447396624913</v>
      </c>
      <c r="N92" s="34">
        <f>Change!N92-Base!N92</f>
        <v>-405.67454176958199</v>
      </c>
      <c r="O92" s="34">
        <f>Change!O92-Base!O92</f>
        <v>-307.20409849585849</v>
      </c>
      <c r="P92" s="34">
        <f>Change!P92-Base!P92</f>
        <v>-515.07259402427553</v>
      </c>
      <c r="Q92" s="34">
        <f>Change!Q92-Base!Q92</f>
        <v>-580.05802379608485</v>
      </c>
      <c r="R92" s="34">
        <f>Change!R92-Base!R92</f>
        <v>-548.88911847247618</v>
      </c>
      <c r="S92" s="34">
        <f>Change!S92-Base!S92</f>
        <v>-447.32998190937542</v>
      </c>
      <c r="T92" s="34">
        <f>Change!T92-Base!T92</f>
        <v>-333.20004897204217</v>
      </c>
      <c r="U92" s="34">
        <f>Change!U92-Base!U92</f>
        <v>-399.60792434352243</v>
      </c>
      <c r="V92" s="34">
        <f>Change!V92-Base!V92</f>
        <v>-205.97618980701736</v>
      </c>
      <c r="W92" s="34">
        <f>Change!W92-Base!W92</f>
        <v>-156.32996473346793</v>
      </c>
    </row>
    <row r="93" spans="1:23" ht="15.75" x14ac:dyDescent="0.25">
      <c r="A93" s="20"/>
      <c r="B93" s="27" t="s">
        <v>1</v>
      </c>
      <c r="C93" s="35">
        <f t="shared" si="13"/>
        <v>-94732.803028363938</v>
      </c>
      <c r="D93" s="46">
        <f>Change!D93-Base!D93</f>
        <v>-16717.915352572862</v>
      </c>
      <c r="E93" s="46">
        <f>Change!E93-Base!E93</f>
        <v>-17961.906287267448</v>
      </c>
      <c r="F93" s="46">
        <f>Change!F93-Base!F93</f>
        <v>-12142.865461610767</v>
      </c>
      <c r="G93" s="46">
        <f>Change!G93-Base!G93</f>
        <v>-12658.360463571589</v>
      </c>
      <c r="H93" s="46">
        <f>Change!H93-Base!H93</f>
        <v>-15024.185386200726</v>
      </c>
      <c r="I93" s="46">
        <f>Change!I93-Base!I93</f>
        <v>-9257.9503161570101</v>
      </c>
      <c r="J93" s="46">
        <f>Change!J93-Base!J93</f>
        <v>-8061.8842624843164</v>
      </c>
      <c r="K93" s="46">
        <f>Change!K93-Base!K93</f>
        <v>-7768.6159806389915</v>
      </c>
      <c r="L93" s="46">
        <f>Change!L93-Base!L93</f>
        <v>-6928.5960250114149</v>
      </c>
      <c r="M93" s="46">
        <f>Change!M93-Base!M93</f>
        <v>-3568.6110279461864</v>
      </c>
      <c r="N93" s="46">
        <f>Change!N93-Base!N93</f>
        <v>-3514.5663120869722</v>
      </c>
      <c r="O93" s="46">
        <f>Change!O93-Base!O93</f>
        <v>-4031.9653290425194</v>
      </c>
      <c r="P93" s="46">
        <f>Change!P93-Base!P93</f>
        <v>-2390.2870054368104</v>
      </c>
      <c r="Q93" s="46">
        <f>Change!Q93-Base!Q93</f>
        <v>3.5033472547365818</v>
      </c>
      <c r="R93" s="46">
        <f>Change!R93-Base!R93</f>
        <v>-2829.7953678909253</v>
      </c>
      <c r="S93" s="46">
        <f>Change!S93-Base!S93</f>
        <v>-3201.5283600693074</v>
      </c>
      <c r="T93" s="46">
        <f>Change!T93-Base!T93</f>
        <v>-4006.3339873659424</v>
      </c>
      <c r="U93" s="46">
        <f>Change!U93-Base!U93</f>
        <v>-4933.947337803751</v>
      </c>
      <c r="V93" s="46">
        <f>Change!V93-Base!V93</f>
        <v>-2968.7407850632881</v>
      </c>
      <c r="W93" s="46">
        <f>Change!W93-Base!W93</f>
        <v>-2582.8584015709785</v>
      </c>
    </row>
    <row r="94" spans="1:23" ht="15.75" x14ac:dyDescent="0.25">
      <c r="B94" s="24"/>
    </row>
    <row r="95" spans="1:23" ht="15.75" x14ac:dyDescent="0.25">
      <c r="B95" s="24" t="s">
        <v>69</v>
      </c>
      <c r="C95" s="20">
        <f t="shared" ref="C95" si="14">NPV($C$2,D95:W95)</f>
        <v>0</v>
      </c>
      <c r="D95" s="20">
        <f>Change!D95-Base!D95</f>
        <v>0</v>
      </c>
      <c r="E95" s="20">
        <f>Change!E95-Base!E95</f>
        <v>0</v>
      </c>
      <c r="F95" s="20">
        <f>Change!F95-Base!F95</f>
        <v>0</v>
      </c>
      <c r="G95" s="20">
        <f>Change!G95-Base!G95</f>
        <v>0</v>
      </c>
      <c r="H95" s="20">
        <f>Change!H95-Base!H95</f>
        <v>0</v>
      </c>
      <c r="I95" s="20">
        <f>Change!I95-Base!I95</f>
        <v>0</v>
      </c>
      <c r="J95" s="20">
        <f>Change!J95-Base!J95</f>
        <v>0</v>
      </c>
      <c r="K95" s="20">
        <f>Change!K95-Base!K95</f>
        <v>0</v>
      </c>
      <c r="L95" s="20">
        <f>Change!L95-Base!L95</f>
        <v>0</v>
      </c>
      <c r="M95" s="20">
        <f>Change!M95-Base!M95</f>
        <v>0</v>
      </c>
      <c r="N95" s="20">
        <f>Change!N95-Base!N95</f>
        <v>0</v>
      </c>
      <c r="O95" s="20">
        <f>Change!O95-Base!O95</f>
        <v>0</v>
      </c>
      <c r="P95" s="20">
        <f>Change!P95-Base!P95</f>
        <v>0</v>
      </c>
      <c r="Q95" s="20">
        <f>Change!Q95-Base!Q95</f>
        <v>0</v>
      </c>
      <c r="R95" s="20">
        <f>Change!R95-Base!R95</f>
        <v>0</v>
      </c>
      <c r="S95" s="20">
        <f>Change!S95-Base!S95</f>
        <v>0</v>
      </c>
      <c r="T95" s="20">
        <f>Change!T95-Base!T95</f>
        <v>0</v>
      </c>
      <c r="U95" s="20">
        <f>Change!U95-Base!U95</f>
        <v>0</v>
      </c>
      <c r="V95" s="20">
        <f>Change!V95-Base!V95</f>
        <v>0</v>
      </c>
      <c r="W95" s="20">
        <f>Change!W95-Base!W95</f>
        <v>0</v>
      </c>
    </row>
    <row r="98" spans="1:23" x14ac:dyDescent="0.25">
      <c r="G98" s="4">
        <f>209.8*0.902</f>
        <v>189.23960000000002</v>
      </c>
      <c r="S98" s="9"/>
    </row>
    <row r="100" spans="1:23" x14ac:dyDescent="0.25">
      <c r="A100" s="4">
        <v>13</v>
      </c>
      <c r="B100" s="7" t="s">
        <v>49</v>
      </c>
    </row>
    <row r="101" spans="1:23" x14ac:dyDescent="0.25">
      <c r="B101" s="4" t="s">
        <v>95</v>
      </c>
      <c r="C101" s="20">
        <f t="shared" ref="C101" si="15">NPV($C$2,D101:W101)</f>
        <v>-3.1557992416070377E-4</v>
      </c>
      <c r="D101" s="20">
        <f>Change!D101-Base!D101</f>
        <v>0</v>
      </c>
      <c r="E101" s="20">
        <f>Change!E101-Base!E101</f>
        <v>0</v>
      </c>
      <c r="F101" s="20">
        <f>Change!F101-Base!F101</f>
        <v>0</v>
      </c>
      <c r="G101" s="20">
        <f>Change!G101-Base!G101</f>
        <v>0</v>
      </c>
      <c r="H101" s="20">
        <f>Change!H101-Base!H101</f>
        <v>-1.7447710447890119E-3</v>
      </c>
      <c r="I101" s="20">
        <f>Change!I101-Base!I101</f>
        <v>-8.1063845384682712E-4</v>
      </c>
      <c r="J101" s="20">
        <f>Change!J101-Base!J101</f>
        <v>-1.0799871891238547E-3</v>
      </c>
      <c r="K101" s="20">
        <f>Change!K101-Base!K101</f>
        <v>6.7521665719032231E-4</v>
      </c>
      <c r="L101" s="20">
        <f>Change!L101-Base!L101</f>
        <v>6.468521689095303E-4</v>
      </c>
      <c r="M101" s="20">
        <f>Change!M101-Base!M101</f>
        <v>-4.9395214823741884E-4</v>
      </c>
      <c r="N101" s="20">
        <f>Change!N101-Base!N101</f>
        <v>3.5372103856235989E-4</v>
      </c>
      <c r="O101" s="20">
        <f>Change!O101-Base!O101</f>
        <v>3.3145336595004013E-4</v>
      </c>
      <c r="P101" s="20">
        <f>Change!P101-Base!P101</f>
        <v>2.8423943144498969E-4</v>
      </c>
      <c r="Q101" s="20">
        <f>Change!Q101-Base!Q101</f>
        <v>9.8273503173299643E-5</v>
      </c>
      <c r="R101" s="20">
        <f>Change!R101-Base!R101</f>
        <v>1.3951966545549916E-3</v>
      </c>
      <c r="S101" s="20">
        <f>Change!S101-Base!S101</f>
        <v>1.8936579376915205E-3</v>
      </c>
      <c r="T101" s="20">
        <f>Change!T101-Base!T101</f>
        <v>0</v>
      </c>
      <c r="U101" s="20">
        <f>Change!U101-Base!U101</f>
        <v>0</v>
      </c>
      <c r="V101" s="20">
        <f>Change!V101-Base!V101</f>
        <v>0</v>
      </c>
      <c r="W101" s="20">
        <f>Change!W101-Base!W101</f>
        <v>0</v>
      </c>
    </row>
    <row r="103" spans="1:23" x14ac:dyDescent="0.25">
      <c r="B103" s="4" t="s">
        <v>96</v>
      </c>
      <c r="C103" s="20">
        <f t="shared" ref="C103:C107" si="16">NPV($C$2,D103:W103)</f>
        <v>124.31568507251622</v>
      </c>
      <c r="D103" s="20">
        <f>Change!D103-Base!D103</f>
        <v>0</v>
      </c>
      <c r="E103" s="20">
        <f>Change!E103-Base!E103</f>
        <v>0</v>
      </c>
      <c r="F103" s="20">
        <f>Change!F103-Base!F103</f>
        <v>0</v>
      </c>
      <c r="G103" s="20">
        <f>Change!G103-Base!G103</f>
        <v>0</v>
      </c>
      <c r="H103" s="20">
        <f>Change!H103-Base!H103</f>
        <v>0</v>
      </c>
      <c r="I103" s="20">
        <f>Change!I103-Base!I103</f>
        <v>0</v>
      </c>
      <c r="J103" s="20">
        <f>Change!J103-Base!J103</f>
        <v>0</v>
      </c>
      <c r="K103" s="20">
        <f>Change!K103-Base!K103</f>
        <v>0</v>
      </c>
      <c r="L103" s="20">
        <f>Change!L103-Base!L103</f>
        <v>0</v>
      </c>
      <c r="M103" s="20">
        <f>Change!M103-Base!M103</f>
        <v>78.987961205232637</v>
      </c>
      <c r="N103" s="20">
        <f>Change!N103-Base!N103</f>
        <v>5.0878852243738493</v>
      </c>
      <c r="O103" s="20">
        <f>Change!O103-Base!O103</f>
        <v>6.8099904051235853</v>
      </c>
      <c r="P103" s="20">
        <f>Change!P103-Base!P103</f>
        <v>35.534810736430018</v>
      </c>
      <c r="Q103" s="20">
        <f>Change!Q103-Base!Q103</f>
        <v>56.810927236483622</v>
      </c>
      <c r="R103" s="20">
        <f>Change!R103-Base!R103</f>
        <v>48.366759591370055</v>
      </c>
      <c r="S103" s="20">
        <f>Change!S103-Base!S103</f>
        <v>43.809032286388288</v>
      </c>
      <c r="T103" s="20">
        <f>Change!T103-Base!T103</f>
        <v>19.416887325405469</v>
      </c>
      <c r="U103" s="20">
        <f>Change!U103-Base!U103</f>
        <v>0</v>
      </c>
      <c r="V103" s="20">
        <f>Change!V103-Base!V103</f>
        <v>0</v>
      </c>
      <c r="W103" s="20">
        <f>Change!W103-Base!W103</f>
        <v>0</v>
      </c>
    </row>
    <row r="104" spans="1:23" x14ac:dyDescent="0.25">
      <c r="B104" s="4" t="s">
        <v>89</v>
      </c>
      <c r="C104" s="20">
        <f t="shared" si="16"/>
        <v>7884.7901533696795</v>
      </c>
      <c r="D104" s="20">
        <f>Change!D104-Base!D104</f>
        <v>1512.63596104419</v>
      </c>
      <c r="E104" s="20">
        <f>Change!E104-Base!E104</f>
        <v>1602.6541302685739</v>
      </c>
      <c r="F104" s="20">
        <f>Change!F104-Base!F104</f>
        <v>913.84439444213717</v>
      </c>
      <c r="G104" s="20">
        <f>Change!G104-Base!G104</f>
        <v>717.0425575387236</v>
      </c>
      <c r="H104" s="20">
        <f>Change!H104-Base!H104</f>
        <v>587.98113047402239</v>
      </c>
      <c r="I104" s="20">
        <f>Change!I104-Base!I104</f>
        <v>898.32123502007516</v>
      </c>
      <c r="J104" s="20">
        <f>Change!J104-Base!J104</f>
        <v>906.89682398157379</v>
      </c>
      <c r="K104" s="20">
        <f>Change!K104-Base!K104</f>
        <v>824.30652182098629</v>
      </c>
      <c r="L104" s="20">
        <f>Change!L104-Base!L104</f>
        <v>837.83243546123538</v>
      </c>
      <c r="M104" s="20">
        <f>Change!M104-Base!M104</f>
        <v>296.3935199937323</v>
      </c>
      <c r="N104" s="20">
        <f>Change!N104-Base!N104</f>
        <v>276.20008879118177</v>
      </c>
      <c r="O104" s="20">
        <f>Change!O104-Base!O104</f>
        <v>276.62383464087031</v>
      </c>
      <c r="P104" s="20">
        <f>Change!P104-Base!P104</f>
        <v>283.3810190095092</v>
      </c>
      <c r="Q104" s="20">
        <f>Change!Q104-Base!Q104</f>
        <v>245.99517353446055</v>
      </c>
      <c r="R104" s="20">
        <f>Change!R104-Base!R104</f>
        <v>222.46640152269921</v>
      </c>
      <c r="S104" s="20">
        <f>Change!S104-Base!S104</f>
        <v>255.50511749901227</v>
      </c>
      <c r="T104" s="20">
        <f>Change!T104-Base!T104</f>
        <v>281.66024360283382</v>
      </c>
      <c r="U104" s="20">
        <f>Change!U104-Base!U104</f>
        <v>351.10146592095492</v>
      </c>
      <c r="V104" s="20">
        <f>Change!V104-Base!V104</f>
        <v>361.56140598735414</v>
      </c>
      <c r="W104" s="20">
        <f>Change!W104-Base!W104</f>
        <v>342.46760249960221</v>
      </c>
    </row>
    <row r="105" spans="1:23" x14ac:dyDescent="0.25">
      <c r="B105" s="4" t="s">
        <v>90</v>
      </c>
      <c r="C105" s="20">
        <f t="shared" si="16"/>
        <v>89.570675767154739</v>
      </c>
      <c r="D105" s="20">
        <f>Change!D105-Base!D105</f>
        <v>-46.364631214778164</v>
      </c>
      <c r="E105" s="20">
        <f>Change!E105-Base!E105</f>
        <v>-36.755975726971251</v>
      </c>
      <c r="F105" s="20">
        <f>Change!F105-Base!F105</f>
        <v>31.376789066438938</v>
      </c>
      <c r="G105" s="20">
        <f>Change!G105-Base!G105</f>
        <v>5.5701195401401558</v>
      </c>
      <c r="H105" s="20">
        <f>Change!H105-Base!H105</f>
        <v>0.26198212968862888</v>
      </c>
      <c r="I105" s="20">
        <f>Change!I105-Base!I105</f>
        <v>31.768100454015183</v>
      </c>
      <c r="J105" s="20">
        <f>Change!J105-Base!J105</f>
        <v>26.451773400047539</v>
      </c>
      <c r="K105" s="20">
        <f>Change!K105-Base!K105</f>
        <v>29.148059526877613</v>
      </c>
      <c r="L105" s="20">
        <f>Change!L105-Base!L105</f>
        <v>34.263757827628531</v>
      </c>
      <c r="M105" s="20">
        <f>Change!M105-Base!M105</f>
        <v>6.5744170553190182</v>
      </c>
      <c r="N105" s="20">
        <f>Change!N105-Base!N105</f>
        <v>4.0841928678448918</v>
      </c>
      <c r="O105" s="20">
        <f>Change!O105-Base!O105</f>
        <v>4.4707934750331102</v>
      </c>
      <c r="P105" s="20">
        <f>Change!P105-Base!P105</f>
        <v>6.7486820413631907</v>
      </c>
      <c r="Q105" s="20">
        <f>Change!Q105-Base!Q105</f>
        <v>4.1515010974042594</v>
      </c>
      <c r="R105" s="20">
        <f>Change!R105-Base!R105</f>
        <v>21.162299300623999</v>
      </c>
      <c r="S105" s="20">
        <f>Change!S105-Base!S105</f>
        <v>33.265560777396061</v>
      </c>
      <c r="T105" s="20">
        <f>Change!T105-Base!T105</f>
        <v>39.977086477788617</v>
      </c>
      <c r="U105" s="20">
        <f>Change!U105-Base!U105</f>
        <v>39.402180651935524</v>
      </c>
      <c r="V105" s="20">
        <f>Change!V105-Base!V105</f>
        <v>9.0083263322206601</v>
      </c>
      <c r="W105" s="20">
        <f>Change!W105-Base!W105</f>
        <v>4.27980578997692</v>
      </c>
    </row>
    <row r="106" spans="1:23" x14ac:dyDescent="0.25">
      <c r="B106" s="4" t="s">
        <v>97</v>
      </c>
      <c r="C106" s="20">
        <f t="shared" si="16"/>
        <v>-4.7825611349366191E-14</v>
      </c>
      <c r="D106" s="20">
        <f>Change!D106-Base!D106</f>
        <v>0</v>
      </c>
      <c r="E106" s="20">
        <f>Change!E106-Base!E106</f>
        <v>0</v>
      </c>
      <c r="F106" s="20">
        <f>Change!F106-Base!F106</f>
        <v>0</v>
      </c>
      <c r="G106" s="20">
        <f>Change!G106-Base!G106</f>
        <v>0</v>
      </c>
      <c r="H106" s="20">
        <f>Change!H106-Base!H106</f>
        <v>0</v>
      </c>
      <c r="I106" s="20">
        <f>Change!I106-Base!I106</f>
        <v>0</v>
      </c>
      <c r="J106" s="20">
        <f>Change!J106-Base!J106</f>
        <v>0</v>
      </c>
      <c r="K106" s="20">
        <f>Change!K106-Base!K106</f>
        <v>0</v>
      </c>
      <c r="L106" s="20">
        <f>Change!L106-Base!L106</f>
        <v>0</v>
      </c>
      <c r="M106" s="20">
        <f>Change!M106-Base!M106</f>
        <v>0</v>
      </c>
      <c r="N106" s="20">
        <f>Change!N106-Base!N106</f>
        <v>0</v>
      </c>
      <c r="O106" s="20">
        <f>Change!O106-Base!O106</f>
        <v>0</v>
      </c>
      <c r="P106" s="20">
        <f>Change!P106-Base!P106</f>
        <v>-3.5527136788005009E-14</v>
      </c>
      <c r="Q106" s="20">
        <f>Change!Q106-Base!Q106</f>
        <v>0</v>
      </c>
      <c r="R106" s="20">
        <f>Change!R106-Base!R106</f>
        <v>0</v>
      </c>
      <c r="S106" s="20">
        <f>Change!S106-Base!S106</f>
        <v>0</v>
      </c>
      <c r="T106" s="20">
        <f>Change!T106-Base!T106</f>
        <v>-9.9475983006414026E-14</v>
      </c>
      <c r="U106" s="20">
        <f>Change!U106-Base!U106</f>
        <v>0</v>
      </c>
      <c r="V106" s="20">
        <f>Change!V106-Base!V106</f>
        <v>0</v>
      </c>
      <c r="W106" s="20">
        <f>Change!W106-Base!W106</f>
        <v>0</v>
      </c>
    </row>
    <row r="107" spans="1:23" x14ac:dyDescent="0.25">
      <c r="B107" s="4" t="s">
        <v>1</v>
      </c>
      <c r="C107" s="35">
        <f t="shared" si="16"/>
        <v>8098.6765142093518</v>
      </c>
      <c r="D107" s="20">
        <f>Change!D107-Base!D107</f>
        <v>1466.2713298294118</v>
      </c>
      <c r="E107" s="20">
        <f>Change!E107-Base!E107</f>
        <v>1565.8981545416025</v>
      </c>
      <c r="F107" s="20">
        <f>Change!F107-Base!F107</f>
        <v>945.22118350857613</v>
      </c>
      <c r="G107" s="20">
        <f>Change!G107-Base!G107</f>
        <v>722.61267707886373</v>
      </c>
      <c r="H107" s="20">
        <f>Change!H107-Base!H107</f>
        <v>588.2431126037111</v>
      </c>
      <c r="I107" s="20">
        <f>Change!I107-Base!I107</f>
        <v>930.08933547409038</v>
      </c>
      <c r="J107" s="20">
        <f>Change!J107-Base!J107</f>
        <v>933.3485973816214</v>
      </c>
      <c r="K107" s="20">
        <f>Change!K107-Base!K107</f>
        <v>853.45458134786395</v>
      </c>
      <c r="L107" s="20">
        <f>Change!L107-Base!L107</f>
        <v>872.0961932888639</v>
      </c>
      <c r="M107" s="20">
        <f>Change!M107-Base!M107</f>
        <v>381.95589825428397</v>
      </c>
      <c r="N107" s="20">
        <f>Change!N107-Base!N107</f>
        <v>285.3721668834005</v>
      </c>
      <c r="O107" s="20">
        <f>Change!O107-Base!O107</f>
        <v>287.90461852102698</v>
      </c>
      <c r="P107" s="20">
        <f>Change!P107-Base!P107</f>
        <v>325.66451178730239</v>
      </c>
      <c r="Q107" s="20">
        <f>Change!Q107-Base!Q107</f>
        <v>306.95760186834843</v>
      </c>
      <c r="R107" s="20">
        <f>Change!R107-Base!R107</f>
        <v>291.9954604146933</v>
      </c>
      <c r="S107" s="20">
        <f>Change!S107-Base!S107</f>
        <v>332.57971056279661</v>
      </c>
      <c r="T107" s="20">
        <f>Change!T107-Base!T107</f>
        <v>341.05421740602782</v>
      </c>
      <c r="U107" s="20">
        <f>Change!U107-Base!U107</f>
        <v>390.50364657289043</v>
      </c>
      <c r="V107" s="20">
        <f>Change!V107-Base!V107</f>
        <v>370.56973231957483</v>
      </c>
      <c r="W107" s="20">
        <f>Change!W107-Base!W107</f>
        <v>346.74740828957908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05FB4-42F6-4F9A-AA80-9721931CCBCA}">
  <sheetPr codeName="Sheet3"/>
  <dimension ref="A1:AH107"/>
  <sheetViews>
    <sheetView showGridLines="0" zoomScale="80" zoomScaleNormal="80" workbookViewId="0">
      <pane xSplit="3" ySplit="5" topLeftCell="D6" activePane="bottomRight" state="frozen"/>
      <selection activeCell="H33" sqref="H33"/>
      <selection pane="topRight" activeCell="H33" sqref="H33"/>
      <selection pane="bottomLeft" activeCell="H33" sqref="H33"/>
      <selection pane="bottomRight" activeCell="D6" sqref="D6"/>
    </sheetView>
  </sheetViews>
  <sheetFormatPr defaultRowHeight="15" x14ac:dyDescent="0.25"/>
  <cols>
    <col min="1" max="1" width="9.140625" style="4"/>
    <col min="2" max="2" width="28.42578125" style="4" customWidth="1"/>
    <col min="3" max="3" width="19.42578125" style="4" customWidth="1"/>
    <col min="4" max="23" width="11.42578125" style="4" customWidth="1"/>
    <col min="24" max="24" width="5" style="4" customWidth="1"/>
    <col min="25" max="25" width="8.7109375" style="4" bestFit="1" customWidth="1"/>
    <col min="26" max="26" width="7.7109375" style="4" bestFit="1" customWidth="1"/>
    <col min="27" max="27" width="4.28515625" style="4" customWidth="1"/>
    <col min="28" max="28" width="18" style="4" customWidth="1"/>
    <col min="29" max="29" width="15.28515625" style="4" customWidth="1"/>
    <col min="30" max="30" width="12.28515625" style="4" bestFit="1" customWidth="1"/>
    <col min="31" max="16384" width="9.140625" style="4"/>
  </cols>
  <sheetData>
    <row r="1" spans="1:33" ht="21" thickBot="1" x14ac:dyDescent="0.35">
      <c r="C1" s="5" t="s">
        <v>0</v>
      </c>
      <c r="D1" s="32"/>
      <c r="F1" s="33" t="s">
        <v>139</v>
      </c>
    </row>
    <row r="2" spans="1:33" ht="15.75" thickBot="1" x14ac:dyDescent="0.3">
      <c r="C2" s="6">
        <v>6.6900000000000001E-2</v>
      </c>
    </row>
    <row r="4" spans="1:33" x14ac:dyDescent="0.25">
      <c r="Y4" s="4" t="s">
        <v>1</v>
      </c>
      <c r="Z4" s="4" t="s">
        <v>103</v>
      </c>
      <c r="AB4" s="4" t="s">
        <v>104</v>
      </c>
      <c r="AC4" s="4" t="s">
        <v>105</v>
      </c>
    </row>
    <row r="5" spans="1:33" x14ac:dyDescent="0.25">
      <c r="B5" s="28" t="s">
        <v>2</v>
      </c>
      <c r="C5" s="29" t="s">
        <v>3</v>
      </c>
      <c r="D5" s="30">
        <v>2023</v>
      </c>
      <c r="E5" s="30">
        <v>2024</v>
      </c>
      <c r="F5" s="30">
        <v>2025</v>
      </c>
      <c r="G5" s="30">
        <v>2026</v>
      </c>
      <c r="H5" s="30">
        <v>2027</v>
      </c>
      <c r="I5" s="30">
        <v>2028</v>
      </c>
      <c r="J5" s="30">
        <v>2029</v>
      </c>
      <c r="K5" s="30">
        <v>2030</v>
      </c>
      <c r="L5" s="30">
        <v>2031</v>
      </c>
      <c r="M5" s="30">
        <v>2032</v>
      </c>
      <c r="N5" s="30">
        <v>2033</v>
      </c>
      <c r="O5" s="30">
        <v>2034</v>
      </c>
      <c r="P5" s="30">
        <v>2035</v>
      </c>
      <c r="Q5" s="30">
        <v>2036</v>
      </c>
      <c r="R5" s="30">
        <v>2037</v>
      </c>
      <c r="S5" s="30">
        <v>2038</v>
      </c>
      <c r="T5" s="30">
        <v>2039</v>
      </c>
      <c r="U5" s="30">
        <v>2040</v>
      </c>
      <c r="V5" s="30">
        <v>2041</v>
      </c>
      <c r="W5" s="30">
        <v>2042</v>
      </c>
      <c r="AB5" s="4" t="s">
        <v>106</v>
      </c>
      <c r="AC5" s="4">
        <v>0</v>
      </c>
      <c r="AE5" s="4" t="s">
        <v>107</v>
      </c>
      <c r="AF5" s="4" t="s">
        <v>107</v>
      </c>
      <c r="AG5" s="4" t="s">
        <v>108</v>
      </c>
    </row>
    <row r="6" spans="1:33" x14ac:dyDescent="0.25">
      <c r="A6" s="20"/>
      <c r="AB6" s="4" t="s">
        <v>109</v>
      </c>
      <c r="AC6" s="4">
        <v>15765.028544438535</v>
      </c>
    </row>
    <row r="7" spans="1:33" ht="15.75" x14ac:dyDescent="0.25">
      <c r="A7" s="20">
        <v>1</v>
      </c>
      <c r="B7" s="24" t="s">
        <v>4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1:33" ht="15.75" x14ac:dyDescent="0.25">
      <c r="A8" s="20"/>
      <c r="B8" s="24" t="s">
        <v>74</v>
      </c>
      <c r="C8" s="20">
        <v>764.98311510364249</v>
      </c>
      <c r="D8" s="34">
        <v>12.80091333195592</v>
      </c>
      <c r="E8" s="34">
        <v>12.96644829221319</v>
      </c>
      <c r="F8" s="34">
        <v>8.2391291822986759</v>
      </c>
      <c r="G8" s="34">
        <v>6.2177272995887805</v>
      </c>
      <c r="H8" s="34">
        <v>5.1209893060061216</v>
      </c>
      <c r="I8" s="34">
        <v>125.89325200077249</v>
      </c>
      <c r="J8" s="34">
        <v>121.49687579181669</v>
      </c>
      <c r="K8" s="34">
        <v>129.5243227541358</v>
      </c>
      <c r="L8" s="34">
        <v>126.36463969497049</v>
      </c>
      <c r="M8" s="34">
        <v>115.5343559963827</v>
      </c>
      <c r="N8" s="34">
        <v>122.41699627874711</v>
      </c>
      <c r="O8" s="34">
        <v>135.67522509287872</v>
      </c>
      <c r="P8" s="34">
        <v>117.39084535148869</v>
      </c>
      <c r="Q8" s="34">
        <v>117.3452256934182</v>
      </c>
      <c r="R8" s="34">
        <v>112.47063339666319</v>
      </c>
      <c r="S8" s="34">
        <v>126.1468348961069</v>
      </c>
      <c r="T8" s="34">
        <v>142.44559846964569</v>
      </c>
      <c r="U8" s="34">
        <v>1.19181626947228</v>
      </c>
      <c r="V8" s="34">
        <v>0.16750311002263002</v>
      </c>
      <c r="W8" s="34">
        <v>9.7719565586440016E-2</v>
      </c>
      <c r="X8" s="20"/>
      <c r="Y8" s="4">
        <v>1539.5070517741706</v>
      </c>
      <c r="AE8" s="4" t="s">
        <v>74</v>
      </c>
      <c r="AG8" s="4" t="s">
        <v>110</v>
      </c>
    </row>
    <row r="9" spans="1:33" ht="15.75" x14ac:dyDescent="0.25">
      <c r="A9" s="20"/>
      <c r="B9" s="25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3" ht="15.75" x14ac:dyDescent="0.25">
      <c r="A10" s="20"/>
      <c r="B10" s="27" t="s">
        <v>1</v>
      </c>
      <c r="C10" s="35">
        <v>764.98311510364249</v>
      </c>
      <c r="D10" s="35">
        <v>12.80091333195592</v>
      </c>
      <c r="E10" s="35">
        <v>12.96644829221319</v>
      </c>
      <c r="F10" s="35">
        <v>8.2391291822986759</v>
      </c>
      <c r="G10" s="35">
        <v>6.2177272995887805</v>
      </c>
      <c r="H10" s="35">
        <v>5.1209893060061216</v>
      </c>
      <c r="I10" s="35">
        <v>125.89325200077249</v>
      </c>
      <c r="J10" s="35">
        <v>121.49687579181669</v>
      </c>
      <c r="K10" s="35">
        <v>129.5243227541358</v>
      </c>
      <c r="L10" s="35">
        <v>126.36463969497049</v>
      </c>
      <c r="M10" s="35">
        <v>115.5343559963827</v>
      </c>
      <c r="N10" s="35">
        <v>122.41699627874711</v>
      </c>
      <c r="O10" s="35">
        <v>135.67522509287872</v>
      </c>
      <c r="P10" s="35">
        <v>117.39084535148869</v>
      </c>
      <c r="Q10" s="35">
        <v>117.3452256934182</v>
      </c>
      <c r="R10" s="35">
        <v>112.47063339666319</v>
      </c>
      <c r="S10" s="35">
        <v>126.1468348961069</v>
      </c>
      <c r="T10" s="35">
        <v>142.44559846964569</v>
      </c>
      <c r="U10" s="35">
        <v>1.19181626947228</v>
      </c>
      <c r="V10" s="35">
        <v>0.16750311002263002</v>
      </c>
      <c r="W10" s="35">
        <v>9.7719565586440016E-2</v>
      </c>
      <c r="X10" s="20"/>
      <c r="Y10" s="4">
        <v>1539.5070517741706</v>
      </c>
    </row>
    <row r="11" spans="1:33" x14ac:dyDescent="0.25">
      <c r="A11" s="20"/>
      <c r="X11" s="20"/>
    </row>
    <row r="12" spans="1:33" ht="15.75" x14ac:dyDescent="0.25">
      <c r="A12" s="20">
        <v>2</v>
      </c>
      <c r="B12" s="24" t="s">
        <v>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1:33" ht="15.75" x14ac:dyDescent="0.25">
      <c r="A13" s="20"/>
      <c r="B13" s="25" t="s">
        <v>75</v>
      </c>
      <c r="C13" s="20">
        <v>4680.0414141597357</v>
      </c>
      <c r="D13" s="34">
        <v>282.53800191348307</v>
      </c>
      <c r="E13" s="34">
        <v>301.84466510417883</v>
      </c>
      <c r="F13" s="34">
        <v>287.84507098154813</v>
      </c>
      <c r="G13" s="34">
        <v>351.61429451503693</v>
      </c>
      <c r="H13" s="34">
        <v>344.28701831480305</v>
      </c>
      <c r="I13" s="34">
        <v>690.91172144282052</v>
      </c>
      <c r="J13" s="34">
        <v>676.36313379259707</v>
      </c>
      <c r="K13" s="34">
        <v>715.27585243160661</v>
      </c>
      <c r="L13" s="34">
        <v>697.0322443794455</v>
      </c>
      <c r="M13" s="34">
        <v>625.81453946122622</v>
      </c>
      <c r="N13" s="34">
        <v>513.68745588422428</v>
      </c>
      <c r="O13" s="34">
        <v>530.52312513610912</v>
      </c>
      <c r="P13" s="34">
        <v>489.92620010089809</v>
      </c>
      <c r="Q13" s="34">
        <v>494.86684527952394</v>
      </c>
      <c r="R13" s="34">
        <v>378.4125599228563</v>
      </c>
      <c r="S13" s="34">
        <v>385.62917674490683</v>
      </c>
      <c r="T13" s="34">
        <v>332.00142752800531</v>
      </c>
      <c r="U13" s="34">
        <v>65.870305701698697</v>
      </c>
      <c r="V13" s="34">
        <v>58.791659645522508</v>
      </c>
      <c r="W13" s="34">
        <v>60.085966617138133</v>
      </c>
      <c r="X13" s="20"/>
      <c r="Y13" s="4">
        <v>8283.3212648976296</v>
      </c>
      <c r="Z13" s="4" t="b">
        <v>1</v>
      </c>
      <c r="AE13" s="4" t="s">
        <v>74</v>
      </c>
      <c r="AG13" s="4" t="s">
        <v>111</v>
      </c>
    </row>
    <row r="14" spans="1:33" ht="15.75" x14ac:dyDescent="0.25">
      <c r="A14" s="20"/>
      <c r="B14" s="25" t="s">
        <v>7</v>
      </c>
      <c r="C14" s="20">
        <v>93.549863863454405</v>
      </c>
      <c r="D14" s="20">
        <v>16.200961580000332</v>
      </c>
      <c r="E14" s="20">
        <v>20.255211818794468</v>
      </c>
      <c r="F14" s="20">
        <v>20.199869709999952</v>
      </c>
      <c r="G14" s="20">
        <v>20.199869709999952</v>
      </c>
      <c r="H14" s="20">
        <v>20.199869709999952</v>
      </c>
      <c r="I14" s="20">
        <v>20.255211818794468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/>
      <c r="Y14" s="4">
        <v>117.31099434758912</v>
      </c>
      <c r="AE14" s="4" t="s">
        <v>112</v>
      </c>
      <c r="AG14" s="4" t="s">
        <v>111</v>
      </c>
    </row>
    <row r="15" spans="1:33" ht="15.75" x14ac:dyDescent="0.25">
      <c r="A15" s="20"/>
      <c r="B15" s="36" t="s">
        <v>8</v>
      </c>
      <c r="C15" s="20">
        <v>386.83394075286043</v>
      </c>
      <c r="D15" s="34">
        <v>0</v>
      </c>
      <c r="E15" s="34">
        <v>68.902020880309991</v>
      </c>
      <c r="F15" s="34">
        <v>9.3792742595000007</v>
      </c>
      <c r="G15" s="34">
        <v>1.2470000000000001</v>
      </c>
      <c r="H15" s="34">
        <v>0</v>
      </c>
      <c r="I15" s="34">
        <v>8.1981010000000012</v>
      </c>
      <c r="J15" s="34">
        <v>31.668189649999999</v>
      </c>
      <c r="K15" s="34">
        <v>13.911</v>
      </c>
      <c r="L15" s="34">
        <v>0</v>
      </c>
      <c r="M15" s="34">
        <v>253.15340281947005</v>
      </c>
      <c r="N15" s="34">
        <v>7.0264532481600002</v>
      </c>
      <c r="O15" s="34">
        <v>0</v>
      </c>
      <c r="P15" s="34">
        <v>0</v>
      </c>
      <c r="Q15" s="34">
        <v>0</v>
      </c>
      <c r="R15" s="34">
        <v>356.83933403900005</v>
      </c>
      <c r="S15" s="34">
        <v>35.400648769999997</v>
      </c>
      <c r="T15" s="34">
        <v>0</v>
      </c>
      <c r="U15" s="34">
        <v>0.22652167979999999</v>
      </c>
      <c r="V15" s="34">
        <v>0</v>
      </c>
      <c r="W15" s="34">
        <v>0</v>
      </c>
      <c r="X15" s="20"/>
      <c r="Y15" s="4">
        <v>785.95194634624011</v>
      </c>
    </row>
    <row r="16" spans="1:33" ht="15.75" x14ac:dyDescent="0.25">
      <c r="A16" s="20"/>
      <c r="B16" s="37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33" ht="15.75" x14ac:dyDescent="0.25">
      <c r="A17" s="20"/>
      <c r="B17" s="27" t="s">
        <v>1</v>
      </c>
      <c r="C17" s="35">
        <v>5160.4252187760503</v>
      </c>
      <c r="D17" s="35">
        <v>298.73896349348342</v>
      </c>
      <c r="E17" s="35">
        <v>391.00189780328327</v>
      </c>
      <c r="F17" s="35">
        <v>317.4242149510481</v>
      </c>
      <c r="G17" s="35">
        <v>373.06116422503692</v>
      </c>
      <c r="H17" s="35">
        <v>364.48688802480302</v>
      </c>
      <c r="I17" s="35">
        <v>719.36503426161494</v>
      </c>
      <c r="J17" s="35">
        <v>708.03132344259711</v>
      </c>
      <c r="K17" s="35">
        <v>729.18685243160655</v>
      </c>
      <c r="L17" s="35">
        <v>697.0322443794455</v>
      </c>
      <c r="M17" s="35">
        <v>878.96794228069621</v>
      </c>
      <c r="N17" s="35">
        <v>520.71390913238429</v>
      </c>
      <c r="O17" s="35">
        <v>530.52312513610912</v>
      </c>
      <c r="P17" s="35">
        <v>489.92620010089809</v>
      </c>
      <c r="Q17" s="35">
        <v>494.86684527952394</v>
      </c>
      <c r="R17" s="35">
        <v>735.25189396185635</v>
      </c>
      <c r="S17" s="35">
        <v>421.0298255149068</v>
      </c>
      <c r="T17" s="35">
        <v>332.00142752800531</v>
      </c>
      <c r="U17" s="35">
        <v>66.096827381498699</v>
      </c>
      <c r="V17" s="35">
        <v>58.791659645522508</v>
      </c>
      <c r="W17" s="35">
        <v>60.085966617138133</v>
      </c>
      <c r="X17" s="20"/>
      <c r="Y17" s="4">
        <v>9186.5842055914582</v>
      </c>
    </row>
    <row r="18" spans="1:33" x14ac:dyDescent="0.25">
      <c r="A18" s="20"/>
      <c r="X18" s="20"/>
    </row>
    <row r="19" spans="1:33" ht="15.75" x14ac:dyDescent="0.25">
      <c r="A19" s="20">
        <v>3</v>
      </c>
      <c r="B19" s="24" t="s">
        <v>9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3" ht="15.75" x14ac:dyDescent="0.25">
      <c r="A20" s="20"/>
      <c r="B20" s="25" t="s">
        <v>45</v>
      </c>
      <c r="C20" s="20">
        <v>3610.020454029041</v>
      </c>
      <c r="D20" s="34">
        <v>282.72817598557145</v>
      </c>
      <c r="E20" s="34">
        <v>366.15377479503854</v>
      </c>
      <c r="F20" s="34">
        <v>259.43768713085211</v>
      </c>
      <c r="G20" s="34">
        <v>254.39413983872339</v>
      </c>
      <c r="H20" s="34">
        <v>215.58481638380485</v>
      </c>
      <c r="I20" s="34">
        <v>570.74549410173574</v>
      </c>
      <c r="J20" s="34">
        <v>541.21280456650186</v>
      </c>
      <c r="K20" s="34">
        <v>513.38098427942043</v>
      </c>
      <c r="L20" s="34">
        <v>519.96838558504726</v>
      </c>
      <c r="M20" s="34">
        <v>347.20284240467123</v>
      </c>
      <c r="N20" s="34">
        <v>346.38610936909089</v>
      </c>
      <c r="O20" s="34">
        <v>378.34791857010583</v>
      </c>
      <c r="P20" s="34">
        <v>334.3830710052556</v>
      </c>
      <c r="Q20" s="34">
        <v>319.63350978523778</v>
      </c>
      <c r="R20" s="34">
        <v>275.89331480520343</v>
      </c>
      <c r="S20" s="34">
        <v>296.38186185938963</v>
      </c>
      <c r="T20" s="34">
        <v>340.2944976862675</v>
      </c>
      <c r="U20" s="34">
        <v>23.52378895076199</v>
      </c>
      <c r="V20" s="34">
        <v>3.3477483038235398</v>
      </c>
      <c r="W20" s="34">
        <v>1.92718534155416</v>
      </c>
      <c r="X20" s="20"/>
      <c r="Y20" s="4">
        <v>6190.9281107480556</v>
      </c>
      <c r="AE20" s="4" t="s">
        <v>74</v>
      </c>
      <c r="AG20" s="4" t="s">
        <v>113</v>
      </c>
    </row>
    <row r="21" spans="1:33" ht="15.75" x14ac:dyDescent="0.25">
      <c r="A21" s="20"/>
      <c r="B21" s="25" t="s">
        <v>76</v>
      </c>
      <c r="C21" s="20">
        <v>4.3654739312029607</v>
      </c>
      <c r="D21" s="34">
        <v>0.56013813386999967</v>
      </c>
      <c r="E21" s="34">
        <v>0.6369261843800007</v>
      </c>
      <c r="F21" s="34">
        <v>0.49020687050999989</v>
      </c>
      <c r="G21" s="34">
        <v>0.37180808248000013</v>
      </c>
      <c r="H21" s="34">
        <v>0.37656682901999988</v>
      </c>
      <c r="I21" s="34">
        <v>0.60169489107000007</v>
      </c>
      <c r="J21" s="34">
        <v>0.52179262449999997</v>
      </c>
      <c r="K21" s="34">
        <v>0.42993472299000013</v>
      </c>
      <c r="L21" s="34">
        <v>0.39245414613000001</v>
      </c>
      <c r="M21" s="34">
        <v>0.39396778118999998</v>
      </c>
      <c r="N21" s="34">
        <v>0.52594093529999997</v>
      </c>
      <c r="O21" s="34">
        <v>0.54183200493999994</v>
      </c>
      <c r="P21" s="34">
        <v>0.57569412113999985</v>
      </c>
      <c r="Q21" s="34">
        <v>0.35096088289999999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20"/>
      <c r="Y21" s="4">
        <v>6.7699182104199993</v>
      </c>
      <c r="AE21" s="4" t="s">
        <v>74</v>
      </c>
      <c r="AG21" s="4" t="s">
        <v>114</v>
      </c>
    </row>
    <row r="22" spans="1:33" ht="15.75" x14ac:dyDescent="0.25">
      <c r="A22" s="20"/>
      <c r="B22" s="27" t="s">
        <v>1</v>
      </c>
      <c r="C22" s="35">
        <v>3614.3859279602448</v>
      </c>
      <c r="D22" s="35">
        <v>283.28831411944145</v>
      </c>
      <c r="E22" s="35">
        <v>366.79070097941855</v>
      </c>
      <c r="F22" s="35">
        <v>259.92789400136212</v>
      </c>
      <c r="G22" s="35">
        <v>254.76594792120338</v>
      </c>
      <c r="H22" s="35">
        <v>215.96138321282484</v>
      </c>
      <c r="I22" s="35">
        <v>571.34718899280574</v>
      </c>
      <c r="J22" s="35">
        <v>541.73459719100185</v>
      </c>
      <c r="K22" s="35">
        <v>513.8109190024104</v>
      </c>
      <c r="L22" s="35">
        <v>520.36083973117729</v>
      </c>
      <c r="M22" s="35">
        <v>347.59681018586122</v>
      </c>
      <c r="N22" s="35">
        <v>346.9120503043909</v>
      </c>
      <c r="O22" s="35">
        <v>378.88975057504581</v>
      </c>
      <c r="P22" s="35">
        <v>334.95876512639558</v>
      </c>
      <c r="Q22" s="35">
        <v>319.98447066813776</v>
      </c>
      <c r="R22" s="35">
        <v>275.89331480520343</v>
      </c>
      <c r="S22" s="35">
        <v>296.38186185938963</v>
      </c>
      <c r="T22" s="35">
        <v>340.2944976862675</v>
      </c>
      <c r="U22" s="35">
        <v>23.52378895076199</v>
      </c>
      <c r="V22" s="35">
        <v>3.3477483038235398</v>
      </c>
      <c r="W22" s="35">
        <v>1.92718534155416</v>
      </c>
      <c r="X22" s="20"/>
      <c r="Y22" s="4">
        <v>6197.6980289584753</v>
      </c>
    </row>
    <row r="23" spans="1:33" x14ac:dyDescent="0.25">
      <c r="A23" s="20"/>
      <c r="X23" s="20"/>
    </row>
    <row r="24" spans="1:33" ht="15.75" x14ac:dyDescent="0.25">
      <c r="A24" s="20">
        <v>4</v>
      </c>
      <c r="B24" s="24" t="s">
        <v>77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33" ht="15.75" x14ac:dyDescent="0.25">
      <c r="A25" s="20"/>
      <c r="B25" s="25" t="s">
        <v>78</v>
      </c>
      <c r="C25" s="20">
        <v>2.7339701598741637E-2</v>
      </c>
      <c r="D25" s="20">
        <v>0</v>
      </c>
      <c r="E25" s="20">
        <v>0</v>
      </c>
      <c r="F25" s="20">
        <v>0</v>
      </c>
      <c r="G25" s="20">
        <v>0</v>
      </c>
      <c r="H25" s="20">
        <v>7.9968172448257584E-3</v>
      </c>
      <c r="I25" s="20">
        <v>8.5286453500355523E-3</v>
      </c>
      <c r="J25" s="20">
        <v>8.1256886640664657E-3</v>
      </c>
      <c r="K25" s="20">
        <v>4.9758370068195635E-3</v>
      </c>
      <c r="L25" s="20">
        <v>5.4227634034174528E-3</v>
      </c>
      <c r="M25" s="20">
        <v>1.8642969995299201E-3</v>
      </c>
      <c r="N25" s="20">
        <v>1.23431123490444E-3</v>
      </c>
      <c r="O25" s="20">
        <v>1.1758909486263602E-3</v>
      </c>
      <c r="P25" s="20">
        <v>1.1125467606640797E-3</v>
      </c>
      <c r="Q25" s="20">
        <v>8.2486918861073997E-4</v>
      </c>
      <c r="R25" s="20">
        <v>2.2075207818253815E-3</v>
      </c>
      <c r="S25" s="20">
        <v>2.3850985990207206E-3</v>
      </c>
      <c r="T25" s="20">
        <v>0</v>
      </c>
      <c r="U25" s="20">
        <v>0</v>
      </c>
      <c r="V25" s="20">
        <v>0</v>
      </c>
      <c r="W25" s="20">
        <v>0</v>
      </c>
      <c r="X25" s="20"/>
      <c r="Y25" s="4">
        <v>4.5854286182346424E-2</v>
      </c>
    </row>
    <row r="26" spans="1:33" ht="15.75" x14ac:dyDescent="0.25">
      <c r="A26" s="20"/>
      <c r="B26" s="25" t="s">
        <v>92</v>
      </c>
      <c r="C26" s="20">
        <v>7724.4484724900867</v>
      </c>
      <c r="D26" s="20">
        <v>1535.9642702639237</v>
      </c>
      <c r="E26" s="20">
        <v>1648.794048858693</v>
      </c>
      <c r="F26" s="20">
        <v>1293.2571669517504</v>
      </c>
      <c r="G26" s="20">
        <v>1062.4153703172192</v>
      </c>
      <c r="H26" s="20">
        <v>964.69029054074053</v>
      </c>
      <c r="I26" s="20">
        <v>705.53518351230559</v>
      </c>
      <c r="J26" s="20">
        <v>756.72568174060962</v>
      </c>
      <c r="K26" s="20">
        <v>603.86189478957067</v>
      </c>
      <c r="L26" s="20">
        <v>688.95984643525674</v>
      </c>
      <c r="M26" s="20">
        <v>68.828294366259541</v>
      </c>
      <c r="N26" s="20">
        <v>-52.129301226000329</v>
      </c>
      <c r="O26" s="20">
        <v>-85.884308730374286</v>
      </c>
      <c r="P26" s="20">
        <v>27.183301858125734</v>
      </c>
      <c r="Q26" s="20">
        <v>-22.446297063531226</v>
      </c>
      <c r="R26" s="20">
        <v>-56.823107420593416</v>
      </c>
      <c r="S26" s="20">
        <v>-41.805892728030805</v>
      </c>
      <c r="T26" s="20">
        <v>-49.370480530221123</v>
      </c>
      <c r="U26" s="20">
        <v>678.9516418379468</v>
      </c>
      <c r="V26" s="20">
        <v>734.77061053981981</v>
      </c>
      <c r="W26" s="20">
        <v>740.15365222667151</v>
      </c>
      <c r="X26" s="20"/>
      <c r="AG26" s="4" t="s">
        <v>115</v>
      </c>
    </row>
    <row r="27" spans="1:33" ht="15.75" x14ac:dyDescent="0.25">
      <c r="A27" s="20"/>
      <c r="B27" s="27" t="s">
        <v>1</v>
      </c>
      <c r="C27" s="35">
        <v>7724.4758121916848</v>
      </c>
      <c r="D27" s="35">
        <v>1535.9642702639237</v>
      </c>
      <c r="E27" s="35">
        <v>1648.794048858693</v>
      </c>
      <c r="F27" s="35">
        <v>1293.2571669517504</v>
      </c>
      <c r="G27" s="35">
        <v>1062.4153703172192</v>
      </c>
      <c r="H27" s="35">
        <v>964.69828735798535</v>
      </c>
      <c r="I27" s="35">
        <v>705.54371215765559</v>
      </c>
      <c r="J27" s="35">
        <v>756.73380742927372</v>
      </c>
      <c r="K27" s="35">
        <v>603.86687062657745</v>
      </c>
      <c r="L27" s="35">
        <v>688.96526919866017</v>
      </c>
      <c r="M27" s="35">
        <v>68.83015866325907</v>
      </c>
      <c r="N27" s="35">
        <v>-52.128066914765427</v>
      </c>
      <c r="O27" s="35">
        <v>-85.883132839425656</v>
      </c>
      <c r="P27" s="35">
        <v>27.184414404886397</v>
      </c>
      <c r="Q27" s="35">
        <v>-22.445472194342614</v>
      </c>
      <c r="R27" s="35">
        <v>-56.820899899811593</v>
      </c>
      <c r="S27" s="35">
        <v>-41.803507629431785</v>
      </c>
      <c r="T27" s="35">
        <v>-49.370480530221123</v>
      </c>
      <c r="U27" s="35">
        <v>678.9516418379468</v>
      </c>
      <c r="V27" s="35">
        <v>734.77061053981981</v>
      </c>
      <c r="W27" s="35">
        <v>740.15365222667151</v>
      </c>
      <c r="X27" s="20"/>
      <c r="Y27" s="4">
        <v>11201.677720826323</v>
      </c>
    </row>
    <row r="28" spans="1:33" x14ac:dyDescent="0.25">
      <c r="A28" s="20"/>
      <c r="X28" s="20"/>
    </row>
    <row r="29" spans="1:33" ht="15.75" x14ac:dyDescent="0.25">
      <c r="A29" s="20"/>
      <c r="B29" s="24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33" ht="15.75" x14ac:dyDescent="0.25">
      <c r="A30" s="20">
        <v>5</v>
      </c>
      <c r="B30" s="24" t="s">
        <v>79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1:33" ht="15.75" x14ac:dyDescent="0.25">
      <c r="A31" s="20"/>
      <c r="B31" s="25" t="s">
        <v>10</v>
      </c>
      <c r="C31" s="20">
        <v>-1722.2034510701703</v>
      </c>
      <c r="D31" s="34">
        <v>25.281834349036089</v>
      </c>
      <c r="E31" s="34">
        <v>39.081955606658838</v>
      </c>
      <c r="F31" s="34">
        <v>11.24156575104327</v>
      </c>
      <c r="G31" s="34">
        <v>-70.208112045211308</v>
      </c>
      <c r="H31" s="34">
        <v>-153.30150529329049</v>
      </c>
      <c r="I31" s="34">
        <v>-164.12157217066604</v>
      </c>
      <c r="J31" s="34">
        <v>-170.82609656896506</v>
      </c>
      <c r="K31" s="34">
        <v>-171.32953314925916</v>
      </c>
      <c r="L31" s="34">
        <v>-178.00835774206206</v>
      </c>
      <c r="M31" s="34">
        <v>-167.63818093204321</v>
      </c>
      <c r="N31" s="34">
        <v>-396.39786822012951</v>
      </c>
      <c r="O31" s="34">
        <v>-415.34814702352332</v>
      </c>
      <c r="P31" s="34">
        <v>-340.93438278314301</v>
      </c>
      <c r="Q31" s="34">
        <v>-296.22671489366354</v>
      </c>
      <c r="R31" s="34">
        <v>-228.53936601323633</v>
      </c>
      <c r="S31" s="34">
        <v>-230.65529916299317</v>
      </c>
      <c r="T31" s="34">
        <v>-238.95544201135414</v>
      </c>
      <c r="U31" s="34">
        <v>-245.75532595750073</v>
      </c>
      <c r="V31" s="34">
        <v>-245.46016973274826</v>
      </c>
      <c r="W31" s="34">
        <v>-245.68749663588557</v>
      </c>
      <c r="X31" s="20"/>
      <c r="Y31" s="4">
        <v>-3883.7882146289367</v>
      </c>
      <c r="AE31" s="4" t="s">
        <v>42</v>
      </c>
      <c r="AG31" s="4" t="s">
        <v>110</v>
      </c>
    </row>
    <row r="32" spans="1:33" ht="15.75" x14ac:dyDescent="0.25">
      <c r="A32" s="20"/>
      <c r="B32" s="25" t="s">
        <v>11</v>
      </c>
      <c r="C32" s="20">
        <v>-7858.9877237471446</v>
      </c>
      <c r="D32" s="34">
        <v>-308.63379313990674</v>
      </c>
      <c r="E32" s="34">
        <v>-317.17211843493061</v>
      </c>
      <c r="F32" s="34">
        <v>-434.93522000242967</v>
      </c>
      <c r="G32" s="34">
        <v>-445.5163680194234</v>
      </c>
      <c r="H32" s="34">
        <v>-478.35315074321301</v>
      </c>
      <c r="I32" s="34">
        <v>-478.00541342890028</v>
      </c>
      <c r="J32" s="34">
        <v>-497.75222550462939</v>
      </c>
      <c r="K32" s="34">
        <v>-570.39561435240921</v>
      </c>
      <c r="L32" s="34">
        <v>-255.59590060039449</v>
      </c>
      <c r="M32" s="34">
        <v>-1148.6773909892358</v>
      </c>
      <c r="N32" s="34">
        <v>-1195.4910532259166</v>
      </c>
      <c r="O32" s="34">
        <v>-1213.5171118257852</v>
      </c>
      <c r="P32" s="34">
        <v>-1160.9681695426643</v>
      </c>
      <c r="Q32" s="34">
        <v>-1280.742909989664</v>
      </c>
      <c r="R32" s="34">
        <v>-1401.857650035872</v>
      </c>
      <c r="S32" s="34">
        <v>-1395.0496838330016</v>
      </c>
      <c r="T32" s="34">
        <v>-1347.4242616426379</v>
      </c>
      <c r="U32" s="34">
        <v>-1312.5473405162368</v>
      </c>
      <c r="V32" s="34">
        <v>-1383.6244597882317</v>
      </c>
      <c r="W32" s="34">
        <v>-255.1653222743725</v>
      </c>
      <c r="X32" s="20"/>
      <c r="Y32" s="4">
        <v>-16881.425157889858</v>
      </c>
      <c r="AE32" s="4" t="s">
        <v>43</v>
      </c>
      <c r="AG32" s="4" t="s">
        <v>110</v>
      </c>
    </row>
    <row r="33" spans="1:33" ht="15.75" x14ac:dyDescent="0.25">
      <c r="A33" s="20"/>
      <c r="B33" s="25" t="s">
        <v>12</v>
      </c>
      <c r="C33" s="20">
        <v>110.81419590645496</v>
      </c>
      <c r="D33" s="34">
        <v>6.1664435749765429</v>
      </c>
      <c r="E33" s="34">
        <v>6.5233203133430973</v>
      </c>
      <c r="F33" s="34">
        <v>6.3658745030784463</v>
      </c>
      <c r="G33" s="34">
        <v>6.021784865200698</v>
      </c>
      <c r="H33" s="34">
        <v>5.9935817652030785</v>
      </c>
      <c r="I33" s="34">
        <v>7.6747383288445352</v>
      </c>
      <c r="J33" s="34">
        <v>18.270639855569758</v>
      </c>
      <c r="K33" s="34">
        <v>17.470540669508228</v>
      </c>
      <c r="L33" s="34">
        <v>18.09285248555047</v>
      </c>
      <c r="M33" s="34">
        <v>9.9522590680007177</v>
      </c>
      <c r="N33" s="34">
        <v>8.2249424490486458</v>
      </c>
      <c r="O33" s="34">
        <v>8.4607372817123832</v>
      </c>
      <c r="P33" s="34">
        <v>8.7353126777915211</v>
      </c>
      <c r="Q33" s="34">
        <v>8.2230609618322141</v>
      </c>
      <c r="R33" s="34">
        <v>7.8904231018167197</v>
      </c>
      <c r="S33" s="34">
        <v>8.6321823950721583</v>
      </c>
      <c r="T33" s="34">
        <v>9.2199498425685853</v>
      </c>
      <c r="U33" s="34">
        <v>16.335787762673561</v>
      </c>
      <c r="V33" s="34">
        <v>23.563687492036667</v>
      </c>
      <c r="W33" s="34">
        <v>23.527854672089902</v>
      </c>
      <c r="X33" s="20"/>
      <c r="Y33" s="4">
        <v>225.34597406591791</v>
      </c>
      <c r="AE33" s="4" t="s">
        <v>116</v>
      </c>
      <c r="AG33" s="4" t="s">
        <v>110</v>
      </c>
    </row>
    <row r="34" spans="1:33" ht="15.75" x14ac:dyDescent="0.25">
      <c r="A34" s="20"/>
      <c r="B34" s="25" t="s">
        <v>13</v>
      </c>
      <c r="C34" s="20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20"/>
      <c r="Y34" s="4">
        <v>0</v>
      </c>
      <c r="AE34" s="4" t="s">
        <v>117</v>
      </c>
      <c r="AG34" s="4" t="s">
        <v>118</v>
      </c>
    </row>
    <row r="35" spans="1:33" ht="15.75" x14ac:dyDescent="0.25">
      <c r="A35" s="20"/>
      <c r="B35" s="25" t="s">
        <v>14</v>
      </c>
      <c r="C35" s="20">
        <v>36.980258531764264</v>
      </c>
      <c r="D35" s="34">
        <v>24.433543108259084</v>
      </c>
      <c r="E35" s="34">
        <v>16.025579196000059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20"/>
      <c r="Y35" s="4">
        <v>40.459122304259139</v>
      </c>
      <c r="AE35" s="4" t="s">
        <v>119</v>
      </c>
      <c r="AG35" s="4" t="s">
        <v>110</v>
      </c>
    </row>
    <row r="36" spans="1:33" ht="15.75" x14ac:dyDescent="0.25">
      <c r="A36" s="20"/>
      <c r="B36" s="25" t="s">
        <v>15</v>
      </c>
      <c r="C36" s="20">
        <v>2293.116527903645</v>
      </c>
      <c r="D36" s="34">
        <v>245.58042652799961</v>
      </c>
      <c r="E36" s="34">
        <v>227.21142283161748</v>
      </c>
      <c r="F36" s="34">
        <v>231.81731968023823</v>
      </c>
      <c r="G36" s="34">
        <v>229.43962133491439</v>
      </c>
      <c r="H36" s="34">
        <v>222.64986580825772</v>
      </c>
      <c r="I36" s="34">
        <v>221.25369180593799</v>
      </c>
      <c r="J36" s="34">
        <v>216.08718510679111</v>
      </c>
      <c r="K36" s="34">
        <v>215.21553621320211</v>
      </c>
      <c r="L36" s="34">
        <v>213.69650465906702</v>
      </c>
      <c r="M36" s="34">
        <v>210.06515395265382</v>
      </c>
      <c r="N36" s="34">
        <v>204.87870154703256</v>
      </c>
      <c r="O36" s="34">
        <v>203.41359908024771</v>
      </c>
      <c r="P36" s="34">
        <v>201.95641923869792</v>
      </c>
      <c r="Q36" s="34">
        <v>193.21579203307348</v>
      </c>
      <c r="R36" s="34">
        <v>174.96690169630534</v>
      </c>
      <c r="S36" s="34">
        <v>171.89935225193523</v>
      </c>
      <c r="T36" s="34">
        <v>169.24577366636944</v>
      </c>
      <c r="U36" s="34">
        <v>168.04722417876391</v>
      </c>
      <c r="V36" s="34">
        <v>167.62494532233958</v>
      </c>
      <c r="W36" s="34">
        <v>166.30592222631327</v>
      </c>
      <c r="X36" s="20"/>
      <c r="Y36" s="4">
        <v>4054.5713591617578</v>
      </c>
      <c r="AE36" s="4" t="s">
        <v>120</v>
      </c>
      <c r="AG36" s="4" t="s">
        <v>110</v>
      </c>
    </row>
    <row r="37" spans="1:33" ht="15.75" x14ac:dyDescent="0.25">
      <c r="A37" s="20"/>
      <c r="B37" s="25" t="s">
        <v>93</v>
      </c>
      <c r="C37" s="20">
        <v>-502.29958780790844</v>
      </c>
      <c r="D37" s="34">
        <v>8.7506525668572444</v>
      </c>
      <c r="E37" s="34">
        <v>8.7633311875200537</v>
      </c>
      <c r="F37" s="34">
        <v>8.7744283754400563</v>
      </c>
      <c r="G37" s="34">
        <v>8.7861783391200632</v>
      </c>
      <c r="H37" s="34">
        <v>8.748132527137555</v>
      </c>
      <c r="I37" s="34">
        <v>8.8082886302775592</v>
      </c>
      <c r="J37" s="34">
        <v>8.8215356101709599</v>
      </c>
      <c r="K37" s="34">
        <v>-120.41806362124065</v>
      </c>
      <c r="L37" s="34">
        <v>-124.3043524347874</v>
      </c>
      <c r="M37" s="34">
        <v>-117.95219637600601</v>
      </c>
      <c r="N37" s="34">
        <v>-121.97777478426697</v>
      </c>
      <c r="O37" s="34">
        <v>-131.34068507509267</v>
      </c>
      <c r="P37" s="34">
        <v>-120.77445439020906</v>
      </c>
      <c r="Q37" s="34">
        <v>-113.03607648604033</v>
      </c>
      <c r="R37" s="34">
        <v>-116.8605150791617</v>
      </c>
      <c r="S37" s="34">
        <v>-126.94114819709368</v>
      </c>
      <c r="T37" s="34">
        <v>-141.43114037467771</v>
      </c>
      <c r="U37" s="34">
        <v>7.9467610583198258</v>
      </c>
      <c r="V37" s="34">
        <v>7.9468047622274849</v>
      </c>
      <c r="W37" s="34">
        <v>7.9468126941305455</v>
      </c>
      <c r="X37" s="20"/>
      <c r="Y37" s="4">
        <v>-1149.7434810673747</v>
      </c>
      <c r="AE37" s="4" t="s">
        <v>121</v>
      </c>
      <c r="AG37" s="4" t="s">
        <v>110</v>
      </c>
    </row>
    <row r="38" spans="1:33" ht="15.75" x14ac:dyDescent="0.25">
      <c r="A38" s="20"/>
      <c r="B38" s="25" t="s">
        <v>16</v>
      </c>
      <c r="C38" s="20">
        <v>4456.7528371161043</v>
      </c>
      <c r="D38" s="34">
        <v>458.10685334413773</v>
      </c>
      <c r="E38" s="34">
        <v>475.3557836765379</v>
      </c>
      <c r="F38" s="34">
        <v>412.38497654089372</v>
      </c>
      <c r="G38" s="34">
        <v>386.94863225986279</v>
      </c>
      <c r="H38" s="34">
        <v>422.23626976140548</v>
      </c>
      <c r="I38" s="34">
        <v>492.1176493319872</v>
      </c>
      <c r="J38" s="34">
        <v>608.23322411072002</v>
      </c>
      <c r="K38" s="34">
        <v>563.32284383158174</v>
      </c>
      <c r="L38" s="34">
        <v>575.40531078127049</v>
      </c>
      <c r="M38" s="34">
        <v>283.49079275074052</v>
      </c>
      <c r="N38" s="34">
        <v>233.43343069346881</v>
      </c>
      <c r="O38" s="34">
        <v>244.621702783068</v>
      </c>
      <c r="P38" s="34">
        <v>255.19496563902553</v>
      </c>
      <c r="Q38" s="34">
        <v>233.20049878307537</v>
      </c>
      <c r="R38" s="34">
        <v>212.46765099862185</v>
      </c>
      <c r="S38" s="34">
        <v>247.6591950908194</v>
      </c>
      <c r="T38" s="34">
        <v>274.2891680913221</v>
      </c>
      <c r="U38" s="34">
        <v>428.33607475556079</v>
      </c>
      <c r="V38" s="34">
        <v>547.76017637544066</v>
      </c>
      <c r="W38" s="34">
        <v>571.36578868511037</v>
      </c>
      <c r="X38" s="20"/>
      <c r="Y38" s="4">
        <v>7925.9309882846501</v>
      </c>
      <c r="AE38" s="4" t="s">
        <v>116</v>
      </c>
      <c r="AF38" s="4" t="s">
        <v>121</v>
      </c>
      <c r="AG38" s="4" t="s">
        <v>113</v>
      </c>
    </row>
    <row r="39" spans="1:33" ht="15.75" x14ac:dyDescent="0.25">
      <c r="A39" s="20"/>
      <c r="B39" s="25" t="s">
        <v>17</v>
      </c>
      <c r="C39" s="20">
        <v>77.797795006959404</v>
      </c>
      <c r="D39" s="34">
        <v>3.705786471110001</v>
      </c>
      <c r="E39" s="34">
        <v>2.02127593231</v>
      </c>
      <c r="F39" s="34">
        <v>2.5413305364800021</v>
      </c>
      <c r="G39" s="34">
        <v>4.6303757234500011</v>
      </c>
      <c r="H39" s="34">
        <v>8.5509663281599959</v>
      </c>
      <c r="I39" s="34">
        <v>7.451342564390008</v>
      </c>
      <c r="J39" s="34">
        <v>7.7573866429800082</v>
      </c>
      <c r="K39" s="34">
        <v>9.2840554819400101</v>
      </c>
      <c r="L39" s="34">
        <v>8.6185817472399879</v>
      </c>
      <c r="M39" s="34">
        <v>9.7784541511800196</v>
      </c>
      <c r="N39" s="34">
        <v>10.675129417969988</v>
      </c>
      <c r="O39" s="34">
        <v>11.378411340530011</v>
      </c>
      <c r="P39" s="34">
        <v>12.256542113900011</v>
      </c>
      <c r="Q39" s="34">
        <v>10.488953729580004</v>
      </c>
      <c r="R39" s="34">
        <v>5.6629865633999978</v>
      </c>
      <c r="S39" s="34">
        <v>6.7230393114699973</v>
      </c>
      <c r="T39" s="34">
        <v>7.1570912393699961</v>
      </c>
      <c r="U39" s="34">
        <v>8.4773951554700009</v>
      </c>
      <c r="V39" s="34">
        <v>9.7686586858800037</v>
      </c>
      <c r="W39" s="34">
        <v>10.453957017339997</v>
      </c>
      <c r="X39" s="20"/>
      <c r="Y39" s="4">
        <v>157.38172015415003</v>
      </c>
      <c r="AE39" s="4" t="s">
        <v>116</v>
      </c>
      <c r="AF39" s="4" t="s">
        <v>121</v>
      </c>
      <c r="AG39" s="4" t="s">
        <v>114</v>
      </c>
    </row>
    <row r="40" spans="1:33" ht="15.75" x14ac:dyDescent="0.25">
      <c r="A40" s="20"/>
      <c r="B40" s="25" t="s">
        <v>18</v>
      </c>
      <c r="C40" s="20">
        <v>420.12366849832711</v>
      </c>
      <c r="D40" s="20">
        <v>25.395204181297757</v>
      </c>
      <c r="E40" s="20">
        <v>107.14752900871669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0.41677119546058999</v>
      </c>
      <c r="L40" s="20">
        <v>56.057388784514657</v>
      </c>
      <c r="M40" s="20">
        <v>62.126397563367519</v>
      </c>
      <c r="N40" s="20">
        <v>68.487875011696445</v>
      </c>
      <c r="O40" s="20">
        <v>76.835334640364295</v>
      </c>
      <c r="P40" s="20">
        <v>85.476838057116879</v>
      </c>
      <c r="Q40" s="20">
        <v>95.850545684000906</v>
      </c>
      <c r="R40" s="20">
        <v>63.02042522952452</v>
      </c>
      <c r="S40" s="20">
        <v>80.920292874045302</v>
      </c>
      <c r="T40" s="20">
        <v>79.460927543341981</v>
      </c>
      <c r="U40" s="20">
        <v>44.533361982176515</v>
      </c>
      <c r="V40" s="20">
        <v>0.12371381937436</v>
      </c>
      <c r="W40" s="20">
        <v>2.7411250554781499</v>
      </c>
      <c r="X40" s="20"/>
      <c r="Y40" s="4">
        <v>848.59373063047667</v>
      </c>
    </row>
    <row r="41" spans="1:33" ht="15.75" x14ac:dyDescent="0.25">
      <c r="A41" s="20"/>
      <c r="B41" s="25" t="s">
        <v>19</v>
      </c>
      <c r="C41" s="20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20"/>
      <c r="Y41" s="4">
        <v>0</v>
      </c>
    </row>
    <row r="42" spans="1:33" ht="15.75" x14ac:dyDescent="0.25">
      <c r="A42" s="20"/>
      <c r="B42" s="25" t="s">
        <v>20</v>
      </c>
      <c r="C42" s="20">
        <v>17.582320316556512</v>
      </c>
      <c r="D42" s="34">
        <v>0</v>
      </c>
      <c r="E42" s="34">
        <v>1.7286451183661</v>
      </c>
      <c r="F42" s="34">
        <v>1.4434345859023798</v>
      </c>
      <c r="G42" s="34">
        <v>0</v>
      </c>
      <c r="H42" s="34">
        <v>0</v>
      </c>
      <c r="I42" s="34">
        <v>2.4347307493801802</v>
      </c>
      <c r="J42" s="34">
        <v>0.32502897989756002</v>
      </c>
      <c r="K42" s="34">
        <v>0.53877084764081995</v>
      </c>
      <c r="L42" s="34">
        <v>6.4747100849639985E-2</v>
      </c>
      <c r="M42" s="34">
        <v>1.97546170927494</v>
      </c>
      <c r="N42" s="34">
        <v>3.2055858393947103</v>
      </c>
      <c r="O42" s="34">
        <v>3.0377973016383897</v>
      </c>
      <c r="P42" s="34">
        <v>5.20337785132046</v>
      </c>
      <c r="Q42" s="34">
        <v>2.5789153845749402</v>
      </c>
      <c r="R42" s="34">
        <v>5.3227792156932514</v>
      </c>
      <c r="S42" s="34">
        <v>6.4936791238570306</v>
      </c>
      <c r="T42" s="34">
        <v>3.1668340468686202</v>
      </c>
      <c r="U42" s="34">
        <v>0</v>
      </c>
      <c r="V42" s="34">
        <v>5.5360612873500007E-3</v>
      </c>
      <c r="W42" s="34">
        <v>0</v>
      </c>
      <c r="X42" s="20"/>
      <c r="Y42" s="4">
        <v>37.52532391594638</v>
      </c>
    </row>
    <row r="43" spans="1:33" x14ac:dyDescent="0.25">
      <c r="A43" s="20"/>
      <c r="X43" s="20"/>
    </row>
    <row r="44" spans="1:33" ht="15.75" x14ac:dyDescent="0.25">
      <c r="A44" s="20"/>
      <c r="B44" s="27" t="s">
        <v>1</v>
      </c>
      <c r="C44" s="35">
        <v>-2670.3231593454129</v>
      </c>
      <c r="D44" s="35">
        <v>488.78695098376733</v>
      </c>
      <c r="E44" s="35">
        <v>566.68672443613957</v>
      </c>
      <c r="F44" s="35">
        <v>239.63370997064638</v>
      </c>
      <c r="G44" s="35">
        <v>120.10211245791326</v>
      </c>
      <c r="H44" s="35">
        <v>36.524160153660283</v>
      </c>
      <c r="I44" s="35">
        <v>97.6134558112512</v>
      </c>
      <c r="J44" s="35">
        <v>190.91667823253502</v>
      </c>
      <c r="K44" s="35">
        <v>-55.894692883575644</v>
      </c>
      <c r="L44" s="35">
        <v>314.02677478124826</v>
      </c>
      <c r="M44" s="35">
        <v>-856.87924910206755</v>
      </c>
      <c r="N44" s="35">
        <v>-1184.961031271702</v>
      </c>
      <c r="O44" s="35">
        <v>-1212.4583614968406</v>
      </c>
      <c r="P44" s="35">
        <v>-1053.8535511381642</v>
      </c>
      <c r="Q44" s="35">
        <v>-1146.4479347932308</v>
      </c>
      <c r="R44" s="35">
        <v>-1277.9263643229085</v>
      </c>
      <c r="S44" s="35">
        <v>-1230.3183901458895</v>
      </c>
      <c r="T44" s="35">
        <v>-1185.2710995988289</v>
      </c>
      <c r="U44" s="35">
        <v>-884.62606158077278</v>
      </c>
      <c r="V44" s="35">
        <v>-872.2911070023938</v>
      </c>
      <c r="W44" s="35">
        <v>281.48864144020416</v>
      </c>
      <c r="X44" s="20"/>
    </row>
    <row r="45" spans="1:33" x14ac:dyDescent="0.25">
      <c r="A45" s="20"/>
      <c r="X45" s="20"/>
    </row>
    <row r="46" spans="1:33" ht="15.75" x14ac:dyDescent="0.25">
      <c r="A46" s="20">
        <v>6</v>
      </c>
      <c r="B46" s="24" t="s">
        <v>80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</row>
    <row r="47" spans="1:33" ht="15.75" x14ac:dyDescent="0.25">
      <c r="A47" s="20"/>
      <c r="B47" s="25" t="s">
        <v>21</v>
      </c>
      <c r="C47" s="20">
        <v>6882.5509620553903</v>
      </c>
      <c r="D47" s="20">
        <v>0</v>
      </c>
      <c r="E47" s="20">
        <v>0</v>
      </c>
      <c r="F47" s="20">
        <v>0</v>
      </c>
      <c r="G47" s="20">
        <v>0</v>
      </c>
      <c r="H47" s="20">
        <v>116.43959096867142</v>
      </c>
      <c r="I47" s="20">
        <v>166.62246428919096</v>
      </c>
      <c r="J47" s="20">
        <v>241.29205691040926</v>
      </c>
      <c r="K47" s="20">
        <v>307.11729458684101</v>
      </c>
      <c r="L47" s="20">
        <v>353.88575889371066</v>
      </c>
      <c r="M47" s="20">
        <v>1130.7509200723566</v>
      </c>
      <c r="N47" s="20">
        <v>1359.889449519055</v>
      </c>
      <c r="O47" s="20">
        <v>1359.889449519055</v>
      </c>
      <c r="P47" s="20">
        <v>1359.889449519055</v>
      </c>
      <c r="Q47" s="20">
        <v>1424.2558758836731</v>
      </c>
      <c r="R47" s="20">
        <v>1498.5604371420779</v>
      </c>
      <c r="S47" s="20">
        <v>1498.5604371420779</v>
      </c>
      <c r="T47" s="20">
        <v>1498.5604371420779</v>
      </c>
      <c r="U47" s="20">
        <v>1590.251977773567</v>
      </c>
      <c r="V47" s="20">
        <v>1789.8108183249251</v>
      </c>
      <c r="W47" s="20">
        <v>1789.810818324921</v>
      </c>
      <c r="X47" s="20"/>
      <c r="Y47" s="4">
        <v>17485.587236011666</v>
      </c>
      <c r="AE47" s="4" t="s">
        <v>122</v>
      </c>
      <c r="AG47" s="4" t="s">
        <v>123</v>
      </c>
    </row>
    <row r="48" spans="1:33" ht="15.75" x14ac:dyDescent="0.25">
      <c r="A48" s="20"/>
      <c r="B48" s="25" t="s">
        <v>22</v>
      </c>
      <c r="C48" s="20">
        <v>2095.8979796843482</v>
      </c>
      <c r="D48" s="20">
        <v>0</v>
      </c>
      <c r="E48" s="20">
        <v>0</v>
      </c>
      <c r="F48" s="20">
        <v>0</v>
      </c>
      <c r="G48" s="20">
        <v>14.544852243257459</v>
      </c>
      <c r="H48" s="20">
        <v>84.013109010689789</v>
      </c>
      <c r="I48" s="20">
        <v>112.66721908573227</v>
      </c>
      <c r="J48" s="20">
        <v>128.90659745991491</v>
      </c>
      <c r="K48" s="20">
        <v>128.90659745991491</v>
      </c>
      <c r="L48" s="20">
        <v>174.50667407763967</v>
      </c>
      <c r="M48" s="20">
        <v>229.88257990844946</v>
      </c>
      <c r="N48" s="20">
        <v>229.88257990845315</v>
      </c>
      <c r="O48" s="20">
        <v>233.43726714148042</v>
      </c>
      <c r="P48" s="20">
        <v>233.43726714148042</v>
      </c>
      <c r="Q48" s="20">
        <v>281.30098965796867</v>
      </c>
      <c r="R48" s="20">
        <v>545.68894289387606</v>
      </c>
      <c r="S48" s="20">
        <v>545.68894289387606</v>
      </c>
      <c r="T48" s="20">
        <v>545.68894289387606</v>
      </c>
      <c r="U48" s="20">
        <v>612.45419978534903</v>
      </c>
      <c r="V48" s="20">
        <v>643.35645526100257</v>
      </c>
      <c r="W48" s="20">
        <v>643.35645526100257</v>
      </c>
      <c r="X48" s="20"/>
      <c r="Y48" s="4">
        <v>5387.7196720839629</v>
      </c>
      <c r="AE48" s="4" t="s">
        <v>124</v>
      </c>
      <c r="AG48" s="4" t="s">
        <v>125</v>
      </c>
    </row>
    <row r="49" spans="1:34" ht="15.75" x14ac:dyDescent="0.25">
      <c r="A49" s="20"/>
      <c r="B49" s="25" t="s">
        <v>23</v>
      </c>
      <c r="C49" s="20">
        <v>1102.7134889518115</v>
      </c>
      <c r="D49" s="34">
        <v>0</v>
      </c>
      <c r="E49" s="34">
        <v>0</v>
      </c>
      <c r="F49" s="34">
        <v>0</v>
      </c>
      <c r="G49" s="34">
        <v>49.851305863013522</v>
      </c>
      <c r="H49" s="34">
        <v>108.4598986855281</v>
      </c>
      <c r="I49" s="34">
        <v>119.697698407876</v>
      </c>
      <c r="J49" s="34">
        <v>120.85001833440479</v>
      </c>
      <c r="K49" s="34">
        <v>123.56591923769909</v>
      </c>
      <c r="L49" s="34">
        <v>126.29562295038021</v>
      </c>
      <c r="M49" s="34">
        <v>128.85839163598149</v>
      </c>
      <c r="N49" s="34">
        <v>178.4494848723858</v>
      </c>
      <c r="O49" s="34">
        <v>182.38468609022487</v>
      </c>
      <c r="P49" s="34">
        <v>186.34799879151112</v>
      </c>
      <c r="Q49" s="34">
        <v>144.96677481737299</v>
      </c>
      <c r="R49" s="34">
        <v>148.26262779081929</v>
      </c>
      <c r="S49" s="34">
        <v>151.63336277554961</v>
      </c>
      <c r="T49" s="34">
        <v>155.0806163278296</v>
      </c>
      <c r="U49" s="34">
        <v>158.60636616226529</v>
      </c>
      <c r="V49" s="34">
        <v>166.17665895326164</v>
      </c>
      <c r="W49" s="34">
        <v>169.89365963512415</v>
      </c>
      <c r="X49" s="20"/>
      <c r="Y49" s="4">
        <v>2419.3810913312277</v>
      </c>
      <c r="Z49" s="4" t="b">
        <v>1</v>
      </c>
      <c r="AE49" s="4" t="s">
        <v>42</v>
      </c>
      <c r="AG49" s="4" t="s">
        <v>111</v>
      </c>
    </row>
    <row r="50" spans="1:34" ht="15.75" x14ac:dyDescent="0.25">
      <c r="A50" s="20"/>
      <c r="B50" s="25" t="s">
        <v>24</v>
      </c>
      <c r="C50" s="20">
        <v>7118.3765055162894</v>
      </c>
      <c r="D50" s="34">
        <v>226.60834712027111</v>
      </c>
      <c r="E50" s="34">
        <v>247.26702035707012</v>
      </c>
      <c r="F50" s="34">
        <v>465.7494870090585</v>
      </c>
      <c r="G50" s="34">
        <v>499.64378734133356</v>
      </c>
      <c r="H50" s="34">
        <v>513.89252487950478</v>
      </c>
      <c r="I50" s="34">
        <v>522.39375423910417</v>
      </c>
      <c r="J50" s="34">
        <v>531.62503650937765</v>
      </c>
      <c r="K50" s="34">
        <v>537.7371934055742</v>
      </c>
      <c r="L50" s="34">
        <v>528.23294332678404</v>
      </c>
      <c r="M50" s="34">
        <v>894.12247177380209</v>
      </c>
      <c r="N50" s="34">
        <v>933.43326400352078</v>
      </c>
      <c r="O50" s="34">
        <v>954.91656794144546</v>
      </c>
      <c r="P50" s="34">
        <v>900.4675281347437</v>
      </c>
      <c r="Q50" s="34">
        <v>951.18776701241427</v>
      </c>
      <c r="R50" s="34">
        <v>1011.5361573391688</v>
      </c>
      <c r="S50" s="34">
        <v>1038.8095455396592</v>
      </c>
      <c r="T50" s="34">
        <v>1068.1878828872595</v>
      </c>
      <c r="U50" s="34">
        <v>1100.2386361688064</v>
      </c>
      <c r="V50" s="34">
        <v>1135.7227218735334</v>
      </c>
      <c r="W50" s="34">
        <v>1175.6655056446316</v>
      </c>
      <c r="X50" s="20"/>
      <c r="Y50" s="4">
        <v>15237.438142507064</v>
      </c>
      <c r="Z50" s="4" t="b">
        <v>1</v>
      </c>
      <c r="AE50" s="4" t="s">
        <v>43</v>
      </c>
      <c r="AG50" s="4" t="s">
        <v>111</v>
      </c>
    </row>
    <row r="51" spans="1:34" ht="15.75" x14ac:dyDescent="0.25">
      <c r="A51" s="20"/>
      <c r="B51" s="25" t="s">
        <v>25</v>
      </c>
      <c r="C51" s="20">
        <v>1439.4864639175307</v>
      </c>
      <c r="D51" s="34">
        <v>80.641684909589713</v>
      </c>
      <c r="E51" s="34">
        <v>75.773518991781614</v>
      </c>
      <c r="F51" s="34">
        <v>106.247013921313</v>
      </c>
      <c r="G51" s="34">
        <v>113.7385373891894</v>
      </c>
      <c r="H51" s="34">
        <v>117.43651211795449</v>
      </c>
      <c r="I51" s="34">
        <v>130.5161989124704</v>
      </c>
      <c r="J51" s="34">
        <v>152.46336679915771</v>
      </c>
      <c r="K51" s="34">
        <v>148.21373220795988</v>
      </c>
      <c r="L51" s="34">
        <v>159.48404061260962</v>
      </c>
      <c r="M51" s="34">
        <v>141.99994208911383</v>
      </c>
      <c r="N51" s="34">
        <v>162.82401092447336</v>
      </c>
      <c r="O51" s="34">
        <v>144.9731123707557</v>
      </c>
      <c r="P51" s="34">
        <v>141.7894274293661</v>
      </c>
      <c r="Q51" s="34">
        <v>160.08991932668638</v>
      </c>
      <c r="R51" s="34">
        <v>147.97601784394195</v>
      </c>
      <c r="S51" s="34">
        <v>134.4974188650786</v>
      </c>
      <c r="T51" s="34">
        <v>140.61839676720845</v>
      </c>
      <c r="U51" s="34">
        <v>152.42157358699527</v>
      </c>
      <c r="V51" s="34">
        <v>222.97133500581677</v>
      </c>
      <c r="W51" s="34">
        <v>235.99873362418427</v>
      </c>
      <c r="X51" s="20"/>
      <c r="Y51" s="4">
        <v>2870.6744936956466</v>
      </c>
      <c r="Z51" s="4" t="b">
        <v>1</v>
      </c>
      <c r="AE51" s="4" t="s">
        <v>116</v>
      </c>
      <c r="AG51" s="4" t="s">
        <v>111</v>
      </c>
    </row>
    <row r="52" spans="1:34" ht="15.75" x14ac:dyDescent="0.25">
      <c r="A52" s="20"/>
      <c r="B52" s="25" t="s">
        <v>26</v>
      </c>
      <c r="C52" s="20">
        <v>1131.7578700338292</v>
      </c>
      <c r="D52" s="34">
        <v>9.3161661356400329E-3</v>
      </c>
      <c r="E52" s="34">
        <v>9.5287022448800069E-3</v>
      </c>
      <c r="F52" s="34">
        <v>9.7460252052799339E-3</v>
      </c>
      <c r="G52" s="34">
        <v>10.416949387858372</v>
      </c>
      <c r="H52" s="34">
        <v>42.320123877733586</v>
      </c>
      <c r="I52" s="34">
        <v>56.46238586434621</v>
      </c>
      <c r="J52" s="34">
        <v>64.254518321418814</v>
      </c>
      <c r="K52" s="34">
        <v>65.642505464150105</v>
      </c>
      <c r="L52" s="34">
        <v>87.710846937739348</v>
      </c>
      <c r="M52" s="34">
        <v>116.71830891200111</v>
      </c>
      <c r="N52" s="34">
        <v>119.35207721775917</v>
      </c>
      <c r="O52" s="34">
        <v>123.7724247933043</v>
      </c>
      <c r="P52" s="34">
        <v>126.56666836306222</v>
      </c>
      <c r="Q52" s="34">
        <v>153.95722822176063</v>
      </c>
      <c r="R52" s="34">
        <v>294.95979437727692</v>
      </c>
      <c r="S52" s="34">
        <v>301.65821130393687</v>
      </c>
      <c r="T52" s="34">
        <v>308.50894367647123</v>
      </c>
      <c r="U52" s="34">
        <v>339.44422654210746</v>
      </c>
      <c r="V52" s="34">
        <v>359.17928080303426</v>
      </c>
      <c r="W52" s="34">
        <v>367.25467840462858</v>
      </c>
      <c r="X52" s="20"/>
      <c r="Y52" s="4">
        <v>2938.2077633621748</v>
      </c>
      <c r="Z52" s="4" t="b">
        <v>1</v>
      </c>
      <c r="AE52" s="4" t="s">
        <v>117</v>
      </c>
      <c r="AG52" s="4" t="s">
        <v>126</v>
      </c>
    </row>
    <row r="53" spans="1:34" ht="15.75" x14ac:dyDescent="0.25">
      <c r="A53" s="20"/>
      <c r="B53" s="25" t="s">
        <v>81</v>
      </c>
      <c r="C53" s="20">
        <v>48.914571632443092</v>
      </c>
      <c r="D53" s="34">
        <v>0</v>
      </c>
      <c r="E53" s="34">
        <v>0</v>
      </c>
      <c r="F53" s="34">
        <v>0</v>
      </c>
      <c r="G53" s="34">
        <v>4.270014703871257</v>
      </c>
      <c r="H53" s="34">
        <v>4.4525783563024506</v>
      </c>
      <c r="I53" s="34">
        <v>4.6429476675581869</v>
      </c>
      <c r="J53" s="34">
        <v>4.8431694909597605</v>
      </c>
      <c r="K53" s="34">
        <v>5.0501998973753492</v>
      </c>
      <c r="L53" s="34">
        <v>5.2660815835773551</v>
      </c>
      <c r="M53" s="34">
        <v>5.4911921529046248</v>
      </c>
      <c r="N53" s="34">
        <v>5.7406624800615846</v>
      </c>
      <c r="O53" s="34">
        <v>5.9857190164080913</v>
      </c>
      <c r="P53" s="34">
        <v>6.241246186003897</v>
      </c>
      <c r="Q53" s="34">
        <v>6.5076900657823602</v>
      </c>
      <c r="R53" s="34">
        <v>6.7855181041575134</v>
      </c>
      <c r="S53" s="34">
        <v>7.0752165947699979</v>
      </c>
      <c r="T53" s="34">
        <v>7.3772931879956687</v>
      </c>
      <c r="U53" s="34">
        <v>10.00633590906407</v>
      </c>
      <c r="V53" s="34">
        <v>10.181484049121769</v>
      </c>
      <c r="W53" s="34">
        <v>10.360627841334701</v>
      </c>
      <c r="X53" s="20"/>
      <c r="Y53" s="4">
        <v>110.27797728724865</v>
      </c>
      <c r="Z53" s="4" t="b">
        <v>1</v>
      </c>
      <c r="AE53" s="4" t="s">
        <v>121</v>
      </c>
      <c r="AG53" s="4" t="s">
        <v>111</v>
      </c>
      <c r="AH53" s="4" t="s">
        <v>126</v>
      </c>
    </row>
    <row r="54" spans="1:34" ht="15.75" x14ac:dyDescent="0.25">
      <c r="A54" s="20"/>
      <c r="B54" s="25" t="s">
        <v>70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/>
    </row>
    <row r="55" spans="1:34" ht="15.75" x14ac:dyDescent="0.25">
      <c r="A55" s="20"/>
      <c r="B55" s="25" t="s">
        <v>27</v>
      </c>
      <c r="C55" s="20">
        <v>-0.17168260722474377</v>
      </c>
      <c r="D55" s="34">
        <v>0</v>
      </c>
      <c r="E55" s="34">
        <v>-4.8276283271999997E-4</v>
      </c>
      <c r="F55" s="34">
        <v>-1.0118454069E-3</v>
      </c>
      <c r="G55" s="34">
        <v>-4.1491493104599984E-3</v>
      </c>
      <c r="H55" s="34">
        <v>-9.0987637212900062E-3</v>
      </c>
      <c r="I55" s="34">
        <v>-2.1425303861210002E-2</v>
      </c>
      <c r="J55" s="34">
        <v>-5.3678674812100034E-3</v>
      </c>
      <c r="K55" s="34">
        <v>-7.2845504251999984E-3</v>
      </c>
      <c r="L55" s="34">
        <v>-9.5586413136100074E-3</v>
      </c>
      <c r="M55" s="34">
        <v>-1.584628002516E-2</v>
      </c>
      <c r="N55" s="34">
        <v>-6.5695520926120007E-2</v>
      </c>
      <c r="O55" s="34">
        <v>-1.6445703707810001E-2</v>
      </c>
      <c r="P55" s="34">
        <v>-1.0463371903040001E-2</v>
      </c>
      <c r="Q55" s="34">
        <v>-1.082717696369E-2</v>
      </c>
      <c r="R55" s="34">
        <v>-1.781044704196999E-2</v>
      </c>
      <c r="S55" s="34">
        <v>-3.6526973980980003E-2</v>
      </c>
      <c r="T55" s="34">
        <v>-0.10363455067131</v>
      </c>
      <c r="U55" s="34">
        <v>-3.1614157861090009E-2</v>
      </c>
      <c r="V55" s="34">
        <v>-1.703858634940001E-2</v>
      </c>
      <c r="W55" s="34">
        <v>-2.5793449225879988E-2</v>
      </c>
      <c r="X55" s="20"/>
      <c r="Y55" s="4">
        <v>-0.41007510300905009</v>
      </c>
      <c r="AG55" s="4" t="s">
        <v>127</v>
      </c>
    </row>
    <row r="56" spans="1:34" ht="15.75" x14ac:dyDescent="0.25">
      <c r="A56" s="20"/>
      <c r="B56" s="27" t="s">
        <v>1</v>
      </c>
      <c r="C56" s="35">
        <v>19819.526159184428</v>
      </c>
      <c r="D56" s="35">
        <v>307.25934819599644</v>
      </c>
      <c r="E56" s="35">
        <v>323.04958528826387</v>
      </c>
      <c r="F56" s="35">
        <v>572.00523511016979</v>
      </c>
      <c r="G56" s="35">
        <v>692.46129777921317</v>
      </c>
      <c r="H56" s="35">
        <v>987.00523913266329</v>
      </c>
      <c r="I56" s="35">
        <v>1112.9812431624173</v>
      </c>
      <c r="J56" s="35">
        <v>1244.2293959581616</v>
      </c>
      <c r="K56" s="35">
        <v>1316.2261577090892</v>
      </c>
      <c r="L56" s="35">
        <v>1435.3724097411271</v>
      </c>
      <c r="M56" s="35">
        <v>2647.8079602645844</v>
      </c>
      <c r="N56" s="35">
        <v>2989.5058334047826</v>
      </c>
      <c r="O56" s="35">
        <v>3005.3427811689662</v>
      </c>
      <c r="P56" s="35">
        <v>2954.7291221933197</v>
      </c>
      <c r="Q56" s="35">
        <v>3122.2554178086948</v>
      </c>
      <c r="R56" s="35">
        <v>3653.7516850442762</v>
      </c>
      <c r="S56" s="35">
        <v>3677.8866081409674</v>
      </c>
      <c r="T56" s="35">
        <v>3723.9188783320474</v>
      </c>
      <c r="U56" s="35">
        <v>3963.3917017702934</v>
      </c>
      <c r="V56" s="35">
        <v>4327.3817156843461</v>
      </c>
      <c r="W56" s="35">
        <v>4392.3146852866012</v>
      </c>
      <c r="X56" s="20"/>
    </row>
    <row r="57" spans="1:34" x14ac:dyDescent="0.25">
      <c r="A57" s="20"/>
      <c r="X57" s="20"/>
    </row>
    <row r="58" spans="1:34" ht="15.75" x14ac:dyDescent="0.25">
      <c r="A58" s="20">
        <v>7</v>
      </c>
      <c r="B58" s="24" t="s">
        <v>82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</row>
    <row r="59" spans="1:34" ht="15.75" x14ac:dyDescent="0.25">
      <c r="A59" s="20"/>
      <c r="B59" s="25" t="s">
        <v>83</v>
      </c>
      <c r="C59" s="20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20"/>
      <c r="Y59" s="4">
        <v>0</v>
      </c>
      <c r="AE59" s="4" t="s">
        <v>87</v>
      </c>
      <c r="AG59" s="4" t="s">
        <v>110</v>
      </c>
    </row>
    <row r="60" spans="1:34" ht="15.75" x14ac:dyDescent="0.25">
      <c r="A60" s="20"/>
      <c r="B60" s="25" t="s">
        <v>84</v>
      </c>
      <c r="C60" s="20">
        <v>243.73823022689547</v>
      </c>
      <c r="D60" s="34">
        <v>0</v>
      </c>
      <c r="E60" s="34">
        <v>1.2123591378735241</v>
      </c>
      <c r="F60" s="34">
        <v>6.058046587174398</v>
      </c>
      <c r="G60" s="34">
        <v>10.28803542574444</v>
      </c>
      <c r="H60" s="34">
        <v>11.048229859175601</v>
      </c>
      <c r="I60" s="34">
        <v>11.43943673151915</v>
      </c>
      <c r="J60" s="34">
        <v>20.14194038841347</v>
      </c>
      <c r="K60" s="34">
        <v>20.199101136541589</v>
      </c>
      <c r="L60" s="34">
        <v>22.27802075077123</v>
      </c>
      <c r="M60" s="34">
        <v>25.009885147931342</v>
      </c>
      <c r="N60" s="34">
        <v>25.482817902469211</v>
      </c>
      <c r="O60" s="34">
        <v>26.885433492055348</v>
      </c>
      <c r="P60" s="34">
        <v>27.642423263899062</v>
      </c>
      <c r="Q60" s="34">
        <v>28.37186269018914</v>
      </c>
      <c r="R60" s="34">
        <v>28.375157182826953</v>
      </c>
      <c r="S60" s="34">
        <v>30.259355840590199</v>
      </c>
      <c r="T60" s="34">
        <v>30.259826352952523</v>
      </c>
      <c r="U60" s="34">
        <v>88.331893238254167</v>
      </c>
      <c r="V60" s="34">
        <v>94.403463130351014</v>
      </c>
      <c r="W60" s="34">
        <v>104.96341905973931</v>
      </c>
      <c r="X60" s="20"/>
      <c r="Y60" s="4">
        <v>612.65070731847163</v>
      </c>
      <c r="Z60" s="4" t="b">
        <v>1</v>
      </c>
      <c r="AE60" s="4" t="s">
        <v>87</v>
      </c>
      <c r="AG60" s="4" t="s">
        <v>111</v>
      </c>
    </row>
    <row r="61" spans="1:34" ht="15.75" x14ac:dyDescent="0.25">
      <c r="A61" s="20"/>
      <c r="B61" s="25" t="s">
        <v>85</v>
      </c>
      <c r="C61" s="20">
        <v>1314.0322599126264</v>
      </c>
      <c r="D61" s="34">
        <v>9.4720593313632762</v>
      </c>
      <c r="E61" s="34">
        <v>18.556657916483658</v>
      </c>
      <c r="F61" s="34">
        <v>28.189782851463111</v>
      </c>
      <c r="G61" s="34">
        <v>28.663259193264214</v>
      </c>
      <c r="H61" s="34">
        <v>35.554649911971318</v>
      </c>
      <c r="I61" s="34">
        <v>50.125431578575679</v>
      </c>
      <c r="J61" s="34">
        <v>67.714860869594773</v>
      </c>
      <c r="K61" s="34">
        <v>89.328717627416211</v>
      </c>
      <c r="L61" s="34">
        <v>111.34274290197732</v>
      </c>
      <c r="M61" s="34">
        <v>134.4054225645618</v>
      </c>
      <c r="N61" s="34">
        <v>159.83702170574591</v>
      </c>
      <c r="O61" s="34">
        <v>184.80406485097939</v>
      </c>
      <c r="P61" s="34">
        <v>207.38320526452782</v>
      </c>
      <c r="Q61" s="34">
        <v>226.56691724995099</v>
      </c>
      <c r="R61" s="34">
        <v>252.51714890566842</v>
      </c>
      <c r="S61" s="34">
        <v>278.5773163419189</v>
      </c>
      <c r="T61" s="34">
        <v>305.023725715068</v>
      </c>
      <c r="U61" s="34">
        <v>334.33285024958275</v>
      </c>
      <c r="V61" s="34">
        <v>356.36088274260538</v>
      </c>
      <c r="W61" s="34">
        <v>389.24050890716006</v>
      </c>
      <c r="X61" s="20"/>
      <c r="Y61" s="4">
        <v>3267.9972266798791</v>
      </c>
      <c r="AE61" s="4" t="s">
        <v>88</v>
      </c>
      <c r="AG61" s="4" t="s">
        <v>110</v>
      </c>
    </row>
    <row r="62" spans="1:34" ht="15.75" x14ac:dyDescent="0.25">
      <c r="A62" s="20"/>
      <c r="B62" s="25" t="s">
        <v>86</v>
      </c>
      <c r="C62" s="20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20"/>
      <c r="Y62" s="4">
        <v>0</v>
      </c>
      <c r="Z62" s="4" t="b">
        <v>1</v>
      </c>
      <c r="AE62" s="4" t="s">
        <v>88</v>
      </c>
      <c r="AG62" s="4" t="s">
        <v>111</v>
      </c>
    </row>
    <row r="63" spans="1:34" ht="15.75" x14ac:dyDescent="0.25">
      <c r="A63" s="20"/>
      <c r="B63" s="27" t="s">
        <v>1</v>
      </c>
      <c r="C63" s="35">
        <v>1557.7704901395218</v>
      </c>
      <c r="D63" s="35">
        <v>9.4720593313632762</v>
      </c>
      <c r="E63" s="35">
        <v>19.769017054357182</v>
      </c>
      <c r="F63" s="35">
        <v>34.24782943863751</v>
      </c>
      <c r="G63" s="35">
        <v>38.95129461900865</v>
      </c>
      <c r="H63" s="35">
        <v>46.602879771146917</v>
      </c>
      <c r="I63" s="35">
        <v>61.56486831009483</v>
      </c>
      <c r="J63" s="35">
        <v>87.856801258008247</v>
      </c>
      <c r="K63" s="35">
        <v>109.5278187639578</v>
      </c>
      <c r="L63" s="35">
        <v>133.62076365274854</v>
      </c>
      <c r="M63" s="35">
        <v>159.41530771249313</v>
      </c>
      <c r="N63" s="35">
        <v>185.31983960821512</v>
      </c>
      <c r="O63" s="35">
        <v>211.68949834303473</v>
      </c>
      <c r="P63" s="35">
        <v>235.02562852842686</v>
      </c>
      <c r="Q63" s="35">
        <v>254.93877994014014</v>
      </c>
      <c r="R63" s="35">
        <v>280.89230608849539</v>
      </c>
      <c r="S63" s="35">
        <v>308.83667218250912</v>
      </c>
      <c r="T63" s="35">
        <v>335.28355206802053</v>
      </c>
      <c r="U63" s="35">
        <v>422.66474348783692</v>
      </c>
      <c r="V63" s="35">
        <v>450.76434587295637</v>
      </c>
      <c r="W63" s="35">
        <v>494.20392796689936</v>
      </c>
      <c r="X63" s="20"/>
    </row>
    <row r="64" spans="1:34" x14ac:dyDescent="0.25">
      <c r="A64" s="20"/>
      <c r="X64" s="20"/>
    </row>
    <row r="65" spans="1:33" ht="15.75" x14ac:dyDescent="0.25">
      <c r="A65" s="20">
        <v>8</v>
      </c>
      <c r="B65" s="24" t="s">
        <v>28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</row>
    <row r="66" spans="1:33" ht="15.75" x14ac:dyDescent="0.25">
      <c r="A66" s="20"/>
      <c r="B66" s="25" t="s">
        <v>29</v>
      </c>
      <c r="C66" s="20">
        <v>-1007.4076540454004</v>
      </c>
      <c r="D66" s="34">
        <v>-285.10242089259748</v>
      </c>
      <c r="E66" s="34">
        <v>-372.4425079120806</v>
      </c>
      <c r="F66" s="34">
        <v>-57.669276490230843</v>
      </c>
      <c r="G66" s="34">
        <v>-36.627801776719629</v>
      </c>
      <c r="H66" s="34">
        <v>-32.364416011938928</v>
      </c>
      <c r="I66" s="34">
        <v>-16.642659584080249</v>
      </c>
      <c r="J66" s="34">
        <v>-8.2822258372115787</v>
      </c>
      <c r="K66" s="34">
        <v>-10.202493801958777</v>
      </c>
      <c r="L66" s="34">
        <v>-8.5169584413788009</v>
      </c>
      <c r="M66" s="34">
        <v>-62.395034930579371</v>
      </c>
      <c r="N66" s="34">
        <v>-59.396086323365815</v>
      </c>
      <c r="O66" s="34">
        <v>-56.292959571325184</v>
      </c>
      <c r="P66" s="34">
        <v>-53.987776389120306</v>
      </c>
      <c r="Q66" s="34">
        <v>-60.486283598654929</v>
      </c>
      <c r="R66" s="34">
        <v>-68.868820179644558</v>
      </c>
      <c r="S66" s="34">
        <v>-69.664650976746358</v>
      </c>
      <c r="T66" s="34">
        <v>-71.228327958442193</v>
      </c>
      <c r="U66" s="34">
        <v>-68.152751359782926</v>
      </c>
      <c r="V66" s="34">
        <v>-82.900146556143937</v>
      </c>
      <c r="W66" s="34">
        <v>-113.66174477650193</v>
      </c>
      <c r="X66" s="20"/>
      <c r="Y66" s="4">
        <v>-1594.8853433685044</v>
      </c>
      <c r="AE66" s="4" t="s">
        <v>128</v>
      </c>
    </row>
    <row r="67" spans="1:33" ht="15.75" x14ac:dyDescent="0.25">
      <c r="A67" s="20"/>
      <c r="B67" s="25" t="s">
        <v>30</v>
      </c>
      <c r="C67" s="20">
        <v>9256.4433979692421</v>
      </c>
      <c r="D67" s="34">
        <v>1020.6117549994005</v>
      </c>
      <c r="E67" s="34">
        <v>1215.4632477037708</v>
      </c>
      <c r="F67" s="34">
        <v>1158.4633425720524</v>
      </c>
      <c r="G67" s="34">
        <v>1137.6568864131348</v>
      </c>
      <c r="H67" s="34">
        <v>1164.9826308860413</v>
      </c>
      <c r="I67" s="34">
        <v>893.5581144707387</v>
      </c>
      <c r="J67" s="34">
        <v>880.37307367779499</v>
      </c>
      <c r="K67" s="34">
        <v>848.28359826616781</v>
      </c>
      <c r="L67" s="34">
        <v>872.31302429532195</v>
      </c>
      <c r="M67" s="34">
        <v>527.52607532247737</v>
      </c>
      <c r="N67" s="34">
        <v>475.21295323274427</v>
      </c>
      <c r="O67" s="34">
        <v>504.73897915704515</v>
      </c>
      <c r="P67" s="34">
        <v>513.25865623899438</v>
      </c>
      <c r="Q67" s="34">
        <v>470.30384157492159</v>
      </c>
      <c r="R67" s="34">
        <v>500.24969006486964</v>
      </c>
      <c r="S67" s="34">
        <v>525.9091446570676</v>
      </c>
      <c r="T67" s="34">
        <v>570.39905848939907</v>
      </c>
      <c r="U67" s="34">
        <v>713.44024220349365</v>
      </c>
      <c r="V67" s="34">
        <v>792.19355271473296</v>
      </c>
      <c r="W67" s="34">
        <v>831.50114474222062</v>
      </c>
      <c r="X67" s="20"/>
      <c r="Y67" s="4">
        <v>15616.439011682391</v>
      </c>
      <c r="AE67" s="4" t="s">
        <v>129</v>
      </c>
    </row>
    <row r="68" spans="1:33" ht="15.75" x14ac:dyDescent="0.25">
      <c r="A68" s="20"/>
      <c r="B68" s="27" t="s">
        <v>1</v>
      </c>
      <c r="C68" s="35">
        <v>8249.0357439238433</v>
      </c>
      <c r="D68" s="35">
        <v>735.50933410680307</v>
      </c>
      <c r="E68" s="35">
        <v>843.02073979169018</v>
      </c>
      <c r="F68" s="35">
        <v>1100.7940660818215</v>
      </c>
      <c r="G68" s="35">
        <v>1101.0290846364151</v>
      </c>
      <c r="H68" s="35">
        <v>1132.6182148741025</v>
      </c>
      <c r="I68" s="35">
        <v>876.91545488665849</v>
      </c>
      <c r="J68" s="35">
        <v>872.09084784058336</v>
      </c>
      <c r="K68" s="35">
        <v>838.08110446420903</v>
      </c>
      <c r="L68" s="35">
        <v>863.79606585394311</v>
      </c>
      <c r="M68" s="35">
        <v>465.13104039189801</v>
      </c>
      <c r="N68" s="35">
        <v>415.81686690937846</v>
      </c>
      <c r="O68" s="35">
        <v>448.44601958571997</v>
      </c>
      <c r="P68" s="35">
        <v>459.27087984987406</v>
      </c>
      <c r="Q68" s="35">
        <v>409.81755797626664</v>
      </c>
      <c r="R68" s="35">
        <v>431.38086988522508</v>
      </c>
      <c r="S68" s="35">
        <v>456.24449368032123</v>
      </c>
      <c r="T68" s="35">
        <v>499.17073053095686</v>
      </c>
      <c r="U68" s="35">
        <v>645.28749084371077</v>
      </c>
      <c r="V68" s="35">
        <v>709.29340615858905</v>
      </c>
      <c r="W68" s="35">
        <v>717.83939996571871</v>
      </c>
      <c r="X68" s="20"/>
    </row>
    <row r="69" spans="1:33" x14ac:dyDescent="0.25">
      <c r="A69" s="20"/>
      <c r="X69" s="20"/>
    </row>
    <row r="70" spans="1:33" ht="15.75" x14ac:dyDescent="0.25">
      <c r="A70" s="20">
        <v>9</v>
      </c>
      <c r="B70" s="24" t="s">
        <v>31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</row>
    <row r="71" spans="1:33" ht="15.75" x14ac:dyDescent="0.25">
      <c r="A71" s="20"/>
      <c r="B71" s="24" t="s">
        <v>32</v>
      </c>
      <c r="C71" s="31">
        <v>2988.6366123886037</v>
      </c>
      <c r="D71" s="20">
        <v>0</v>
      </c>
      <c r="E71" s="20">
        <v>23.449676310438647</v>
      </c>
      <c r="F71" s="20">
        <v>143.82201725198132</v>
      </c>
      <c r="G71" s="20">
        <v>166.45426175807225</v>
      </c>
      <c r="H71" s="20">
        <v>212.22083559194093</v>
      </c>
      <c r="I71" s="20">
        <v>217.23559681485878</v>
      </c>
      <c r="J71" s="20">
        <v>222.42156560384885</v>
      </c>
      <c r="K71" s="20">
        <v>235.66250509146815</v>
      </c>
      <c r="L71" s="20">
        <v>323.36612126356505</v>
      </c>
      <c r="M71" s="20">
        <v>381.97102994265975</v>
      </c>
      <c r="N71" s="20">
        <v>390.70327674136297</v>
      </c>
      <c r="O71" s="20">
        <v>399.65356267936062</v>
      </c>
      <c r="P71" s="20">
        <v>418.3915468166507</v>
      </c>
      <c r="Q71" s="20">
        <v>460.88189207006667</v>
      </c>
      <c r="R71" s="20">
        <v>489.12322970417773</v>
      </c>
      <c r="S71" s="20">
        <v>501.6519652804821</v>
      </c>
      <c r="T71" s="20">
        <v>514.20682821981541</v>
      </c>
      <c r="U71" s="20">
        <v>525.89945656059353</v>
      </c>
      <c r="V71" s="20">
        <v>550.4992191032045</v>
      </c>
      <c r="W71" s="20">
        <v>574.65001083325149</v>
      </c>
      <c r="X71" s="20"/>
      <c r="Y71" s="4">
        <v>6752.264597637798</v>
      </c>
      <c r="AF71" s="4" t="s">
        <v>130</v>
      </c>
      <c r="AG71" s="4" t="s">
        <v>131</v>
      </c>
    </row>
    <row r="72" spans="1:33" ht="15.75" x14ac:dyDescent="0.25">
      <c r="A72" s="20"/>
      <c r="B72" s="27" t="s">
        <v>1</v>
      </c>
      <c r="C72" s="20">
        <v>2988.6366123886037</v>
      </c>
      <c r="D72" s="35">
        <v>0</v>
      </c>
      <c r="E72" s="35">
        <v>23.449676310438647</v>
      </c>
      <c r="F72" s="35">
        <v>143.82201725198132</v>
      </c>
      <c r="G72" s="35">
        <v>166.45426175807225</v>
      </c>
      <c r="H72" s="35">
        <v>212.22083559194093</v>
      </c>
      <c r="I72" s="35">
        <v>217.23559681485878</v>
      </c>
      <c r="J72" s="35">
        <v>222.42156560384885</v>
      </c>
      <c r="K72" s="35">
        <v>235.66250509146815</v>
      </c>
      <c r="L72" s="35">
        <v>323.36612126356505</v>
      </c>
      <c r="M72" s="35">
        <v>381.97102994265975</v>
      </c>
      <c r="N72" s="35">
        <v>390.70327674136297</v>
      </c>
      <c r="O72" s="35">
        <v>399.65356267936062</v>
      </c>
      <c r="P72" s="35">
        <v>418.3915468166507</v>
      </c>
      <c r="Q72" s="35">
        <v>460.88189207006667</v>
      </c>
      <c r="R72" s="35">
        <v>489.12322970417773</v>
      </c>
      <c r="S72" s="35">
        <v>501.6519652804821</v>
      </c>
      <c r="T72" s="35">
        <v>514.20682821981541</v>
      </c>
      <c r="U72" s="35">
        <v>525.89945656059353</v>
      </c>
      <c r="V72" s="35">
        <v>550.4992191032045</v>
      </c>
      <c r="W72" s="35">
        <v>574.65001083325149</v>
      </c>
      <c r="X72" s="20"/>
    </row>
    <row r="73" spans="1:33" x14ac:dyDescent="0.25">
      <c r="A73" s="20"/>
      <c r="X73" s="20"/>
    </row>
    <row r="74" spans="1:33" ht="16.5" thickBot="1" x14ac:dyDescent="0.3">
      <c r="A74" s="20"/>
      <c r="B74" s="24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33" ht="16.5" thickBot="1" x14ac:dyDescent="0.3">
      <c r="A75" s="20">
        <v>10</v>
      </c>
      <c r="B75" s="38" t="s">
        <v>33</v>
      </c>
      <c r="C75" s="39">
        <v>47208.915920322601</v>
      </c>
      <c r="D75" s="39">
        <v>3671.8201538267349</v>
      </c>
      <c r="E75" s="39">
        <v>4195.5288388144982</v>
      </c>
      <c r="F75" s="39">
        <v>3969.3512629397155</v>
      </c>
      <c r="G75" s="39">
        <v>3815.4582610136708</v>
      </c>
      <c r="H75" s="39">
        <v>3965.2388774251331</v>
      </c>
      <c r="I75" s="39">
        <v>4488.4598063981293</v>
      </c>
      <c r="J75" s="39">
        <v>4745.5118927478261</v>
      </c>
      <c r="K75" s="39">
        <v>4419.9918579598789</v>
      </c>
      <c r="L75" s="39">
        <v>5102.9051282968849</v>
      </c>
      <c r="M75" s="39">
        <v>4208.3753563357668</v>
      </c>
      <c r="N75" s="39">
        <v>3734.2996741927941</v>
      </c>
      <c r="O75" s="39">
        <v>3811.878468244849</v>
      </c>
      <c r="P75" s="39">
        <v>3983.0238512337755</v>
      </c>
      <c r="Q75" s="39">
        <v>4011.1967824486746</v>
      </c>
      <c r="R75" s="39">
        <v>4644.0166686631774</v>
      </c>
      <c r="S75" s="39">
        <v>4516.0563637793621</v>
      </c>
      <c r="T75" s="39">
        <v>4652.6799327057088</v>
      </c>
      <c r="U75" s="39">
        <v>5442.3814055213415</v>
      </c>
      <c r="V75" s="39">
        <v>5962.725101415891</v>
      </c>
      <c r="W75" s="39">
        <v>7262.7611892436253</v>
      </c>
      <c r="X75" s="20"/>
      <c r="Y75" s="4">
        <v>90603.660873207438</v>
      </c>
    </row>
    <row r="76" spans="1:33" ht="15.75" x14ac:dyDescent="0.25">
      <c r="A76" s="20"/>
      <c r="B76" s="24" t="s">
        <v>34</v>
      </c>
      <c r="C76" s="20">
        <v>28212.497903183194</v>
      </c>
      <c r="D76" s="20">
        <v>605.99831168947981</v>
      </c>
      <c r="E76" s="20">
        <v>738.71400130269205</v>
      </c>
      <c r="F76" s="20">
        <v>1039.3105257457805</v>
      </c>
      <c r="G76" s="20">
        <v>1242.2689083373775</v>
      </c>
      <c r="H76" s="20">
        <v>1574.770291372304</v>
      </c>
      <c r="I76" s="20">
        <v>2061.0427362742712</v>
      </c>
      <c r="J76" s="20">
        <v>2194.8295932605024</v>
      </c>
      <c r="K76" s="20">
        <v>2301.2819009191307</v>
      </c>
      <c r="L76" s="20">
        <v>2478.0583547762226</v>
      </c>
      <c r="M76" s="20">
        <v>3933.7726639158968</v>
      </c>
      <c r="N76" s="20">
        <v>3926.4715327019253</v>
      </c>
      <c r="O76" s="20">
        <v>3962.4213481801989</v>
      </c>
      <c r="P76" s="20">
        <v>3890.6997557466702</v>
      </c>
      <c r="Q76" s="20">
        <v>4106.3868450254386</v>
      </c>
      <c r="R76" s="20">
        <v>4906.5197763401793</v>
      </c>
      <c r="S76" s="20">
        <v>4630.8642817509271</v>
      </c>
      <c r="T76" s="20">
        <v>4600.490594983492</v>
      </c>
      <c r="U76" s="20">
        <v>4643.7514931085007</v>
      </c>
      <c r="V76" s="20">
        <v>5031.0930961497734</v>
      </c>
      <c r="W76" s="20">
        <v>5132.039875245955</v>
      </c>
      <c r="X76" s="20"/>
      <c r="Y76" s="4">
        <v>63000.785886826721</v>
      </c>
    </row>
    <row r="77" spans="1:33" ht="15.75" x14ac:dyDescent="0.25">
      <c r="A77" s="20"/>
      <c r="B77" s="24" t="s">
        <v>35</v>
      </c>
      <c r="C77" s="20">
        <v>18996.418017139404</v>
      </c>
      <c r="D77" s="20">
        <v>3065.8218421372549</v>
      </c>
      <c r="E77" s="20">
        <v>3456.8148375118058</v>
      </c>
      <c r="F77" s="20">
        <v>2930.040737193935</v>
      </c>
      <c r="G77" s="20">
        <v>2573.1893526762938</v>
      </c>
      <c r="H77" s="20">
        <v>2390.4685860528293</v>
      </c>
      <c r="I77" s="20">
        <v>2427.4170701238581</v>
      </c>
      <c r="J77" s="20">
        <v>2550.6822994873241</v>
      </c>
      <c r="K77" s="20">
        <v>2118.7099570407481</v>
      </c>
      <c r="L77" s="20">
        <v>2624.8467735206632</v>
      </c>
      <c r="M77" s="20">
        <v>274.60269241987004</v>
      </c>
      <c r="N77" s="20">
        <v>-192.17185850913117</v>
      </c>
      <c r="O77" s="20">
        <v>-150.54287993535019</v>
      </c>
      <c r="P77" s="20">
        <v>92.324095487105225</v>
      </c>
      <c r="Q77" s="20">
        <v>-95.190062576763552</v>
      </c>
      <c r="R77" s="20">
        <v>-262.50310767700194</v>
      </c>
      <c r="S77" s="20">
        <v>-114.80791797156559</v>
      </c>
      <c r="T77" s="20">
        <v>52.189337722216742</v>
      </c>
      <c r="U77" s="20">
        <v>798.62991241284067</v>
      </c>
      <c r="V77" s="20">
        <v>931.63200526611718</v>
      </c>
      <c r="W77" s="20">
        <v>2130.7213139976689</v>
      </c>
      <c r="X77" s="20"/>
      <c r="Y77" s="4">
        <v>27602.874986380721</v>
      </c>
    </row>
    <row r="78" spans="1:33" x14ac:dyDescent="0.25">
      <c r="A78" s="20"/>
      <c r="X78" s="20"/>
    </row>
    <row r="79" spans="1:33" ht="16.5" thickBot="1" x14ac:dyDescent="0.3">
      <c r="A79" s="20"/>
      <c r="B79" s="24"/>
      <c r="C79" s="40"/>
      <c r="G79" s="20"/>
      <c r="X79" s="20"/>
    </row>
    <row r="80" spans="1:33" ht="16.5" thickBot="1" x14ac:dyDescent="0.3">
      <c r="A80" s="20">
        <v>11</v>
      </c>
      <c r="B80" s="38" t="s">
        <v>36</v>
      </c>
      <c r="C80" s="41" t="s">
        <v>94</v>
      </c>
      <c r="D80" s="42"/>
      <c r="E80" s="42">
        <v>0</v>
      </c>
      <c r="F80" s="42"/>
      <c r="G80" s="42"/>
      <c r="H80" s="43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</row>
    <row r="81" spans="1:33" ht="15.75" x14ac:dyDescent="0.25">
      <c r="A81" s="20"/>
      <c r="B81" s="2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</row>
    <row r="82" spans="1:33" ht="15.75" x14ac:dyDescent="0.25">
      <c r="A82" s="20"/>
      <c r="B82" s="24"/>
      <c r="C82" s="20"/>
      <c r="D82" s="9"/>
    </row>
    <row r="83" spans="1:33" ht="15.75" x14ac:dyDescent="0.25">
      <c r="A83" s="20">
        <v>12</v>
      </c>
      <c r="B83" s="24" t="s">
        <v>71</v>
      </c>
      <c r="AE83" s="4" t="s">
        <v>107</v>
      </c>
      <c r="AF83" s="4" t="s">
        <v>107</v>
      </c>
      <c r="AG83" s="4" t="s">
        <v>108</v>
      </c>
    </row>
    <row r="84" spans="1:33" ht="15.75" x14ac:dyDescent="0.25">
      <c r="A84" s="20"/>
      <c r="B84" s="25" t="s">
        <v>74</v>
      </c>
      <c r="C84" s="46">
        <v>119756.41676485089</v>
      </c>
      <c r="D84" s="34">
        <v>10392.927961539919</v>
      </c>
      <c r="E84" s="34">
        <v>11220.57447110208</v>
      </c>
      <c r="F84" s="34">
        <v>7546.6565784681106</v>
      </c>
      <c r="G84" s="34">
        <v>6733.3265949449806</v>
      </c>
      <c r="H84" s="34">
        <v>5786.6538148794407</v>
      </c>
      <c r="I84" s="34">
        <v>11592.783331607259</v>
      </c>
      <c r="J84" s="34">
        <v>10235.60961007974</v>
      </c>
      <c r="K84" s="34">
        <v>9235.2286009683667</v>
      </c>
      <c r="L84" s="34">
        <v>9273.8262694404839</v>
      </c>
      <c r="M84" s="34">
        <v>5459.4506735286459</v>
      </c>
      <c r="N84" s="34">
        <v>5137.5239387185093</v>
      </c>
      <c r="O84" s="34">
        <v>5402.8193832094667</v>
      </c>
      <c r="P84" s="34">
        <v>4826.9965283310084</v>
      </c>
      <c r="Q84" s="34">
        <v>4501.4206526453881</v>
      </c>
      <c r="R84" s="34">
        <v>3730.2165430910882</v>
      </c>
      <c r="S84" s="34">
        <v>3866.5450125623361</v>
      </c>
      <c r="T84" s="34">
        <v>4285.5884281412964</v>
      </c>
      <c r="U84" s="34">
        <v>434.44972667452009</v>
      </c>
      <c r="V84" s="34">
        <v>59.943412990179993</v>
      </c>
      <c r="W84" s="34">
        <v>33.875231928090002</v>
      </c>
      <c r="AE84" s="4" t="s">
        <v>74</v>
      </c>
      <c r="AG84" s="4" t="s">
        <v>132</v>
      </c>
    </row>
    <row r="85" spans="1:33" ht="15.75" x14ac:dyDescent="0.25">
      <c r="A85" s="20"/>
      <c r="B85" s="25" t="s">
        <v>87</v>
      </c>
      <c r="C85" s="46">
        <v>11423.068684529035</v>
      </c>
      <c r="D85" s="34">
        <v>547.65669277263851</v>
      </c>
      <c r="E85" s="34">
        <v>537.61366301589896</v>
      </c>
      <c r="F85" s="34">
        <v>500.39561853355946</v>
      </c>
      <c r="G85" s="34">
        <v>530.21095098018907</v>
      </c>
      <c r="H85" s="34">
        <v>608.65606592486836</v>
      </c>
      <c r="I85" s="34">
        <v>688.43078107907832</v>
      </c>
      <c r="J85" s="34">
        <v>568.27543736199823</v>
      </c>
      <c r="K85" s="34">
        <v>570.47384732886815</v>
      </c>
      <c r="L85" s="34">
        <v>573.05031514236839</v>
      </c>
      <c r="M85" s="34">
        <v>529.37164081433934</v>
      </c>
      <c r="N85" s="34">
        <v>615.571609577549</v>
      </c>
      <c r="O85" s="34">
        <v>523.51696609360897</v>
      </c>
      <c r="P85" s="34">
        <v>516.39032700104906</v>
      </c>
      <c r="Q85" s="34">
        <v>533.32667173079869</v>
      </c>
      <c r="R85" s="34">
        <v>569.14371532489849</v>
      </c>
      <c r="S85" s="34">
        <v>620.04293413501864</v>
      </c>
      <c r="T85" s="34">
        <v>684.93339773349828</v>
      </c>
      <c r="U85" s="34">
        <v>585.71982559319838</v>
      </c>
      <c r="V85" s="34">
        <v>556.73019781684854</v>
      </c>
      <c r="W85" s="34">
        <v>563.55802656875835</v>
      </c>
      <c r="AE85" s="4" t="s">
        <v>87</v>
      </c>
      <c r="AG85" s="4" t="s">
        <v>132</v>
      </c>
    </row>
    <row r="86" spans="1:33" ht="15.75" x14ac:dyDescent="0.25">
      <c r="A86" s="20"/>
      <c r="B86" s="25" t="s">
        <v>88</v>
      </c>
      <c r="C86" s="46">
        <v>144523.47312795138</v>
      </c>
      <c r="D86" s="34">
        <v>557.18773725517985</v>
      </c>
      <c r="E86" s="34">
        <v>1091.59349065627</v>
      </c>
      <c r="F86" s="34">
        <v>1658.2934505615101</v>
      </c>
      <c r="G86" s="34">
        <v>2297.0499917478201</v>
      </c>
      <c r="H86" s="34">
        <v>2993.9985563551891</v>
      </c>
      <c r="I86" s="34">
        <v>3741.750616384762</v>
      </c>
      <c r="J86" s="34">
        <v>4529.91941748095</v>
      </c>
      <c r="K86" s="34">
        <v>5328.4327820449325</v>
      </c>
      <c r="L86" s="34">
        <v>6135.497312784204</v>
      </c>
      <c r="M86" s="34">
        <v>6923.8741111537229</v>
      </c>
      <c r="N86" s="34">
        <v>7721.2830932023471</v>
      </c>
      <c r="O86" s="34">
        <v>8497.7854311463434</v>
      </c>
      <c r="P86" s="34">
        <v>9237.593745032962</v>
      </c>
      <c r="Q86" s="34">
        <v>9962.3253841566093</v>
      </c>
      <c r="R86" s="34">
        <v>10672.560190495327</v>
      </c>
      <c r="S86" s="34">
        <v>11343.822984069493</v>
      </c>
      <c r="T86" s="34">
        <v>11982.28136215503</v>
      </c>
      <c r="U86" s="34">
        <v>12652.59983405919</v>
      </c>
      <c r="V86" s="34">
        <v>13287.77351620443</v>
      </c>
      <c r="W86" s="34">
        <v>13907.85012100512</v>
      </c>
      <c r="AE86" s="4" t="s">
        <v>88</v>
      </c>
      <c r="AG86" s="4" t="s">
        <v>132</v>
      </c>
    </row>
    <row r="87" spans="1:33" ht="15.75" x14ac:dyDescent="0.25">
      <c r="A87" s="20"/>
      <c r="B87" s="25" t="s">
        <v>39</v>
      </c>
      <c r="C87" s="46">
        <v>-6414.8815480229732</v>
      </c>
      <c r="D87" s="34">
        <v>80.527059983685149</v>
      </c>
      <c r="E87" s="34">
        <v>230.1827680000041</v>
      </c>
      <c r="F87" s="34">
        <v>-373.642631999998</v>
      </c>
      <c r="G87" s="34">
        <v>-373.64363199999798</v>
      </c>
      <c r="H87" s="34">
        <v>-373.64463199999801</v>
      </c>
      <c r="I87" s="34">
        <v>-373.64563200669801</v>
      </c>
      <c r="J87" s="34">
        <v>-373.642631999998</v>
      </c>
      <c r="K87" s="34">
        <v>-373.64463199999801</v>
      </c>
      <c r="L87" s="34">
        <v>-373.64163199999797</v>
      </c>
      <c r="M87" s="34">
        <v>-373.64163199999797</v>
      </c>
      <c r="N87" s="34">
        <v>-373.64563199999799</v>
      </c>
      <c r="O87" s="34">
        <v>-373.64163199999797</v>
      </c>
      <c r="P87" s="34">
        <v>-373.64563199999799</v>
      </c>
      <c r="Q87" s="34">
        <v>-373.64563199999799</v>
      </c>
      <c r="R87" s="34">
        <v>-373.64163199999797</v>
      </c>
      <c r="S87" s="34">
        <v>-373.64363199999798</v>
      </c>
      <c r="T87" s="34">
        <v>-373.64363199999798</v>
      </c>
      <c r="U87" s="34">
        <v>-373.64563199999799</v>
      </c>
      <c r="V87" s="34">
        <v>-373.64563199999799</v>
      </c>
      <c r="W87" s="34">
        <v>-373.64563199999799</v>
      </c>
      <c r="AE87" s="4" t="s">
        <v>119</v>
      </c>
      <c r="AG87" s="4" t="s">
        <v>132</v>
      </c>
    </row>
    <row r="88" spans="1:33" ht="15.75" x14ac:dyDescent="0.25">
      <c r="A88" s="20"/>
      <c r="B88" s="25" t="s">
        <v>40</v>
      </c>
      <c r="C88" s="46">
        <v>93816.284276775783</v>
      </c>
      <c r="D88" s="34">
        <v>5404.1526608070808</v>
      </c>
      <c r="E88" s="34">
        <v>5112.0180344456203</v>
      </c>
      <c r="F88" s="34">
        <v>5224.2236052404705</v>
      </c>
      <c r="G88" s="34">
        <v>5194.6911745822208</v>
      </c>
      <c r="H88" s="34">
        <v>5129.7270821340499</v>
      </c>
      <c r="I88" s="34">
        <v>5103.6922131540778</v>
      </c>
      <c r="J88" s="34">
        <v>5017.9968540384489</v>
      </c>
      <c r="K88" s="34">
        <v>4993.6101201025494</v>
      </c>
      <c r="L88" s="34">
        <v>4973.5710552441797</v>
      </c>
      <c r="M88" s="34">
        <v>4912.1919558358095</v>
      </c>
      <c r="N88" s="34">
        <v>4793.7904153046493</v>
      </c>
      <c r="O88" s="34">
        <v>4724.0005073158591</v>
      </c>
      <c r="P88" s="34">
        <v>4701.6813520137575</v>
      </c>
      <c r="Q88" s="34">
        <v>4531.0046375273378</v>
      </c>
      <c r="R88" s="34">
        <v>4096.6977526565188</v>
      </c>
      <c r="S88" s="34">
        <v>4070.2568795737889</v>
      </c>
      <c r="T88" s="34">
        <v>4005.0901818533307</v>
      </c>
      <c r="U88" s="34">
        <v>3959.4110350364599</v>
      </c>
      <c r="V88" s="34">
        <v>3945.0095304458091</v>
      </c>
      <c r="W88" s="34">
        <v>3923.4672294637576</v>
      </c>
      <c r="AE88" s="4" t="s">
        <v>120</v>
      </c>
      <c r="AG88" s="4" t="s">
        <v>132</v>
      </c>
    </row>
    <row r="89" spans="1:33" ht="15.75" x14ac:dyDescent="0.25">
      <c r="A89" s="20"/>
      <c r="B89" s="25" t="s">
        <v>41</v>
      </c>
      <c r="C89" s="46">
        <v>201909.27592709631</v>
      </c>
      <c r="D89" s="34">
        <v>13631.543997581</v>
      </c>
      <c r="E89" s="34">
        <v>14608.779956842511</v>
      </c>
      <c r="F89" s="34">
        <v>13429.243204148021</v>
      </c>
      <c r="G89" s="34">
        <v>12218.69394967671</v>
      </c>
      <c r="H89" s="34">
        <v>12178.34105709546</v>
      </c>
      <c r="I89" s="34">
        <v>14002.481546435531</v>
      </c>
      <c r="J89" s="34">
        <v>16646.683801757521</v>
      </c>
      <c r="K89" s="34">
        <v>15369.835292123793</v>
      </c>
      <c r="L89" s="34">
        <v>15464.357455212512</v>
      </c>
      <c r="M89" s="34">
        <v>7468.8809415391661</v>
      </c>
      <c r="N89" s="34">
        <v>5875.6040720047695</v>
      </c>
      <c r="O89" s="34">
        <v>5977.9653586645218</v>
      </c>
      <c r="P89" s="34">
        <v>6113.885090775384</v>
      </c>
      <c r="Q89" s="34">
        <v>5556.8504049260619</v>
      </c>
      <c r="R89" s="34">
        <v>4973.7052615242701</v>
      </c>
      <c r="S89" s="34">
        <v>5530.5823562366113</v>
      </c>
      <c r="T89" s="34">
        <v>5799.2624091768903</v>
      </c>
      <c r="U89" s="34">
        <v>8082.987382077552</v>
      </c>
      <c r="V89" s="34">
        <v>9519.8990189169017</v>
      </c>
      <c r="W89" s="34">
        <v>9459.6933703811465</v>
      </c>
      <c r="AE89" s="4" t="s">
        <v>41</v>
      </c>
      <c r="AG89" s="4" t="s">
        <v>132</v>
      </c>
    </row>
    <row r="90" spans="1:33" ht="15.75" x14ac:dyDescent="0.25">
      <c r="A90" s="20"/>
      <c r="B90" s="25" t="s">
        <v>42</v>
      </c>
      <c r="C90" s="46">
        <v>178031.73533354347</v>
      </c>
      <c r="D90" s="34">
        <v>2456.8337592961502</v>
      </c>
      <c r="E90" s="34">
        <v>3002.3708682850802</v>
      </c>
      <c r="F90" s="34">
        <v>3674.2460612253999</v>
      </c>
      <c r="G90" s="34">
        <v>5680.2752433051892</v>
      </c>
      <c r="H90" s="34">
        <v>7904.9514042096016</v>
      </c>
      <c r="I90" s="34">
        <v>8019.3622227420692</v>
      </c>
      <c r="J90" s="34">
        <v>7988.8977789378341</v>
      </c>
      <c r="K90" s="34">
        <v>7948.886119963754</v>
      </c>
      <c r="L90" s="34">
        <v>7896.941323536972</v>
      </c>
      <c r="M90" s="34">
        <v>7333.4017488022819</v>
      </c>
      <c r="N90" s="34">
        <v>12083.860014050166</v>
      </c>
      <c r="O90" s="34">
        <v>12191.275061100825</v>
      </c>
      <c r="P90" s="34">
        <v>11477.348431739465</v>
      </c>
      <c r="Q90" s="34">
        <v>11466.962367721255</v>
      </c>
      <c r="R90" s="34">
        <v>11438.130518664206</v>
      </c>
      <c r="S90" s="34">
        <v>11261.615903550546</v>
      </c>
      <c r="T90" s="34">
        <v>11257.346827015206</v>
      </c>
      <c r="U90" s="34">
        <v>11517.496768628516</v>
      </c>
      <c r="V90" s="34">
        <v>11705.575613424735</v>
      </c>
      <c r="W90" s="34">
        <v>11725.957297344252</v>
      </c>
      <c r="AE90" s="4" t="s">
        <v>42</v>
      </c>
      <c r="AG90" s="4" t="s">
        <v>132</v>
      </c>
    </row>
    <row r="91" spans="1:33" ht="15.75" x14ac:dyDescent="0.25">
      <c r="A91" s="20"/>
      <c r="B91" s="25" t="s">
        <v>43</v>
      </c>
      <c r="C91" s="46">
        <v>572994.45253436256</v>
      </c>
      <c r="D91" s="34">
        <v>10441.46765207542</v>
      </c>
      <c r="E91" s="34">
        <v>10863.65571140505</v>
      </c>
      <c r="F91" s="34">
        <v>15615.383736735441</v>
      </c>
      <c r="G91" s="34">
        <v>15522.77697441839</v>
      </c>
      <c r="H91" s="34">
        <v>16069.897392005809</v>
      </c>
      <c r="I91" s="34">
        <v>16105.334702540571</v>
      </c>
      <c r="J91" s="34">
        <v>16037.72469877589</v>
      </c>
      <c r="K91" s="34">
        <v>17000.619610492518</v>
      </c>
      <c r="L91" s="34">
        <v>17916.133698372189</v>
      </c>
      <c r="M91" s="34">
        <v>38182.413904997498</v>
      </c>
      <c r="N91" s="34">
        <v>36337.324685313957</v>
      </c>
      <c r="O91" s="34">
        <v>35516.221138060122</v>
      </c>
      <c r="P91" s="34">
        <v>38055.54141246582</v>
      </c>
      <c r="Q91" s="34">
        <v>40683.081413342603</v>
      </c>
      <c r="R91" s="34">
        <v>42779.324785949095</v>
      </c>
      <c r="S91" s="34">
        <v>42085.841772432759</v>
      </c>
      <c r="T91" s="34">
        <v>40432.812307575747</v>
      </c>
      <c r="U91" s="34">
        <v>40428.875236879328</v>
      </c>
      <c r="V91" s="34">
        <v>41419.514778597972</v>
      </c>
      <c r="W91" s="34">
        <v>41500.506921926397</v>
      </c>
      <c r="AE91" s="4" t="s">
        <v>43</v>
      </c>
      <c r="AG91" s="4" t="s">
        <v>132</v>
      </c>
    </row>
    <row r="92" spans="1:33" ht="15.75" x14ac:dyDescent="0.25">
      <c r="A92" s="20"/>
      <c r="B92" s="25" t="s">
        <v>44</v>
      </c>
      <c r="C92" s="46">
        <v>127938.32120112811</v>
      </c>
      <c r="D92" s="34">
        <v>4594.8193451557299</v>
      </c>
      <c r="E92" s="34">
        <v>4594.7513762465096</v>
      </c>
      <c r="F92" s="34">
        <v>4642.98195112963</v>
      </c>
      <c r="G92" s="34">
        <v>4688.9033964214796</v>
      </c>
      <c r="H92" s="34">
        <v>4637.0635379321302</v>
      </c>
      <c r="I92" s="34">
        <v>4494.2690430405119</v>
      </c>
      <c r="J92" s="34">
        <v>4620.8748538226409</v>
      </c>
      <c r="K92" s="34">
        <v>7720.7094191489359</v>
      </c>
      <c r="L92" s="34">
        <v>7747.9975793693156</v>
      </c>
      <c r="M92" s="34">
        <v>7444.348483415939</v>
      </c>
      <c r="N92" s="34">
        <v>7311.1396604953552</v>
      </c>
      <c r="O92" s="34">
        <v>7260.7889085210791</v>
      </c>
      <c r="P92" s="34">
        <v>7254.8313489618304</v>
      </c>
      <c r="Q92" s="34">
        <v>7182.8795371785009</v>
      </c>
      <c r="R92" s="34">
        <v>7245.2771224730313</v>
      </c>
      <c r="S92" s="34">
        <v>7010.3322265625229</v>
      </c>
      <c r="T92" s="34">
        <v>7087.6834323352268</v>
      </c>
      <c r="U92" s="34">
        <v>6991.987781087978</v>
      </c>
      <c r="V92" s="34">
        <v>7034.4781403654324</v>
      </c>
      <c r="W92" s="34">
        <v>8372.204057464327</v>
      </c>
      <c r="AE92" s="4" t="s">
        <v>121</v>
      </c>
      <c r="AG92" s="4" t="s">
        <v>132</v>
      </c>
    </row>
    <row r="93" spans="1:33" ht="15.75" x14ac:dyDescent="0.25">
      <c r="A93" s="20"/>
      <c r="B93" s="27" t="s">
        <v>1</v>
      </c>
      <c r="C93" s="35">
        <v>1443978.1463022146</v>
      </c>
      <c r="D93" s="46">
        <v>48107.116866466808</v>
      </c>
      <c r="E93" s="46">
        <v>51261.540339999025</v>
      </c>
      <c r="F93" s="46">
        <v>51917.781574042143</v>
      </c>
      <c r="G93" s="46">
        <v>52492.284644076979</v>
      </c>
      <c r="H93" s="46">
        <v>54935.644278536551</v>
      </c>
      <c r="I93" s="46">
        <v>63374.45882497717</v>
      </c>
      <c r="J93" s="46">
        <v>65272.339820255023</v>
      </c>
      <c r="K93" s="46">
        <v>67794.151160173715</v>
      </c>
      <c r="L93" s="46">
        <v>69607.733377102224</v>
      </c>
      <c r="M93" s="46">
        <v>77880.291828087415</v>
      </c>
      <c r="N93" s="46">
        <v>79502.451856667321</v>
      </c>
      <c r="O93" s="46">
        <v>79720.731122111829</v>
      </c>
      <c r="P93" s="46">
        <v>81810.622604321281</v>
      </c>
      <c r="Q93" s="46">
        <v>84044.205437228549</v>
      </c>
      <c r="R93" s="46">
        <v>85131.41425817844</v>
      </c>
      <c r="S93" s="46">
        <v>85415.396437123069</v>
      </c>
      <c r="T93" s="46">
        <v>85161.354713986235</v>
      </c>
      <c r="U93" s="46">
        <v>84279.881958036742</v>
      </c>
      <c r="V93" s="46">
        <v>87155.278576762314</v>
      </c>
      <c r="W93" s="46">
        <v>89113.466624081862</v>
      </c>
    </row>
    <row r="94" spans="1:33" ht="15.75" x14ac:dyDescent="0.25">
      <c r="B94" s="24"/>
    </row>
    <row r="95" spans="1:33" ht="15.75" x14ac:dyDescent="0.25">
      <c r="B95" s="24" t="s">
        <v>69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</row>
    <row r="98" spans="1:27" x14ac:dyDescent="0.25">
      <c r="S98" s="9"/>
    </row>
    <row r="100" spans="1:27" x14ac:dyDescent="0.25">
      <c r="A100" s="4">
        <v>13</v>
      </c>
      <c r="B100" s="7" t="s">
        <v>49</v>
      </c>
    </row>
    <row r="101" spans="1:27" x14ac:dyDescent="0.25">
      <c r="B101" s="4" t="s">
        <v>95</v>
      </c>
      <c r="C101" s="20">
        <v>2.7339701598741637E-2</v>
      </c>
      <c r="D101" s="20">
        <v>0</v>
      </c>
      <c r="E101" s="20">
        <v>0</v>
      </c>
      <c r="F101" s="20">
        <v>0</v>
      </c>
      <c r="G101" s="20">
        <v>0</v>
      </c>
      <c r="H101" s="20">
        <v>7.9968172448257584E-3</v>
      </c>
      <c r="I101" s="20">
        <v>8.5286453500355523E-3</v>
      </c>
      <c r="J101" s="20">
        <v>8.1256886640664657E-3</v>
      </c>
      <c r="K101" s="20">
        <v>4.9758370068195635E-3</v>
      </c>
      <c r="L101" s="20">
        <v>5.4227634034174528E-3</v>
      </c>
      <c r="M101" s="20">
        <v>1.8642969995299201E-3</v>
      </c>
      <c r="N101" s="20">
        <v>1.23431123490444E-3</v>
      </c>
      <c r="O101" s="20">
        <v>1.1758909486263602E-3</v>
      </c>
      <c r="P101" s="20">
        <v>1.1125467606640797E-3</v>
      </c>
      <c r="Q101" s="20">
        <v>8.2486918861073997E-4</v>
      </c>
      <c r="R101" s="20">
        <v>2.2075207818253815E-3</v>
      </c>
      <c r="S101" s="20">
        <v>2.3850985990207206E-3</v>
      </c>
      <c r="T101" s="20">
        <v>0</v>
      </c>
      <c r="U101" s="20">
        <v>0</v>
      </c>
      <c r="V101" s="20">
        <v>0</v>
      </c>
      <c r="W101" s="20">
        <v>0</v>
      </c>
    </row>
    <row r="103" spans="1:27" x14ac:dyDescent="0.25">
      <c r="B103" s="4" t="s">
        <v>96</v>
      </c>
      <c r="C103" s="20">
        <v>-3361.1360324162597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-585.35796601623758</v>
      </c>
      <c r="J103" s="42">
        <v>-565.09101382486926</v>
      </c>
      <c r="K103" s="42">
        <v>-603.84857164657979</v>
      </c>
      <c r="L103" s="42">
        <v>-582.95375647718959</v>
      </c>
      <c r="M103" s="42">
        <v>-541.9326603458652</v>
      </c>
      <c r="N103" s="42">
        <v>-573.21549876330607</v>
      </c>
      <c r="O103" s="42">
        <v>-632.0589276414164</v>
      </c>
      <c r="P103" s="42">
        <v>-542.04656607745119</v>
      </c>
      <c r="Q103" s="42">
        <v>-539.90393764766941</v>
      </c>
      <c r="R103" s="42">
        <v>-516.16752894234571</v>
      </c>
      <c r="S103" s="42">
        <v>-573.62558988746775</v>
      </c>
      <c r="T103" s="42">
        <v>-643.44879885788362</v>
      </c>
      <c r="U103" s="42">
        <v>0</v>
      </c>
      <c r="V103" s="42">
        <v>0</v>
      </c>
      <c r="W103" s="42">
        <v>0</v>
      </c>
      <c r="Z103" s="4" t="s">
        <v>133</v>
      </c>
      <c r="AA103" s="4" t="s">
        <v>134</v>
      </c>
    </row>
    <row r="104" spans="1:27" x14ac:dyDescent="0.25">
      <c r="B104" s="4" t="s">
        <v>89</v>
      </c>
      <c r="C104" s="20">
        <v>10839.183621507678</v>
      </c>
      <c r="D104" s="42">
        <v>1512.63596104419</v>
      </c>
      <c r="E104" s="42">
        <v>1602.6541302685739</v>
      </c>
      <c r="F104" s="42">
        <v>1256.0839258672249</v>
      </c>
      <c r="G104" s="42">
        <v>1053.5680630325801</v>
      </c>
      <c r="H104" s="42">
        <v>961.83357753632197</v>
      </c>
      <c r="I104" s="42">
        <v>1254.6316275715299</v>
      </c>
      <c r="J104" s="42">
        <v>1292.886958655118</v>
      </c>
      <c r="K104" s="42">
        <v>1176.854979064499</v>
      </c>
      <c r="L104" s="42">
        <v>1236.297773656052</v>
      </c>
      <c r="M104" s="42">
        <v>603.19148118575254</v>
      </c>
      <c r="N104" s="42">
        <v>516.56771940972078</v>
      </c>
      <c r="O104" s="42">
        <v>541.04739712791343</v>
      </c>
      <c r="P104" s="42">
        <v>561.53146522202576</v>
      </c>
      <c r="Q104" s="42">
        <v>512.81739793397105</v>
      </c>
      <c r="R104" s="42">
        <v>437.6929458470737</v>
      </c>
      <c r="S104" s="42">
        <v>498.29317013237227</v>
      </c>
      <c r="T104" s="42">
        <v>553.9304997656028</v>
      </c>
      <c r="U104" s="42">
        <v>639.54946118601129</v>
      </c>
      <c r="V104" s="42">
        <v>725.76228420759912</v>
      </c>
      <c r="W104" s="42">
        <v>735.87384643669463</v>
      </c>
      <c r="Z104" s="4" t="s">
        <v>135</v>
      </c>
      <c r="AA104" s="4">
        <v>0</v>
      </c>
    </row>
    <row r="105" spans="1:27" x14ac:dyDescent="0.25">
      <c r="B105" s="4" t="s">
        <v>90</v>
      </c>
      <c r="C105" s="20">
        <v>246.4008833986716</v>
      </c>
      <c r="D105" s="42">
        <v>23.328309219733789</v>
      </c>
      <c r="E105" s="42">
        <v>46.139918590119215</v>
      </c>
      <c r="F105" s="42">
        <v>37.173241084525507</v>
      </c>
      <c r="G105" s="42">
        <v>8.8473072846391947</v>
      </c>
      <c r="H105" s="42">
        <v>2.8567130044185203</v>
      </c>
      <c r="I105" s="42">
        <v>36.261521957013343</v>
      </c>
      <c r="J105" s="42">
        <v>28.929736910360901</v>
      </c>
      <c r="K105" s="42">
        <v>30.855487371651442</v>
      </c>
      <c r="L105" s="42">
        <v>35.615829256394349</v>
      </c>
      <c r="M105" s="42">
        <v>7.5694735263722084</v>
      </c>
      <c r="N105" s="42">
        <v>4.5184781275849621</v>
      </c>
      <c r="O105" s="42">
        <v>5.1272217831286904</v>
      </c>
      <c r="P105" s="42">
        <v>7.698402713551201</v>
      </c>
      <c r="Q105" s="42">
        <v>4.6402426501671297</v>
      </c>
      <c r="R105" s="42">
        <v>21.65147567467859</v>
      </c>
      <c r="S105" s="42">
        <v>33.526527027064681</v>
      </c>
      <c r="T105" s="42">
        <v>40.14781856205979</v>
      </c>
      <c r="U105" s="42">
        <v>39.402180651935524</v>
      </c>
      <c r="V105" s="42">
        <v>9.0083263322206601</v>
      </c>
      <c r="W105" s="42">
        <v>4.27980578997692</v>
      </c>
      <c r="Z105" s="4" t="s">
        <v>136</v>
      </c>
      <c r="AA105" s="4">
        <v>0</v>
      </c>
    </row>
    <row r="106" spans="1:27" x14ac:dyDescent="0.25">
      <c r="B106" s="4" t="s">
        <v>97</v>
      </c>
      <c r="C106" s="20">
        <v>-4.8392956175420824E-14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-3.5527136788005009E-14</v>
      </c>
      <c r="Q106" s="20">
        <v>0</v>
      </c>
      <c r="R106" s="20">
        <v>0</v>
      </c>
      <c r="S106" s="20">
        <v>0</v>
      </c>
      <c r="T106" s="20">
        <v>-9.9475983006414026E-14</v>
      </c>
      <c r="U106" s="20">
        <v>0</v>
      </c>
      <c r="V106" s="20">
        <v>0</v>
      </c>
      <c r="W106" s="20">
        <v>0</v>
      </c>
      <c r="Z106" s="4" t="s">
        <v>137</v>
      </c>
    </row>
    <row r="107" spans="1:27" x14ac:dyDescent="0.25">
      <c r="B107" s="4" t="s">
        <v>1</v>
      </c>
      <c r="C107" s="35">
        <v>7724.4484724900904</v>
      </c>
      <c r="D107" s="35">
        <v>1535.9642702639237</v>
      </c>
      <c r="E107" s="35">
        <v>1648.794048858693</v>
      </c>
      <c r="F107" s="35">
        <v>1293.2571669517504</v>
      </c>
      <c r="G107" s="35">
        <v>1062.4153703172192</v>
      </c>
      <c r="H107" s="35">
        <v>964.69029054074053</v>
      </c>
      <c r="I107" s="35">
        <v>705.53518351230559</v>
      </c>
      <c r="J107" s="35">
        <v>756.72568174060962</v>
      </c>
      <c r="K107" s="35">
        <v>603.86189478957067</v>
      </c>
      <c r="L107" s="35">
        <v>688.95984643525674</v>
      </c>
      <c r="M107" s="35">
        <v>68.828294366259541</v>
      </c>
      <c r="N107" s="35">
        <v>-52.129301226000329</v>
      </c>
      <c r="O107" s="35">
        <v>-85.884308730374286</v>
      </c>
      <c r="P107" s="35">
        <v>27.183301858125734</v>
      </c>
      <c r="Q107" s="35">
        <v>-22.446297063531226</v>
      </c>
      <c r="R107" s="35">
        <v>-56.823107420593416</v>
      </c>
      <c r="S107" s="35">
        <v>-41.805892728030805</v>
      </c>
      <c r="T107" s="35">
        <v>-49.370480530221123</v>
      </c>
      <c r="U107" s="35">
        <v>678.9516418379468</v>
      </c>
      <c r="V107" s="35">
        <v>734.77061053981981</v>
      </c>
      <c r="W107" s="35">
        <v>740.15365222667151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5B897-6EBB-4AAC-A7C7-3D473B5B5891}">
  <sheetPr codeName="Sheet4"/>
  <dimension ref="A1:AH107"/>
  <sheetViews>
    <sheetView showGridLines="0" zoomScale="80" zoomScaleNormal="80" workbookViewId="0">
      <pane xSplit="3" ySplit="5" topLeftCell="D6" activePane="bottomRight" state="frozen"/>
      <selection activeCell="C19" sqref="C19"/>
      <selection pane="topRight" activeCell="C19" sqref="C19"/>
      <selection pane="bottomLeft" activeCell="C19" sqref="C19"/>
      <selection pane="bottomRight"/>
    </sheetView>
  </sheetViews>
  <sheetFormatPr defaultRowHeight="15" x14ac:dyDescent="0.25"/>
  <cols>
    <col min="1" max="1" width="9.140625" style="4"/>
    <col min="2" max="2" width="28.42578125" style="4" customWidth="1"/>
    <col min="3" max="3" width="19.42578125" style="4" customWidth="1"/>
    <col min="4" max="23" width="11.42578125" style="4" customWidth="1"/>
    <col min="24" max="24" width="5" style="4" customWidth="1"/>
    <col min="25" max="25" width="8.7109375" style="4" bestFit="1" customWidth="1"/>
    <col min="26" max="26" width="7.7109375" style="4" bestFit="1" customWidth="1"/>
    <col min="27" max="27" width="4.28515625" style="4" customWidth="1"/>
    <col min="28" max="28" width="18" style="4" customWidth="1"/>
    <col min="29" max="29" width="15.28515625" style="4" customWidth="1"/>
    <col min="30" max="30" width="12.28515625" style="4" bestFit="1" customWidth="1"/>
    <col min="31" max="16384" width="9.140625" style="4"/>
  </cols>
  <sheetData>
    <row r="1" spans="1:33" ht="21" thickBot="1" x14ac:dyDescent="0.35">
      <c r="C1" s="5" t="s">
        <v>0</v>
      </c>
      <c r="D1" s="32"/>
      <c r="F1" s="33" t="s">
        <v>138</v>
      </c>
    </row>
    <row r="2" spans="1:33" ht="15.75" thickBot="1" x14ac:dyDescent="0.3">
      <c r="C2" s="6">
        <v>6.6900000000000001E-2</v>
      </c>
    </row>
    <row r="4" spans="1:33" x14ac:dyDescent="0.25">
      <c r="Y4" s="4" t="s">
        <v>1</v>
      </c>
      <c r="Z4" s="4" t="s">
        <v>103</v>
      </c>
      <c r="AB4" s="4" t="s">
        <v>104</v>
      </c>
      <c r="AC4" s="4" t="s">
        <v>105</v>
      </c>
    </row>
    <row r="5" spans="1:33" x14ac:dyDescent="0.25">
      <c r="B5" s="28" t="s">
        <v>2</v>
      </c>
      <c r="C5" s="29" t="s">
        <v>3</v>
      </c>
      <c r="D5" s="30">
        <v>2023</v>
      </c>
      <c r="E5" s="30">
        <v>2024</v>
      </c>
      <c r="F5" s="30">
        <v>2025</v>
      </c>
      <c r="G5" s="30">
        <v>2026</v>
      </c>
      <c r="H5" s="30">
        <v>2027</v>
      </c>
      <c r="I5" s="30">
        <v>2028</v>
      </c>
      <c r="J5" s="30">
        <v>2029</v>
      </c>
      <c r="K5" s="30">
        <v>2030</v>
      </c>
      <c r="L5" s="30">
        <v>2031</v>
      </c>
      <c r="M5" s="30">
        <v>2032</v>
      </c>
      <c r="N5" s="30">
        <v>2033</v>
      </c>
      <c r="O5" s="30">
        <v>2034</v>
      </c>
      <c r="P5" s="30">
        <v>2035</v>
      </c>
      <c r="Q5" s="30">
        <v>2036</v>
      </c>
      <c r="R5" s="30">
        <v>2037</v>
      </c>
      <c r="S5" s="30">
        <v>2038</v>
      </c>
      <c r="T5" s="30">
        <v>2039</v>
      </c>
      <c r="U5" s="30">
        <v>2040</v>
      </c>
      <c r="V5" s="30">
        <v>2041</v>
      </c>
      <c r="W5" s="30">
        <v>2042</v>
      </c>
      <c r="AB5" s="4" t="s">
        <v>106</v>
      </c>
      <c r="AC5" s="4">
        <v>0</v>
      </c>
      <c r="AE5" s="4" t="s">
        <v>107</v>
      </c>
      <c r="AF5" s="4" t="s">
        <v>107</v>
      </c>
      <c r="AG5" s="4" t="s">
        <v>108</v>
      </c>
    </row>
    <row r="6" spans="1:33" x14ac:dyDescent="0.25">
      <c r="A6" s="20"/>
      <c r="AB6" s="4" t="s">
        <v>109</v>
      </c>
      <c r="AC6" s="4">
        <v>15723.254201975331</v>
      </c>
    </row>
    <row r="7" spans="1:33" ht="15.75" x14ac:dyDescent="0.25">
      <c r="A7" s="20">
        <v>1</v>
      </c>
      <c r="B7" s="24" t="s">
        <v>4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1:33" ht="15.75" x14ac:dyDescent="0.25">
      <c r="A8" s="20"/>
      <c r="B8" s="24" t="s">
        <v>74</v>
      </c>
      <c r="C8" s="20">
        <v>949.27153328010434</v>
      </c>
      <c r="D8" s="34">
        <v>35.159997667892583</v>
      </c>
      <c r="E8" s="34">
        <v>36.764544498523492</v>
      </c>
      <c r="F8" s="34">
        <v>28.202412139913832</v>
      </c>
      <c r="G8" s="34">
        <v>26.828016888089842</v>
      </c>
      <c r="H8" s="34">
        <v>28.808779468411618</v>
      </c>
      <c r="I8" s="34">
        <v>144.3265502366429</v>
      </c>
      <c r="J8" s="34">
        <v>141.7160760581331</v>
      </c>
      <c r="K8" s="34">
        <v>145.24699476919591</v>
      </c>
      <c r="L8" s="34">
        <v>142.69253547483291</v>
      </c>
      <c r="M8" s="34">
        <v>143.2871390454626</v>
      </c>
      <c r="N8" s="34">
        <v>131.07338566211772</v>
      </c>
      <c r="O8" s="34">
        <v>144.4917163604899</v>
      </c>
      <c r="P8" s="34">
        <v>131.7721760587562</v>
      </c>
      <c r="Q8" s="34">
        <v>135.28757205090571</v>
      </c>
      <c r="R8" s="34">
        <v>126.9995518221794</v>
      </c>
      <c r="S8" s="34">
        <v>138.79414263328169</v>
      </c>
      <c r="T8" s="34">
        <v>149.63653326426009</v>
      </c>
      <c r="U8" s="34">
        <v>0.85606963124982027</v>
      </c>
      <c r="V8" s="34">
        <v>1.07838502472582</v>
      </c>
      <c r="W8" s="34">
        <v>1.2114585782478799</v>
      </c>
      <c r="X8" s="20"/>
      <c r="Y8" s="4">
        <v>1834.2340373333129</v>
      </c>
      <c r="AE8" s="4" t="s">
        <v>74</v>
      </c>
      <c r="AG8" s="4" t="s">
        <v>110</v>
      </c>
    </row>
    <row r="9" spans="1:33" ht="15.75" x14ac:dyDescent="0.25">
      <c r="A9" s="20"/>
      <c r="B9" s="25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3" ht="15.75" x14ac:dyDescent="0.25">
      <c r="A10" s="20"/>
      <c r="B10" s="27" t="s">
        <v>1</v>
      </c>
      <c r="C10" s="35">
        <v>949.27153328010434</v>
      </c>
      <c r="D10" s="35">
        <v>35.159997667892583</v>
      </c>
      <c r="E10" s="35">
        <v>36.764544498523492</v>
      </c>
      <c r="F10" s="35">
        <v>28.202412139913832</v>
      </c>
      <c r="G10" s="35">
        <v>26.828016888089842</v>
      </c>
      <c r="H10" s="35">
        <v>28.808779468411618</v>
      </c>
      <c r="I10" s="35">
        <v>144.3265502366429</v>
      </c>
      <c r="J10" s="35">
        <v>141.7160760581331</v>
      </c>
      <c r="K10" s="35">
        <v>145.24699476919591</v>
      </c>
      <c r="L10" s="35">
        <v>142.69253547483291</v>
      </c>
      <c r="M10" s="35">
        <v>143.2871390454626</v>
      </c>
      <c r="N10" s="35">
        <v>131.07338566211772</v>
      </c>
      <c r="O10" s="35">
        <v>144.4917163604899</v>
      </c>
      <c r="P10" s="35">
        <v>131.7721760587562</v>
      </c>
      <c r="Q10" s="35">
        <v>135.28757205090571</v>
      </c>
      <c r="R10" s="35">
        <v>126.9995518221794</v>
      </c>
      <c r="S10" s="35">
        <v>138.79414263328169</v>
      </c>
      <c r="T10" s="35">
        <v>149.63653326426009</v>
      </c>
      <c r="U10" s="35">
        <v>0.85606963124982027</v>
      </c>
      <c r="V10" s="35">
        <v>1.07838502472582</v>
      </c>
      <c r="W10" s="35">
        <v>1.2114585782478799</v>
      </c>
      <c r="X10" s="20"/>
      <c r="Y10" s="4">
        <v>1834.2340373333129</v>
      </c>
    </row>
    <row r="11" spans="1:33" x14ac:dyDescent="0.25">
      <c r="A11" s="20"/>
      <c r="X11" s="20"/>
    </row>
    <row r="12" spans="1:33" ht="15.75" x14ac:dyDescent="0.25">
      <c r="A12" s="20">
        <v>2</v>
      </c>
      <c r="B12" s="24" t="s">
        <v>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1:33" ht="15.75" x14ac:dyDescent="0.25">
      <c r="A13" s="20"/>
      <c r="B13" s="25" t="s">
        <v>75</v>
      </c>
      <c r="C13" s="20">
        <v>4991.8783369566527</v>
      </c>
      <c r="D13" s="34">
        <v>282.53800191348307</v>
      </c>
      <c r="E13" s="34">
        <v>327.45417536661319</v>
      </c>
      <c r="F13" s="34">
        <v>310.94875931031629</v>
      </c>
      <c r="G13" s="34">
        <v>376.60745199448701</v>
      </c>
      <c r="H13" s="34">
        <v>369.6337245065846</v>
      </c>
      <c r="I13" s="34">
        <v>699.40865820994293</v>
      </c>
      <c r="J13" s="34">
        <v>676.36313379259707</v>
      </c>
      <c r="K13" s="34">
        <v>715.27585243160661</v>
      </c>
      <c r="L13" s="34">
        <v>697.0322443794455</v>
      </c>
      <c r="M13" s="34">
        <v>691.24033825574998</v>
      </c>
      <c r="N13" s="34">
        <v>573.13773095271756</v>
      </c>
      <c r="O13" s="34">
        <v>604.10282310871128</v>
      </c>
      <c r="P13" s="34">
        <v>554.04273577212996</v>
      </c>
      <c r="Q13" s="34">
        <v>561.69271771788192</v>
      </c>
      <c r="R13" s="34">
        <v>458.63618600079678</v>
      </c>
      <c r="S13" s="34">
        <v>451.18063033394623</v>
      </c>
      <c r="T13" s="34">
        <v>396.50164911704485</v>
      </c>
      <c r="U13" s="34">
        <v>65.870305701698697</v>
      </c>
      <c r="V13" s="34">
        <v>58.791659645522508</v>
      </c>
      <c r="W13" s="34">
        <v>60.085966617138133</v>
      </c>
      <c r="X13" s="20"/>
      <c r="Y13" s="4">
        <v>8930.5447451284163</v>
      </c>
      <c r="Z13" s="4" t="b">
        <v>1</v>
      </c>
      <c r="AE13" s="4" t="s">
        <v>74</v>
      </c>
      <c r="AG13" s="4" t="s">
        <v>111</v>
      </c>
    </row>
    <row r="14" spans="1:33" ht="15.75" x14ac:dyDescent="0.25">
      <c r="A14" s="20"/>
      <c r="B14" s="25" t="s">
        <v>7</v>
      </c>
      <c r="C14" s="20">
        <v>93.549863863454405</v>
      </c>
      <c r="D14" s="20">
        <v>16.200961580000332</v>
      </c>
      <c r="E14" s="20">
        <v>20.255211818794468</v>
      </c>
      <c r="F14" s="20">
        <v>20.199869709999952</v>
      </c>
      <c r="G14" s="20">
        <v>20.199869709999952</v>
      </c>
      <c r="H14" s="20">
        <v>20.199869709999952</v>
      </c>
      <c r="I14" s="20">
        <v>20.255211818794468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/>
      <c r="Y14" s="4">
        <v>117.31099434758912</v>
      </c>
      <c r="AE14" s="4" t="s">
        <v>112</v>
      </c>
      <c r="AG14" s="4" t="s">
        <v>111</v>
      </c>
    </row>
    <row r="15" spans="1:33" ht="15.75" x14ac:dyDescent="0.25">
      <c r="A15" s="20"/>
      <c r="B15" s="36" t="s">
        <v>8</v>
      </c>
      <c r="C15" s="20">
        <v>267.93712436174923</v>
      </c>
      <c r="D15" s="34">
        <v>0</v>
      </c>
      <c r="E15" s="34">
        <v>0</v>
      </c>
      <c r="F15" s="34">
        <v>0</v>
      </c>
      <c r="G15" s="34">
        <v>1.2470000000000001</v>
      </c>
      <c r="H15" s="34">
        <v>0</v>
      </c>
      <c r="I15" s="34">
        <v>50.503046840000003</v>
      </c>
      <c r="J15" s="34">
        <v>52.514182470000002</v>
      </c>
      <c r="K15" s="34">
        <v>13.911</v>
      </c>
      <c r="L15" s="34">
        <v>0</v>
      </c>
      <c r="M15" s="34">
        <v>0</v>
      </c>
      <c r="N15" s="34">
        <v>14.149743279599999</v>
      </c>
      <c r="O15" s="34">
        <v>0</v>
      </c>
      <c r="P15" s="34">
        <v>0</v>
      </c>
      <c r="Q15" s="34">
        <v>0</v>
      </c>
      <c r="R15" s="34">
        <v>318.29915706899993</v>
      </c>
      <c r="S15" s="34">
        <v>70.279500729999995</v>
      </c>
      <c r="T15" s="34">
        <v>0</v>
      </c>
      <c r="U15" s="34">
        <v>124.13162613980001</v>
      </c>
      <c r="V15" s="34">
        <v>0</v>
      </c>
      <c r="W15" s="34">
        <v>0</v>
      </c>
      <c r="X15" s="20"/>
      <c r="Y15" s="4">
        <v>645.03525652839994</v>
      </c>
    </row>
    <row r="16" spans="1:33" ht="15.75" x14ac:dyDescent="0.25">
      <c r="A16" s="20"/>
      <c r="B16" s="37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33" ht="15.75" x14ac:dyDescent="0.25">
      <c r="A17" s="20"/>
      <c r="B17" s="27" t="s">
        <v>1</v>
      </c>
      <c r="C17" s="35">
        <v>5353.365325181856</v>
      </c>
      <c r="D17" s="35">
        <v>298.73896349348342</v>
      </c>
      <c r="E17" s="35">
        <v>347.70938718540765</v>
      </c>
      <c r="F17" s="35">
        <v>331.14862902031626</v>
      </c>
      <c r="G17" s="35">
        <v>398.05432170448699</v>
      </c>
      <c r="H17" s="35">
        <v>389.83359421658457</v>
      </c>
      <c r="I17" s="35">
        <v>770.16691686873742</v>
      </c>
      <c r="J17" s="35">
        <v>728.87731626259711</v>
      </c>
      <c r="K17" s="35">
        <v>729.18685243160655</v>
      </c>
      <c r="L17" s="35">
        <v>697.0322443794455</v>
      </c>
      <c r="M17" s="35">
        <v>691.24033825574998</v>
      </c>
      <c r="N17" s="35">
        <v>587.28747423231755</v>
      </c>
      <c r="O17" s="35">
        <v>604.10282310871128</v>
      </c>
      <c r="P17" s="35">
        <v>554.04273577212996</v>
      </c>
      <c r="Q17" s="35">
        <v>561.69271771788192</v>
      </c>
      <c r="R17" s="35">
        <v>776.93534306979677</v>
      </c>
      <c r="S17" s="35">
        <v>521.46013106394616</v>
      </c>
      <c r="T17" s="35">
        <v>396.50164911704485</v>
      </c>
      <c r="U17" s="35">
        <v>190.0019318414987</v>
      </c>
      <c r="V17" s="35">
        <v>58.791659645522508</v>
      </c>
      <c r="W17" s="35">
        <v>60.085966617138133</v>
      </c>
      <c r="X17" s="20"/>
      <c r="Y17" s="4">
        <v>9692.8909960044039</v>
      </c>
    </row>
    <row r="18" spans="1:33" x14ac:dyDescent="0.25">
      <c r="A18" s="20"/>
      <c r="X18" s="20"/>
    </row>
    <row r="19" spans="1:33" ht="15.75" x14ac:dyDescent="0.25">
      <c r="A19" s="20">
        <v>3</v>
      </c>
      <c r="B19" s="24" t="s">
        <v>9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3" ht="15.75" x14ac:dyDescent="0.25">
      <c r="A20" s="20"/>
      <c r="B20" s="25" t="s">
        <v>45</v>
      </c>
      <c r="C20" s="20">
        <v>5618.600672637951</v>
      </c>
      <c r="D20" s="34">
        <v>701.8735673210017</v>
      </c>
      <c r="E20" s="34">
        <v>790.49168374541318</v>
      </c>
      <c r="F20" s="34">
        <v>557.92479175182041</v>
      </c>
      <c r="G20" s="34">
        <v>538.73969377292349</v>
      </c>
      <c r="H20" s="34">
        <v>577.17720142975668</v>
      </c>
      <c r="I20" s="34">
        <v>719.3297333857912</v>
      </c>
      <c r="J20" s="34">
        <v>731.33662552287603</v>
      </c>
      <c r="K20" s="34">
        <v>644.21102288442319</v>
      </c>
      <c r="L20" s="34">
        <v>668.59258372199031</v>
      </c>
      <c r="M20" s="34">
        <v>515.8076137654557</v>
      </c>
      <c r="N20" s="34">
        <v>386.39525532844635</v>
      </c>
      <c r="O20" s="34">
        <v>409.53063738456791</v>
      </c>
      <c r="P20" s="34">
        <v>375.76160166729676</v>
      </c>
      <c r="Q20" s="34">
        <v>361.55316081642536</v>
      </c>
      <c r="R20" s="34">
        <v>269.41821352466883</v>
      </c>
      <c r="S20" s="34">
        <v>265.05385282308623</v>
      </c>
      <c r="T20" s="34">
        <v>285.38429568504932</v>
      </c>
      <c r="U20" s="34">
        <v>16.298957469034789</v>
      </c>
      <c r="V20" s="34">
        <v>20.525825971993182</v>
      </c>
      <c r="W20" s="34">
        <v>22.834442449709339</v>
      </c>
      <c r="X20" s="20"/>
      <c r="Y20" s="4">
        <v>8858.2407604217296</v>
      </c>
      <c r="AE20" s="4" t="s">
        <v>74</v>
      </c>
      <c r="AG20" s="4" t="s">
        <v>113</v>
      </c>
    </row>
    <row r="21" spans="1:33" ht="15.75" x14ac:dyDescent="0.25">
      <c r="A21" s="20"/>
      <c r="B21" s="25" t="s">
        <v>76</v>
      </c>
      <c r="C21" s="20">
        <v>5.0413345159481953</v>
      </c>
      <c r="D21" s="34">
        <v>0.7328672386399997</v>
      </c>
      <c r="E21" s="34">
        <v>0.60504448854999981</v>
      </c>
      <c r="F21" s="34">
        <v>0.80239544611000013</v>
      </c>
      <c r="G21" s="34">
        <v>0.59974400569000041</v>
      </c>
      <c r="H21" s="34">
        <v>0.71797776276999958</v>
      </c>
      <c r="I21" s="34">
        <v>0.65346837899999988</v>
      </c>
      <c r="J21" s="34">
        <v>0.4123608292</v>
      </c>
      <c r="K21" s="34">
        <v>0.22681112594000002</v>
      </c>
      <c r="L21" s="34">
        <v>0.25377049735000012</v>
      </c>
      <c r="M21" s="34">
        <v>0.34493264054</v>
      </c>
      <c r="N21" s="34">
        <v>0.59560785648000014</v>
      </c>
      <c r="O21" s="34">
        <v>0.66217238180000026</v>
      </c>
      <c r="P21" s="34">
        <v>0.56737546247000004</v>
      </c>
      <c r="Q21" s="34">
        <v>0.43668062150999998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20"/>
      <c r="Y21" s="4">
        <v>7.6112087360499991</v>
      </c>
      <c r="AE21" s="4" t="s">
        <v>74</v>
      </c>
      <c r="AG21" s="4" t="s">
        <v>114</v>
      </c>
    </row>
    <row r="22" spans="1:33" ht="15.75" x14ac:dyDescent="0.25">
      <c r="A22" s="20"/>
      <c r="B22" s="27" t="s">
        <v>1</v>
      </c>
      <c r="C22" s="35">
        <v>5623.6420071538996</v>
      </c>
      <c r="D22" s="35">
        <v>702.60643455964168</v>
      </c>
      <c r="E22" s="35">
        <v>791.09672823396318</v>
      </c>
      <c r="F22" s="35">
        <v>558.72718719793045</v>
      </c>
      <c r="G22" s="35">
        <v>539.3394377786135</v>
      </c>
      <c r="H22" s="35">
        <v>577.89517919252671</v>
      </c>
      <c r="I22" s="35">
        <v>719.98320176479115</v>
      </c>
      <c r="J22" s="35">
        <v>731.74898635207603</v>
      </c>
      <c r="K22" s="35">
        <v>644.43783401036319</v>
      </c>
      <c r="L22" s="35">
        <v>668.84635421934036</v>
      </c>
      <c r="M22" s="35">
        <v>516.15254640599574</v>
      </c>
      <c r="N22" s="35">
        <v>386.99086318492635</v>
      </c>
      <c r="O22" s="35">
        <v>410.19280976636793</v>
      </c>
      <c r="P22" s="35">
        <v>376.32897712976677</v>
      </c>
      <c r="Q22" s="35">
        <v>361.98984143793535</v>
      </c>
      <c r="R22" s="35">
        <v>269.41821352466883</v>
      </c>
      <c r="S22" s="35">
        <v>265.05385282308623</v>
      </c>
      <c r="T22" s="35">
        <v>285.38429568504932</v>
      </c>
      <c r="U22" s="35">
        <v>16.298957469034789</v>
      </c>
      <c r="V22" s="35">
        <v>20.525825971993182</v>
      </c>
      <c r="W22" s="35">
        <v>22.834442449709339</v>
      </c>
      <c r="X22" s="20"/>
      <c r="Y22" s="4">
        <v>8865.8519691577803</v>
      </c>
    </row>
    <row r="23" spans="1:33" x14ac:dyDescent="0.25">
      <c r="A23" s="20"/>
      <c r="X23" s="20"/>
    </row>
    <row r="24" spans="1:33" ht="15.75" x14ac:dyDescent="0.25">
      <c r="A24" s="20">
        <v>4</v>
      </c>
      <c r="B24" s="24" t="s">
        <v>77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33" ht="15.75" x14ac:dyDescent="0.25">
      <c r="A25" s="20"/>
      <c r="B25" s="25" t="s">
        <v>78</v>
      </c>
      <c r="C25" s="20">
        <v>2.764485218643364E-2</v>
      </c>
      <c r="D25" s="20">
        <v>0</v>
      </c>
      <c r="E25" s="20">
        <v>0</v>
      </c>
      <c r="F25" s="20">
        <v>0</v>
      </c>
      <c r="G25" s="20">
        <v>0</v>
      </c>
      <c r="H25" s="20">
        <v>9.7415882896147703E-3</v>
      </c>
      <c r="I25" s="20">
        <v>9.3392838038823794E-3</v>
      </c>
      <c r="J25" s="20">
        <v>9.2056758531903204E-3</v>
      </c>
      <c r="K25" s="20">
        <v>4.3006203496292411E-3</v>
      </c>
      <c r="L25" s="20">
        <v>4.7759112345079225E-3</v>
      </c>
      <c r="M25" s="20">
        <v>2.3582491477673389E-3</v>
      </c>
      <c r="N25" s="20">
        <v>8.8059019634208007E-4</v>
      </c>
      <c r="O25" s="20">
        <v>8.4443758267632003E-4</v>
      </c>
      <c r="P25" s="20">
        <v>8.2830732921909006E-4</v>
      </c>
      <c r="Q25" s="20">
        <v>7.2659568543744033E-4</v>
      </c>
      <c r="R25" s="20">
        <v>8.1232412727038988E-4</v>
      </c>
      <c r="S25" s="20">
        <v>4.9144066132920006E-4</v>
      </c>
      <c r="T25" s="20">
        <v>0</v>
      </c>
      <c r="U25" s="20">
        <v>0</v>
      </c>
      <c r="V25" s="20">
        <v>0</v>
      </c>
      <c r="W25" s="20">
        <v>0</v>
      </c>
      <c r="X25" s="20"/>
      <c r="Y25" s="4">
        <v>4.43050242608665E-2</v>
      </c>
    </row>
    <row r="26" spans="1:33" ht="15.75" x14ac:dyDescent="0.25">
      <c r="A26" s="20"/>
      <c r="B26" s="25" t="s">
        <v>92</v>
      </c>
      <c r="C26" s="20">
        <v>-409.71164886461054</v>
      </c>
      <c r="D26" s="20">
        <v>69.692940434511954</v>
      </c>
      <c r="E26" s="20">
        <v>82.895894317090466</v>
      </c>
      <c r="F26" s="20">
        <v>348.03598344317425</v>
      </c>
      <c r="G26" s="20">
        <v>339.80269323835552</v>
      </c>
      <c r="H26" s="20">
        <v>376.44717793702944</v>
      </c>
      <c r="I26" s="20">
        <v>-224.55415196178473</v>
      </c>
      <c r="J26" s="20">
        <v>-176.62291564101179</v>
      </c>
      <c r="K26" s="20">
        <v>-249.59268655829325</v>
      </c>
      <c r="L26" s="20">
        <v>-183.13634685360719</v>
      </c>
      <c r="M26" s="20">
        <v>-313.1276038880244</v>
      </c>
      <c r="N26" s="20">
        <v>-337.50146810940083</v>
      </c>
      <c r="O26" s="20">
        <v>-373.78892725140128</v>
      </c>
      <c r="P26" s="20">
        <v>-298.48120992917666</v>
      </c>
      <c r="Q26" s="20">
        <v>-329.40389893187967</v>
      </c>
      <c r="R26" s="20">
        <v>-348.81856783528673</v>
      </c>
      <c r="S26" s="20">
        <v>-374.38560329082742</v>
      </c>
      <c r="T26" s="20">
        <v>-390.42469793624895</v>
      </c>
      <c r="U26" s="20">
        <v>288.44799526505636</v>
      </c>
      <c r="V26" s="20">
        <v>364.20087822024499</v>
      </c>
      <c r="W26" s="20">
        <v>393.40624393709243</v>
      </c>
      <c r="X26" s="20"/>
      <c r="AG26" s="4" t="s">
        <v>115</v>
      </c>
    </row>
    <row r="27" spans="1:33" ht="15.75" x14ac:dyDescent="0.25">
      <c r="A27" s="20"/>
      <c r="B27" s="27" t="s">
        <v>1</v>
      </c>
      <c r="C27" s="35">
        <v>-409.68400401242423</v>
      </c>
      <c r="D27" s="35">
        <v>69.692940434511954</v>
      </c>
      <c r="E27" s="35">
        <v>82.895894317090466</v>
      </c>
      <c r="F27" s="35">
        <v>348.03598344317425</v>
      </c>
      <c r="G27" s="35">
        <v>339.80269323835552</v>
      </c>
      <c r="H27" s="35">
        <v>376.45691952531905</v>
      </c>
      <c r="I27" s="35">
        <v>-224.54481267798084</v>
      </c>
      <c r="J27" s="35">
        <v>-176.61370996515859</v>
      </c>
      <c r="K27" s="35">
        <v>-249.58838593794363</v>
      </c>
      <c r="L27" s="35">
        <v>-183.13157094237269</v>
      </c>
      <c r="M27" s="35">
        <v>-313.12524563887661</v>
      </c>
      <c r="N27" s="35">
        <v>-337.50058751920449</v>
      </c>
      <c r="O27" s="35">
        <v>-373.78808281381862</v>
      </c>
      <c r="P27" s="35">
        <v>-298.48038162184741</v>
      </c>
      <c r="Q27" s="35">
        <v>-329.40317233619425</v>
      </c>
      <c r="R27" s="35">
        <v>-348.81775551115948</v>
      </c>
      <c r="S27" s="35">
        <v>-374.38511185016608</v>
      </c>
      <c r="T27" s="35">
        <v>-390.42469793624895</v>
      </c>
      <c r="U27" s="35">
        <v>288.44799526505636</v>
      </c>
      <c r="V27" s="35">
        <v>364.20087822024499</v>
      </c>
      <c r="W27" s="35">
        <v>393.40624393709243</v>
      </c>
      <c r="X27" s="20"/>
      <c r="Y27" s="4">
        <v>-1336.8639663701265</v>
      </c>
    </row>
    <row r="28" spans="1:33" x14ac:dyDescent="0.25">
      <c r="A28" s="20"/>
      <c r="X28" s="20"/>
    </row>
    <row r="29" spans="1:33" ht="15.75" x14ac:dyDescent="0.25">
      <c r="A29" s="20"/>
      <c r="B29" s="24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33" ht="15.75" x14ac:dyDescent="0.25">
      <c r="A30" s="20">
        <v>5</v>
      </c>
      <c r="B30" s="24" t="s">
        <v>79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1:33" ht="15.75" x14ac:dyDescent="0.25">
      <c r="A31" s="20"/>
      <c r="B31" s="25" t="s">
        <v>10</v>
      </c>
      <c r="C31" s="20">
        <v>-1573.7688578113368</v>
      </c>
      <c r="D31" s="34">
        <v>25.281834349036089</v>
      </c>
      <c r="E31" s="34">
        <v>39.081955606658838</v>
      </c>
      <c r="F31" s="34">
        <v>11.199478439174571</v>
      </c>
      <c r="G31" s="34">
        <v>-70.749547223469349</v>
      </c>
      <c r="H31" s="34">
        <v>-147.26956250503281</v>
      </c>
      <c r="I31" s="34">
        <v>-157.89107761553876</v>
      </c>
      <c r="J31" s="34">
        <v>-164.39532652409048</v>
      </c>
      <c r="K31" s="34">
        <v>-206.26657001652362</v>
      </c>
      <c r="L31" s="34">
        <v>-214.74939208741151</v>
      </c>
      <c r="M31" s="34">
        <v>-213.82432909216701</v>
      </c>
      <c r="N31" s="34">
        <v>-273.31611695535355</v>
      </c>
      <c r="O31" s="34">
        <v>-297.84635782074446</v>
      </c>
      <c r="P31" s="34">
        <v>-211.26457353948075</v>
      </c>
      <c r="Q31" s="34">
        <v>-167.4170509993375</v>
      </c>
      <c r="R31" s="34">
        <v>-261.07368765419039</v>
      </c>
      <c r="S31" s="34">
        <v>-262.50125848894731</v>
      </c>
      <c r="T31" s="34">
        <v>-271.57159609356171</v>
      </c>
      <c r="U31" s="34">
        <v>-228.34282661428682</v>
      </c>
      <c r="V31" s="34">
        <v>-227.83106458997841</v>
      </c>
      <c r="W31" s="34">
        <v>-233.6477467753086</v>
      </c>
      <c r="X31" s="20"/>
      <c r="Y31" s="4">
        <v>-3534.3948162005536</v>
      </c>
      <c r="AE31" s="4" t="s">
        <v>42</v>
      </c>
      <c r="AG31" s="4" t="s">
        <v>110</v>
      </c>
    </row>
    <row r="32" spans="1:33" ht="15.75" x14ac:dyDescent="0.25">
      <c r="A32" s="20"/>
      <c r="B32" s="25" t="s">
        <v>11</v>
      </c>
      <c r="C32" s="20">
        <v>-7414.7241929266929</v>
      </c>
      <c r="D32" s="34">
        <v>-316.53176960481875</v>
      </c>
      <c r="E32" s="34">
        <v>-317.20588885714039</v>
      </c>
      <c r="F32" s="34">
        <v>-439.5277716340222</v>
      </c>
      <c r="G32" s="34">
        <v>-447.19954580925361</v>
      </c>
      <c r="H32" s="34">
        <v>-478.38969262153108</v>
      </c>
      <c r="I32" s="34">
        <v>-478.00952799921743</v>
      </c>
      <c r="J32" s="34">
        <v>-497.74311141716674</v>
      </c>
      <c r="K32" s="34">
        <v>-570.39629248809877</v>
      </c>
      <c r="L32" s="34">
        <v>-202.04851494908695</v>
      </c>
      <c r="M32" s="34">
        <v>-746.85177325868585</v>
      </c>
      <c r="N32" s="34">
        <v>-1108.2386185677458</v>
      </c>
      <c r="O32" s="34">
        <v>-1139.8148026247734</v>
      </c>
      <c r="P32" s="34">
        <v>-1026.8648701287484</v>
      </c>
      <c r="Q32" s="34">
        <v>-1081.2076540885596</v>
      </c>
      <c r="R32" s="34">
        <v>-1288.6325068112171</v>
      </c>
      <c r="S32" s="34">
        <v>-1290.4098790126152</v>
      </c>
      <c r="T32" s="34">
        <v>-1328.5118876587919</v>
      </c>
      <c r="U32" s="34">
        <v>-1298.2044368869963</v>
      </c>
      <c r="V32" s="34">
        <v>-1328.0532521803802</v>
      </c>
      <c r="W32" s="34">
        <v>-640.13772248468069</v>
      </c>
      <c r="X32" s="20"/>
      <c r="Y32" s="4">
        <v>-16023.979519083528</v>
      </c>
      <c r="AE32" s="4" t="s">
        <v>43</v>
      </c>
      <c r="AG32" s="4" t="s">
        <v>110</v>
      </c>
    </row>
    <row r="33" spans="1:33" ht="15.75" x14ac:dyDescent="0.25">
      <c r="A33" s="20"/>
      <c r="B33" s="25" t="s">
        <v>12</v>
      </c>
      <c r="C33" s="20">
        <v>101.08262886844926</v>
      </c>
      <c r="D33" s="34">
        <v>6.6007850176569356</v>
      </c>
      <c r="E33" s="34">
        <v>7.2336428758193145</v>
      </c>
      <c r="F33" s="34">
        <v>6.0155603816431755</v>
      </c>
      <c r="G33" s="34">
        <v>6.1519719063233431</v>
      </c>
      <c r="H33" s="34">
        <v>6.7296979804638051</v>
      </c>
      <c r="I33" s="34">
        <v>7.5578407423275014</v>
      </c>
      <c r="J33" s="34">
        <v>12.669936967447093</v>
      </c>
      <c r="K33" s="34">
        <v>11.73165003080916</v>
      </c>
      <c r="L33" s="34">
        <v>12.720543418607663</v>
      </c>
      <c r="M33" s="34">
        <v>9.1581578098915806</v>
      </c>
      <c r="N33" s="34">
        <v>6.5687436123289293</v>
      </c>
      <c r="O33" s="34">
        <v>6.9635723494869204</v>
      </c>
      <c r="P33" s="34">
        <v>7.0606151793989458</v>
      </c>
      <c r="Q33" s="34">
        <v>6.589847543835508</v>
      </c>
      <c r="R33" s="34">
        <v>5.7785919235569079</v>
      </c>
      <c r="S33" s="34">
        <v>8.6372465470243505</v>
      </c>
      <c r="T33" s="34">
        <v>9.0062673307500045</v>
      </c>
      <c r="U33" s="34">
        <v>21.280718394996391</v>
      </c>
      <c r="V33" s="34">
        <v>26.868468808669366</v>
      </c>
      <c r="W33" s="34">
        <v>25.750415955717354</v>
      </c>
      <c r="X33" s="20"/>
      <c r="Y33" s="4">
        <v>211.07427477675427</v>
      </c>
      <c r="AE33" s="4" t="s">
        <v>116</v>
      </c>
      <c r="AG33" s="4" t="s">
        <v>110</v>
      </c>
    </row>
    <row r="34" spans="1:33" ht="15.75" x14ac:dyDescent="0.25">
      <c r="A34" s="20"/>
      <c r="B34" s="25" t="s">
        <v>13</v>
      </c>
      <c r="C34" s="20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20"/>
      <c r="Y34" s="4">
        <v>0</v>
      </c>
      <c r="AE34" s="4" t="s">
        <v>117</v>
      </c>
      <c r="AG34" s="4" t="s">
        <v>118</v>
      </c>
    </row>
    <row r="35" spans="1:33" ht="15.75" x14ac:dyDescent="0.25">
      <c r="A35" s="20"/>
      <c r="B35" s="25" t="s">
        <v>14</v>
      </c>
      <c r="C35" s="20">
        <v>36.991891247995149</v>
      </c>
      <c r="D35" s="34">
        <v>24.445954053205813</v>
      </c>
      <c r="E35" s="34">
        <v>16.025579196000059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20"/>
      <c r="Y35" s="4">
        <v>40.471533249205876</v>
      </c>
      <c r="AE35" s="4" t="s">
        <v>119</v>
      </c>
      <c r="AG35" s="4" t="s">
        <v>110</v>
      </c>
    </row>
    <row r="36" spans="1:33" ht="15.75" x14ac:dyDescent="0.25">
      <c r="A36" s="20"/>
      <c r="B36" s="25" t="s">
        <v>15</v>
      </c>
      <c r="C36" s="20">
        <v>2293.116527903645</v>
      </c>
      <c r="D36" s="34">
        <v>245.58042652799961</v>
      </c>
      <c r="E36" s="34">
        <v>227.21142283161748</v>
      </c>
      <c r="F36" s="34">
        <v>231.81731968023823</v>
      </c>
      <c r="G36" s="34">
        <v>229.43962133491439</v>
      </c>
      <c r="H36" s="34">
        <v>222.64986580825772</v>
      </c>
      <c r="I36" s="34">
        <v>221.25369180593799</v>
      </c>
      <c r="J36" s="34">
        <v>216.08718510679111</v>
      </c>
      <c r="K36" s="34">
        <v>215.21553621320211</v>
      </c>
      <c r="L36" s="34">
        <v>213.69650465906702</v>
      </c>
      <c r="M36" s="34">
        <v>210.06515395265382</v>
      </c>
      <c r="N36" s="34">
        <v>204.87870154703256</v>
      </c>
      <c r="O36" s="34">
        <v>203.41359908024771</v>
      </c>
      <c r="P36" s="34">
        <v>201.95641923869792</v>
      </c>
      <c r="Q36" s="34">
        <v>193.21579203307348</v>
      </c>
      <c r="R36" s="34">
        <v>174.96690169630534</v>
      </c>
      <c r="S36" s="34">
        <v>171.89935225193523</v>
      </c>
      <c r="T36" s="34">
        <v>169.24577366636944</v>
      </c>
      <c r="U36" s="34">
        <v>168.04722417876391</v>
      </c>
      <c r="V36" s="34">
        <v>167.62494532233958</v>
      </c>
      <c r="W36" s="34">
        <v>166.30592222631327</v>
      </c>
      <c r="X36" s="20"/>
      <c r="Y36" s="4">
        <v>4054.5713591617578</v>
      </c>
      <c r="AE36" s="4" t="s">
        <v>120</v>
      </c>
      <c r="AG36" s="4" t="s">
        <v>110</v>
      </c>
    </row>
    <row r="37" spans="1:33" ht="15.75" x14ac:dyDescent="0.25">
      <c r="A37" s="20"/>
      <c r="B37" s="25" t="s">
        <v>93</v>
      </c>
      <c r="C37" s="20">
        <v>-526.42200898259546</v>
      </c>
      <c r="D37" s="34">
        <v>8.7502774270321044</v>
      </c>
      <c r="E37" s="34">
        <v>8.7633311875200537</v>
      </c>
      <c r="F37" s="34">
        <v>8.7744283754400563</v>
      </c>
      <c r="G37" s="34">
        <v>8.7861783391200632</v>
      </c>
      <c r="H37" s="34">
        <v>8.7473389468500553</v>
      </c>
      <c r="I37" s="34">
        <v>8.8080692140350578</v>
      </c>
      <c r="J37" s="34">
        <v>8.8214282301600591</v>
      </c>
      <c r="K37" s="34">
        <v>-118.10542427666884</v>
      </c>
      <c r="L37" s="34">
        <v>-121.55397375912766</v>
      </c>
      <c r="M37" s="34">
        <v>-126.05409743138067</v>
      </c>
      <c r="N37" s="34">
        <v>-125.9763658399232</v>
      </c>
      <c r="O37" s="34">
        <v>-131.16073956506494</v>
      </c>
      <c r="P37" s="34">
        <v>-130.84757383726287</v>
      </c>
      <c r="Q37" s="34">
        <v>-129.15765815515041</v>
      </c>
      <c r="R37" s="34">
        <v>-130.93962155416372</v>
      </c>
      <c r="S37" s="34">
        <v>-138.36326773391511</v>
      </c>
      <c r="T37" s="34">
        <v>-144.67453191934837</v>
      </c>
      <c r="U37" s="34">
        <v>9.2230080978850459</v>
      </c>
      <c r="V37" s="34">
        <v>7.9464932483348045</v>
      </c>
      <c r="W37" s="34">
        <v>7.9460559360000556</v>
      </c>
      <c r="X37" s="20"/>
      <c r="Y37" s="4">
        <v>-1210.2666450696286</v>
      </c>
      <c r="AE37" s="4" t="s">
        <v>121</v>
      </c>
      <c r="AG37" s="4" t="s">
        <v>110</v>
      </c>
    </row>
    <row r="38" spans="1:33" ht="15.75" x14ac:dyDescent="0.25">
      <c r="A38" s="20"/>
      <c r="B38" s="25" t="s">
        <v>16</v>
      </c>
      <c r="C38" s="20">
        <v>5403.4272316509105</v>
      </c>
      <c r="D38" s="34">
        <v>551.78647334916013</v>
      </c>
      <c r="E38" s="34">
        <v>567.07766389653273</v>
      </c>
      <c r="F38" s="34">
        <v>371.79693276490815</v>
      </c>
      <c r="G38" s="34">
        <v>391.69988550490297</v>
      </c>
      <c r="H38" s="34">
        <v>459.23351199229052</v>
      </c>
      <c r="I38" s="34">
        <v>487.18782736120977</v>
      </c>
      <c r="J38" s="34">
        <v>587.72359042045332</v>
      </c>
      <c r="K38" s="34">
        <v>596.85310981499401</v>
      </c>
      <c r="L38" s="34">
        <v>622.23698500258467</v>
      </c>
      <c r="M38" s="34">
        <v>508.56666702092258</v>
      </c>
      <c r="N38" s="34">
        <v>387.56118705381175</v>
      </c>
      <c r="O38" s="34">
        <v>411.05848792390123</v>
      </c>
      <c r="P38" s="34">
        <v>418.3769720477913</v>
      </c>
      <c r="Q38" s="34">
        <v>384.22269082692628</v>
      </c>
      <c r="R38" s="34">
        <v>321.90730880097453</v>
      </c>
      <c r="S38" s="34">
        <v>383.57886496738814</v>
      </c>
      <c r="T38" s="34">
        <v>414.30219694171251</v>
      </c>
      <c r="U38" s="34">
        <v>692.7961820497236</v>
      </c>
      <c r="V38" s="34">
        <v>784.46223119684907</v>
      </c>
      <c r="W38" s="34">
        <v>799.56976082300957</v>
      </c>
      <c r="X38" s="20"/>
      <c r="Y38" s="4">
        <v>10141.998529760045</v>
      </c>
      <c r="AE38" s="4" t="s">
        <v>116</v>
      </c>
      <c r="AF38" s="4" t="s">
        <v>121</v>
      </c>
      <c r="AG38" s="4" t="s">
        <v>113</v>
      </c>
    </row>
    <row r="39" spans="1:33" ht="15.75" x14ac:dyDescent="0.25">
      <c r="A39" s="20"/>
      <c r="B39" s="25" t="s">
        <v>17</v>
      </c>
      <c r="C39" s="20">
        <v>70.634468462459054</v>
      </c>
      <c r="D39" s="34">
        <v>5.2404690091799973</v>
      </c>
      <c r="E39" s="34">
        <v>2.50329582011</v>
      </c>
      <c r="F39" s="34">
        <v>3.005878757160001</v>
      </c>
      <c r="G39" s="34">
        <v>3.493372823360001</v>
      </c>
      <c r="H39" s="34">
        <v>5.9608174219300016</v>
      </c>
      <c r="I39" s="34">
        <v>4.304564270460002</v>
      </c>
      <c r="J39" s="34">
        <v>3.7471093599799978</v>
      </c>
      <c r="K39" s="34">
        <v>5.6236579956400021</v>
      </c>
      <c r="L39" s="34">
        <v>4.4395854391699983</v>
      </c>
      <c r="M39" s="34">
        <v>8.8395892580400055</v>
      </c>
      <c r="N39" s="34">
        <v>9.37256746846999</v>
      </c>
      <c r="O39" s="34">
        <v>9.7742108465499911</v>
      </c>
      <c r="P39" s="34">
        <v>11.169017836700011</v>
      </c>
      <c r="Q39" s="34">
        <v>11.346460189889999</v>
      </c>
      <c r="R39" s="34">
        <v>8.082929059890013</v>
      </c>
      <c r="S39" s="34">
        <v>8.9110318960800079</v>
      </c>
      <c r="T39" s="34">
        <v>9.2373616548100141</v>
      </c>
      <c r="U39" s="34">
        <v>10.438716501480004</v>
      </c>
      <c r="V39" s="34">
        <v>12.369821691419983</v>
      </c>
      <c r="W39" s="34">
        <v>13.27928377769001</v>
      </c>
      <c r="X39" s="20"/>
      <c r="Y39" s="4">
        <v>151.13974107801002</v>
      </c>
      <c r="AE39" s="4" t="s">
        <v>116</v>
      </c>
      <c r="AF39" s="4" t="s">
        <v>121</v>
      </c>
      <c r="AG39" s="4" t="s">
        <v>114</v>
      </c>
    </row>
    <row r="40" spans="1:33" ht="15.75" x14ac:dyDescent="0.25">
      <c r="A40" s="20"/>
      <c r="B40" s="25" t="s">
        <v>18</v>
      </c>
      <c r="C40" s="20">
        <v>122.25278149829406</v>
      </c>
      <c r="D40" s="20">
        <v>25.395204181297711</v>
      </c>
      <c r="E40" s="20">
        <v>107.1511651676078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2.4379520213069997E-2</v>
      </c>
      <c r="L40" s="20">
        <v>7.7030884275089102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/>
      <c r="Y40" s="4">
        <v>140.27383729662748</v>
      </c>
    </row>
    <row r="41" spans="1:33" ht="15.75" x14ac:dyDescent="0.25">
      <c r="A41" s="20"/>
      <c r="B41" s="25" t="s">
        <v>19</v>
      </c>
      <c r="C41" s="20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20"/>
      <c r="Y41" s="4">
        <v>0</v>
      </c>
    </row>
    <row r="42" spans="1:33" ht="15.75" x14ac:dyDescent="0.25">
      <c r="A42" s="20"/>
      <c r="B42" s="25" t="s">
        <v>20</v>
      </c>
      <c r="C42" s="20">
        <v>3.7555169181508408</v>
      </c>
      <c r="D42" s="34">
        <v>0</v>
      </c>
      <c r="E42" s="34">
        <v>0.53178464208244014</v>
      </c>
      <c r="F42" s="34">
        <v>1.224691401176E-2</v>
      </c>
      <c r="G42" s="34">
        <v>0</v>
      </c>
      <c r="H42" s="34">
        <v>0</v>
      </c>
      <c r="I42" s="34">
        <v>1.8468865773151399</v>
      </c>
      <c r="J42" s="34">
        <v>1.6994331550535902</v>
      </c>
      <c r="K42" s="34">
        <v>0</v>
      </c>
      <c r="L42" s="34">
        <v>0</v>
      </c>
      <c r="M42" s="34">
        <v>3.1593178278E-3</v>
      </c>
      <c r="N42" s="34">
        <v>0.47590792131990001</v>
      </c>
      <c r="O42" s="34">
        <v>0.44087177269080002</v>
      </c>
      <c r="P42" s="34">
        <v>0.44902331816777002</v>
      </c>
      <c r="Q42" s="34">
        <v>0.42408663079627001</v>
      </c>
      <c r="R42" s="34">
        <v>0.37877229024247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20"/>
      <c r="Y42" s="4">
        <v>6.2621725395079393</v>
      </c>
    </row>
    <row r="43" spans="1:33" x14ac:dyDescent="0.25">
      <c r="A43" s="20"/>
      <c r="X43" s="20"/>
    </row>
    <row r="44" spans="1:33" ht="15.75" x14ac:dyDescent="0.25">
      <c r="A44" s="20"/>
      <c r="B44" s="27" t="s">
        <v>1</v>
      </c>
      <c r="C44" s="35">
        <v>-1483.6540131707231</v>
      </c>
      <c r="D44" s="35">
        <v>576.5496543097496</v>
      </c>
      <c r="E44" s="35">
        <v>658.37395236680834</v>
      </c>
      <c r="F44" s="35">
        <v>193.09407367855377</v>
      </c>
      <c r="G44" s="35">
        <v>121.6219368758978</v>
      </c>
      <c r="H44" s="35">
        <v>77.661977023228118</v>
      </c>
      <c r="I44" s="35">
        <v>95.058274356529296</v>
      </c>
      <c r="J44" s="35">
        <v>168.61024529862794</v>
      </c>
      <c r="K44" s="35">
        <v>-65.319953206432814</v>
      </c>
      <c r="L44" s="35">
        <v>322.44482615131216</v>
      </c>
      <c r="M44" s="35">
        <v>-350.09747242289768</v>
      </c>
      <c r="N44" s="35">
        <v>-898.67399376005926</v>
      </c>
      <c r="O44" s="35">
        <v>-937.17115803770628</v>
      </c>
      <c r="P44" s="35">
        <v>-729.96496988473632</v>
      </c>
      <c r="Q44" s="35">
        <v>-781.98348601852592</v>
      </c>
      <c r="R44" s="35">
        <v>-1169.531312248602</v>
      </c>
      <c r="S44" s="35">
        <v>-1118.2479095730498</v>
      </c>
      <c r="T44" s="35">
        <v>-1142.9664160780601</v>
      </c>
      <c r="U44" s="35">
        <v>-624.76141427843424</v>
      </c>
      <c r="V44" s="35">
        <v>-556.61235650274614</v>
      </c>
      <c r="W44" s="35">
        <v>139.06596945874094</v>
      </c>
      <c r="X44" s="20"/>
    </row>
    <row r="45" spans="1:33" x14ac:dyDescent="0.25">
      <c r="A45" s="20"/>
      <c r="X45" s="20"/>
    </row>
    <row r="46" spans="1:33" ht="15.75" x14ac:dyDescent="0.25">
      <c r="A46" s="20">
        <v>6</v>
      </c>
      <c r="B46" s="24" t="s">
        <v>80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</row>
    <row r="47" spans="1:33" ht="15.75" x14ac:dyDescent="0.25">
      <c r="A47" s="20"/>
      <c r="B47" s="25" t="s">
        <v>21</v>
      </c>
      <c r="C47" s="20">
        <v>6742.5583598079756</v>
      </c>
      <c r="D47" s="20">
        <v>0</v>
      </c>
      <c r="E47" s="20">
        <v>0</v>
      </c>
      <c r="F47" s="20">
        <v>0</v>
      </c>
      <c r="G47" s="20">
        <v>0</v>
      </c>
      <c r="H47" s="20">
        <v>109.31405206226228</v>
      </c>
      <c r="I47" s="20">
        <v>159.49692538278427</v>
      </c>
      <c r="J47" s="20">
        <v>197.96063922882792</v>
      </c>
      <c r="K47" s="20">
        <v>338.45681176379662</v>
      </c>
      <c r="L47" s="20">
        <v>339.9211299249601</v>
      </c>
      <c r="M47" s="20">
        <v>828.17392780487182</v>
      </c>
      <c r="N47" s="20">
        <v>1173.6710553317191</v>
      </c>
      <c r="O47" s="20">
        <v>1183.85168270896</v>
      </c>
      <c r="P47" s="20">
        <v>1183.85168270896</v>
      </c>
      <c r="Q47" s="20">
        <v>1215.1638707983147</v>
      </c>
      <c r="R47" s="20">
        <v>1508.7784063864822</v>
      </c>
      <c r="S47" s="20">
        <v>1608.666946117432</v>
      </c>
      <c r="T47" s="20">
        <v>1608.666946117432</v>
      </c>
      <c r="U47" s="20">
        <v>1992.8774841576553</v>
      </c>
      <c r="V47" s="20">
        <v>2093.0746018220607</v>
      </c>
      <c r="W47" s="20">
        <v>2096.214790116218</v>
      </c>
      <c r="X47" s="20"/>
      <c r="Y47" s="4">
        <v>17638.140952432736</v>
      </c>
      <c r="AE47" s="4" t="s">
        <v>122</v>
      </c>
      <c r="AG47" s="4" t="s">
        <v>123</v>
      </c>
    </row>
    <row r="48" spans="1:33" ht="15.75" x14ac:dyDescent="0.25">
      <c r="A48" s="20"/>
      <c r="B48" s="25" t="s">
        <v>22</v>
      </c>
      <c r="C48" s="20">
        <v>1460.741064970556</v>
      </c>
      <c r="D48" s="20">
        <v>0</v>
      </c>
      <c r="E48" s="20">
        <v>0</v>
      </c>
      <c r="F48" s="20">
        <v>0</v>
      </c>
      <c r="G48" s="20">
        <v>0</v>
      </c>
      <c r="H48" s="20">
        <v>64.383644843865554</v>
      </c>
      <c r="I48" s="20">
        <v>95.547763457688873</v>
      </c>
      <c r="J48" s="20">
        <v>111.36526511424388</v>
      </c>
      <c r="K48" s="20">
        <v>111.36526511424388</v>
      </c>
      <c r="L48" s="20">
        <v>167.00343781304539</v>
      </c>
      <c r="M48" s="20">
        <v>169.15776088401901</v>
      </c>
      <c r="N48" s="20">
        <v>169.15776088402683</v>
      </c>
      <c r="O48" s="20">
        <v>169.42634693724943</v>
      </c>
      <c r="P48" s="20">
        <v>169.42634693724943</v>
      </c>
      <c r="Q48" s="20">
        <v>185.85172337290865</v>
      </c>
      <c r="R48" s="20">
        <v>369.45371533180696</v>
      </c>
      <c r="S48" s="20">
        <v>369.45371533180696</v>
      </c>
      <c r="T48" s="20">
        <v>369.45371533180696</v>
      </c>
      <c r="U48" s="20">
        <v>372.38551694831244</v>
      </c>
      <c r="V48" s="20">
        <v>373.9193921511395</v>
      </c>
      <c r="W48" s="20">
        <v>373.9193921511395</v>
      </c>
      <c r="X48" s="20"/>
      <c r="Y48" s="4">
        <v>3641.270762604554</v>
      </c>
      <c r="AE48" s="4" t="s">
        <v>124</v>
      </c>
      <c r="AG48" s="4" t="s">
        <v>125</v>
      </c>
    </row>
    <row r="49" spans="1:34" ht="15.75" x14ac:dyDescent="0.25">
      <c r="A49" s="20"/>
      <c r="B49" s="25" t="s">
        <v>23</v>
      </c>
      <c r="C49" s="20">
        <v>1075.5910070255256</v>
      </c>
      <c r="D49" s="34">
        <v>0</v>
      </c>
      <c r="E49" s="34">
        <v>0</v>
      </c>
      <c r="F49" s="34">
        <v>0</v>
      </c>
      <c r="G49" s="34">
        <v>49.851305863013522</v>
      </c>
      <c r="H49" s="34">
        <v>107.2461570095776</v>
      </c>
      <c r="I49" s="34">
        <v>118.45627122124729</v>
      </c>
      <c r="J49" s="34">
        <v>119.5802740766556</v>
      </c>
      <c r="K49" s="34">
        <v>131.58533817382758</v>
      </c>
      <c r="L49" s="34">
        <v>134.63288380845179</v>
      </c>
      <c r="M49" s="34">
        <v>136.25284627299459</v>
      </c>
      <c r="N49" s="34">
        <v>150.30835141014001</v>
      </c>
      <c r="O49" s="34">
        <v>156.2588011446494</v>
      </c>
      <c r="P49" s="34">
        <v>159.62617965496418</v>
      </c>
      <c r="Q49" s="34">
        <v>117.635430929507</v>
      </c>
      <c r="R49" s="34">
        <v>154.42018234003831</v>
      </c>
      <c r="S49" s="34">
        <v>157.93137131247829</v>
      </c>
      <c r="T49" s="34">
        <v>161.5222828115435</v>
      </c>
      <c r="U49" s="34">
        <v>165.1949672977197</v>
      </c>
      <c r="V49" s="34">
        <v>168.9511002220498</v>
      </c>
      <c r="W49" s="34">
        <v>173.17406639522005</v>
      </c>
      <c r="X49" s="20"/>
      <c r="Y49" s="4">
        <v>2362.6278099440779</v>
      </c>
      <c r="Z49" s="4" t="b">
        <v>1</v>
      </c>
      <c r="AE49" s="4" t="s">
        <v>42</v>
      </c>
      <c r="AG49" s="4" t="s">
        <v>111</v>
      </c>
    </row>
    <row r="50" spans="1:34" ht="15.75" x14ac:dyDescent="0.25">
      <c r="A50" s="20"/>
      <c r="B50" s="25" t="s">
        <v>24</v>
      </c>
      <c r="C50" s="20">
        <v>6948.4400876467453</v>
      </c>
      <c r="D50" s="34">
        <v>226.60834712027111</v>
      </c>
      <c r="E50" s="34">
        <v>247.26702035707012</v>
      </c>
      <c r="F50" s="34">
        <v>465.7494870090585</v>
      </c>
      <c r="G50" s="34">
        <v>499.64378734133356</v>
      </c>
      <c r="H50" s="34">
        <v>513.89252487950478</v>
      </c>
      <c r="I50" s="34">
        <v>522.39375423910417</v>
      </c>
      <c r="J50" s="34">
        <v>531.62503650937765</v>
      </c>
      <c r="K50" s="34">
        <v>537.7371934055742</v>
      </c>
      <c r="L50" s="34">
        <v>517.90869974373061</v>
      </c>
      <c r="M50" s="34">
        <v>749.38666783268218</v>
      </c>
      <c r="N50" s="34">
        <v>901.76697932455784</v>
      </c>
      <c r="O50" s="34">
        <v>922.52797627065797</v>
      </c>
      <c r="P50" s="34">
        <v>867.340149272085</v>
      </c>
      <c r="Q50" s="34">
        <v>900.81468592286183</v>
      </c>
      <c r="R50" s="34">
        <v>1000.1240832541739</v>
      </c>
      <c r="S50" s="34">
        <v>1027.1371617326022</v>
      </c>
      <c r="T50" s="34">
        <v>1056.2492513160141</v>
      </c>
      <c r="U50" s="34">
        <v>1088.0276839680118</v>
      </c>
      <c r="V50" s="34">
        <v>1123.2332374747798</v>
      </c>
      <c r="W50" s="34">
        <v>1162.8911348966597</v>
      </c>
      <c r="X50" s="20"/>
      <c r="Y50" s="4">
        <v>14862.324861870111</v>
      </c>
      <c r="Z50" s="4" t="b">
        <v>1</v>
      </c>
      <c r="AE50" s="4" t="s">
        <v>43</v>
      </c>
      <c r="AG50" s="4" t="s">
        <v>111</v>
      </c>
    </row>
    <row r="51" spans="1:34" ht="15.75" x14ac:dyDescent="0.25">
      <c r="A51" s="20"/>
      <c r="B51" s="25" t="s">
        <v>25</v>
      </c>
      <c r="C51" s="20">
        <v>1476.0774777170739</v>
      </c>
      <c r="D51" s="34">
        <v>80.641684909589713</v>
      </c>
      <c r="E51" s="34">
        <v>75.773518991781614</v>
      </c>
      <c r="F51" s="34">
        <v>106.247013921313</v>
      </c>
      <c r="G51" s="34">
        <v>113.7385373891894</v>
      </c>
      <c r="H51" s="34">
        <v>117.43651211795449</v>
      </c>
      <c r="I51" s="34">
        <v>130.5161989124704</v>
      </c>
      <c r="J51" s="34">
        <v>146.02225754737685</v>
      </c>
      <c r="K51" s="34">
        <v>141.62570133755693</v>
      </c>
      <c r="L51" s="34">
        <v>152.74573617991348</v>
      </c>
      <c r="M51" s="34">
        <v>144.30988407873821</v>
      </c>
      <c r="N51" s="34">
        <v>155.77479863520497</v>
      </c>
      <c r="O51" s="34">
        <v>137.76310776325539</v>
      </c>
      <c r="P51" s="34">
        <v>134.41496185636436</v>
      </c>
      <c r="Q51" s="34">
        <v>152.54724217828732</v>
      </c>
      <c r="R51" s="34">
        <v>140.26129195770727</v>
      </c>
      <c r="S51" s="34">
        <v>146.74746089681869</v>
      </c>
      <c r="T51" s="34">
        <v>153.14786298136397</v>
      </c>
      <c r="U51" s="34">
        <v>225.41075684093138</v>
      </c>
      <c r="V51" s="34">
        <v>278.56078508014548</v>
      </c>
      <c r="W51" s="34">
        <v>292.8561844406633</v>
      </c>
      <c r="X51" s="20"/>
      <c r="Y51" s="4">
        <v>3026.5414980166261</v>
      </c>
      <c r="Z51" s="4" t="b">
        <v>1</v>
      </c>
      <c r="AE51" s="4" t="s">
        <v>116</v>
      </c>
      <c r="AG51" s="4" t="s">
        <v>111</v>
      </c>
    </row>
    <row r="52" spans="1:34" ht="15.75" x14ac:dyDescent="0.25">
      <c r="A52" s="20"/>
      <c r="B52" s="25" t="s">
        <v>26</v>
      </c>
      <c r="C52" s="20">
        <v>832.5133075571739</v>
      </c>
      <c r="D52" s="34">
        <v>9.3161661356400329E-3</v>
      </c>
      <c r="E52" s="34">
        <v>9.5287022448800069E-3</v>
      </c>
      <c r="F52" s="34">
        <v>9.7460252052799339E-3</v>
      </c>
      <c r="G52" s="34">
        <v>4.0641533757721655</v>
      </c>
      <c r="H52" s="34">
        <v>33.455126994387243</v>
      </c>
      <c r="I52" s="34">
        <v>48.36839581802225</v>
      </c>
      <c r="J52" s="34">
        <v>60.242452562830721</v>
      </c>
      <c r="K52" s="34">
        <v>61.53892449880442</v>
      </c>
      <c r="L52" s="34">
        <v>88.61388861664598</v>
      </c>
      <c r="M52" s="34">
        <v>91.653890470280473</v>
      </c>
      <c r="N52" s="34">
        <v>93.7159385088476</v>
      </c>
      <c r="O52" s="34">
        <v>95.944653414558886</v>
      </c>
      <c r="P52" s="34">
        <v>98.104142362473254</v>
      </c>
      <c r="Q52" s="34">
        <v>108.73829749932969</v>
      </c>
      <c r="R52" s="34">
        <v>206.24444914349218</v>
      </c>
      <c r="S52" s="34">
        <v>210.91925982387974</v>
      </c>
      <c r="T52" s="34">
        <v>215.70023220215657</v>
      </c>
      <c r="U52" s="34">
        <v>221.64051902654492</v>
      </c>
      <c r="V52" s="34">
        <v>227.1356664497975</v>
      </c>
      <c r="W52" s="34">
        <v>232.19913611141868</v>
      </c>
      <c r="X52" s="20"/>
      <c r="Y52" s="4">
        <v>2098.3077177728278</v>
      </c>
      <c r="Z52" s="4" t="b">
        <v>1</v>
      </c>
      <c r="AE52" s="4" t="s">
        <v>117</v>
      </c>
      <c r="AG52" s="4" t="s">
        <v>126</v>
      </c>
    </row>
    <row r="53" spans="1:34" ht="15.75" x14ac:dyDescent="0.25">
      <c r="A53" s="20"/>
      <c r="B53" s="25" t="s">
        <v>81</v>
      </c>
      <c r="C53" s="20">
        <v>150.34317789971632</v>
      </c>
      <c r="D53" s="34">
        <v>0</v>
      </c>
      <c r="E53" s="34">
        <v>0</v>
      </c>
      <c r="F53" s="34">
        <v>0</v>
      </c>
      <c r="G53" s="34">
        <v>4.270014703871257</v>
      </c>
      <c r="H53" s="34">
        <v>4.4525783563024506</v>
      </c>
      <c r="I53" s="34">
        <v>4.6429476675581869</v>
      </c>
      <c r="J53" s="34">
        <v>4.8414563905562007</v>
      </c>
      <c r="K53" s="34">
        <v>20.151449160478901</v>
      </c>
      <c r="L53" s="34">
        <v>20.711795827995896</v>
      </c>
      <c r="M53" s="34">
        <v>21.289227810421412</v>
      </c>
      <c r="N53" s="34">
        <v>21.884320434157864</v>
      </c>
      <c r="O53" s="34">
        <v>22.497666501990771</v>
      </c>
      <c r="P53" s="34">
        <v>23.129887158319828</v>
      </c>
      <c r="Q53" s="34">
        <v>23.78161625335483</v>
      </c>
      <c r="R53" s="34">
        <v>29.115665488309425</v>
      </c>
      <c r="S53" s="34">
        <v>29.923137549574435</v>
      </c>
      <c r="T53" s="34">
        <v>30.746407458464841</v>
      </c>
      <c r="U53" s="34">
        <v>33.913556599507949</v>
      </c>
      <c r="V53" s="34">
        <v>34.634029184095972</v>
      </c>
      <c r="W53" s="34">
        <v>35.370937899995766</v>
      </c>
      <c r="X53" s="20"/>
      <c r="Y53" s="4">
        <v>365.35669444495602</v>
      </c>
      <c r="Z53" s="4" t="b">
        <v>1</v>
      </c>
      <c r="AE53" s="4" t="s">
        <v>121</v>
      </c>
      <c r="AG53" s="4" t="s">
        <v>111</v>
      </c>
      <c r="AH53" s="4" t="s">
        <v>126</v>
      </c>
    </row>
    <row r="54" spans="1:34" ht="15.75" x14ac:dyDescent="0.25">
      <c r="A54" s="20"/>
      <c r="B54" s="25" t="s">
        <v>70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/>
    </row>
    <row r="55" spans="1:34" ht="15.75" x14ac:dyDescent="0.25">
      <c r="A55" s="20"/>
      <c r="B55" s="25" t="s">
        <v>27</v>
      </c>
      <c r="C55" s="20">
        <v>-0.14045030535592562</v>
      </c>
      <c r="D55" s="34">
        <v>0</v>
      </c>
      <c r="E55" s="34">
        <v>-2.3056925180000001E-4</v>
      </c>
      <c r="F55" s="34">
        <v>-9.5159034403999939E-4</v>
      </c>
      <c r="G55" s="34">
        <v>-3.7513974385999988E-3</v>
      </c>
      <c r="H55" s="34">
        <v>-8.8792918906499957E-3</v>
      </c>
      <c r="I55" s="34">
        <v>-2.8706022164790009E-2</v>
      </c>
      <c r="J55" s="34">
        <v>-7.0172376264000065E-3</v>
      </c>
      <c r="K55" s="34">
        <v>-5.5852684987100073E-3</v>
      </c>
      <c r="L55" s="34">
        <v>-1.0340058859000001E-2</v>
      </c>
      <c r="M55" s="34">
        <v>-1.246569891074E-2</v>
      </c>
      <c r="N55" s="34">
        <v>-5.3288532388079991E-2</v>
      </c>
      <c r="O55" s="34">
        <v>-7.1098707002600044E-3</v>
      </c>
      <c r="P55" s="34">
        <v>-7.2799980313900106E-3</v>
      </c>
      <c r="Q55" s="34">
        <v>-7.3352572083500061E-3</v>
      </c>
      <c r="R55" s="34">
        <v>-1.517258933334E-2</v>
      </c>
      <c r="S55" s="34">
        <v>-3.5868738226709981E-2</v>
      </c>
      <c r="T55" s="34">
        <v>-8.2383068741000001E-2</v>
      </c>
      <c r="U55" s="34">
        <v>-1.0288605780239999E-2</v>
      </c>
      <c r="V55" s="34">
        <v>-1.0509183591589989E-2</v>
      </c>
      <c r="W55" s="34">
        <v>-1.0749673675030011E-2</v>
      </c>
      <c r="X55" s="20"/>
      <c r="Y55" s="4">
        <v>-0.31791265266072</v>
      </c>
      <c r="AG55" s="4" t="s">
        <v>127</v>
      </c>
    </row>
    <row r="56" spans="1:34" ht="15.75" x14ac:dyDescent="0.25">
      <c r="A56" s="20"/>
      <c r="B56" s="27" t="s">
        <v>1</v>
      </c>
      <c r="C56" s="35">
        <v>18686.124032319411</v>
      </c>
      <c r="D56" s="35">
        <v>307.25934819599644</v>
      </c>
      <c r="E56" s="35">
        <v>323.0498374818448</v>
      </c>
      <c r="F56" s="35">
        <v>572.00529536523266</v>
      </c>
      <c r="G56" s="35">
        <v>671.56404727574147</v>
      </c>
      <c r="H56" s="35">
        <v>950.17171697196375</v>
      </c>
      <c r="I56" s="35">
        <v>1079.3935506767107</v>
      </c>
      <c r="J56" s="35">
        <v>1171.6303641922427</v>
      </c>
      <c r="K56" s="35">
        <v>1342.4550981857838</v>
      </c>
      <c r="L56" s="35">
        <v>1421.5272318558843</v>
      </c>
      <c r="M56" s="35">
        <v>2140.2117394550969</v>
      </c>
      <c r="N56" s="35">
        <v>2666.2259159962659</v>
      </c>
      <c r="O56" s="35">
        <v>2688.2631248706221</v>
      </c>
      <c r="P56" s="35">
        <v>2635.8860699523848</v>
      </c>
      <c r="Q56" s="35">
        <v>2704.5255316973557</v>
      </c>
      <c r="R56" s="35">
        <v>3408.3826213126767</v>
      </c>
      <c r="S56" s="35">
        <v>3550.7431840263653</v>
      </c>
      <c r="T56" s="35">
        <v>3595.4043151500414</v>
      </c>
      <c r="U56" s="35">
        <v>4099.440196232903</v>
      </c>
      <c r="V56" s="35">
        <v>4299.4983032004775</v>
      </c>
      <c r="W56" s="35">
        <v>4366.6148923376404</v>
      </c>
      <c r="X56" s="20"/>
    </row>
    <row r="57" spans="1:34" x14ac:dyDescent="0.25">
      <c r="A57" s="20"/>
      <c r="X57" s="20"/>
    </row>
    <row r="58" spans="1:34" ht="15.75" x14ac:dyDescent="0.25">
      <c r="A58" s="20">
        <v>7</v>
      </c>
      <c r="B58" s="24" t="s">
        <v>82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</row>
    <row r="59" spans="1:34" ht="15.75" x14ac:dyDescent="0.25">
      <c r="A59" s="20"/>
      <c r="B59" s="25" t="s">
        <v>83</v>
      </c>
      <c r="C59" s="20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20"/>
      <c r="Y59" s="4">
        <v>0</v>
      </c>
      <c r="AE59" s="4" t="s">
        <v>87</v>
      </c>
      <c r="AG59" s="4" t="s">
        <v>110</v>
      </c>
    </row>
    <row r="60" spans="1:34" ht="15.75" x14ac:dyDescent="0.25">
      <c r="A60" s="20"/>
      <c r="B60" s="25" t="s">
        <v>84</v>
      </c>
      <c r="C60" s="20">
        <v>248.41080717244344</v>
      </c>
      <c r="D60" s="34">
        <v>0</v>
      </c>
      <c r="E60" s="34">
        <v>1.208448950446924</v>
      </c>
      <c r="F60" s="34">
        <v>4.8785339497330726</v>
      </c>
      <c r="G60" s="34">
        <v>8.0239817915930374</v>
      </c>
      <c r="H60" s="34">
        <v>8.6822682094038761</v>
      </c>
      <c r="I60" s="34">
        <v>14.67897408180475</v>
      </c>
      <c r="J60" s="34">
        <v>19.222193629791867</v>
      </c>
      <c r="K60" s="34">
        <v>19.432033420130228</v>
      </c>
      <c r="L60" s="34">
        <v>21.41207634394555</v>
      </c>
      <c r="M60" s="34">
        <v>26.257124557977058</v>
      </c>
      <c r="N60" s="34">
        <v>26.659257533464942</v>
      </c>
      <c r="O60" s="34">
        <v>28.629623872617081</v>
      </c>
      <c r="P60" s="34">
        <v>29.25992425058978</v>
      </c>
      <c r="Q60" s="34">
        <v>29.72647368910491</v>
      </c>
      <c r="R60" s="34">
        <v>31.547084148419849</v>
      </c>
      <c r="S60" s="34">
        <v>49.616659605265468</v>
      </c>
      <c r="T60" s="34">
        <v>49.618396126397279</v>
      </c>
      <c r="U60" s="34">
        <v>64.448140703484626</v>
      </c>
      <c r="V60" s="34">
        <v>95.877346029395909</v>
      </c>
      <c r="W60" s="34">
        <v>96.439879418508184</v>
      </c>
      <c r="X60" s="20"/>
      <c r="Y60" s="4">
        <v>625.61842031207436</v>
      </c>
      <c r="Z60" s="4" t="b">
        <v>1</v>
      </c>
      <c r="AE60" s="4" t="s">
        <v>87</v>
      </c>
      <c r="AG60" s="4" t="s">
        <v>111</v>
      </c>
    </row>
    <row r="61" spans="1:34" ht="15.75" x14ac:dyDescent="0.25">
      <c r="A61" s="20"/>
      <c r="B61" s="25" t="s">
        <v>85</v>
      </c>
      <c r="C61" s="20">
        <v>1209.8442406364118</v>
      </c>
      <c r="D61" s="34">
        <v>9.4720593313632762</v>
      </c>
      <c r="E61" s="34">
        <v>18.556657916483658</v>
      </c>
      <c r="F61" s="34">
        <v>28.189782851463111</v>
      </c>
      <c r="G61" s="34">
        <v>25.831246843091602</v>
      </c>
      <c r="H61" s="34">
        <v>30.286948431334807</v>
      </c>
      <c r="I61" s="34">
        <v>42.027003991847465</v>
      </c>
      <c r="J61" s="34">
        <v>57.379723542132297</v>
      </c>
      <c r="K61" s="34">
        <v>76.437838561709768</v>
      </c>
      <c r="L61" s="34">
        <v>97.17965761399816</v>
      </c>
      <c r="M61" s="34">
        <v>119.10509745631916</v>
      </c>
      <c r="N61" s="34">
        <v>143.20790844575129</v>
      </c>
      <c r="O61" s="34">
        <v>167.10371743566421</v>
      </c>
      <c r="P61" s="34">
        <v>190.72055542103439</v>
      </c>
      <c r="Q61" s="34">
        <v>210.68287445944461</v>
      </c>
      <c r="R61" s="34">
        <v>240.24062523107452</v>
      </c>
      <c r="S61" s="34">
        <v>264.52874158661416</v>
      </c>
      <c r="T61" s="34">
        <v>287.61119640094364</v>
      </c>
      <c r="U61" s="34">
        <v>316.09625154050019</v>
      </c>
      <c r="V61" s="34">
        <v>337.35093878939227</v>
      </c>
      <c r="W61" s="34">
        <v>367.38049092765351</v>
      </c>
      <c r="X61" s="20"/>
      <c r="Y61" s="4">
        <v>3029.3893167778165</v>
      </c>
      <c r="AE61" s="4" t="s">
        <v>88</v>
      </c>
      <c r="AG61" s="4" t="s">
        <v>110</v>
      </c>
    </row>
    <row r="62" spans="1:34" ht="15.75" x14ac:dyDescent="0.25">
      <c r="A62" s="20"/>
      <c r="B62" s="25" t="s">
        <v>86</v>
      </c>
      <c r="C62" s="20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20"/>
      <c r="Y62" s="4">
        <v>0</v>
      </c>
      <c r="Z62" s="4" t="b">
        <v>1</v>
      </c>
      <c r="AE62" s="4" t="s">
        <v>88</v>
      </c>
      <c r="AG62" s="4" t="s">
        <v>111</v>
      </c>
    </row>
    <row r="63" spans="1:34" ht="15.75" x14ac:dyDescent="0.25">
      <c r="A63" s="20"/>
      <c r="B63" s="27" t="s">
        <v>1</v>
      </c>
      <c r="C63" s="35">
        <v>1458.2550478088551</v>
      </c>
      <c r="D63" s="35">
        <v>9.4720593313632762</v>
      </c>
      <c r="E63" s="35">
        <v>19.765106866930584</v>
      </c>
      <c r="F63" s="35">
        <v>33.068316801196183</v>
      </c>
      <c r="G63" s="35">
        <v>33.855228634684636</v>
      </c>
      <c r="H63" s="35">
        <v>38.969216640738679</v>
      </c>
      <c r="I63" s="35">
        <v>56.705978073652219</v>
      </c>
      <c r="J63" s="35">
        <v>76.601917171924157</v>
      </c>
      <c r="K63" s="35">
        <v>95.869871981839992</v>
      </c>
      <c r="L63" s="35">
        <v>118.59173395794372</v>
      </c>
      <c r="M63" s="35">
        <v>145.36222201429621</v>
      </c>
      <c r="N63" s="35">
        <v>169.86716597921622</v>
      </c>
      <c r="O63" s="35">
        <v>195.7333413082813</v>
      </c>
      <c r="P63" s="35">
        <v>219.98047967162418</v>
      </c>
      <c r="Q63" s="35">
        <v>240.40934814854953</v>
      </c>
      <c r="R63" s="35">
        <v>271.78770937949434</v>
      </c>
      <c r="S63" s="35">
        <v>314.14540119187961</v>
      </c>
      <c r="T63" s="35">
        <v>337.22959252734091</v>
      </c>
      <c r="U63" s="35">
        <v>380.54439224398482</v>
      </c>
      <c r="V63" s="35">
        <v>433.22828481878821</v>
      </c>
      <c r="W63" s="35">
        <v>463.82037034616167</v>
      </c>
      <c r="X63" s="20"/>
    </row>
    <row r="64" spans="1:34" x14ac:dyDescent="0.25">
      <c r="A64" s="20"/>
      <c r="X64" s="20"/>
    </row>
    <row r="65" spans="1:33" ht="15.75" x14ac:dyDescent="0.25">
      <c r="A65" s="20">
        <v>8</v>
      </c>
      <c r="B65" s="24" t="s">
        <v>28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</row>
    <row r="66" spans="1:33" ht="15.75" x14ac:dyDescent="0.25">
      <c r="A66" s="20"/>
      <c r="B66" s="25" t="s">
        <v>29</v>
      </c>
      <c r="C66" s="20">
        <v>-3222.2405358797928</v>
      </c>
      <c r="D66" s="34">
        <v>-705.40562042714737</v>
      </c>
      <c r="E66" s="34">
        <v>-845.24546679220111</v>
      </c>
      <c r="F66" s="34">
        <v>-226.94251390492116</v>
      </c>
      <c r="G66" s="34">
        <v>-193.75027631445164</v>
      </c>
      <c r="H66" s="34">
        <v>-291.0659908297261</v>
      </c>
      <c r="I66" s="34">
        <v>-185.05359637111971</v>
      </c>
      <c r="J66" s="34">
        <v>-139.12259434524461</v>
      </c>
      <c r="K66" s="34">
        <v>-121.56593088067993</v>
      </c>
      <c r="L66" s="34">
        <v>-120.50603830785907</v>
      </c>
      <c r="M66" s="34">
        <v>-215.62672289507691</v>
      </c>
      <c r="N66" s="34">
        <v>-189.79080507510994</v>
      </c>
      <c r="O66" s="34">
        <v>-195.15125216046326</v>
      </c>
      <c r="P66" s="34">
        <v>-185.59075910083772</v>
      </c>
      <c r="Q66" s="34">
        <v>-153.34299302920772</v>
      </c>
      <c r="R66" s="34">
        <v>-219.4794138611623</v>
      </c>
      <c r="S66" s="34">
        <v>-228.53040238870534</v>
      </c>
      <c r="T66" s="34">
        <v>-232.22117496250107</v>
      </c>
      <c r="U66" s="34">
        <v>-265.90549334753302</v>
      </c>
      <c r="V66" s="34">
        <v>-262.29089105592635</v>
      </c>
      <c r="W66" s="34">
        <v>-290.1186315456232</v>
      </c>
      <c r="X66" s="20"/>
      <c r="Y66" s="4">
        <v>-5266.7065675954973</v>
      </c>
      <c r="AE66" s="4" t="s">
        <v>128</v>
      </c>
    </row>
    <row r="67" spans="1:33" ht="15.75" x14ac:dyDescent="0.25">
      <c r="A67" s="20"/>
      <c r="B67" s="25" t="s">
        <v>30</v>
      </c>
      <c r="C67" s="20">
        <v>3360.8921431460412</v>
      </c>
      <c r="D67" s="34">
        <v>207.11753206098265</v>
      </c>
      <c r="E67" s="34">
        <v>297.93897796177282</v>
      </c>
      <c r="F67" s="34">
        <v>268.20603272758814</v>
      </c>
      <c r="G67" s="34">
        <v>248.24087350918114</v>
      </c>
      <c r="H67" s="34">
        <v>228.17787848598113</v>
      </c>
      <c r="I67" s="34">
        <v>271.93620240818467</v>
      </c>
      <c r="J67" s="34">
        <v>321.6972960272247</v>
      </c>
      <c r="K67" s="34">
        <v>312.99769510619842</v>
      </c>
      <c r="L67" s="34">
        <v>374.54821703387717</v>
      </c>
      <c r="M67" s="34">
        <v>270.82622580668607</v>
      </c>
      <c r="N67" s="34">
        <v>273.4596027477898</v>
      </c>
      <c r="O67" s="34">
        <v>288.78412014522701</v>
      </c>
      <c r="P67" s="34">
        <v>319.63293171949283</v>
      </c>
      <c r="Q67" s="34">
        <v>358.67546750159806</v>
      </c>
      <c r="R67" s="34">
        <v>333.13179320437598</v>
      </c>
      <c r="S67" s="34">
        <v>363.92322816182525</v>
      </c>
      <c r="T67" s="34">
        <v>406.56966122651033</v>
      </c>
      <c r="U67" s="34">
        <v>476.73280608024152</v>
      </c>
      <c r="V67" s="34">
        <v>538.95661166253706</v>
      </c>
      <c r="W67" s="34">
        <v>567.23198820186656</v>
      </c>
      <c r="X67" s="20"/>
      <c r="Y67" s="4">
        <v>6728.7851417791417</v>
      </c>
      <c r="AE67" s="4" t="s">
        <v>129</v>
      </c>
    </row>
    <row r="68" spans="1:33" ht="15.75" x14ac:dyDescent="0.25">
      <c r="A68" s="20"/>
      <c r="B68" s="27" t="s">
        <v>1</v>
      </c>
      <c r="C68" s="35">
        <v>138.65160726624833</v>
      </c>
      <c r="D68" s="35">
        <v>-498.28808836616474</v>
      </c>
      <c r="E68" s="35">
        <v>-547.30648883042829</v>
      </c>
      <c r="F68" s="35">
        <v>41.263518822666981</v>
      </c>
      <c r="G68" s="35">
        <v>54.490597194729503</v>
      </c>
      <c r="H68" s="35">
        <v>-62.888112343744979</v>
      </c>
      <c r="I68" s="35">
        <v>86.88260603706496</v>
      </c>
      <c r="J68" s="35">
        <v>182.57470168198009</v>
      </c>
      <c r="K68" s="35">
        <v>191.43176422551849</v>
      </c>
      <c r="L68" s="35">
        <v>254.04217872601811</v>
      </c>
      <c r="M68" s="35">
        <v>55.199502911609159</v>
      </c>
      <c r="N68" s="35">
        <v>83.668797672679858</v>
      </c>
      <c r="O68" s="35">
        <v>93.632867984763749</v>
      </c>
      <c r="P68" s="35">
        <v>134.04217261865512</v>
      </c>
      <c r="Q68" s="35">
        <v>205.33247447239034</v>
      </c>
      <c r="R68" s="35">
        <v>113.65237934321368</v>
      </c>
      <c r="S68" s="35">
        <v>135.39282577311991</v>
      </c>
      <c r="T68" s="35">
        <v>174.34848626400927</v>
      </c>
      <c r="U68" s="35">
        <v>210.82731273270849</v>
      </c>
      <c r="V68" s="35">
        <v>276.66572060661071</v>
      </c>
      <c r="W68" s="35">
        <v>277.11335665624335</v>
      </c>
      <c r="X68" s="20"/>
    </row>
    <row r="69" spans="1:33" x14ac:dyDescent="0.25">
      <c r="A69" s="20"/>
      <c r="X69" s="20"/>
    </row>
    <row r="70" spans="1:33" ht="15.75" x14ac:dyDescent="0.25">
      <c r="A70" s="20">
        <v>9</v>
      </c>
      <c r="B70" s="24" t="s">
        <v>31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</row>
    <row r="71" spans="1:33" ht="15.75" x14ac:dyDescent="0.25">
      <c r="A71" s="20"/>
      <c r="B71" s="24" t="s">
        <v>32</v>
      </c>
      <c r="C71" s="31">
        <v>2490.8547675851223</v>
      </c>
      <c r="D71" s="20">
        <v>0</v>
      </c>
      <c r="E71" s="20">
        <v>23.449676310438647</v>
      </c>
      <c r="F71" s="20">
        <v>143.82201725198132</v>
      </c>
      <c r="G71" s="20">
        <v>166.47871261813501</v>
      </c>
      <c r="H71" s="20">
        <v>212.22083559168252</v>
      </c>
      <c r="I71" s="20">
        <v>217.24151870453429</v>
      </c>
      <c r="J71" s="20">
        <v>222.69968621373226</v>
      </c>
      <c r="K71" s="20">
        <v>233.6910453423948</v>
      </c>
      <c r="L71" s="20">
        <v>241.35186854167611</v>
      </c>
      <c r="M71" s="20">
        <v>261.32420523588758</v>
      </c>
      <c r="N71" s="20">
        <v>310.35316970661188</v>
      </c>
      <c r="O71" s="20">
        <v>316.49068589625813</v>
      </c>
      <c r="P71" s="20">
        <v>322.76823602689905</v>
      </c>
      <c r="Q71" s="20">
        <v>329.20206377926991</v>
      </c>
      <c r="R71" s="20">
        <v>369.99096640298126</v>
      </c>
      <c r="S71" s="20">
        <v>377.32355075427893</v>
      </c>
      <c r="T71" s="20">
        <v>384.82340198464311</v>
      </c>
      <c r="U71" s="20">
        <v>440.54771154218918</v>
      </c>
      <c r="V71" s="20">
        <v>455.912168235249</v>
      </c>
      <c r="W71" s="20">
        <v>467.45437349786908</v>
      </c>
      <c r="X71" s="20"/>
      <c r="Y71" s="4">
        <v>5497.1458936367117</v>
      </c>
      <c r="AF71" s="4" t="s">
        <v>130</v>
      </c>
      <c r="AG71" s="4" t="s">
        <v>131</v>
      </c>
    </row>
    <row r="72" spans="1:33" ht="15.75" x14ac:dyDescent="0.25">
      <c r="A72" s="20"/>
      <c r="B72" s="27" t="s">
        <v>1</v>
      </c>
      <c r="C72" s="20">
        <v>2490.8547675851223</v>
      </c>
      <c r="D72" s="35">
        <v>0</v>
      </c>
      <c r="E72" s="35">
        <v>23.449676310438647</v>
      </c>
      <c r="F72" s="35">
        <v>143.82201725198132</v>
      </c>
      <c r="G72" s="35">
        <v>166.47871261813501</v>
      </c>
      <c r="H72" s="35">
        <v>212.22083559168252</v>
      </c>
      <c r="I72" s="35">
        <v>217.24151870453429</v>
      </c>
      <c r="J72" s="35">
        <v>222.69968621373226</v>
      </c>
      <c r="K72" s="35">
        <v>233.6910453423948</v>
      </c>
      <c r="L72" s="35">
        <v>241.35186854167611</v>
      </c>
      <c r="M72" s="35">
        <v>261.32420523588758</v>
      </c>
      <c r="N72" s="35">
        <v>310.35316970661188</v>
      </c>
      <c r="O72" s="35">
        <v>316.49068589625813</v>
      </c>
      <c r="P72" s="35">
        <v>322.76823602689905</v>
      </c>
      <c r="Q72" s="35">
        <v>329.20206377926991</v>
      </c>
      <c r="R72" s="35">
        <v>369.99096640298126</v>
      </c>
      <c r="S72" s="35">
        <v>377.32355075427893</v>
      </c>
      <c r="T72" s="35">
        <v>384.82340198464311</v>
      </c>
      <c r="U72" s="35">
        <v>440.54771154218918</v>
      </c>
      <c r="V72" s="35">
        <v>455.912168235249</v>
      </c>
      <c r="W72" s="35">
        <v>467.45437349786908</v>
      </c>
      <c r="X72" s="20"/>
    </row>
    <row r="73" spans="1:33" x14ac:dyDescent="0.25">
      <c r="A73" s="20"/>
      <c r="X73" s="20"/>
    </row>
    <row r="74" spans="1:33" ht="16.5" thickBot="1" x14ac:dyDescent="0.3">
      <c r="A74" s="20"/>
      <c r="B74" s="24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33" ht="16.5" thickBot="1" x14ac:dyDescent="0.3">
      <c r="A75" s="20">
        <v>10</v>
      </c>
      <c r="B75" s="38" t="s">
        <v>33</v>
      </c>
      <c r="C75" s="39">
        <v>32806.826303412352</v>
      </c>
      <c r="D75" s="39">
        <v>1501.1913096264739</v>
      </c>
      <c r="E75" s="39">
        <v>1735.7986384305789</v>
      </c>
      <c r="F75" s="39">
        <v>2249.3674337209654</v>
      </c>
      <c r="G75" s="39">
        <v>2352.0349922087344</v>
      </c>
      <c r="H75" s="39">
        <v>2589.1301062867096</v>
      </c>
      <c r="I75" s="39">
        <v>2945.2137840406822</v>
      </c>
      <c r="J75" s="39">
        <v>3247.8455832661543</v>
      </c>
      <c r="K75" s="39">
        <v>3067.4111218023263</v>
      </c>
      <c r="L75" s="39">
        <v>3683.3974023640803</v>
      </c>
      <c r="M75" s="39">
        <v>3289.5549752623238</v>
      </c>
      <c r="N75" s="39">
        <v>3099.2921911548719</v>
      </c>
      <c r="O75" s="39">
        <v>3141.9481284439694</v>
      </c>
      <c r="P75" s="39">
        <v>3346.3754957236324</v>
      </c>
      <c r="Q75" s="39">
        <v>3427.0528909495683</v>
      </c>
      <c r="R75" s="39">
        <v>3818.8177170952495</v>
      </c>
      <c r="S75" s="39">
        <v>3810.2800668427417</v>
      </c>
      <c r="T75" s="39">
        <v>3789.9371599780802</v>
      </c>
      <c r="U75" s="39">
        <v>5002.2031526801902</v>
      </c>
      <c r="V75" s="39">
        <v>5353.2888692208653</v>
      </c>
      <c r="W75" s="39">
        <v>6191.6070738788421</v>
      </c>
      <c r="X75" s="20"/>
      <c r="Y75" s="4">
        <v>67641.748092977039</v>
      </c>
    </row>
    <row r="76" spans="1:33" ht="15.75" x14ac:dyDescent="0.25">
      <c r="A76" s="20"/>
      <c r="B76" s="24" t="s">
        <v>34</v>
      </c>
      <c r="C76" s="20">
        <v>26778.895382564195</v>
      </c>
      <c r="D76" s="20">
        <v>605.99831168947981</v>
      </c>
      <c r="E76" s="20">
        <v>695.41758049738985</v>
      </c>
      <c r="F76" s="20">
        <v>1051.8554271776075</v>
      </c>
      <c r="G76" s="20">
        <v>1244.1248147873951</v>
      </c>
      <c r="H76" s="20">
        <v>1560.9172942815253</v>
      </c>
      <c r="I76" s="20">
        <v>2081.5096663539521</v>
      </c>
      <c r="J76" s="20">
        <v>2142.4365775359902</v>
      </c>
      <c r="K76" s="20">
        <v>2324.7706146484138</v>
      </c>
      <c r="L76" s="20">
        <v>2381.3337611798106</v>
      </c>
      <c r="M76" s="20">
        <v>3119.0458732036223</v>
      </c>
      <c r="N76" s="20">
        <v>3590.5791060010483</v>
      </c>
      <c r="O76" s="20">
        <v>3637.4933676189089</v>
      </c>
      <c r="P76" s="20">
        <v>3541.964246000035</v>
      </c>
      <c r="Q76" s="20">
        <v>3625.1541221408206</v>
      </c>
      <c r="R76" s="20">
        <v>4586.8711875232084</v>
      </c>
      <c r="S76" s="20">
        <v>4499.1793941880824</v>
      </c>
      <c r="T76" s="20">
        <v>4426.4301454468678</v>
      </c>
      <c r="U76" s="20">
        <v>4794.4482689258557</v>
      </c>
      <c r="V76" s="20">
        <v>4910.089986294236</v>
      </c>
      <c r="W76" s="20">
        <v>4990.6058615448301</v>
      </c>
      <c r="X76" s="20"/>
      <c r="Y76" s="4">
        <v>59810.225607039087</v>
      </c>
    </row>
    <row r="77" spans="1:33" ht="15.75" x14ac:dyDescent="0.25">
      <c r="A77" s="20"/>
      <c r="B77" s="24" t="s">
        <v>35</v>
      </c>
      <c r="C77" s="20">
        <v>6027.9309208481609</v>
      </c>
      <c r="D77" s="20">
        <v>895.19299793699429</v>
      </c>
      <c r="E77" s="20">
        <v>1040.3810579331891</v>
      </c>
      <c r="F77" s="20">
        <v>1197.5120065433584</v>
      </c>
      <c r="G77" s="20">
        <v>1107.9101774213391</v>
      </c>
      <c r="H77" s="20">
        <v>1028.2128120051846</v>
      </c>
      <c r="I77" s="20">
        <v>863.70411768673011</v>
      </c>
      <c r="J77" s="20">
        <v>1105.4090057301646</v>
      </c>
      <c r="K77" s="20">
        <v>742.64050715391215</v>
      </c>
      <c r="L77" s="20">
        <v>1302.0636411842702</v>
      </c>
      <c r="M77" s="20">
        <v>170.50910205870161</v>
      </c>
      <c r="N77" s="20">
        <v>-491.28691484617667</v>
      </c>
      <c r="O77" s="20">
        <v>-495.54523917493947</v>
      </c>
      <c r="P77" s="20">
        <v>-195.58875027640264</v>
      </c>
      <c r="Q77" s="20">
        <v>-198.10123119125259</v>
      </c>
      <c r="R77" s="20">
        <v>-768.05347042795847</v>
      </c>
      <c r="S77" s="20">
        <v>-688.89932734534057</v>
      </c>
      <c r="T77" s="20">
        <v>-636.49298546878788</v>
      </c>
      <c r="U77" s="20">
        <v>207.75488375433517</v>
      </c>
      <c r="V77" s="20">
        <v>443.19888292662927</v>
      </c>
      <c r="W77" s="20">
        <v>1201.0012123340125</v>
      </c>
      <c r="X77" s="20"/>
      <c r="Y77" s="4">
        <v>7831.5224859379668</v>
      </c>
    </row>
    <row r="78" spans="1:33" x14ac:dyDescent="0.25">
      <c r="A78" s="20"/>
      <c r="X78" s="20"/>
    </row>
    <row r="79" spans="1:33" ht="16.5" thickBot="1" x14ac:dyDescent="0.3">
      <c r="A79" s="20"/>
      <c r="B79" s="24"/>
      <c r="C79" s="40"/>
      <c r="G79" s="20"/>
      <c r="X79" s="20"/>
    </row>
    <row r="80" spans="1:33" ht="16.5" thickBot="1" x14ac:dyDescent="0.3">
      <c r="A80" s="20">
        <v>11</v>
      </c>
      <c r="B80" s="38" t="s">
        <v>36</v>
      </c>
      <c r="C80" s="41" t="s">
        <v>94</v>
      </c>
      <c r="D80" s="42"/>
      <c r="E80" s="42">
        <v>0</v>
      </c>
      <c r="F80" s="42"/>
      <c r="G80" s="42"/>
      <c r="H80" s="43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</row>
    <row r="81" spans="1:33" ht="15.75" x14ac:dyDescent="0.25">
      <c r="A81" s="20"/>
      <c r="B81" s="2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</row>
    <row r="82" spans="1:33" ht="15.75" x14ac:dyDescent="0.25">
      <c r="A82" s="20"/>
      <c r="B82" s="24"/>
      <c r="C82" s="20"/>
      <c r="D82" s="9"/>
    </row>
    <row r="83" spans="1:33" ht="15.75" x14ac:dyDescent="0.25">
      <c r="A83" s="20">
        <v>12</v>
      </c>
      <c r="B83" s="24" t="s">
        <v>71</v>
      </c>
      <c r="AE83" s="4" t="s">
        <v>107</v>
      </c>
      <c r="AF83" s="4" t="s">
        <v>107</v>
      </c>
      <c r="AG83" s="4" t="s">
        <v>108</v>
      </c>
    </row>
    <row r="84" spans="1:33" ht="15.75" x14ac:dyDescent="0.25">
      <c r="A84" s="20"/>
      <c r="B84" s="25" t="s">
        <v>74</v>
      </c>
      <c r="C84" s="46">
        <v>248467.43174076788</v>
      </c>
      <c r="D84" s="34">
        <v>25343.408757408739</v>
      </c>
      <c r="E84" s="34">
        <v>27129.38536604507</v>
      </c>
      <c r="F84" s="34">
        <v>20338.473038113942</v>
      </c>
      <c r="G84" s="34">
        <v>19069.006463518399</v>
      </c>
      <c r="H84" s="34">
        <v>20004.821243985669</v>
      </c>
      <c r="I84" s="34">
        <v>21138.666003095412</v>
      </c>
      <c r="J84" s="34">
        <v>19868.334911815909</v>
      </c>
      <c r="K84" s="34">
        <v>16522.87858560243</v>
      </c>
      <c r="L84" s="34">
        <v>16752.646136625881</v>
      </c>
      <c r="M84" s="34">
        <v>11895.126069931661</v>
      </c>
      <c r="N84" s="34">
        <v>8700.6963941741087</v>
      </c>
      <c r="O84" s="34">
        <v>8872.215860094906</v>
      </c>
      <c r="P84" s="34">
        <v>8069.7890123306261</v>
      </c>
      <c r="Q84" s="34">
        <v>7322.8517638920457</v>
      </c>
      <c r="R84" s="34">
        <v>5547.4045441328981</v>
      </c>
      <c r="S84" s="34">
        <v>5309.0401702710769</v>
      </c>
      <c r="T84" s="34">
        <v>5492.5287992465464</v>
      </c>
      <c r="U84" s="34">
        <v>304.24628154686002</v>
      </c>
      <c r="V84" s="34">
        <v>375.14565160989002</v>
      </c>
      <c r="W84" s="34">
        <v>410.76668732581021</v>
      </c>
      <c r="AE84" s="4" t="s">
        <v>74</v>
      </c>
      <c r="AG84" s="4" t="s">
        <v>132</v>
      </c>
    </row>
    <row r="85" spans="1:33" ht="15.75" x14ac:dyDescent="0.25">
      <c r="A85" s="20"/>
      <c r="B85" s="25" t="s">
        <v>87</v>
      </c>
      <c r="C85" s="46">
        <v>11424.93203785709</v>
      </c>
      <c r="D85" s="34">
        <v>565.05057677352829</v>
      </c>
      <c r="E85" s="34">
        <v>556.75944031159872</v>
      </c>
      <c r="F85" s="34">
        <v>527.60054938295934</v>
      </c>
      <c r="G85" s="34">
        <v>542.97539844256903</v>
      </c>
      <c r="H85" s="34">
        <v>610.77270739052824</v>
      </c>
      <c r="I85" s="34">
        <v>691.51014921405817</v>
      </c>
      <c r="J85" s="34">
        <v>570.57622184914806</v>
      </c>
      <c r="K85" s="34">
        <v>571.85419473530794</v>
      </c>
      <c r="L85" s="34">
        <v>574.45359360642817</v>
      </c>
      <c r="M85" s="34">
        <v>558.40743352570883</v>
      </c>
      <c r="N85" s="34">
        <v>625.46047588232909</v>
      </c>
      <c r="O85" s="34">
        <v>517.13761787020917</v>
      </c>
      <c r="P85" s="34">
        <v>528.3425848386189</v>
      </c>
      <c r="Q85" s="34">
        <v>534.56016611545886</v>
      </c>
      <c r="R85" s="34">
        <v>553.81236242053876</v>
      </c>
      <c r="S85" s="34">
        <v>586.85503611512866</v>
      </c>
      <c r="T85" s="34">
        <v>653.28303403446876</v>
      </c>
      <c r="U85" s="34">
        <v>562.84148247646817</v>
      </c>
      <c r="V85" s="34">
        <v>544.96147882616856</v>
      </c>
      <c r="W85" s="34">
        <v>547.71753404586843</v>
      </c>
      <c r="AE85" s="4" t="s">
        <v>87</v>
      </c>
      <c r="AG85" s="4" t="s">
        <v>132</v>
      </c>
    </row>
    <row r="86" spans="1:33" ht="15.75" x14ac:dyDescent="0.25">
      <c r="A86" s="20"/>
      <c r="B86" s="25" t="s">
        <v>88</v>
      </c>
      <c r="C86" s="46">
        <v>143687.9643132145</v>
      </c>
      <c r="D86" s="34">
        <v>557.18773725517985</v>
      </c>
      <c r="E86" s="34">
        <v>1091.59349065627</v>
      </c>
      <c r="F86" s="34">
        <v>1658.2934505615101</v>
      </c>
      <c r="G86" s="34">
        <v>2270.0509792815606</v>
      </c>
      <c r="H86" s="34">
        <v>2945.3763777821891</v>
      </c>
      <c r="I86" s="34">
        <v>3668.2512593217621</v>
      </c>
      <c r="J86" s="34">
        <v>4444.6665963839505</v>
      </c>
      <c r="K86" s="34">
        <v>5227.4882563119318</v>
      </c>
      <c r="L86" s="34">
        <v>6044.3095318132055</v>
      </c>
      <c r="M86" s="34">
        <v>6829.7248681707224</v>
      </c>
      <c r="N86" s="34">
        <v>7627.538707497346</v>
      </c>
      <c r="O86" s="34">
        <v>8406.1275805574423</v>
      </c>
      <c r="P86" s="34">
        <v>9168.1588564091217</v>
      </c>
      <c r="Q86" s="34">
        <v>9911.6151171608089</v>
      </c>
      <c r="R86" s="34">
        <v>10672.0888565028</v>
      </c>
      <c r="S86" s="34">
        <v>11346.196768673113</v>
      </c>
      <c r="T86" s="34">
        <v>11975.837673603761</v>
      </c>
      <c r="U86" s="34">
        <v>12651.18526058375</v>
      </c>
      <c r="V86" s="34">
        <v>13292.356454663839</v>
      </c>
      <c r="W86" s="34">
        <v>13899.916490024239</v>
      </c>
      <c r="AE86" s="4" t="s">
        <v>88</v>
      </c>
      <c r="AG86" s="4" t="s">
        <v>132</v>
      </c>
    </row>
    <row r="87" spans="1:33" ht="15.75" x14ac:dyDescent="0.25">
      <c r="A87" s="20"/>
      <c r="B87" s="25" t="s">
        <v>39</v>
      </c>
      <c r="C87" s="46">
        <v>-6415.9878708439446</v>
      </c>
      <c r="D87" s="34">
        <v>79.393737128785119</v>
      </c>
      <c r="E87" s="34">
        <v>230.18376800000408</v>
      </c>
      <c r="F87" s="34">
        <v>-373.63963199999796</v>
      </c>
      <c r="G87" s="34">
        <v>-373.642631999998</v>
      </c>
      <c r="H87" s="34">
        <v>-373.64063199999799</v>
      </c>
      <c r="I87" s="34">
        <v>-373.64063199999799</v>
      </c>
      <c r="J87" s="34">
        <v>-373.64463199999801</v>
      </c>
      <c r="K87" s="34">
        <v>-373.64063199999799</v>
      </c>
      <c r="L87" s="34">
        <v>-373.642631999998</v>
      </c>
      <c r="M87" s="34">
        <v>-373.64463199999801</v>
      </c>
      <c r="N87" s="34">
        <v>-373.642631999998</v>
      </c>
      <c r="O87" s="34">
        <v>-373.64063199999799</v>
      </c>
      <c r="P87" s="34">
        <v>-373.645631972768</v>
      </c>
      <c r="Q87" s="34">
        <v>-373.64563199999799</v>
      </c>
      <c r="R87" s="34">
        <v>-373.63963199999796</v>
      </c>
      <c r="S87" s="34">
        <v>-373.64063199999799</v>
      </c>
      <c r="T87" s="34">
        <v>-373.64163199999797</v>
      </c>
      <c r="U87" s="34">
        <v>-373.64563199999799</v>
      </c>
      <c r="V87" s="34">
        <v>-373.64563199999799</v>
      </c>
      <c r="W87" s="34">
        <v>-373.64163199999797</v>
      </c>
      <c r="AE87" s="4" t="s">
        <v>119</v>
      </c>
      <c r="AG87" s="4" t="s">
        <v>132</v>
      </c>
    </row>
    <row r="88" spans="1:33" ht="15.75" x14ac:dyDescent="0.25">
      <c r="A88" s="20"/>
      <c r="B88" s="25" t="s">
        <v>40</v>
      </c>
      <c r="C88" s="46">
        <v>93816.284276775783</v>
      </c>
      <c r="D88" s="34">
        <v>5404.1526608070808</v>
      </c>
      <c r="E88" s="34">
        <v>5112.0180344456203</v>
      </c>
      <c r="F88" s="34">
        <v>5224.2236052404705</v>
      </c>
      <c r="G88" s="34">
        <v>5194.6911745822208</v>
      </c>
      <c r="H88" s="34">
        <v>5129.7270821340499</v>
      </c>
      <c r="I88" s="34">
        <v>5103.6922131540778</v>
      </c>
      <c r="J88" s="34">
        <v>5017.9968540384489</v>
      </c>
      <c r="K88" s="34">
        <v>4993.6101201025494</v>
      </c>
      <c r="L88" s="34">
        <v>4973.5710552441797</v>
      </c>
      <c r="M88" s="34">
        <v>4912.1919558358095</v>
      </c>
      <c r="N88" s="34">
        <v>4793.7904153046493</v>
      </c>
      <c r="O88" s="34">
        <v>4724.0005073158591</v>
      </c>
      <c r="P88" s="34">
        <v>4701.6813520137575</v>
      </c>
      <c r="Q88" s="34">
        <v>4531.0046375273378</v>
      </c>
      <c r="R88" s="34">
        <v>4096.6977526565188</v>
      </c>
      <c r="S88" s="34">
        <v>4070.2568795737889</v>
      </c>
      <c r="T88" s="34">
        <v>4005.0901818533307</v>
      </c>
      <c r="U88" s="34">
        <v>3959.4110350364599</v>
      </c>
      <c r="V88" s="34">
        <v>3945.0095304458091</v>
      </c>
      <c r="W88" s="34">
        <v>3923.4672294637576</v>
      </c>
      <c r="AE88" s="4" t="s">
        <v>120</v>
      </c>
      <c r="AG88" s="4" t="s">
        <v>132</v>
      </c>
    </row>
    <row r="89" spans="1:33" ht="15.75" x14ac:dyDescent="0.25">
      <c r="A89" s="20"/>
      <c r="B89" s="25" t="s">
        <v>41</v>
      </c>
      <c r="C89" s="46">
        <v>231853.18753591477</v>
      </c>
      <c r="D89" s="34">
        <v>15540.32798518758</v>
      </c>
      <c r="E89" s="34">
        <v>16718.581052709011</v>
      </c>
      <c r="F89" s="34">
        <v>12501.969907404489</v>
      </c>
      <c r="G89" s="34">
        <v>12463.185774283989</v>
      </c>
      <c r="H89" s="34">
        <v>13177.964731455269</v>
      </c>
      <c r="I89" s="34">
        <v>13927.46913918776</v>
      </c>
      <c r="J89" s="34">
        <v>15309.46324682054</v>
      </c>
      <c r="K89" s="34">
        <v>14419.14020098529</v>
      </c>
      <c r="L89" s="34">
        <v>14614.522839743151</v>
      </c>
      <c r="M89" s="34">
        <v>11674.94911244393</v>
      </c>
      <c r="N89" s="34">
        <v>8604.6209846537167</v>
      </c>
      <c r="O89" s="34">
        <v>8832.3168251536554</v>
      </c>
      <c r="P89" s="34">
        <v>8830.2670050639845</v>
      </c>
      <c r="Q89" s="34">
        <v>7961.0440754452438</v>
      </c>
      <c r="R89" s="34">
        <v>6303.8537871193612</v>
      </c>
      <c r="S89" s="34">
        <v>7262.9374236129861</v>
      </c>
      <c r="T89" s="34">
        <v>7448.2395264650659</v>
      </c>
      <c r="U89" s="34">
        <v>11289.33113251139</v>
      </c>
      <c r="V89" s="34">
        <v>12646.936759349977</v>
      </c>
      <c r="W89" s="34">
        <v>12326.06602631838</v>
      </c>
      <c r="AE89" s="4" t="s">
        <v>41</v>
      </c>
      <c r="AG89" s="4" t="s">
        <v>132</v>
      </c>
    </row>
    <row r="90" spans="1:33" ht="15.75" x14ac:dyDescent="0.25">
      <c r="A90" s="20"/>
      <c r="B90" s="25" t="s">
        <v>42</v>
      </c>
      <c r="C90" s="46">
        <v>176991.64382287159</v>
      </c>
      <c r="D90" s="34">
        <v>2456.8337592961502</v>
      </c>
      <c r="E90" s="34">
        <v>3002.3708682850802</v>
      </c>
      <c r="F90" s="34">
        <v>3670.9234134931498</v>
      </c>
      <c r="G90" s="34">
        <v>5688.7037986947298</v>
      </c>
      <c r="H90" s="34">
        <v>7759.8491221228423</v>
      </c>
      <c r="I90" s="34">
        <v>7872.3768725556492</v>
      </c>
      <c r="J90" s="34">
        <v>7841.9497263064632</v>
      </c>
      <c r="K90" s="34">
        <v>8839.6966916744423</v>
      </c>
      <c r="L90" s="34">
        <v>8804.8553959811306</v>
      </c>
      <c r="M90" s="34">
        <v>8586.9580214302405</v>
      </c>
      <c r="N90" s="34">
        <v>9706.0232348743812</v>
      </c>
      <c r="O90" s="34">
        <v>10008.31697633817</v>
      </c>
      <c r="P90" s="34">
        <v>9432.9152254484525</v>
      </c>
      <c r="Q90" s="34">
        <v>9394.7674648301927</v>
      </c>
      <c r="R90" s="34">
        <v>12367.399981348441</v>
      </c>
      <c r="S90" s="34">
        <v>12247.578512897333</v>
      </c>
      <c r="T90" s="34">
        <v>12216.766592828712</v>
      </c>
      <c r="U90" s="34">
        <v>12355.773302436432</v>
      </c>
      <c r="V90" s="34">
        <v>12362.887604451969</v>
      </c>
      <c r="W90" s="34">
        <v>12374.697257577611</v>
      </c>
      <c r="AE90" s="4" t="s">
        <v>42</v>
      </c>
      <c r="AG90" s="4" t="s">
        <v>132</v>
      </c>
    </row>
    <row r="91" spans="1:33" ht="15.75" x14ac:dyDescent="0.25">
      <c r="A91" s="20"/>
      <c r="B91" s="25" t="s">
        <v>43</v>
      </c>
      <c r="C91" s="46">
        <v>550539.06671667111</v>
      </c>
      <c r="D91" s="34">
        <v>10258.67610075839</v>
      </c>
      <c r="E91" s="34">
        <v>10786.68530773444</v>
      </c>
      <c r="F91" s="34">
        <v>15810.2699487462</v>
      </c>
      <c r="G91" s="34">
        <v>15581.75096925465</v>
      </c>
      <c r="H91" s="34">
        <v>16067.69193359515</v>
      </c>
      <c r="I91" s="34">
        <v>16102.25430962469</v>
      </c>
      <c r="J91" s="34">
        <v>16036.312564163889</v>
      </c>
      <c r="K91" s="34">
        <v>17000.614676421268</v>
      </c>
      <c r="L91" s="34">
        <v>16581.044014124931</v>
      </c>
      <c r="M91" s="34">
        <v>29170.78706931333</v>
      </c>
      <c r="N91" s="34">
        <v>35615.716386102809</v>
      </c>
      <c r="O91" s="34">
        <v>35198.228708807175</v>
      </c>
      <c r="P91" s="34">
        <v>36073.497262640201</v>
      </c>
      <c r="Q91" s="34">
        <v>36995.566936028139</v>
      </c>
      <c r="R91" s="34">
        <v>40999.425732943309</v>
      </c>
      <c r="S91" s="34">
        <v>40710.038429577042</v>
      </c>
      <c r="T91" s="34">
        <v>40328.701044013018</v>
      </c>
      <c r="U91" s="34">
        <v>41073.090727817638</v>
      </c>
      <c r="V91" s="34">
        <v>40089.9131843055</v>
      </c>
      <c r="W91" s="34">
        <v>40058.80141069938</v>
      </c>
      <c r="AE91" s="4" t="s">
        <v>43</v>
      </c>
      <c r="AG91" s="4" t="s">
        <v>132</v>
      </c>
    </row>
    <row r="92" spans="1:33" ht="15.75" x14ac:dyDescent="0.25">
      <c r="A92" s="20"/>
      <c r="B92" s="25" t="s">
        <v>44</v>
      </c>
      <c r="C92" s="46">
        <v>134161.033831523</v>
      </c>
      <c r="D92" s="34">
        <v>4620.0009044242406</v>
      </c>
      <c r="E92" s="34">
        <v>4595.8692990793797</v>
      </c>
      <c r="F92" s="34">
        <v>4702.5327547101915</v>
      </c>
      <c r="G92" s="34">
        <v>4713.9231815904413</v>
      </c>
      <c r="H92" s="34">
        <v>4637.2670982715799</v>
      </c>
      <c r="I92" s="34">
        <v>4501.829826980771</v>
      </c>
      <c r="J92" s="34">
        <v>4618.5685933609893</v>
      </c>
      <c r="K92" s="34">
        <v>8361.1250469794977</v>
      </c>
      <c r="L92" s="34">
        <v>8564.5694669747372</v>
      </c>
      <c r="M92" s="34">
        <v>8194.4029573821881</v>
      </c>
      <c r="N92" s="34">
        <v>7716.8142022649372</v>
      </c>
      <c r="O92" s="34">
        <v>7567.9930070169376</v>
      </c>
      <c r="P92" s="34">
        <v>7769.9039429861059</v>
      </c>
      <c r="Q92" s="34">
        <v>7762.9375609745857</v>
      </c>
      <c r="R92" s="34">
        <v>7794.1662409455075</v>
      </c>
      <c r="S92" s="34">
        <v>7457.6622084718983</v>
      </c>
      <c r="T92" s="34">
        <v>7420.883481307269</v>
      </c>
      <c r="U92" s="34">
        <v>7391.5957054315004</v>
      </c>
      <c r="V92" s="34">
        <v>7240.4543301724498</v>
      </c>
      <c r="W92" s="34">
        <v>8528.5340221977949</v>
      </c>
      <c r="AE92" s="4" t="s">
        <v>121</v>
      </c>
      <c r="AG92" s="4" t="s">
        <v>132</v>
      </c>
    </row>
    <row r="93" spans="1:33" ht="15.75" x14ac:dyDescent="0.25">
      <c r="A93" s="20"/>
      <c r="B93" s="27" t="s">
        <v>1</v>
      </c>
      <c r="C93" s="35">
        <v>1584525.556404752</v>
      </c>
      <c r="D93" s="46">
        <v>64825.032219039669</v>
      </c>
      <c r="E93" s="46">
        <v>69223.446627266472</v>
      </c>
      <c r="F93" s="46">
        <v>64060.64703565291</v>
      </c>
      <c r="G93" s="46">
        <v>65150.645107648568</v>
      </c>
      <c r="H93" s="46">
        <v>69959.829664737277</v>
      </c>
      <c r="I93" s="46">
        <v>72632.40914113418</v>
      </c>
      <c r="J93" s="46">
        <v>73334.22408273934</v>
      </c>
      <c r="K93" s="46">
        <v>75562.767140812706</v>
      </c>
      <c r="L93" s="46">
        <v>76536.329402113639</v>
      </c>
      <c r="M93" s="46">
        <v>81448.902856033601</v>
      </c>
      <c r="N93" s="46">
        <v>83017.018168754294</v>
      </c>
      <c r="O93" s="46">
        <v>83752.696451154348</v>
      </c>
      <c r="P93" s="46">
        <v>84200.909609758091</v>
      </c>
      <c r="Q93" s="46">
        <v>84040.702089973813</v>
      </c>
      <c r="R93" s="46">
        <v>87961.209626069365</v>
      </c>
      <c r="S93" s="46">
        <v>88616.924797192376</v>
      </c>
      <c r="T93" s="46">
        <v>89167.688701352177</v>
      </c>
      <c r="U93" s="46">
        <v>89213.829295840493</v>
      </c>
      <c r="V93" s="46">
        <v>90124.019361825602</v>
      </c>
      <c r="W93" s="46">
        <v>91696.325025652841</v>
      </c>
    </row>
    <row r="94" spans="1:33" ht="15.75" x14ac:dyDescent="0.25">
      <c r="B94" s="24"/>
    </row>
    <row r="95" spans="1:33" ht="15.75" x14ac:dyDescent="0.25">
      <c r="B95" s="24" t="s">
        <v>69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</row>
    <row r="98" spans="1:27" x14ac:dyDescent="0.25">
      <c r="S98" s="9"/>
    </row>
    <row r="100" spans="1:27" x14ac:dyDescent="0.25">
      <c r="A100" s="4">
        <v>13</v>
      </c>
      <c r="B100" s="7" t="s">
        <v>49</v>
      </c>
    </row>
    <row r="101" spans="1:27" x14ac:dyDescent="0.25">
      <c r="B101" s="4" t="s">
        <v>95</v>
      </c>
      <c r="C101" s="20">
        <v>2.764485218643364E-2</v>
      </c>
      <c r="D101" s="20">
        <v>0</v>
      </c>
      <c r="E101" s="20">
        <v>0</v>
      </c>
      <c r="F101" s="20">
        <v>0</v>
      </c>
      <c r="G101" s="20">
        <v>0</v>
      </c>
      <c r="H101" s="20">
        <v>9.7415882896147703E-3</v>
      </c>
      <c r="I101" s="20">
        <v>9.3392838038823794E-3</v>
      </c>
      <c r="J101" s="20">
        <v>9.2056758531903204E-3</v>
      </c>
      <c r="K101" s="20">
        <v>4.3006203496292411E-3</v>
      </c>
      <c r="L101" s="20">
        <v>4.7759112345079225E-3</v>
      </c>
      <c r="M101" s="20">
        <v>2.3582491477673389E-3</v>
      </c>
      <c r="N101" s="20">
        <v>8.8059019634208007E-4</v>
      </c>
      <c r="O101" s="20">
        <v>8.4443758267632003E-4</v>
      </c>
      <c r="P101" s="20">
        <v>8.2830732921909006E-4</v>
      </c>
      <c r="Q101" s="20">
        <v>7.2659568543744033E-4</v>
      </c>
      <c r="R101" s="20">
        <v>8.1232412727038988E-4</v>
      </c>
      <c r="S101" s="20">
        <v>4.9144066132920006E-4</v>
      </c>
      <c r="T101" s="20">
        <v>0</v>
      </c>
      <c r="U101" s="20">
        <v>0</v>
      </c>
      <c r="V101" s="20">
        <v>0</v>
      </c>
      <c r="W101" s="20">
        <v>0</v>
      </c>
    </row>
    <row r="103" spans="1:27" x14ac:dyDescent="0.25">
      <c r="B103" s="4" t="s">
        <v>96</v>
      </c>
      <c r="C103" s="20">
        <v>-3486.6687204370296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-585.35796601623758</v>
      </c>
      <c r="J103" s="42">
        <v>-565.09101382486926</v>
      </c>
      <c r="K103" s="42">
        <v>-603.84857164657979</v>
      </c>
      <c r="L103" s="42">
        <v>-582.95375647718959</v>
      </c>
      <c r="M103" s="42">
        <v>-620.92062155109784</v>
      </c>
      <c r="N103" s="42">
        <v>-578.30338398767992</v>
      </c>
      <c r="O103" s="42">
        <v>-638.86891804653999</v>
      </c>
      <c r="P103" s="42">
        <v>-577.58137681388121</v>
      </c>
      <c r="Q103" s="42">
        <v>-596.71486488415303</v>
      </c>
      <c r="R103" s="42">
        <v>-564.53428853371577</v>
      </c>
      <c r="S103" s="42">
        <v>-617.43462217385604</v>
      </c>
      <c r="T103" s="42">
        <v>-662.86568618328909</v>
      </c>
      <c r="U103" s="42">
        <v>0</v>
      </c>
      <c r="V103" s="42">
        <v>0</v>
      </c>
      <c r="W103" s="42">
        <v>0</v>
      </c>
      <c r="Z103" s="4" t="s">
        <v>133</v>
      </c>
      <c r="AA103" s="4" t="s">
        <v>134</v>
      </c>
    </row>
    <row r="104" spans="1:27" x14ac:dyDescent="0.25">
      <c r="B104" s="4" t="s">
        <v>89</v>
      </c>
      <c r="C104" s="20">
        <v>2921.2587343552304</v>
      </c>
      <c r="D104" s="42">
        <v>0</v>
      </c>
      <c r="E104" s="42">
        <v>0</v>
      </c>
      <c r="F104" s="42">
        <v>342.2395314250877</v>
      </c>
      <c r="G104" s="42">
        <v>336.52550549385649</v>
      </c>
      <c r="H104" s="42">
        <v>373.85244706229952</v>
      </c>
      <c r="I104" s="42">
        <v>356.3103925514547</v>
      </c>
      <c r="J104" s="42">
        <v>385.99013467354411</v>
      </c>
      <c r="K104" s="42">
        <v>352.5484572435127</v>
      </c>
      <c r="L104" s="42">
        <v>398.46533819481658</v>
      </c>
      <c r="M104" s="42">
        <v>306.79796119202024</v>
      </c>
      <c r="N104" s="42">
        <v>240.36763061853901</v>
      </c>
      <c r="O104" s="42">
        <v>264.42356248704311</v>
      </c>
      <c r="P104" s="42">
        <v>278.15044621251656</v>
      </c>
      <c r="Q104" s="42">
        <v>266.8222243995105</v>
      </c>
      <c r="R104" s="42">
        <v>215.22654432437449</v>
      </c>
      <c r="S104" s="42">
        <v>242.78805263336</v>
      </c>
      <c r="T104" s="42">
        <v>272.27025616276899</v>
      </c>
      <c r="U104" s="42">
        <v>288.44799526505636</v>
      </c>
      <c r="V104" s="42">
        <v>364.20087822024499</v>
      </c>
      <c r="W104" s="42">
        <v>393.40624393709243</v>
      </c>
      <c r="Z104" s="4" t="s">
        <v>135</v>
      </c>
      <c r="AA104" s="4">
        <v>0</v>
      </c>
    </row>
    <row r="105" spans="1:27" x14ac:dyDescent="0.25">
      <c r="B105" s="4" t="s">
        <v>90</v>
      </c>
      <c r="C105" s="20">
        <v>155.69833721718962</v>
      </c>
      <c r="D105" s="42">
        <v>69.692940434511954</v>
      </c>
      <c r="E105" s="42">
        <v>82.895894317090466</v>
      </c>
      <c r="F105" s="42">
        <v>5.7964520180865691</v>
      </c>
      <c r="G105" s="42">
        <v>3.2771877444990389</v>
      </c>
      <c r="H105" s="42">
        <v>2.5947308747298914</v>
      </c>
      <c r="I105" s="42">
        <v>4.4934215029981592</v>
      </c>
      <c r="J105" s="42">
        <v>2.4779635103133608</v>
      </c>
      <c r="K105" s="42">
        <v>1.70742784477383</v>
      </c>
      <c r="L105" s="42">
        <v>1.35207142876582</v>
      </c>
      <c r="M105" s="42">
        <v>0.99505647105318984</v>
      </c>
      <c r="N105" s="42">
        <v>0.43428525974006998</v>
      </c>
      <c r="O105" s="42">
        <v>0.65642830809557984</v>
      </c>
      <c r="P105" s="42">
        <v>0.94972067218801004</v>
      </c>
      <c r="Q105" s="42">
        <v>0.48874155276287001</v>
      </c>
      <c r="R105" s="42">
        <v>0.48917637405458997</v>
      </c>
      <c r="S105" s="42">
        <v>0.26096624966861998</v>
      </c>
      <c r="T105" s="42">
        <v>0.17073208427117001</v>
      </c>
      <c r="U105" s="42">
        <v>0</v>
      </c>
      <c r="V105" s="42">
        <v>0</v>
      </c>
      <c r="W105" s="42">
        <v>0</v>
      </c>
      <c r="Z105" s="4" t="s">
        <v>136</v>
      </c>
      <c r="AA105" s="4">
        <v>0</v>
      </c>
    </row>
    <row r="106" spans="1:27" x14ac:dyDescent="0.25">
      <c r="B106" s="4" t="s">
        <v>97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0">
        <v>0</v>
      </c>
      <c r="S106" s="20">
        <v>0</v>
      </c>
      <c r="T106" s="20">
        <v>0</v>
      </c>
      <c r="U106" s="20">
        <v>0</v>
      </c>
      <c r="V106" s="20">
        <v>0</v>
      </c>
      <c r="W106" s="20">
        <v>0</v>
      </c>
      <c r="Z106" s="4" t="s">
        <v>137</v>
      </c>
    </row>
    <row r="107" spans="1:27" x14ac:dyDescent="0.25">
      <c r="B107" s="4" t="s">
        <v>1</v>
      </c>
      <c r="C107" s="35">
        <v>-409.71164886460951</v>
      </c>
      <c r="D107" s="35">
        <v>69.692940434511954</v>
      </c>
      <c r="E107" s="35">
        <v>82.895894317090466</v>
      </c>
      <c r="F107" s="35">
        <v>348.03598344317425</v>
      </c>
      <c r="G107" s="35">
        <v>339.80269323835552</v>
      </c>
      <c r="H107" s="35">
        <v>376.44717793702944</v>
      </c>
      <c r="I107" s="35">
        <v>-224.55415196178473</v>
      </c>
      <c r="J107" s="35">
        <v>-176.62291564101179</v>
      </c>
      <c r="K107" s="35">
        <v>-249.59268655829325</v>
      </c>
      <c r="L107" s="35">
        <v>-183.13634685360719</v>
      </c>
      <c r="M107" s="35">
        <v>-313.1276038880244</v>
      </c>
      <c r="N107" s="35">
        <v>-337.50146810940083</v>
      </c>
      <c r="O107" s="35">
        <v>-373.78892725140128</v>
      </c>
      <c r="P107" s="35">
        <v>-298.48120992917666</v>
      </c>
      <c r="Q107" s="35">
        <v>-329.40389893187967</v>
      </c>
      <c r="R107" s="35">
        <v>-348.81856783528673</v>
      </c>
      <c r="S107" s="35">
        <v>-374.38560329082742</v>
      </c>
      <c r="T107" s="35">
        <v>-390.42469793624895</v>
      </c>
      <c r="U107" s="35">
        <v>288.44799526505636</v>
      </c>
      <c r="V107" s="35">
        <v>364.20087822024499</v>
      </c>
      <c r="W107" s="35">
        <v>393.40624393709243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21A7C80BB35994197FEB01FF39B1D7F" ma:contentTypeVersion="44" ma:contentTypeDescription="" ma:contentTypeScope="" ma:versionID="8fdd37a0482b8f2ce186f1ad3418938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Pending</CaseStatus>
    <OpenedDate xmlns="dc463f71-b30c-4ab2-9473-d307f9d35888">2020-05-07T07:00:00+00:00</OpenedDate>
    <SignificantOrder xmlns="dc463f71-b30c-4ab2-9473-d307f9d35888">false</SignificantOrder>
    <Date1 xmlns="dc463f71-b30c-4ab2-9473-d307f9d35888">2024-04-09T07:00:00+00:00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200420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F56908F-F49E-4E66-9A95-23435E8A7F2F}"/>
</file>

<file path=customXml/itemProps2.xml><?xml version="1.0" encoding="utf-8"?>
<ds:datastoreItem xmlns:ds="http://schemas.openxmlformats.org/officeDocument/2006/customXml" ds:itemID="{6F663C5D-4D29-4DC4-ABEB-B95EEFCD6CC5}"/>
</file>

<file path=customXml/itemProps3.xml><?xml version="1.0" encoding="utf-8"?>
<ds:datastoreItem xmlns:ds="http://schemas.openxmlformats.org/officeDocument/2006/customXml" ds:itemID="{810E4B53-CC7C-4CC9-B296-562C2F7D4928}"/>
</file>

<file path=customXml/itemProps4.xml><?xml version="1.0" encoding="utf-8"?>
<ds:datastoreItem xmlns:ds="http://schemas.openxmlformats.org/officeDocument/2006/customXml" ds:itemID="{8907C86A-4B10-494C-B15E-D0A2EEF9A5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Fig 6.32</vt:lpstr>
      <vt:lpstr>Delta</vt:lpstr>
      <vt:lpstr>Change</vt:lpstr>
      <vt:lpstr>Base</vt:lpstr>
      <vt:lpstr>BaseStudyName</vt:lpstr>
      <vt:lpstr>ChangeStudyName</vt:lpstr>
      <vt:lpstr>Discount_Rate</vt:lpstr>
      <vt:lpstr>FinalPVRR</vt:lpstr>
      <vt:lpstr>ST_Risk_Adj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2021-08-28T20:45:58Z</dcterms:created>
  <dcterms:modified xsi:type="dcterms:W3CDTF">2024-04-05T04:15:35Z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0x0101006E56B4D1795A2E4DB2F0B01679ED314A00B21A7C80BB35994197FEB01FF39B1D7F</vt:lpwstr>
  </property>
  <property fmtid="{D5CDD505-2E9C-101B-9397-08002B2CF9AE}" pid="3" name="_docset_NoMedatataSyncRequired">
    <vt:lpwstr>False</vt:lpwstr>
  </property>
</Properties>
</file>