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DCCDCCA0-2638-4DDA-A0CD-248D52265833}" xr6:coauthVersionLast="47" xr6:coauthVersionMax="47" xr10:uidLastSave="{00000000-0000-0000-0000-000000000000}"/>
  <bookViews>
    <workbookView xWindow="28680" yWindow="-120" windowWidth="29040" windowHeight="16440" activeTab="1" xr2:uid="{4647B072-AA9D-471D-8AD6-AB4582BCEE0A}"/>
  </bookViews>
  <sheets>
    <sheet name="Prices" sheetId="1" r:id="rId1"/>
    <sheet name="Sheet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2" l="1"/>
  <c r="T7" i="2" s="1"/>
  <c r="T6" i="2" s="1"/>
  <c r="T5" i="2" s="1"/>
  <c r="T4" i="2" s="1"/>
  <c r="T3" i="2" s="1"/>
  <c r="T9" i="2"/>
  <c r="V9" i="2" a="1"/>
  <c r="V9" i="2" s="1"/>
  <c r="W9" i="2" s="1"/>
  <c r="Y9" i="2" s="1"/>
  <c r="X9" i="2" a="1"/>
  <c r="X9" i="2" s="1"/>
  <c r="AF9" i="2" a="1"/>
  <c r="AF9" i="2" s="1"/>
  <c r="AG9" i="2"/>
  <c r="AI9" i="2" s="1"/>
  <c r="AH9" i="2" a="1"/>
  <c r="AH9" i="2" s="1"/>
  <c r="AP9" i="2" a="1"/>
  <c r="AP9" i="2" s="1"/>
  <c r="AQ9" i="2" s="1"/>
  <c r="AS9" i="2" s="1"/>
  <c r="AR9" i="2" a="1"/>
  <c r="AR9" i="2"/>
  <c r="AY9" i="2" a="1"/>
  <c r="AY9" i="2" s="1"/>
  <c r="AZ9" i="2" s="1"/>
  <c r="BB9" i="2" s="1"/>
  <c r="BA9" i="2" a="1"/>
  <c r="BA9" i="2"/>
  <c r="BH9" i="2" a="1"/>
  <c r="BH9" i="2" s="1"/>
  <c r="BI9" i="2" s="1"/>
  <c r="BK9" i="2" s="1"/>
  <c r="BJ9" i="2" a="1"/>
  <c r="BJ9" i="2" s="1"/>
  <c r="T10" i="2"/>
  <c r="V10" i="2" a="1"/>
  <c r="V10" i="2"/>
  <c r="W10" i="2" s="1"/>
  <c r="X10" i="2" a="1"/>
  <c r="X10" i="2" s="1"/>
  <c r="AF10" i="2" a="1"/>
  <c r="AF10" i="2"/>
  <c r="AG10" i="2" s="1"/>
  <c r="AI10" i="2" s="1"/>
  <c r="AJ10" i="2" s="1"/>
  <c r="AH10" i="2" a="1"/>
  <c r="AH10" i="2" s="1"/>
  <c r="AP10" i="2" a="1"/>
  <c r="AP10" i="2" s="1"/>
  <c r="AQ10" i="2" s="1"/>
  <c r="AU10" i="2" s="1"/>
  <c r="AR10" i="2" a="1"/>
  <c r="AR10" i="2" s="1"/>
  <c r="AS10" i="2"/>
  <c r="AT10" i="2" s="1"/>
  <c r="AV10" i="2" s="1"/>
  <c r="AY10" i="2" a="1"/>
  <c r="AY10" i="2" s="1"/>
  <c r="AZ10" i="2" s="1"/>
  <c r="BA10" i="2" a="1"/>
  <c r="BA10" i="2"/>
  <c r="BH10" i="2" a="1"/>
  <c r="BH10" i="2" s="1"/>
  <c r="BI10" i="2"/>
  <c r="BK10" i="2" s="1"/>
  <c r="BL10" i="2" s="1"/>
  <c r="BJ10" i="2" a="1"/>
  <c r="BJ10" i="2"/>
  <c r="T11" i="2"/>
  <c r="V11" i="2" a="1"/>
  <c r="V11" i="2" s="1"/>
  <c r="W11" i="2" s="1"/>
  <c r="Y11" i="2" s="1"/>
  <c r="Z11" i="2" s="1"/>
  <c r="X11" i="2" a="1"/>
  <c r="X11" i="2" s="1"/>
  <c r="AF11" i="2" a="1"/>
  <c r="AF11" i="2" s="1"/>
  <c r="AG11" i="2" s="1"/>
  <c r="AI11" i="2" s="1"/>
  <c r="AJ11" i="2" s="1"/>
  <c r="AH11" i="2" a="1"/>
  <c r="AH11" i="2" s="1"/>
  <c r="AP11" i="2" a="1"/>
  <c r="AP11" i="2"/>
  <c r="AQ11" i="2" s="1"/>
  <c r="AR11" i="2" a="1"/>
  <c r="AR11" i="2" s="1"/>
  <c r="AY11" i="2" a="1"/>
  <c r="AY11" i="2" s="1"/>
  <c r="AZ11" i="2"/>
  <c r="BB11" i="2" s="1"/>
  <c r="BC11" i="2" s="1"/>
  <c r="BA11" i="2" a="1"/>
  <c r="BA11" i="2" s="1"/>
  <c r="BH11" i="2" a="1"/>
  <c r="BH11" i="2" s="1"/>
  <c r="BI11" i="2" s="1"/>
  <c r="BK11" i="2" s="1"/>
  <c r="BL11" i="2" s="1"/>
  <c r="BJ11" i="2" a="1"/>
  <c r="BJ11" i="2" s="1"/>
  <c r="T12" i="2"/>
  <c r="V12" i="2" a="1"/>
  <c r="V12" i="2" s="1"/>
  <c r="W12" i="2" s="1"/>
  <c r="X12" i="2" a="1"/>
  <c r="X12" i="2" s="1"/>
  <c r="Y12" i="2"/>
  <c r="Z12" i="2" s="1"/>
  <c r="AF12" i="2" a="1"/>
  <c r="AF12" i="2"/>
  <c r="AG12" i="2" s="1"/>
  <c r="AI12" i="2" s="1"/>
  <c r="AJ12" i="2" s="1"/>
  <c r="AH12" i="2" a="1"/>
  <c r="AH12" i="2" s="1"/>
  <c r="AP12" i="2" a="1"/>
  <c r="AP12" i="2"/>
  <c r="AQ12" i="2" s="1"/>
  <c r="AR12" i="2" a="1"/>
  <c r="AR12" i="2"/>
  <c r="AY12" i="2" a="1"/>
  <c r="AY12" i="2" s="1"/>
  <c r="AZ12" i="2" s="1"/>
  <c r="BB12" i="2" s="1"/>
  <c r="BC12" i="2" s="1"/>
  <c r="BA12" i="2" a="1"/>
  <c r="BA12" i="2" s="1"/>
  <c r="BH12" i="2" a="1"/>
  <c r="BH12" i="2"/>
  <c r="BI12" i="2" s="1"/>
  <c r="BK12" i="2" s="1"/>
  <c r="BL12" i="2" s="1"/>
  <c r="BJ12" i="2" a="1"/>
  <c r="BJ12" i="2"/>
  <c r="T13" i="2"/>
  <c r="V13" i="2" a="1"/>
  <c r="V13" i="2"/>
  <c r="W13" i="2" s="1"/>
  <c r="Y13" i="2" s="1"/>
  <c r="Z13" i="2" s="1"/>
  <c r="X13" i="2" a="1"/>
  <c r="X13" i="2" s="1"/>
  <c r="AF13" i="2" a="1"/>
  <c r="AF13" i="2"/>
  <c r="AG13" i="2" s="1"/>
  <c r="AH13" i="2" a="1"/>
  <c r="AH13" i="2" s="1"/>
  <c r="AP13" i="2" a="1"/>
  <c r="AP13" i="2"/>
  <c r="AQ13" i="2" s="1"/>
  <c r="AR13" i="2" a="1"/>
  <c r="AR13" i="2" s="1"/>
  <c r="AU13" i="2"/>
  <c r="AY13" i="2" a="1"/>
  <c r="AY13" i="2" s="1"/>
  <c r="AZ13" i="2" s="1"/>
  <c r="BB13" i="2" s="1"/>
  <c r="BC13" i="2" s="1"/>
  <c r="BA13" i="2" a="1"/>
  <c r="BA13" i="2"/>
  <c r="BH13" i="2" a="1"/>
  <c r="BH13" i="2" s="1"/>
  <c r="BI13" i="2" s="1"/>
  <c r="BK13" i="2" s="1"/>
  <c r="BL13" i="2" s="1"/>
  <c r="BJ13" i="2" a="1"/>
  <c r="BJ13" i="2"/>
  <c r="T14" i="2"/>
  <c r="V14" i="2" a="1"/>
  <c r="V14" i="2"/>
  <c r="W14" i="2" s="1"/>
  <c r="Y14" i="2" s="1"/>
  <c r="Z14" i="2" s="1"/>
  <c r="X14" i="2" a="1"/>
  <c r="X14" i="2" s="1"/>
  <c r="AF14" i="2" a="1"/>
  <c r="AF14" i="2"/>
  <c r="AG14" i="2" s="1"/>
  <c r="AH14" i="2" a="1"/>
  <c r="AH14" i="2" s="1"/>
  <c r="AP14" i="2" a="1"/>
  <c r="AP14" i="2" s="1"/>
  <c r="AQ14" i="2" s="1"/>
  <c r="AU14" i="2" s="1"/>
  <c r="AR14" i="2" a="1"/>
  <c r="AR14" i="2" s="1"/>
  <c r="AS14" i="2" s="1"/>
  <c r="AT14" i="2" s="1"/>
  <c r="AY14" i="2" a="1"/>
  <c r="AY14" i="2" s="1"/>
  <c r="AZ14" i="2" s="1"/>
  <c r="BB14" i="2" s="1"/>
  <c r="BA14" i="2" a="1"/>
  <c r="BA14" i="2"/>
  <c r="BH14" i="2" a="1"/>
  <c r="BH14" i="2" s="1"/>
  <c r="BI14" i="2" s="1"/>
  <c r="BK14" i="2" s="1"/>
  <c r="BL14" i="2" s="1"/>
  <c r="BJ14" i="2" a="1"/>
  <c r="BJ14" i="2"/>
  <c r="T15" i="2"/>
  <c r="V15" i="2" a="1"/>
  <c r="V15" i="2" s="1"/>
  <c r="W15" i="2" s="1"/>
  <c r="X15" i="2" a="1"/>
  <c r="X15" i="2" s="1"/>
  <c r="AF15" i="2" a="1"/>
  <c r="AF15" i="2" s="1"/>
  <c r="AG15" i="2" s="1"/>
  <c r="AI15" i="2" s="1"/>
  <c r="AJ15" i="2" s="1"/>
  <c r="AH15" i="2" a="1"/>
  <c r="AH15" i="2" s="1"/>
  <c r="AP15" i="2" a="1"/>
  <c r="AP15" i="2"/>
  <c r="AQ15" i="2" s="1"/>
  <c r="AR15" i="2" a="1"/>
  <c r="AR15" i="2" s="1"/>
  <c r="AY15" i="2" a="1"/>
  <c r="AY15" i="2" s="1"/>
  <c r="AZ15" i="2" s="1"/>
  <c r="BB15" i="2" s="1"/>
  <c r="BC15" i="2" s="1"/>
  <c r="BA15" i="2" a="1"/>
  <c r="BA15" i="2" s="1"/>
  <c r="BH15" i="2" a="1"/>
  <c r="BH15" i="2" s="1"/>
  <c r="BI15" i="2" s="1"/>
  <c r="BK15" i="2" s="1"/>
  <c r="BL15" i="2" s="1"/>
  <c r="BJ15" i="2" a="1"/>
  <c r="BJ15" i="2" s="1"/>
  <c r="T16" i="2"/>
  <c r="V16" i="2" a="1"/>
  <c r="V16" i="2" s="1"/>
  <c r="W16" i="2" s="1"/>
  <c r="Y16" i="2" s="1"/>
  <c r="Z16" i="2" s="1"/>
  <c r="X16" i="2" a="1"/>
  <c r="X16" i="2" s="1"/>
  <c r="AF16" i="2" a="1"/>
  <c r="AF16" i="2"/>
  <c r="AG16" i="2" s="1"/>
  <c r="AI16" i="2" s="1"/>
  <c r="AJ16" i="2" s="1"/>
  <c r="AH16" i="2" a="1"/>
  <c r="AH16" i="2" s="1"/>
  <c r="AP16" i="2" a="1"/>
  <c r="AP16" i="2"/>
  <c r="AQ16" i="2" s="1"/>
  <c r="AR16" i="2" a="1"/>
  <c r="AR16" i="2"/>
  <c r="AY16" i="2" a="1"/>
  <c r="AY16" i="2" s="1"/>
  <c r="AZ16" i="2" s="1"/>
  <c r="BA16" i="2" a="1"/>
  <c r="BA16" i="2" s="1"/>
  <c r="BH16" i="2" a="1"/>
  <c r="BH16" i="2" s="1"/>
  <c r="BI16" i="2" s="1"/>
  <c r="BK16" i="2" s="1"/>
  <c r="BJ16" i="2" a="1"/>
  <c r="BJ16" i="2"/>
  <c r="T17" i="2"/>
  <c r="V17" i="2" a="1"/>
  <c r="V17" i="2"/>
  <c r="W17" i="2" s="1"/>
  <c r="Y17" i="2" s="1"/>
  <c r="Z17" i="2" s="1"/>
  <c r="X17" i="2" a="1"/>
  <c r="X17" i="2" s="1"/>
  <c r="AF17" i="2" a="1"/>
  <c r="AF17" i="2"/>
  <c r="AG17" i="2" s="1"/>
  <c r="AH17" i="2" a="1"/>
  <c r="AH17" i="2" s="1"/>
  <c r="AP17" i="2" a="1"/>
  <c r="AP17" i="2"/>
  <c r="AQ17" i="2" s="1"/>
  <c r="AS17" i="2" s="1"/>
  <c r="AT17" i="2" s="1"/>
  <c r="AR17" i="2" a="1"/>
  <c r="AR17" i="2"/>
  <c r="AY17" i="2" a="1"/>
  <c r="AY17" i="2" s="1"/>
  <c r="AZ17" i="2" s="1"/>
  <c r="BB17" i="2" s="1"/>
  <c r="BA17" i="2" a="1"/>
  <c r="BA17" i="2"/>
  <c r="BC17" i="2"/>
  <c r="BH17" i="2" a="1"/>
  <c r="BH17" i="2"/>
  <c r="BI17" i="2"/>
  <c r="BK17" i="2" s="1"/>
  <c r="BL17" i="2" s="1"/>
  <c r="BJ17" i="2" a="1"/>
  <c r="BJ17" i="2"/>
  <c r="T18" i="2"/>
  <c r="V18" i="2" a="1"/>
  <c r="V18" i="2"/>
  <c r="W18" i="2" s="1"/>
  <c r="Y18" i="2" s="1"/>
  <c r="Z18" i="2" s="1"/>
  <c r="X18" i="2" a="1"/>
  <c r="X18" i="2" s="1"/>
  <c r="AF18" i="2" a="1"/>
  <c r="AF18" i="2"/>
  <c r="AG18" i="2" s="1"/>
  <c r="AH18" i="2" a="1"/>
  <c r="AH18" i="2" s="1"/>
  <c r="AP18" i="2" a="1"/>
  <c r="AP18" i="2" s="1"/>
  <c r="AQ18" i="2" s="1"/>
  <c r="AU18" i="2" s="1"/>
  <c r="AR18" i="2" a="1"/>
  <c r="AR18" i="2" s="1"/>
  <c r="AY18" i="2" a="1"/>
  <c r="AY18" i="2" s="1"/>
  <c r="AZ18" i="2" s="1"/>
  <c r="BB18" i="2" s="1"/>
  <c r="BC18" i="2" s="1"/>
  <c r="BA18" i="2" a="1"/>
  <c r="BA18" i="2"/>
  <c r="BH18" i="2" a="1"/>
  <c r="BH18" i="2" s="1"/>
  <c r="BI18" i="2"/>
  <c r="BK18" i="2" s="1"/>
  <c r="BJ18" i="2" a="1"/>
  <c r="BJ18" i="2"/>
  <c r="T19" i="2"/>
  <c r="V19" i="2" a="1"/>
  <c r="V19" i="2" s="1"/>
  <c r="W19" i="2" s="1"/>
  <c r="Y19" i="2" s="1"/>
  <c r="Z19" i="2" s="1"/>
  <c r="X19" i="2" a="1"/>
  <c r="X19" i="2" s="1"/>
  <c r="AF19" i="2" a="1"/>
  <c r="AF19" i="2" s="1"/>
  <c r="AG19" i="2" s="1"/>
  <c r="AH19" i="2" a="1"/>
  <c r="AH19" i="2" s="1"/>
  <c r="AI19" i="2" s="1"/>
  <c r="AJ19" i="2" s="1"/>
  <c r="AP19" i="2" a="1"/>
  <c r="AP19" i="2"/>
  <c r="AQ19" i="2" s="1"/>
  <c r="AR19" i="2" a="1"/>
  <c r="AR19" i="2" s="1"/>
  <c r="AY19" i="2" a="1"/>
  <c r="AY19" i="2" s="1"/>
  <c r="AZ19" i="2" s="1"/>
  <c r="BB19" i="2" s="1"/>
  <c r="BC19" i="2" s="1"/>
  <c r="BA19" i="2" a="1"/>
  <c r="BA19" i="2" s="1"/>
  <c r="BH19" i="2" a="1"/>
  <c r="BH19" i="2" s="1"/>
  <c r="BI19" i="2" s="1"/>
  <c r="BK19" i="2" s="1"/>
  <c r="BJ19" i="2" a="1"/>
  <c r="BJ19" i="2" s="1"/>
  <c r="T20" i="2"/>
  <c r="V20" i="2" a="1"/>
  <c r="V20" i="2" s="1"/>
  <c r="W20" i="2" s="1"/>
  <c r="Y20" i="2" s="1"/>
  <c r="Z20" i="2" s="1"/>
  <c r="X20" i="2" a="1"/>
  <c r="X20" i="2" s="1"/>
  <c r="AF20" i="2" a="1"/>
  <c r="AF20" i="2"/>
  <c r="AG20" i="2" s="1"/>
  <c r="AI20" i="2" s="1"/>
  <c r="AJ20" i="2" s="1"/>
  <c r="AH20" i="2" a="1"/>
  <c r="AH20" i="2" s="1"/>
  <c r="AP20" i="2" a="1"/>
  <c r="AP20" i="2"/>
  <c r="AQ20" i="2" s="1"/>
  <c r="AR20" i="2" a="1"/>
  <c r="AR20" i="2" s="1"/>
  <c r="AY20" i="2" a="1"/>
  <c r="AY20" i="2" s="1"/>
  <c r="AZ20" i="2" s="1"/>
  <c r="BB20" i="2" s="1"/>
  <c r="BA20" i="2" a="1"/>
  <c r="BA20" i="2" s="1"/>
  <c r="BH20" i="2" a="1"/>
  <c r="BH20" i="2" s="1"/>
  <c r="BI20" i="2" s="1"/>
  <c r="BK20" i="2" s="1"/>
  <c r="BL20" i="2" s="1"/>
  <c r="BJ20" i="2" a="1"/>
  <c r="BJ20" i="2"/>
  <c r="T21" i="2"/>
  <c r="V21" i="2" a="1"/>
  <c r="V21" i="2"/>
  <c r="W21" i="2" s="1"/>
  <c r="X21" i="2" a="1"/>
  <c r="X21" i="2" s="1"/>
  <c r="AF21" i="2" a="1"/>
  <c r="AF21" i="2"/>
  <c r="AG21" i="2" s="1"/>
  <c r="AH21" i="2" a="1"/>
  <c r="AH21" i="2" s="1"/>
  <c r="AP21" i="2" a="1"/>
  <c r="AP21" i="2"/>
  <c r="AQ21" i="2" s="1"/>
  <c r="AS21" i="2" s="1"/>
  <c r="AT21" i="2" s="1"/>
  <c r="H18" i="1" s="1"/>
  <c r="AR21" i="2" a="1"/>
  <c r="AR21" i="2"/>
  <c r="AY21" i="2" a="1"/>
  <c r="AY21" i="2" s="1"/>
  <c r="AZ21" i="2" s="1"/>
  <c r="BA21" i="2" a="1"/>
  <c r="BA21" i="2" s="1"/>
  <c r="BH21" i="2" a="1"/>
  <c r="BH21" i="2"/>
  <c r="BI21" i="2"/>
  <c r="BJ21" i="2" a="1"/>
  <c r="BJ21" i="2"/>
  <c r="T22" i="2"/>
  <c r="V22" i="2" a="1"/>
  <c r="V22" i="2"/>
  <c r="W22" i="2" s="1"/>
  <c r="X22" i="2" a="1"/>
  <c r="X22" i="2" s="1"/>
  <c r="AF22" i="2" a="1"/>
  <c r="AF22" i="2"/>
  <c r="AG22" i="2" s="1"/>
  <c r="AH22" i="2" a="1"/>
  <c r="AH22" i="2" s="1"/>
  <c r="AP22" i="2" a="1"/>
  <c r="AP22" i="2" s="1"/>
  <c r="AQ22" i="2" s="1"/>
  <c r="AU22" i="2" s="1"/>
  <c r="AR22" i="2" a="1"/>
  <c r="AR22" i="2" s="1"/>
  <c r="AS22" i="2"/>
  <c r="AT22" i="2" s="1"/>
  <c r="AV22" i="2" s="1"/>
  <c r="G19" i="1" s="1"/>
  <c r="AY22" i="2" a="1"/>
  <c r="AY22" i="2" s="1"/>
  <c r="AZ22" i="2" s="1"/>
  <c r="BB22" i="2" s="1"/>
  <c r="BA22" i="2" a="1"/>
  <c r="BA22" i="2"/>
  <c r="BH22" i="2" a="1"/>
  <c r="BH22" i="2" s="1"/>
  <c r="BI22" i="2" s="1"/>
  <c r="BK22" i="2" s="1"/>
  <c r="BL22" i="2" s="1"/>
  <c r="BJ22" i="2" a="1"/>
  <c r="BJ22" i="2"/>
  <c r="T23" i="2"/>
  <c r="V23" i="2" a="1"/>
  <c r="V23" i="2" s="1"/>
  <c r="W23" i="2" s="1"/>
  <c r="Y23" i="2" s="1"/>
  <c r="Z23" i="2" s="1"/>
  <c r="F20" i="1" s="1"/>
  <c r="X23" i="2" a="1"/>
  <c r="X23" i="2" s="1"/>
  <c r="AF23" i="2" a="1"/>
  <c r="AF23" i="2"/>
  <c r="AG23" i="2" s="1"/>
  <c r="AI23" i="2" s="1"/>
  <c r="AJ23" i="2" s="1"/>
  <c r="AH23" i="2" a="1"/>
  <c r="AH23" i="2" s="1"/>
  <c r="AP23" i="2" a="1"/>
  <c r="AP23" i="2"/>
  <c r="AQ23" i="2" s="1"/>
  <c r="AR23" i="2" a="1"/>
  <c r="AR23" i="2" s="1"/>
  <c r="AY23" i="2" a="1"/>
  <c r="AY23" i="2" s="1"/>
  <c r="AZ23" i="2"/>
  <c r="BB23" i="2" s="1"/>
  <c r="BA23" i="2" a="1"/>
  <c r="BA23" i="2" s="1"/>
  <c r="BH23" i="2" a="1"/>
  <c r="BH23" i="2" s="1"/>
  <c r="BI23" i="2" s="1"/>
  <c r="BK23" i="2" s="1"/>
  <c r="BL23" i="2" s="1"/>
  <c r="BJ23" i="2" a="1"/>
  <c r="BJ23" i="2" s="1"/>
  <c r="T24" i="2"/>
  <c r="V24" i="2" a="1"/>
  <c r="V24" i="2" s="1"/>
  <c r="W24" i="2" s="1"/>
  <c r="X24" i="2" a="1"/>
  <c r="X24" i="2" s="1"/>
  <c r="Y24" i="2"/>
  <c r="Z24" i="2" s="1"/>
  <c r="AF24" i="2" a="1"/>
  <c r="AF24" i="2"/>
  <c r="AG24" i="2" s="1"/>
  <c r="AI24" i="2" s="1"/>
  <c r="AJ24" i="2" s="1"/>
  <c r="AH24" i="2" a="1"/>
  <c r="AH24" i="2" s="1"/>
  <c r="AP24" i="2" a="1"/>
  <c r="AP24" i="2"/>
  <c r="AQ24" i="2" s="1"/>
  <c r="AR24" i="2" a="1"/>
  <c r="AR24" i="2" s="1"/>
  <c r="AY24" i="2" a="1"/>
  <c r="AY24" i="2" s="1"/>
  <c r="AZ24" i="2" s="1"/>
  <c r="BA24" i="2" a="1"/>
  <c r="BA24" i="2" s="1"/>
  <c r="BH24" i="2" a="1"/>
  <c r="BH24" i="2" s="1"/>
  <c r="BI24" i="2" s="1"/>
  <c r="BK24" i="2" s="1"/>
  <c r="BL24" i="2" s="1"/>
  <c r="BJ24" i="2" a="1"/>
  <c r="BJ24" i="2"/>
  <c r="T25" i="2"/>
  <c r="V25" i="2" a="1"/>
  <c r="V25" i="2"/>
  <c r="W25" i="2" s="1"/>
  <c r="Y25" i="2" s="1"/>
  <c r="Z25" i="2" s="1"/>
  <c r="X25" i="2" a="1"/>
  <c r="X25" i="2" s="1"/>
  <c r="AF25" i="2" a="1"/>
  <c r="AF25" i="2"/>
  <c r="AG25" i="2"/>
  <c r="AI25" i="2" s="1"/>
  <c r="AJ25" i="2" s="1"/>
  <c r="D22" i="1" s="1"/>
  <c r="AH25" i="2" a="1"/>
  <c r="AH25" i="2"/>
  <c r="AP25" i="2" a="1"/>
  <c r="AP25" i="2" s="1"/>
  <c r="AQ25" i="2" s="1"/>
  <c r="AR25" i="2" a="1"/>
  <c r="AR25" i="2" s="1"/>
  <c r="AS25" i="2" s="1"/>
  <c r="AT25" i="2" s="1"/>
  <c r="H22" i="1" s="1"/>
  <c r="AY25" i="2" a="1"/>
  <c r="AY25" i="2" s="1"/>
  <c r="AZ25" i="2" s="1"/>
  <c r="BB25" i="2" s="1"/>
  <c r="BC25" i="2" s="1"/>
  <c r="J22" i="1" s="1"/>
  <c r="BA25" i="2" a="1"/>
  <c r="BA25" i="2"/>
  <c r="BH25" i="2" a="1"/>
  <c r="BH25" i="2"/>
  <c r="BI25" i="2" s="1"/>
  <c r="BK25" i="2" s="1"/>
  <c r="BJ25" i="2" a="1"/>
  <c r="BJ25" i="2"/>
  <c r="T26" i="2"/>
  <c r="V26" i="2" a="1"/>
  <c r="V26" i="2"/>
  <c r="W26" i="2" s="1"/>
  <c r="Y26" i="2" s="1"/>
  <c r="Z26" i="2" s="1"/>
  <c r="F23" i="1" s="1"/>
  <c r="X26" i="2" a="1"/>
  <c r="X26" i="2"/>
  <c r="AF26" i="2" a="1"/>
  <c r="AF26" i="2" s="1"/>
  <c r="AG26" i="2" s="1"/>
  <c r="AI26" i="2" s="1"/>
  <c r="AJ26" i="2" s="1"/>
  <c r="AH26" i="2" a="1"/>
  <c r="AH26" i="2" s="1"/>
  <c r="AP26" i="2" a="1"/>
  <c r="AP26" i="2"/>
  <c r="AQ26" i="2" s="1"/>
  <c r="AS26" i="2" s="1"/>
  <c r="AT26" i="2" s="1"/>
  <c r="AR26" i="2" a="1"/>
  <c r="AR26" i="2" s="1"/>
  <c r="AY26" i="2" a="1"/>
  <c r="AY26" i="2" s="1"/>
  <c r="AZ26" i="2" s="1"/>
  <c r="BB26" i="2" s="1"/>
  <c r="BC26" i="2" s="1"/>
  <c r="J23" i="1" s="1"/>
  <c r="BA26" i="2" a="1"/>
  <c r="BA26" i="2"/>
  <c r="BH26" i="2" a="1"/>
  <c r="BH26" i="2"/>
  <c r="BI26" i="2" s="1"/>
  <c r="BK26" i="2" s="1"/>
  <c r="BL26" i="2" s="1"/>
  <c r="BJ26" i="2" a="1"/>
  <c r="BJ26" i="2" s="1"/>
  <c r="T27" i="2"/>
  <c r="V27" i="2" a="1"/>
  <c r="V27" i="2" s="1"/>
  <c r="W27" i="2" s="1"/>
  <c r="X27" i="2" a="1"/>
  <c r="X27" i="2" s="1"/>
  <c r="AF27" i="2" a="1"/>
  <c r="AF27" i="2"/>
  <c r="AG27" i="2" s="1"/>
  <c r="AI27" i="2" s="1"/>
  <c r="AJ27" i="2" s="1"/>
  <c r="D24" i="1" s="1"/>
  <c r="AH27" i="2" a="1"/>
  <c r="AH27" i="2"/>
  <c r="AP27" i="2" a="1"/>
  <c r="AP27" i="2" s="1"/>
  <c r="AQ27" i="2" s="1"/>
  <c r="AS27" i="2" s="1"/>
  <c r="AT27" i="2" s="1"/>
  <c r="H24" i="1" s="1"/>
  <c r="AR27" i="2" a="1"/>
  <c r="AR27" i="2" s="1"/>
  <c r="AY27" i="2" a="1"/>
  <c r="AY27" i="2"/>
  <c r="AZ27" i="2" s="1"/>
  <c r="BA27" i="2" a="1"/>
  <c r="BA27" i="2" s="1"/>
  <c r="BH27" i="2" a="1"/>
  <c r="BH27" i="2" s="1"/>
  <c r="BI27" i="2" s="1"/>
  <c r="BK27" i="2" s="1"/>
  <c r="BL27" i="2" s="1"/>
  <c r="BJ27" i="2" a="1"/>
  <c r="BJ27" i="2"/>
  <c r="T28" i="2"/>
  <c r="V28" i="2" a="1"/>
  <c r="V28" i="2" s="1"/>
  <c r="W28" i="2" s="1"/>
  <c r="Y28" i="2" s="1"/>
  <c r="Z28" i="2" s="1"/>
  <c r="F25" i="1" s="1"/>
  <c r="X28" i="2" a="1"/>
  <c r="X28" i="2"/>
  <c r="AF28" i="2" a="1"/>
  <c r="AF28" i="2" s="1"/>
  <c r="AG28" i="2" s="1"/>
  <c r="AH28" i="2" a="1"/>
  <c r="AH28" i="2" s="1"/>
  <c r="AP28" i="2" a="1"/>
  <c r="AP28" i="2"/>
  <c r="AQ28" i="2" s="1"/>
  <c r="AS28" i="2" s="1"/>
  <c r="AT28" i="2" s="1"/>
  <c r="H25" i="1" s="1"/>
  <c r="AR28" i="2" a="1"/>
  <c r="AR28" i="2"/>
  <c r="AY28" i="2" a="1"/>
  <c r="AY28" i="2" s="1"/>
  <c r="AZ28" i="2" s="1"/>
  <c r="BA28" i="2" a="1"/>
  <c r="BA28" i="2" s="1"/>
  <c r="BH28" i="2" a="1"/>
  <c r="BH28" i="2" s="1"/>
  <c r="BI28" i="2" s="1"/>
  <c r="BJ28" i="2" a="1"/>
  <c r="BJ28" i="2" s="1"/>
  <c r="T29" i="2"/>
  <c r="V29" i="2" a="1"/>
  <c r="V29" i="2" s="1"/>
  <c r="W29" i="2" s="1"/>
  <c r="X29" i="2" a="1"/>
  <c r="X29" i="2" s="1"/>
  <c r="AF29" i="2" a="1"/>
  <c r="AF29" i="2"/>
  <c r="AG29" i="2" s="1"/>
  <c r="AI29" i="2" s="1"/>
  <c r="AJ29" i="2" s="1"/>
  <c r="D26" i="1" s="1"/>
  <c r="AH29" i="2" a="1"/>
  <c r="AH29" i="2"/>
  <c r="AP29" i="2" a="1"/>
  <c r="AP29" i="2" s="1"/>
  <c r="AQ29" i="2" s="1"/>
  <c r="AS29" i="2" s="1"/>
  <c r="AT29" i="2" s="1"/>
  <c r="H26" i="1" s="1"/>
  <c r="AR29" i="2" a="1"/>
  <c r="AR29" i="2" s="1"/>
  <c r="AY29" i="2" a="1"/>
  <c r="AY29" i="2"/>
  <c r="AZ29" i="2" s="1"/>
  <c r="BB29" i="2" s="1"/>
  <c r="BC29" i="2" s="1"/>
  <c r="J26" i="1" s="1"/>
  <c r="BA29" i="2" a="1"/>
  <c r="BA29" i="2" s="1"/>
  <c r="BH29" i="2" a="1"/>
  <c r="BH29" i="2" s="1"/>
  <c r="BI29" i="2" s="1"/>
  <c r="BK29" i="2" s="1"/>
  <c r="BL29" i="2" s="1"/>
  <c r="BJ29" i="2" a="1"/>
  <c r="BJ29" i="2"/>
  <c r="AZ33" i="2"/>
  <c r="BI33" i="2"/>
  <c r="BL16" i="2" s="1"/>
  <c r="V35" i="2"/>
  <c r="W35" i="2"/>
  <c r="AF35" i="2"/>
  <c r="AG35" i="2"/>
  <c r="AY35" i="2"/>
  <c r="AZ35" i="2" s="1"/>
  <c r="BH35" i="2"/>
  <c r="BI35" i="2" s="1"/>
  <c r="U36" i="2"/>
  <c r="V36" i="2"/>
  <c r="W36" i="2" s="1"/>
  <c r="AE36" i="2"/>
  <c r="AE37" i="2" s="1"/>
  <c r="AE38" i="2" s="1"/>
  <c r="AE39" i="2" s="1"/>
  <c r="AE40" i="2" s="1"/>
  <c r="AE41" i="2" s="1"/>
  <c r="AE42" i="2" s="1"/>
  <c r="AE43" i="2" s="1"/>
  <c r="AE44" i="2" s="1"/>
  <c r="AF36" i="2"/>
  <c r="AG36" i="2" s="1"/>
  <c r="AG47" i="2" s="1"/>
  <c r="AF47" i="2" s="1"/>
  <c r="AX36" i="2"/>
  <c r="AX37" i="2" s="1"/>
  <c r="AX38" i="2" s="1"/>
  <c r="AX39" i="2" s="1"/>
  <c r="AX40" i="2" s="1"/>
  <c r="AX41" i="2" s="1"/>
  <c r="AX42" i="2" s="1"/>
  <c r="AX43" i="2" s="1"/>
  <c r="AX44" i="2" s="1"/>
  <c r="AY36" i="2"/>
  <c r="AZ36" i="2" s="1"/>
  <c r="BG36" i="2"/>
  <c r="BG37" i="2" s="1"/>
  <c r="BG38" i="2" s="1"/>
  <c r="BG39" i="2" s="1"/>
  <c r="BG40" i="2" s="1"/>
  <c r="BG41" i="2" s="1"/>
  <c r="BG42" i="2" s="1"/>
  <c r="BG43" i="2" s="1"/>
  <c r="BG44" i="2" s="1"/>
  <c r="BH36" i="2"/>
  <c r="BI36" i="2"/>
  <c r="U37" i="2"/>
  <c r="U38" i="2" s="1"/>
  <c r="U39" i="2" s="1"/>
  <c r="U40" i="2" s="1"/>
  <c r="U41" i="2" s="1"/>
  <c r="U42" i="2" s="1"/>
  <c r="U43" i="2" s="1"/>
  <c r="U44" i="2" s="1"/>
  <c r="V37" i="2"/>
  <c r="W37" i="2"/>
  <c r="AF37" i="2"/>
  <c r="AG37" i="2"/>
  <c r="AY37" i="2"/>
  <c r="AZ37" i="2" s="1"/>
  <c r="BH37" i="2"/>
  <c r="BI37" i="2" s="1"/>
  <c r="V38" i="2"/>
  <c r="W38" i="2" s="1"/>
  <c r="AF38" i="2"/>
  <c r="AG38" i="2" s="1"/>
  <c r="AY38" i="2"/>
  <c r="AZ38" i="2" s="1"/>
  <c r="BH38" i="2"/>
  <c r="BI38" i="2"/>
  <c r="V39" i="2"/>
  <c r="W39" i="2"/>
  <c r="AF39" i="2"/>
  <c r="AG39" i="2"/>
  <c r="AY39" i="2"/>
  <c r="AZ39" i="2" s="1"/>
  <c r="BH39" i="2"/>
  <c r="BI39" i="2" s="1"/>
  <c r="V40" i="2"/>
  <c r="W40" i="2" s="1"/>
  <c r="AF40" i="2"/>
  <c r="AG40" i="2" s="1"/>
  <c r="AY40" i="2"/>
  <c r="AZ40" i="2" s="1"/>
  <c r="BH40" i="2"/>
  <c r="BI40" i="2"/>
  <c r="V41" i="2"/>
  <c r="W41" i="2"/>
  <c r="AF41" i="2"/>
  <c r="AG41" i="2"/>
  <c r="AY41" i="2"/>
  <c r="AZ41" i="2" s="1"/>
  <c r="BH41" i="2"/>
  <c r="BI41" i="2" s="1"/>
  <c r="V42" i="2"/>
  <c r="W42" i="2" s="1"/>
  <c r="AF42" i="2"/>
  <c r="AG42" i="2" s="1"/>
  <c r="AY42" i="2"/>
  <c r="AZ42" i="2" s="1"/>
  <c r="BH42" i="2"/>
  <c r="BI42" i="2"/>
  <c r="V43" i="2"/>
  <c r="W43" i="2"/>
  <c r="AF43" i="2"/>
  <c r="AG43" i="2"/>
  <c r="AY43" i="2"/>
  <c r="AZ43" i="2" s="1"/>
  <c r="BH43" i="2"/>
  <c r="BI43" i="2" s="1"/>
  <c r="V44" i="2"/>
  <c r="W44" i="2" s="1"/>
  <c r="AF44" i="2"/>
  <c r="AG44" i="2" s="1"/>
  <c r="AY44" i="2"/>
  <c r="AZ44" i="2" s="1"/>
  <c r="BH44" i="2"/>
  <c r="BI44" i="2"/>
  <c r="W46" i="2"/>
  <c r="AG46" i="2"/>
  <c r="AZ46" i="2"/>
  <c r="BI46" i="2"/>
  <c r="D7" i="1"/>
  <c r="G7" i="1"/>
  <c r="H7" i="1"/>
  <c r="K7" i="1"/>
  <c r="F8" i="1"/>
  <c r="K8" i="1"/>
  <c r="D9" i="1"/>
  <c r="J9" i="1"/>
  <c r="K9" i="1"/>
  <c r="F10" i="1"/>
  <c r="K10" i="1"/>
  <c r="F11" i="1"/>
  <c r="K11" i="1"/>
  <c r="K12" i="1"/>
  <c r="D13" i="1"/>
  <c r="K13" i="1"/>
  <c r="H14" i="1"/>
  <c r="J14" i="1"/>
  <c r="K14" i="1"/>
  <c r="F15" i="1"/>
  <c r="K15" i="1"/>
  <c r="F16" i="1"/>
  <c r="K16" i="1"/>
  <c r="D17" i="1"/>
  <c r="K17" i="1"/>
  <c r="K18" i="1"/>
  <c r="H19" i="1"/>
  <c r="K19" i="1"/>
  <c r="K20" i="1"/>
  <c r="F21" i="1"/>
  <c r="K21" i="1"/>
  <c r="F22" i="1"/>
  <c r="K22" i="1"/>
  <c r="D23" i="1"/>
  <c r="H23" i="1"/>
  <c r="K23" i="1"/>
  <c r="K24" i="1"/>
  <c r="K25" i="1"/>
  <c r="K26" i="1"/>
  <c r="J12" i="1" l="1"/>
  <c r="W47" i="2"/>
  <c r="V47" i="2" s="1"/>
  <c r="AL23" i="2"/>
  <c r="C20" i="1" s="1"/>
  <c r="D20" i="1"/>
  <c r="J16" i="1"/>
  <c r="AK11" i="2" a="1"/>
  <c r="AK11" i="2" s="1"/>
  <c r="AK15" i="2" a="1"/>
  <c r="AK15" i="2" s="1"/>
  <c r="AK19" i="2" a="1"/>
  <c r="AK19" i="2" s="1"/>
  <c r="AK23" i="2" a="1"/>
  <c r="AK23" i="2" s="1"/>
  <c r="AK12" i="2" a="1"/>
  <c r="AK12" i="2" s="1"/>
  <c r="AL12" i="2" s="1"/>
  <c r="C9" i="1" s="1"/>
  <c r="AK16" i="2" a="1"/>
  <c r="AK16" i="2" s="1"/>
  <c r="AL16" i="2" s="1"/>
  <c r="C13" i="1" s="1"/>
  <c r="AK20" i="2" a="1"/>
  <c r="AK20" i="2" s="1"/>
  <c r="AL20" i="2" s="1"/>
  <c r="C17" i="1" s="1"/>
  <c r="AK24" i="2" a="1"/>
  <c r="AK24" i="2" s="1"/>
  <c r="AK13" i="2" a="1"/>
  <c r="AK13" i="2" s="1"/>
  <c r="AK17" i="2" a="1"/>
  <c r="AK17" i="2" s="1"/>
  <c r="AK21" i="2" a="1"/>
  <c r="AK21" i="2" s="1"/>
  <c r="AK14" i="2" a="1"/>
  <c r="AK14" i="2" s="1"/>
  <c r="AK18" i="2" a="1"/>
  <c r="AK18" i="2" s="1"/>
  <c r="AK22" i="2" a="1"/>
  <c r="AK22" i="2" s="1"/>
  <c r="AK10" i="2" a="1"/>
  <c r="AK10" i="2" s="1"/>
  <c r="AL10" i="2" s="1"/>
  <c r="C7" i="1" s="1"/>
  <c r="F13" i="1"/>
  <c r="AL11" i="2"/>
  <c r="C8" i="1" s="1"/>
  <c r="D8" i="1"/>
  <c r="AZ47" i="2"/>
  <c r="AY47" i="2" s="1"/>
  <c r="BI47" i="2"/>
  <c r="BH47" i="2" s="1"/>
  <c r="F17" i="1"/>
  <c r="AV14" i="2"/>
  <c r="G11" i="1" s="1"/>
  <c r="H11" i="1"/>
  <c r="AI28" i="2"/>
  <c r="AJ28" i="2" s="1"/>
  <c r="D25" i="1" s="1"/>
  <c r="BB27" i="2"/>
  <c r="BC27" i="2" s="1"/>
  <c r="J24" i="1" s="1"/>
  <c r="BB28" i="2"/>
  <c r="BC28" i="2" s="1"/>
  <c r="J25" i="1" s="1"/>
  <c r="Y27" i="2"/>
  <c r="Z27" i="2" s="1"/>
  <c r="F24" i="1" s="1"/>
  <c r="AL19" i="2"/>
  <c r="C16" i="1" s="1"/>
  <c r="D16" i="1"/>
  <c r="AL15" i="2"/>
  <c r="C12" i="1" s="1"/>
  <c r="D12" i="1"/>
  <c r="J10" i="1"/>
  <c r="Y29" i="2"/>
  <c r="Z29" i="2" s="1"/>
  <c r="F26" i="1" s="1"/>
  <c r="BK28" i="2"/>
  <c r="BL28" i="2" s="1"/>
  <c r="F14" i="1"/>
  <c r="Y22" i="2"/>
  <c r="Z22" i="2" s="1"/>
  <c r="AS20" i="2"/>
  <c r="AT20" i="2" s="1"/>
  <c r="AU20" i="2"/>
  <c r="AS19" i="2"/>
  <c r="AT19" i="2" s="1"/>
  <c r="AU19" i="2"/>
  <c r="AS18" i="2"/>
  <c r="AT18" i="2" s="1"/>
  <c r="BB16" i="2"/>
  <c r="BC16" i="2" s="1"/>
  <c r="AI14" i="2"/>
  <c r="AJ14" i="2" s="1"/>
  <c r="AS13" i="2"/>
  <c r="AT13" i="2" s="1"/>
  <c r="AL24" i="2"/>
  <c r="C21" i="1" s="1"/>
  <c r="J8" i="1"/>
  <c r="BB21" i="2"/>
  <c r="BC21" i="2" s="1"/>
  <c r="AI21" i="2"/>
  <c r="AJ21" i="2" s="1"/>
  <c r="Y15" i="2"/>
  <c r="Z15" i="2" s="1"/>
  <c r="BC14" i="2"/>
  <c r="D21" i="1"/>
  <c r="J15" i="1"/>
  <c r="BC23" i="2"/>
  <c r="AU21" i="2"/>
  <c r="AV21" i="2" s="1"/>
  <c r="G18" i="1" s="1"/>
  <c r="BL19" i="2"/>
  <c r="BL18" i="2"/>
  <c r="AS16" i="2"/>
  <c r="AT16" i="2" s="1"/>
  <c r="AU16" i="2"/>
  <c r="AS15" i="2"/>
  <c r="AT15" i="2" s="1"/>
  <c r="AU15" i="2"/>
  <c r="BB10" i="2"/>
  <c r="BC10" i="2" s="1"/>
  <c r="BL25" i="2"/>
  <c r="BB24" i="2"/>
  <c r="BC24" i="2" s="1"/>
  <c r="AI22" i="2"/>
  <c r="AJ22" i="2" s="1"/>
  <c r="AI17" i="2"/>
  <c r="AJ17" i="2" s="1"/>
  <c r="AI13" i="2"/>
  <c r="AJ13" i="2" s="1"/>
  <c r="AS12" i="2"/>
  <c r="AT12" i="2" s="1"/>
  <c r="AU12" i="2"/>
  <c r="AS11" i="2"/>
  <c r="AT11" i="2" s="1"/>
  <c r="AU11" i="2"/>
  <c r="F9" i="1"/>
  <c r="BK21" i="2"/>
  <c r="BL21" i="2" s="1"/>
  <c r="Y21" i="2"/>
  <c r="Z21" i="2" s="1"/>
  <c r="AI18" i="2"/>
  <c r="AJ18" i="2" s="1"/>
  <c r="AU17" i="2"/>
  <c r="AV17" i="2" s="1"/>
  <c r="G14" i="1" s="1"/>
  <c r="Y10" i="2"/>
  <c r="Z10" i="2" s="1"/>
  <c r="AS24" i="2"/>
  <c r="AT24" i="2" s="1"/>
  <c r="AU24" i="2"/>
  <c r="AS23" i="2"/>
  <c r="AT23" i="2" s="1"/>
  <c r="AU23" i="2"/>
  <c r="BC22" i="2"/>
  <c r="BC20" i="2"/>
  <c r="F7" i="1" l="1"/>
  <c r="AV15" i="2"/>
  <c r="G12" i="1" s="1"/>
  <c r="H12" i="1"/>
  <c r="F18" i="1"/>
  <c r="AL17" i="2"/>
  <c r="C14" i="1" s="1"/>
  <c r="D14" i="1"/>
  <c r="D18" i="1"/>
  <c r="AL21" i="2"/>
  <c r="C18" i="1" s="1"/>
  <c r="AL14" i="2"/>
  <c r="C11" i="1" s="1"/>
  <c r="D11" i="1"/>
  <c r="AB22" i="2"/>
  <c r="E19" i="1" s="1"/>
  <c r="F19" i="1"/>
  <c r="J17" i="1"/>
  <c r="AA12" i="2" a="1"/>
  <c r="AA12" i="2" s="1"/>
  <c r="AB12" i="2" s="1"/>
  <c r="E9" i="1" s="1"/>
  <c r="AA16" i="2" a="1"/>
  <c r="AA16" i="2" s="1"/>
  <c r="AB16" i="2" s="1"/>
  <c r="E13" i="1" s="1"/>
  <c r="AA20" i="2" a="1"/>
  <c r="AA20" i="2" s="1"/>
  <c r="AB20" i="2" s="1"/>
  <c r="E17" i="1" s="1"/>
  <c r="AA24" i="2" a="1"/>
  <c r="AA24" i="2" s="1"/>
  <c r="AB24" i="2" s="1"/>
  <c r="E21" i="1" s="1"/>
  <c r="AA13" i="2" a="1"/>
  <c r="AA13" i="2" s="1"/>
  <c r="AB13" i="2" s="1"/>
  <c r="E10" i="1" s="1"/>
  <c r="AA17" i="2" a="1"/>
  <c r="AA17" i="2" s="1"/>
  <c r="AB17" i="2" s="1"/>
  <c r="E14" i="1" s="1"/>
  <c r="AA21" i="2" a="1"/>
  <c r="AA21" i="2" s="1"/>
  <c r="AB21" i="2" s="1"/>
  <c r="E18" i="1" s="1"/>
  <c r="AA10" i="2" a="1"/>
  <c r="AA10" i="2" s="1"/>
  <c r="AB10" i="2" s="1"/>
  <c r="E7" i="1" s="1"/>
  <c r="AA14" i="2" a="1"/>
  <c r="AA14" i="2" s="1"/>
  <c r="AB14" i="2" s="1"/>
  <c r="E11" i="1" s="1"/>
  <c r="AA18" i="2" a="1"/>
  <c r="AA18" i="2" s="1"/>
  <c r="AB18" i="2" s="1"/>
  <c r="E15" i="1" s="1"/>
  <c r="AA22" i="2" a="1"/>
  <c r="AA22" i="2" s="1"/>
  <c r="AA19" i="2" a="1"/>
  <c r="AA19" i="2" s="1"/>
  <c r="AB19" i="2" s="1"/>
  <c r="E16" i="1" s="1"/>
  <c r="AA23" i="2" a="1"/>
  <c r="AA23" i="2" s="1"/>
  <c r="AB23" i="2" s="1"/>
  <c r="E20" i="1" s="1"/>
  <c r="AA11" i="2" a="1"/>
  <c r="AA11" i="2" s="1"/>
  <c r="AB11" i="2" s="1"/>
  <c r="E8" i="1" s="1"/>
  <c r="AA15" i="2" a="1"/>
  <c r="AA15" i="2" s="1"/>
  <c r="AB15" i="2" s="1"/>
  <c r="E12" i="1" s="1"/>
  <c r="AV19" i="2"/>
  <c r="G16" i="1" s="1"/>
  <c r="H16" i="1"/>
  <c r="J20" i="1"/>
  <c r="J19" i="1"/>
  <c r="J18" i="1"/>
  <c r="D10" i="1"/>
  <c r="AL13" i="2"/>
  <c r="C10" i="1" s="1"/>
  <c r="F12" i="1"/>
  <c r="AV20" i="2"/>
  <c r="G17" i="1" s="1"/>
  <c r="H17" i="1"/>
  <c r="AV16" i="2"/>
  <c r="G13" i="1" s="1"/>
  <c r="H13" i="1"/>
  <c r="J13" i="1"/>
  <c r="AV18" i="2"/>
  <c r="G15" i="1" s="1"/>
  <c r="H15" i="1"/>
  <c r="BM12" i="2" a="1"/>
  <c r="BM12" i="2" s="1"/>
  <c r="BN12" i="2" s="1"/>
  <c r="BM16" i="2" a="1"/>
  <c r="BM16" i="2" s="1"/>
  <c r="BN16" i="2" s="1"/>
  <c r="BM20" i="2" a="1"/>
  <c r="BM20" i="2" s="1"/>
  <c r="BN20" i="2" s="1"/>
  <c r="BM24" i="2" a="1"/>
  <c r="BM24" i="2" s="1"/>
  <c r="BN24" i="2" s="1"/>
  <c r="BM13" i="2" a="1"/>
  <c r="BM13" i="2" s="1"/>
  <c r="BN13" i="2" s="1"/>
  <c r="BM17" i="2" a="1"/>
  <c r="BM17" i="2" s="1"/>
  <c r="BN17" i="2" s="1"/>
  <c r="BM21" i="2" a="1"/>
  <c r="BM21" i="2" s="1"/>
  <c r="BN21" i="2" s="1"/>
  <c r="BM10" i="2" a="1"/>
  <c r="BM10" i="2" s="1"/>
  <c r="BN10" i="2" s="1"/>
  <c r="BM14" i="2" a="1"/>
  <c r="BM14" i="2" s="1"/>
  <c r="BN14" i="2" s="1"/>
  <c r="BM18" i="2" a="1"/>
  <c r="BM18" i="2" s="1"/>
  <c r="BN18" i="2" s="1"/>
  <c r="BM22" i="2" a="1"/>
  <c r="BM22" i="2" s="1"/>
  <c r="BN22" i="2" s="1"/>
  <c r="BM11" i="2" a="1"/>
  <c r="BM11" i="2" s="1"/>
  <c r="BN11" i="2" s="1"/>
  <c r="BM15" i="2" a="1"/>
  <c r="BM15" i="2" s="1"/>
  <c r="BN15" i="2" s="1"/>
  <c r="BM19" i="2" a="1"/>
  <c r="BM19" i="2" s="1"/>
  <c r="BN19" i="2" s="1"/>
  <c r="BM23" i="2" a="1"/>
  <c r="BM23" i="2" s="1"/>
  <c r="BN23" i="2" s="1"/>
  <c r="AV12" i="2"/>
  <c r="G9" i="1" s="1"/>
  <c r="H9" i="1"/>
  <c r="J11" i="1"/>
  <c r="AL18" i="2"/>
  <c r="C15" i="1" s="1"/>
  <c r="D15" i="1"/>
  <c r="AV13" i="2"/>
  <c r="G10" i="1" s="1"/>
  <c r="H10" i="1"/>
  <c r="AL22" i="2"/>
  <c r="C19" i="1" s="1"/>
  <c r="D19" i="1"/>
  <c r="AV23" i="2"/>
  <c r="G20" i="1" s="1"/>
  <c r="H20" i="1"/>
  <c r="J21" i="1"/>
  <c r="AV24" i="2"/>
  <c r="G21" i="1" s="1"/>
  <c r="H21" i="1"/>
  <c r="AV11" i="2"/>
  <c r="G8" i="1" s="1"/>
  <c r="H8" i="1"/>
  <c r="BE10" i="2"/>
  <c r="I7" i="1" s="1"/>
  <c r="J7" i="1"/>
  <c r="BD13" i="2" a="1"/>
  <c r="BD13" i="2" s="1"/>
  <c r="BE13" i="2" s="1"/>
  <c r="I10" i="1" s="1"/>
  <c r="BD17" i="2" a="1"/>
  <c r="BD17" i="2" s="1"/>
  <c r="BE17" i="2" s="1"/>
  <c r="I14" i="1" s="1"/>
  <c r="BD21" i="2" a="1"/>
  <c r="BD21" i="2" s="1"/>
  <c r="BE21" i="2" s="1"/>
  <c r="I18" i="1" s="1"/>
  <c r="BD10" i="2" a="1"/>
  <c r="BD10" i="2" s="1"/>
  <c r="BD14" i="2" a="1"/>
  <c r="BD14" i="2" s="1"/>
  <c r="BE14" i="2" s="1"/>
  <c r="I11" i="1" s="1"/>
  <c r="BD18" i="2" a="1"/>
  <c r="BD18" i="2" s="1"/>
  <c r="BE18" i="2" s="1"/>
  <c r="I15" i="1" s="1"/>
  <c r="BD22" i="2" a="1"/>
  <c r="BD22" i="2" s="1"/>
  <c r="BE22" i="2" s="1"/>
  <c r="I19" i="1" s="1"/>
  <c r="BD11" i="2" a="1"/>
  <c r="BD11" i="2" s="1"/>
  <c r="BE11" i="2" s="1"/>
  <c r="I8" i="1" s="1"/>
  <c r="BD15" i="2" a="1"/>
  <c r="BD15" i="2" s="1"/>
  <c r="BE15" i="2" s="1"/>
  <c r="I12" i="1" s="1"/>
  <c r="BD19" i="2" a="1"/>
  <c r="BD19" i="2" s="1"/>
  <c r="BE19" i="2" s="1"/>
  <c r="I16" i="1" s="1"/>
  <c r="BD23" i="2" a="1"/>
  <c r="BD23" i="2" s="1"/>
  <c r="BE23" i="2" s="1"/>
  <c r="I20" i="1" s="1"/>
  <c r="BD12" i="2" a="1"/>
  <c r="BD12" i="2" s="1"/>
  <c r="BE12" i="2" s="1"/>
  <c r="I9" i="1" s="1"/>
  <c r="BD16" i="2" a="1"/>
  <c r="BD16" i="2" s="1"/>
  <c r="BE16" i="2" s="1"/>
  <c r="I13" i="1" s="1"/>
  <c r="BD20" i="2" a="1"/>
  <c r="BD20" i="2" s="1"/>
  <c r="BE20" i="2" s="1"/>
  <c r="I17" i="1" s="1"/>
  <c r="BD24" i="2" a="1"/>
  <c r="BD24" i="2" s="1"/>
  <c r="BE24" i="2" s="1"/>
  <c r="I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<sst xmlns="http://schemas.openxmlformats.org/spreadsheetml/2006/main" count="1174" uniqueCount="79">
  <si>
    <t>Reference Inflation</t>
  </si>
  <si>
    <t>Geothermal xPTC</t>
  </si>
  <si>
    <t>Geothermal wPTC</t>
  </si>
  <si>
    <t>Battery xITC</t>
  </si>
  <si>
    <t>Battery wITC</t>
  </si>
  <si>
    <t>UT Solar xPTC</t>
  </si>
  <si>
    <t>UT Solar wPTC</t>
  </si>
  <si>
    <t>WY Wind xPTC</t>
  </si>
  <si>
    <t>WY Wind wPTC</t>
  </si>
  <si>
    <t>Year</t>
  </si>
  <si>
    <t>$/MWh</t>
  </si>
  <si>
    <t>$/kw-yr</t>
  </si>
  <si>
    <t>=</t>
  </si>
  <si>
    <t>%</t>
  </si>
  <si>
    <t>Forced Outage Rate</t>
  </si>
  <si>
    <t>GEO.PX.UTS._.___.Geothermal</t>
  </si>
  <si>
    <t>System</t>
  </si>
  <si>
    <t>Generators</t>
  </si>
  <si>
    <t>-</t>
  </si>
  <si>
    <t>Profile</t>
  </si>
  <si>
    <t>IRP_GEOESC</t>
  </si>
  <si>
    <t>Variables</t>
  </si>
  <si>
    <t>PTC Variables</t>
  </si>
  <si>
    <t>100% PTC</t>
  </si>
  <si>
    <t>Inflation</t>
  </si>
  <si>
    <t>23IRPWDESC</t>
  </si>
  <si>
    <t>23IRPPVESC</t>
  </si>
  <si>
    <t>Nominal PTC 2022$</t>
  </si>
  <si>
    <t>Economic Life</t>
  </si>
  <si>
    <t>n/a</t>
  </si>
  <si>
    <t>2033+</t>
  </si>
  <si>
    <t>23IRPBATESC</t>
  </si>
  <si>
    <t>c.f.</t>
  </si>
  <si>
    <t>New Geothermal</t>
  </si>
  <si>
    <t>yr</t>
  </si>
  <si>
    <t>New Stand Alone</t>
  </si>
  <si>
    <t>BAT.PX.UTN._.ITC.Lithium-ion</t>
  </si>
  <si>
    <t>Batteries</t>
  </si>
  <si>
    <t>New Wind, Wind + Storage</t>
  </si>
  <si>
    <t>WD_.PX.WYE._.PTC.WD</t>
  </si>
  <si>
    <t>WD_.PX.WYE._.NTC.WD</t>
  </si>
  <si>
    <t>New Solar, Solar + Storage</t>
  </si>
  <si>
    <t>PV_.PX.UTS._.PTC.PV</t>
  </si>
  <si>
    <t>PV_.PX.UTS._.NTC.PV</t>
  </si>
  <si>
    <t>×</t>
  </si>
  <si>
    <t>23IRPU LI BAT 200 FOM</t>
  </si>
  <si>
    <t>$/kW/yr</t>
  </si>
  <si>
    <t>FO&amp;M Charge</t>
  </si>
  <si>
    <t>+</t>
  </si>
  <si>
    <t>Levelized Capital Carrying Rate</t>
  </si>
  <si>
    <t>BAT.PX.UTN._.___.Lithium-ion</t>
  </si>
  <si>
    <t>$/kW</t>
  </si>
  <si>
    <t>Build Cost</t>
  </si>
  <si>
    <t>$/MWh wPTC</t>
  </si>
  <si>
    <t>Lev. PTC</t>
  </si>
  <si>
    <t>$/MWh Cost</t>
  </si>
  <si>
    <t>Total</t>
  </si>
  <si>
    <t>FOM</t>
  </si>
  <si>
    <t>Annualized Build Cost</t>
  </si>
  <si>
    <t>$/kw-mo wITC</t>
  </si>
  <si>
    <t>$/kw-mo Cost</t>
  </si>
  <si>
    <t>$/kw</t>
  </si>
  <si>
    <t>$/kw-mo</t>
  </si>
  <si>
    <t>Category</t>
  </si>
  <si>
    <t>Memo</t>
  </si>
  <si>
    <t>Scenario</t>
  </si>
  <si>
    <t>Expression</t>
  </si>
  <si>
    <t>Action</t>
  </si>
  <si>
    <t>Timeslice</t>
  </si>
  <si>
    <t>Date To</t>
  </si>
  <si>
    <t>Date From</t>
  </si>
  <si>
    <t>Band</t>
  </si>
  <si>
    <t>Units</t>
  </si>
  <si>
    <t>Data File</t>
  </si>
  <si>
    <t>Value</t>
  </si>
  <si>
    <t>Property</t>
  </si>
  <si>
    <t>Child Object</t>
  </si>
  <si>
    <t>Parent Object</t>
  </si>
  <si>
    <t>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</si>
</sst>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yy\ h:mm:ss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double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2" applyFont="1"/>
    <xf numFmtId="164" fontId="2" fillId="0" borderId="0" xfId="2" applyNumberFormat="1" applyFont="1"/>
    <xf numFmtId="164" fontId="2" fillId="0" borderId="0" xfId="0" applyNumberFormat="1" applyFont="1"/>
    <xf numFmtId="44" fontId="2" fillId="0" borderId="0" xfId="2" applyFont="1" applyAlignment="1">
      <alignment horizontal="right"/>
    </xf>
    <xf numFmtId="44" fontId="2" fillId="0" borderId="0" xfId="0" applyNumberFormat="1" applyFont="1"/>
    <xf numFmtId="10" fontId="2" fillId="0" borderId="0" xfId="0" applyNumberFormat="1" applyFont="1"/>
    <xf numFmtId="10" fontId="2" fillId="0" borderId="1" xfId="0" applyNumberFormat="1" applyFont="1" applyBorder="1"/>
    <xf numFmtId="165" fontId="2" fillId="0" borderId="0" xfId="0" applyNumberFormat="1" applyFont="1"/>
    <xf numFmtId="166" fontId="2" fillId="0" borderId="0" xfId="1" applyNumberFormat="1" applyFont="1"/>
    <xf numFmtId="43" fontId="2" fillId="0" borderId="0" xfId="1" applyFont="1"/>
    <xf numFmtId="8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3490268385324"/>
          <c:y val="3.9370545784178999E-2"/>
          <c:w val="0.70933019463229352"/>
          <c:h val="0.68272358015090706"/>
        </c:manualLayout>
      </c:layout>
      <c:lineChart>
        <c:grouping val="standard"/>
        <c:varyColors val="0"/>
        <c:ser>
          <c:idx val="2"/>
          <c:order val="0"/>
          <c:tx>
            <c:strRef>
              <c:f>Prices!$C$6</c:f>
              <c:strCache>
                <c:ptCount val="1"/>
                <c:pt idx="0">
                  <c:v> WY Wind wPTC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Prices!$B$7:$B$26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Prices!$C$7:$C$26</c:f>
              <c:numCache>
                <c:formatCode>"$"#,##0</c:formatCode>
                <c:ptCount val="20"/>
                <c:pt idx="0">
                  <c:v>34.881266943844878</c:v>
                </c:pt>
                <c:pt idx="1">
                  <c:v>34.664942263502844</c:v>
                </c:pt>
                <c:pt idx="2">
                  <c:v>34.443683217504386</c:v>
                </c:pt>
                <c:pt idx="3">
                  <c:v>34.217377240763369</c:v>
                </c:pt>
                <c:pt idx="4">
                  <c:v>33.985909218325546</c:v>
                </c:pt>
                <c:pt idx="5">
                  <c:v>33.749161392646087</c:v>
                </c:pt>
                <c:pt idx="6">
                  <c:v>30.312732271794673</c:v>
                </c:pt>
                <c:pt idx="7">
                  <c:v>26.853743595427261</c:v>
                </c:pt>
                <c:pt idx="8">
                  <c:v>23.411831730297045</c:v>
                </c:pt>
                <c:pt idx="9">
                  <c:v>19.953816684257614</c:v>
                </c:pt>
                <c:pt idx="10">
                  <c:v>20.257101895275682</c:v>
                </c:pt>
                <c:pt idx="11">
                  <c:v>20.56457151929559</c:v>
                </c:pt>
                <c:pt idx="12">
                  <c:v>20.876271805663279</c:v>
                </c:pt>
                <c:pt idx="13">
                  <c:v>21.192249189539201</c:v>
                </c:pt>
                <c:pt idx="14">
                  <c:v>21.512550250327372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8-4D04-9C81-0AD888560CA0}"/>
            </c:ext>
          </c:extLst>
        </c:ser>
        <c:ser>
          <c:idx val="3"/>
          <c:order val="1"/>
          <c:tx>
            <c:strRef>
              <c:f>Prices!$D$6</c:f>
              <c:strCache>
                <c:ptCount val="1"/>
                <c:pt idx="0">
                  <c:v> WY Wind xPTC 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28-4D04-9C81-0AD888560CA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28-4D04-9C81-0AD888560CA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28-4D04-9C81-0AD888560CA0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28-4D04-9C81-0AD888560CA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28-4D04-9C81-0AD888560CA0}"/>
              </c:ext>
            </c:extLst>
          </c:dPt>
          <c:cat>
            <c:numRef>
              <c:f>Prices!$B$7:$B$26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Prices!$D$7:$D$26</c:f>
              <c:numCache>
                <c:formatCode>"$"#,##0</c:formatCode>
                <c:ptCount val="20"/>
                <c:pt idx="0">
                  <c:v>56.385769753274893</c:v>
                </c:pt>
                <c:pt idx="1">
                  <c:v>56.659963664802028</c:v>
                </c:pt>
                <c:pt idx="2">
                  <c:v>56.940411939068078</c:v>
                </c:pt>
                <c:pt idx="3">
                  <c:v>57.227257253557759</c:v>
                </c:pt>
                <c:pt idx="4">
                  <c:v>57.520645517741634</c:v>
                </c:pt>
                <c:pt idx="5">
                  <c:v>57.820725990602867</c:v>
                </c:pt>
                <c:pt idx="6">
                  <c:v>54.933370230892159</c:v>
                </c:pt>
                <c:pt idx="7">
                  <c:v>52.035979294373703</c:v>
                </c:pt>
                <c:pt idx="8">
                  <c:v>49.168475234460722</c:v>
                </c:pt>
                <c:pt idx="9">
                  <c:v>46.297970284418028</c:v>
                </c:pt>
                <c:pt idx="10">
                  <c:v>47.202166688424612</c:v>
                </c:pt>
                <c:pt idx="11">
                  <c:v>48.124254325836908</c:v>
                </c:pt>
                <c:pt idx="12">
                  <c:v>49.064592107637694</c:v>
                </c:pt>
                <c:pt idx="13">
                  <c:v>50.023546216023469</c:v>
                </c:pt>
                <c:pt idx="14">
                  <c:v>51.001490315132571</c:v>
                </c:pt>
                <c:pt idx="15">
                  <c:v>51.99880563331395</c:v>
                </c:pt>
                <c:pt idx="16">
                  <c:v>53.015881219225953</c:v>
                </c:pt>
                <c:pt idx="17">
                  <c:v>54.053114001829755</c:v>
                </c:pt>
                <c:pt idx="18">
                  <c:v>54.783171904793036</c:v>
                </c:pt>
                <c:pt idx="19">
                  <c:v>55.488613421994557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28-4D04-9C81-0AD888560CA0}"/>
            </c:ext>
          </c:extLst>
        </c:ser>
        <c:ser>
          <c:idx val="4"/>
          <c:order val="2"/>
          <c:tx>
            <c:strRef>
              <c:f>Prices!$E$6</c:f>
              <c:strCache>
                <c:ptCount val="1"/>
                <c:pt idx="0">
                  <c:v> UT Solar wPTC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Prices!$B$7:$B$26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Prices!$E$7:$E$26</c:f>
              <c:numCache>
                <c:formatCode>"$"#,##0</c:formatCode>
                <c:ptCount val="20"/>
                <c:pt idx="0">
                  <c:v>37.186169314477404</c:v>
                </c:pt>
                <c:pt idx="1">
                  <c:v>36.855119808569015</c:v>
                </c:pt>
                <c:pt idx="2">
                  <c:v>36.516519063893298</c:v>
                </c:pt>
                <c:pt idx="3">
                  <c:v>36.170194818015425</c:v>
                </c:pt>
                <c:pt idx="4">
                  <c:v>35.815970906344887</c:v>
                </c:pt>
                <c:pt idx="5">
                  <c:v>35.45366712023899</c:v>
                </c:pt>
                <c:pt idx="6">
                  <c:v>32.44642504266205</c:v>
                </c:pt>
                <c:pt idx="7">
                  <c:v>29.418012232428822</c:v>
                </c:pt>
                <c:pt idx="8">
                  <c:v>26.384780833156089</c:v>
                </c:pt>
                <c:pt idx="9">
                  <c:v>23.362200372297409</c:v>
                </c:pt>
                <c:pt idx="10">
                  <c:v>23.162356199748643</c:v>
                </c:pt>
                <c:pt idx="11">
                  <c:v>22.830247377164248</c:v>
                </c:pt>
                <c:pt idx="12">
                  <c:v>22.488842208731551</c:v>
                </c:pt>
                <c:pt idx="13">
                  <c:v>22.096412246908478</c:v>
                </c:pt>
                <c:pt idx="14">
                  <c:v>21.694125518658989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28-4D04-9C81-0AD888560CA0}"/>
            </c:ext>
          </c:extLst>
        </c:ser>
        <c:ser>
          <c:idx val="5"/>
          <c:order val="3"/>
          <c:tx>
            <c:strRef>
              <c:f>Prices!$F$6</c:f>
              <c:strCache>
                <c:ptCount val="1"/>
                <c:pt idx="0">
                  <c:v> UT Solar xPTC 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628-4D04-9C81-0AD888560CA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628-4D04-9C81-0AD888560CA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628-4D04-9C81-0AD888560CA0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628-4D04-9C81-0AD888560CA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628-4D04-9C81-0AD888560CA0}"/>
              </c:ext>
            </c:extLst>
          </c:dPt>
          <c:cat>
            <c:numRef>
              <c:f>Prices!$B$7:$B$26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Prices!$F$7:$F$26</c:f>
              <c:numCache>
                <c:formatCode>"$"#,##0</c:formatCode>
                <c:ptCount val="20"/>
                <c:pt idx="0">
                  <c:v>60.160161491350671</c:v>
                </c:pt>
                <c:pt idx="1">
                  <c:v>60.353149690107166</c:v>
                </c:pt>
                <c:pt idx="2">
                  <c:v>60.550539949407721</c:v>
                </c:pt>
                <c:pt idx="3">
                  <c:v>60.752432691142168</c:v>
                </c:pt>
                <c:pt idx="4">
                  <c:v>60.958930611996024</c:v>
                </c:pt>
                <c:pt idx="5">
                  <c:v>61.170138766170361</c:v>
                </c:pt>
                <c:pt idx="6">
                  <c:v>58.749490445964305</c:v>
                </c:pt>
                <c:pt idx="7">
                  <c:v>56.3210516130965</c:v>
                </c:pt>
                <c:pt idx="8">
                  <c:v>53.901479619964924</c:v>
                </c:pt>
                <c:pt idx="9">
                  <c:v>51.506556188374752</c:v>
                </c:pt>
                <c:pt idx="10">
                  <c:v>51.948685893067172</c:v>
                </c:pt>
                <c:pt idx="11">
                  <c:v>52.273194410421937</c:v>
                </c:pt>
                <c:pt idx="12">
                  <c:v>52.603384071693277</c:v>
                </c:pt>
                <c:pt idx="13">
                  <c:v>52.897868025979129</c:v>
                </c:pt>
                <c:pt idx="14">
                  <c:v>53.198163735996239</c:v>
                </c:pt>
                <c:pt idx="15">
                  <c:v>53.462806791351753</c:v>
                </c:pt>
                <c:pt idx="16">
                  <c:v>53.733486360364239</c:v>
                </c:pt>
                <c:pt idx="17">
                  <c:v>53.968744027383607</c:v>
                </c:pt>
                <c:pt idx="18">
                  <c:v>54.210358333547219</c:v>
                </c:pt>
                <c:pt idx="19">
                  <c:v>54.416960299753782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28-4D04-9C81-0AD888560CA0}"/>
            </c:ext>
          </c:extLst>
        </c:ser>
        <c:ser>
          <c:idx val="7"/>
          <c:order val="6"/>
          <c:tx>
            <c:strRef>
              <c:f>Prices!$I$6</c:f>
              <c:strCache>
                <c:ptCount val="1"/>
                <c:pt idx="0">
                  <c:v> Geothermal wPTC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Prices!$B$7:$B$26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Prices!$I$7:$I$26</c:f>
              <c:numCache>
                <c:formatCode>"$"#,##0</c:formatCode>
                <c:ptCount val="20"/>
                <c:pt idx="0">
                  <c:v>48.292912824013754</c:v>
                </c:pt>
                <c:pt idx="1">
                  <c:v>48.030507090256634</c:v>
                </c:pt>
                <c:pt idx="2">
                  <c:v>47.890166233641295</c:v>
                </c:pt>
                <c:pt idx="3">
                  <c:v>47.877259595976398</c:v>
                </c:pt>
                <c:pt idx="4">
                  <c:v>47.93733725728822</c:v>
                </c:pt>
                <c:pt idx="5">
                  <c:v>48.075765393514146</c:v>
                </c:pt>
                <c:pt idx="6">
                  <c:v>48.276156664586765</c:v>
                </c:pt>
                <c:pt idx="7">
                  <c:v>48.538435965864757</c:v>
                </c:pt>
                <c:pt idx="8">
                  <c:v>48.8407745862486</c:v>
                </c:pt>
                <c:pt idx="9">
                  <c:v>49.204845843441063</c:v>
                </c:pt>
                <c:pt idx="10">
                  <c:v>49.597941551909614</c:v>
                </c:pt>
                <c:pt idx="11">
                  <c:v>50.025417479790036</c:v>
                </c:pt>
                <c:pt idx="12">
                  <c:v>50.492627529615397</c:v>
                </c:pt>
                <c:pt idx="13">
                  <c:v>51.347516021301196</c:v>
                </c:pt>
                <c:pt idx="14">
                  <c:v>52.209336869638221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28-4D04-9C81-0AD888560CA0}"/>
            </c:ext>
          </c:extLst>
        </c:ser>
        <c:ser>
          <c:idx val="8"/>
          <c:order val="7"/>
          <c:tx>
            <c:strRef>
              <c:f>Prices!$J$6</c:f>
              <c:strCache>
                <c:ptCount val="1"/>
                <c:pt idx="0">
                  <c:v> Geothermal xPTC 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D628-4D04-9C81-0AD888560CA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D628-4D04-9C81-0AD888560CA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D628-4D04-9C81-0AD888560CA0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D628-4D04-9C81-0AD888560CA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D628-4D04-9C81-0AD888560CA0}"/>
              </c:ext>
            </c:extLst>
          </c:dPt>
          <c:cat>
            <c:numRef>
              <c:f>Prices!$B$7:$B$26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Prices!$J$7:$J$26</c:f>
              <c:numCache>
                <c:formatCode>"$"#,##0</c:formatCode>
                <c:ptCount val="20"/>
                <c:pt idx="0">
                  <c:v>68.20920802358971</c:v>
                </c:pt>
                <c:pt idx="1">
                  <c:v>68.401093800923135</c:v>
                </c:pt>
                <c:pt idx="2">
                  <c:v>68.725406844131726</c:v>
                </c:pt>
                <c:pt idx="3">
                  <c:v>69.187752886743283</c:v>
                </c:pt>
                <c:pt idx="4">
                  <c:v>69.733923755340371</c:v>
                </c:pt>
                <c:pt idx="5">
                  <c:v>70.36953292197515</c:v>
                </c:pt>
                <c:pt idx="6">
                  <c:v>71.07844593119772</c:v>
                </c:pt>
                <c:pt idx="7">
                  <c:v>71.860846365680501</c:v>
                </c:pt>
                <c:pt idx="8">
                  <c:v>72.695170101694657</c:v>
                </c:pt>
                <c:pt idx="9">
                  <c:v>73.603361100147595</c:v>
                </c:pt>
                <c:pt idx="10">
                  <c:v>74.552987913489702</c:v>
                </c:pt>
                <c:pt idx="11">
                  <c:v>75.54968945417211</c:v>
                </c:pt>
                <c:pt idx="12">
                  <c:v>76.59910919484777</c:v>
                </c:pt>
                <c:pt idx="13">
                  <c:v>78.049487587661588</c:v>
                </c:pt>
                <c:pt idx="14">
                  <c:v>79.520381475408854</c:v>
                </c:pt>
                <c:pt idx="15">
                  <c:v>81.033762650047208</c:v>
                </c:pt>
                <c:pt idx="16">
                  <c:v>82.573542064682442</c:v>
                </c:pt>
                <c:pt idx="17">
                  <c:v>84.12907381402303</c:v>
                </c:pt>
                <c:pt idx="18">
                  <c:v>85.722345042706294</c:v>
                </c:pt>
                <c:pt idx="19">
                  <c:v>87.348158431648173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28-4D04-9C81-0AD888560CA0}"/>
            </c:ext>
          </c:extLst>
        </c:ser>
        <c:ser>
          <c:idx val="1"/>
          <c:order val="8"/>
          <c:tx>
            <c:strRef>
              <c:f>Prices!$K$6</c:f>
              <c:strCache>
                <c:ptCount val="1"/>
                <c:pt idx="0">
                  <c:v> Reference Inflation 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Prices!$K$7:$K$26</c:f>
              <c:numCache>
                <c:formatCode>"$"#,##0</c:formatCode>
                <c:ptCount val="20"/>
                <c:pt idx="0">
                  <c:v>75</c:v>
                </c:pt>
                <c:pt idx="1">
                  <c:v>76.710752999999997</c:v>
                </c:pt>
                <c:pt idx="2">
                  <c:v>78.460528344360114</c:v>
                </c:pt>
                <c:pt idx="3">
                  <c:v>80.250216134316105</c:v>
                </c:pt>
                <c:pt idx="4">
                  <c:v>82.080726774348491</c:v>
                </c:pt>
                <c:pt idx="5">
                  <c:v>83.952991435300447</c:v>
                </c:pt>
                <c:pt idx="6">
                  <c:v>85.867962528059309</c:v>
                </c:pt>
                <c:pt idx="7">
                  <c:v>87.826614188042839</c:v>
                </c:pt>
                <c:pt idx="8">
                  <c:v>89.82994277073665</c:v>
                </c:pt>
                <c:pt idx="9">
                  <c:v>91.878967358534865</c:v>
                </c:pt>
                <c:pt idx="10">
                  <c:v>93.974730279141724</c:v>
                </c:pt>
                <c:pt idx="11">
                  <c:v>96.118297635798172</c:v>
                </c:pt>
                <c:pt idx="12">
                  <c:v>98.310759849602618</c:v>
                </c:pt>
                <c:pt idx="13">
                  <c:v>100.55323221420245</c:v>
                </c:pt>
                <c:pt idx="14">
                  <c:v>102.8468554631377</c:v>
                </c:pt>
                <c:pt idx="15">
                  <c:v>105.19279635012607</c:v>
                </c:pt>
                <c:pt idx="16">
                  <c:v>107.59224824258429</c:v>
                </c:pt>
                <c:pt idx="17">
                  <c:v>110.04643172868757</c:v>
                </c:pt>
                <c:pt idx="18">
                  <c:v>112.5565952382762</c:v>
                </c:pt>
                <c:pt idx="19">
                  <c:v>115.12401567792507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628-4D04-9C81-0AD888560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627615"/>
        <c:axId val="259283744"/>
      </c:lineChart>
      <c:lineChart>
        <c:grouping val="standard"/>
        <c:varyColors val="0"/>
        <c:ser>
          <c:idx val="6"/>
          <c:order val="4"/>
          <c:tx>
            <c:strRef>
              <c:f>Prices!$G$6</c:f>
              <c:strCache>
                <c:ptCount val="1"/>
                <c:pt idx="0">
                  <c:v> Battery wITC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Prices!$G$7:$G$26</c:f>
              <c:numCache>
                <c:formatCode>"$"#,##0</c:formatCode>
                <c:ptCount val="20"/>
                <c:pt idx="0">
                  <c:v>162.88356813318001</c:v>
                </c:pt>
                <c:pt idx="1">
                  <c:v>163.87090807965996</c:v>
                </c:pt>
                <c:pt idx="2">
                  <c:v>164.88076924894</c:v>
                </c:pt>
                <c:pt idx="3">
                  <c:v>165.91366540581998</c:v>
                </c:pt>
                <c:pt idx="4">
                  <c:v>166.97012195309998</c:v>
                </c:pt>
                <c:pt idx="5">
                  <c:v>168.05067635477997</c:v>
                </c:pt>
                <c:pt idx="6">
                  <c:v>165.08953781452703</c:v>
                </c:pt>
                <c:pt idx="7">
                  <c:v>162.06080067432038</c:v>
                </c:pt>
                <c:pt idx="8">
                  <c:v>159.09620496752439</c:v>
                </c:pt>
                <c:pt idx="9">
                  <c:v>156.20319946327612</c:v>
                </c:pt>
                <c:pt idx="10">
                  <c:v>159.2699180625942</c:v>
                </c:pt>
                <c:pt idx="11">
                  <c:v>161.55738711868048</c:v>
                </c:pt>
                <c:pt idx="12">
                  <c:v>163.88357865853763</c:v>
                </c:pt>
                <c:pt idx="13">
                  <c:v>166.24924124340066</c:v>
                </c:pt>
                <c:pt idx="14">
                  <c:v>168.54692319198386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628-4D04-9C81-0AD888560CA0}"/>
            </c:ext>
          </c:extLst>
        </c:ser>
        <c:ser>
          <c:idx val="0"/>
          <c:order val="5"/>
          <c:tx>
            <c:strRef>
              <c:f>Prices!$H$6</c:f>
              <c:strCache>
                <c:ptCount val="1"/>
                <c:pt idx="0">
                  <c:v> Battery xITC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D628-4D04-9C81-0AD888560CA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D628-4D04-9C81-0AD888560CA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D628-4D04-9C81-0AD888560CA0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D628-4D04-9C81-0AD888560CA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D628-4D04-9C81-0AD888560CA0}"/>
              </c:ext>
            </c:extLst>
          </c:dPt>
          <c:val>
            <c:numRef>
              <c:f>Prices!$H$7:$H$26</c:f>
              <c:numCache>
                <c:formatCode>"$"#,##0</c:formatCode>
                <c:ptCount val="20"/>
                <c:pt idx="0">
                  <c:v>224.19373028334002</c:v>
                </c:pt>
                <c:pt idx="1">
                  <c:v>225.18107022981997</c:v>
                </c:pt>
                <c:pt idx="2">
                  <c:v>226.19093139910001</c:v>
                </c:pt>
                <c:pt idx="3">
                  <c:v>227.22382755597999</c:v>
                </c:pt>
                <c:pt idx="4">
                  <c:v>228.28028410325999</c:v>
                </c:pt>
                <c:pt idx="5">
                  <c:v>229.36083850493998</c:v>
                </c:pt>
                <c:pt idx="6">
                  <c:v>224.31515445158163</c:v>
                </c:pt>
                <c:pt idx="7">
                  <c:v>219.15429508909807</c:v>
                </c:pt>
                <c:pt idx="8">
                  <c:v>214.07724012151863</c:v>
                </c:pt>
                <c:pt idx="9">
                  <c:v>209.09495527803389</c:v>
                </c:pt>
                <c:pt idx="10">
                  <c:v>213.1137254564571</c:v>
                </c:pt>
                <c:pt idx="11">
                  <c:v>215.9396325999042</c:v>
                </c:pt>
                <c:pt idx="12">
                  <c:v>218.80964662025082</c:v>
                </c:pt>
                <c:pt idx="13">
                  <c:v>221.7245698841474</c:v>
                </c:pt>
                <c:pt idx="14">
                  <c:v>224.52152979014721</c:v>
                </c:pt>
                <c:pt idx="15">
                  <c:v>227.36194325216132</c:v>
                </c:pt>
                <c:pt idx="16">
                  <c:v>230.24661810271527</c:v>
                </c:pt>
                <c:pt idx="17">
                  <c:v>233.17637955177253</c:v>
                </c:pt>
                <c:pt idx="18">
                  <c:v>236.15206928052248</c:v>
                </c:pt>
                <c:pt idx="19">
                  <c:v>239.0033556398825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D628-4D04-9C81-0AD888560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257663"/>
        <c:axId val="264343072"/>
      </c:lineChart>
      <c:catAx>
        <c:axId val="172762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9283744"/>
        <c:crosses val="autoZero"/>
        <c:auto val="1"/>
        <c:lblAlgn val="ctr"/>
        <c:lblOffset val="100"/>
        <c:noMultiLvlLbl val="0"/>
      </c:catAx>
      <c:valAx>
        <c:axId val="259283744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Resource Levelized Cost </a:t>
                </a:r>
              </a:p>
              <a:p>
                <a:pPr>
                  <a:defRPr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($/MWh)</a:t>
                </a:r>
              </a:p>
            </c:rich>
          </c:tx>
          <c:layout>
            <c:manualLayout>
              <c:xMode val="edge"/>
              <c:yMode val="edge"/>
              <c:x val="1.3156002471844628E-2"/>
              <c:y val="0.29132482784790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7627615"/>
        <c:crosses val="autoZero"/>
        <c:crossBetween val="between"/>
        <c:majorUnit val="15"/>
      </c:valAx>
      <c:valAx>
        <c:axId val="26434307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Battery Levelized </a:t>
                </a:r>
              </a:p>
              <a:p>
                <a:pPr>
                  <a:defRPr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Cost ($/kw-yr)</a:t>
                </a:r>
              </a:p>
            </c:rich>
          </c:tx>
          <c:layout>
            <c:manualLayout>
              <c:xMode val="edge"/>
              <c:yMode val="edge"/>
              <c:x val="0.93382717275716365"/>
              <c:y val="6.174551658268223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0257663"/>
        <c:crosses val="max"/>
        <c:crossBetween val="between"/>
        <c:majorUnit val="25"/>
      </c:valAx>
      <c:catAx>
        <c:axId val="10002576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34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33165313034344E-2"/>
          <c:y val="0.86960926999539823"/>
          <c:w val="0.96813300624452958"/>
          <c:h val="0.13039073000460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522962</xdr:colOff>
      <xdr:row>17</xdr:row>
      <xdr:rowOff>173319</xdr:rowOff>
    </xdr:from>
    <xdr:to>
      <xdr:col>23</xdr:col>
      <xdr:colOff>540846</xdr:colOff>
      <xdr:row>39</xdr:row>
      <xdr:rowOff>95978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003EDE-8951-4E6D-AB2A-EDE05EFA9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328449</xdr:colOff>
      <xdr:row>30</xdr:row>
      <xdr:rowOff>164225</xdr:rowOff>
    </xdr:from>
    <xdr:to>
      <xdr:col>21</xdr:col>
      <xdr:colOff>65690</xdr:colOff>
      <xdr:row>33</xdr:row>
      <xdr:rowOff>59121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F87046-3E3E-4816-92E3-76014B16EFA0}"/>
            </a:ext>
          </a:extLst>
        </xdr:cNvPr>
        <xdr:cNvSpPr txBox="1"/>
      </xdr:nvSpPr>
      <xdr:spPr>
        <a:xfrm>
          <a:off x="11910849" y="5879225"/>
          <a:ext cx="956441" cy="466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End of Full IRA Eligibility</a:t>
          </a:r>
          <a:endParaRPr lang="en-US" sz="1100"/>
        </a:p>
      </xdr:txBody>
    </xdr:sp>
    <xdr:clientData/>
  </xdr:twoCellAnchor>
  <xdr:twoCellAnchor>
    <xdr:from>
      <xdr:col>13</xdr:col>
      <xdr:colOff>500557</xdr:colOff>
      <xdr:row>30</xdr:row>
      <xdr:rowOff>172108</xdr:rowOff>
    </xdr:from>
    <xdr:to>
      <xdr:col>15</xdr:col>
      <xdr:colOff>223345</xdr:colOff>
      <xdr:row>33</xdr:row>
      <xdr:rowOff>67004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301359-308F-4B08-8196-E512B16C96DD}"/>
            </a:ext>
          </a:extLst>
        </xdr:cNvPr>
        <xdr:cNvSpPr txBox="1"/>
      </xdr:nvSpPr>
      <xdr:spPr>
        <a:xfrm>
          <a:off x="8425357" y="5887108"/>
          <a:ext cx="941988" cy="466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Pricing based on 2020AS RFP</a:t>
          </a:r>
          <a:endParaRPr lang="en-US" sz="1100"/>
        </a:p>
      </xdr:txBody>
    </xdr:sp>
    <xdr:clientData/>
  </xdr:twoCellAnchor>
  <xdr:twoCellAnchor>
    <xdr:from>
      <xdr:col>17</xdr:col>
      <xdr:colOff>147146</xdr:colOff>
      <xdr:row>31</xdr:row>
      <xdr:rowOff>186559</xdr:rowOff>
    </xdr:from>
    <xdr:to>
      <xdr:col>19</xdr:col>
      <xdr:colOff>14452</xdr:colOff>
      <xdr:row>33</xdr:row>
      <xdr:rowOff>45983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987B34-704A-44B6-A244-61AAAB09A3C9}"/>
            </a:ext>
          </a:extLst>
        </xdr:cNvPr>
        <xdr:cNvSpPr txBox="1"/>
      </xdr:nvSpPr>
      <xdr:spPr>
        <a:xfrm>
          <a:off x="10510346" y="6092059"/>
          <a:ext cx="1086506" cy="240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NREL ATB</a:t>
          </a:r>
          <a:endParaRPr lang="en-US" sz="1100"/>
        </a:p>
      </xdr:txBody>
    </xdr:sp>
    <xdr:clientData/>
  </xdr:twoCellAnchor>
  <xdr:twoCellAnchor>
    <xdr:from>
      <xdr:col>17</xdr:col>
      <xdr:colOff>118241</xdr:colOff>
      <xdr:row>31</xdr:row>
      <xdr:rowOff>144517</xdr:rowOff>
    </xdr:from>
    <xdr:to>
      <xdr:col>18</xdr:col>
      <xdr:colOff>262759</xdr:colOff>
      <xdr:row>31</xdr:row>
      <xdr:rowOff>151086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D72A64B-7335-4B76-BCCF-DDA658D5FD07}"/>
            </a:ext>
          </a:extLst>
        </xdr:cNvPr>
        <xdr:cNvCxnSpPr/>
      </xdr:nvCxnSpPr>
      <xdr:spPr>
        <a:xfrm>
          <a:off x="10481441" y="6050017"/>
          <a:ext cx="754118" cy="6569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377719</xdr:colOff>
      <xdr:row>30</xdr:row>
      <xdr:rowOff>59120</xdr:rowOff>
    </xdr:from>
    <xdr:to>
      <xdr:col>15</xdr:col>
      <xdr:colOff>348159</xdr:colOff>
      <xdr:row>31</xdr:row>
      <xdr:rowOff>49267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F2DE215B-1512-4749-812C-4AA6CD12DEBF}"/>
            </a:ext>
          </a:extLst>
        </xdr:cNvPr>
        <xdr:cNvSpPr/>
      </xdr:nvSpPr>
      <xdr:spPr>
        <a:xfrm rot="16200000">
          <a:off x="8807015" y="5269624"/>
          <a:ext cx="180647" cy="118964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0.65897</cdr:x>
      <cdr:y>0</cdr:y>
    </cdr:from>
    <cdr:to>
      <cdr:x>0.66089</cdr:x>
      <cdr:y>0.72492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AE01A6E-1247-9764-9F51-C302BBAFDED1}"/>
            </a:ext>
          </a:extLst>
        </cdr:cNvPr>
        <cdr:cNvCxnSpPr/>
      </cdr:nvCxnSpPr>
      <cdr:spPr>
        <a:xfrm xmlns:a="http://schemas.openxmlformats.org/drawingml/2006/main">
          <a:off x="5044994" y="0"/>
          <a:ext cx="14654" cy="298205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0.07422</cdr:x>
      <cdr:y>0.01603</cdr:y>
    </cdr:from>
    <cdr:to>
      <cdr:x>0.13835</cdr:x>
      <cdr:y>0.28854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C3A8192-5842-A1E1-4ECD-9A39972AB00B}"/>
            </a:ext>
          </a:extLst>
        </cdr:cNvPr>
        <cdr:cNvSpPr/>
      </cdr:nvSpPr>
      <cdr:spPr>
        <a:xfrm xmlns:a="http://schemas.openxmlformats.org/drawingml/2006/main">
          <a:off x="568244" y="65942"/>
          <a:ext cx="490904" cy="1121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0.86893</cdr:x>
      <cdr:y>0.3491</cdr:y>
    </cdr:from>
    <cdr:to>
      <cdr:x>0.93305</cdr:x>
      <cdr:y>0.74439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D7AE5825-7B35-891F-3DA1-9981F3009860}"/>
            </a:ext>
          </a:extLst>
        </cdr:cNvPr>
        <cdr:cNvSpPr/>
      </cdr:nvSpPr>
      <cdr:spPr>
        <a:xfrm xmlns:a="http://schemas.openxmlformats.org/drawingml/2006/main">
          <a:off x="6652358" y="1436077"/>
          <a:ext cx="490904" cy="1626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0.42829</cdr:x>
      <cdr:y>0.89238</cdr:y>
    </cdr:from>
    <cdr:to>
      <cdr:x>0.43936</cdr:x>
      <cdr:y>0.89238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9AE3DF99-2C35-4278-F9EA-179FA1AB0F6C}"/>
            </a:ext>
          </a:extLst>
        </cdr:cNvPr>
        <cdr:cNvCxnSpPr/>
      </cdr:nvCxnSpPr>
      <cdr:spPr>
        <a:xfrm xmlns:a="http://schemas.openxmlformats.org/drawingml/2006/main">
          <a:off x="3288085" y="3670940"/>
          <a:ext cx="8501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0.75194</cdr:x>
      <cdr:y>0.93509</cdr:y>
    </cdr:from>
    <cdr:to>
      <cdr:x>0.76301</cdr:x>
      <cdr:y>0.93509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A97C60BC-7151-616B-70ED-CAC2EFFAE3A2}"/>
            </a:ext>
          </a:extLst>
        </cdr:cNvPr>
        <cdr:cNvCxnSpPr/>
      </cdr:nvCxnSpPr>
      <cdr:spPr>
        <a:xfrm xmlns:a="http://schemas.openxmlformats.org/drawingml/2006/main">
          <a:off x="5772838" y="3846653"/>
          <a:ext cx="8501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0.10547</cdr:x>
      <cdr:y>0.93662</cdr:y>
    </cdr:from>
    <cdr:to>
      <cdr:x>0.11654</cdr:x>
      <cdr:y>0.93662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A97C60BC-7151-616B-70ED-CAC2EFFAE3A2}"/>
            </a:ext>
          </a:extLst>
        </cdr:cNvPr>
        <cdr:cNvCxnSpPr/>
      </cdr:nvCxnSpPr>
      <cdr:spPr>
        <a:xfrm xmlns:a="http://schemas.openxmlformats.org/drawingml/2006/main">
          <a:off x="809692" y="3852917"/>
          <a:ext cx="8501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FF99-5376-4D8E-8942-77F9A9AAA68A}">
  <sheetPr codeName="Sheet1"/>
  <dimension ref="B5:N56"/>
  <sheetViews>
    <sheetView zoomScale="145" zoomScaleNormal="145" workbookViewId="0"/>
  </sheetViews>
  <sheetFormatPr defaultRowHeight="15" x14ac:dyDescent="0.25"/>
  <cols>
    <col min="1" max="1" width="9.140625" style="1"/>
    <col min="2" max="2" width="5.5703125" style="1" bestFit="1" customWidth="1"/>
    <col min="3" max="3" width="13.28515625" style="2" bestFit="1" customWidth="1"/>
    <col min="4" max="6" width="10.5703125" style="1" bestFit="1" customWidth="1"/>
    <col min="7" max="7" width="13.7109375" style="1" bestFit="1" customWidth="1"/>
    <col min="8" max="8" width="10.5703125" style="1" bestFit="1" customWidth="1"/>
    <col min="9" max="10" width="10.5703125" style="1" customWidth="1"/>
    <col min="11" max="13" width="10.5703125" style="1" bestFit="1" customWidth="1"/>
    <col min="14" max="14" width="11.28515625" style="1" bestFit="1" customWidth="1"/>
    <col min="15" max="16384" width="9.140625" style="1"/>
  </cols>
  <sheetData>
    <row r="5" spans="2:14" x14ac:dyDescent="0.25">
      <c r="C5" s="2" t="s">
        <v>10</v>
      </c>
      <c r="D5" s="1" t="s">
        <v>10</v>
      </c>
      <c r="E5" s="1" t="s">
        <v>10</v>
      </c>
      <c r="F5" s="1" t="s">
        <v>10</v>
      </c>
      <c r="G5" s="1" t="s">
        <v>11</v>
      </c>
      <c r="H5" s="1" t="s">
        <v>11</v>
      </c>
      <c r="I5" s="1" t="s">
        <v>10</v>
      </c>
      <c r="J5" s="1" t="s">
        <v>10</v>
      </c>
    </row>
    <row r="6" spans="2:14" x14ac:dyDescent="0.25">
      <c r="B6" s="1" t="s">
        <v>9</v>
      </c>
      <c r="C6" s="2" t="s">
        <v>8</v>
      </c>
      <c r="D6" s="2" t="s">
        <v>7</v>
      </c>
      <c r="E6" s="2" t="s">
        <v>6</v>
      </c>
      <c r="F6" s="2" t="s">
        <v>5</v>
      </c>
      <c r="G6" s="2" t="s">
        <v>4</v>
      </c>
      <c r="H6" s="2" t="s">
        <v>3</v>
      </c>
      <c r="I6" s="2" t="s">
        <v>2</v>
      </c>
      <c r="J6" s="2" t="s">
        <v>1</v>
      </c>
      <c r="K6" s="2" t="s">
        <v>0</v>
      </c>
    </row>
    <row r="7" spans="2:14" x14ac:dyDescent="0.25">
      <c r="B7" s="1">
        <v>2023</v>
      </c>
      <c r="C7" s="3">
        <f>Sheet1!AL10</f>
        <v>34.881266943844878</v>
      </c>
      <c r="D7" s="3">
        <f>Sheet1!AJ10</f>
        <v>56.385769753274893</v>
      </c>
      <c r="E7" s="3">
        <f>Sheet1!AB10</f>
        <v>37.186169314477404</v>
      </c>
      <c r="F7" s="3">
        <f>Sheet1!Z10</f>
        <v>60.160161491350671</v>
      </c>
      <c r="G7" s="4">
        <f>Sheet1!AV10*12</f>
        <v>162.88356813318001</v>
      </c>
      <c r="H7" s="4">
        <f>Sheet1!AT10*12</f>
        <v>224.19373028334002</v>
      </c>
      <c r="I7" s="3">
        <f>Sheet1!BE10</f>
        <v>48.292912824013754</v>
      </c>
      <c r="J7" s="3">
        <f>Sheet1!BC10</f>
        <v>68.20920802358971</v>
      </c>
      <c r="K7" s="3">
        <f>75*Sheet1!$F$87^(B7-$B$7)</f>
        <v>75</v>
      </c>
    </row>
    <row r="8" spans="2:14" x14ac:dyDescent="0.25">
      <c r="B8" s="1">
        <v>2024</v>
      </c>
      <c r="C8" s="3">
        <f>Sheet1!AL11</f>
        <v>34.664942263502844</v>
      </c>
      <c r="D8" s="3">
        <f>Sheet1!AJ11</f>
        <v>56.659963664802028</v>
      </c>
      <c r="E8" s="3">
        <f>Sheet1!AB11</f>
        <v>36.855119808569015</v>
      </c>
      <c r="F8" s="3">
        <f>Sheet1!Z11</f>
        <v>60.353149690107166</v>
      </c>
      <c r="G8" s="4">
        <f>Sheet1!AV11*12</f>
        <v>163.87090807965996</v>
      </c>
      <c r="H8" s="4">
        <f>Sheet1!AT11*12</f>
        <v>225.18107022981997</v>
      </c>
      <c r="I8" s="3">
        <f>Sheet1!BE11</f>
        <v>48.030507090256634</v>
      </c>
      <c r="J8" s="3">
        <f>Sheet1!BC11</f>
        <v>68.401093800923135</v>
      </c>
      <c r="K8" s="3">
        <f>75*Sheet1!$F$87^(B8-$B$7)</f>
        <v>76.710752999999997</v>
      </c>
    </row>
    <row r="9" spans="2:14" x14ac:dyDescent="0.25">
      <c r="B9" s="1">
        <v>2025</v>
      </c>
      <c r="C9" s="3">
        <f>Sheet1!AL12</f>
        <v>34.443683217504386</v>
      </c>
      <c r="D9" s="3">
        <f>Sheet1!AJ12</f>
        <v>56.940411939068078</v>
      </c>
      <c r="E9" s="3">
        <f>Sheet1!AB12</f>
        <v>36.516519063893298</v>
      </c>
      <c r="F9" s="3">
        <f>Sheet1!Z12</f>
        <v>60.550539949407721</v>
      </c>
      <c r="G9" s="4">
        <f>Sheet1!AV12*12</f>
        <v>164.88076924894</v>
      </c>
      <c r="H9" s="4">
        <f>Sheet1!AT12*12</f>
        <v>226.19093139910001</v>
      </c>
      <c r="I9" s="3">
        <f>Sheet1!BE12</f>
        <v>47.890166233641295</v>
      </c>
      <c r="J9" s="3">
        <f>Sheet1!BC12</f>
        <v>68.725406844131726</v>
      </c>
      <c r="K9" s="3">
        <f>75*Sheet1!$F$87^(B9-$B$7)</f>
        <v>78.460528344360114</v>
      </c>
    </row>
    <row r="10" spans="2:14" x14ac:dyDescent="0.25">
      <c r="B10" s="1">
        <v>2026</v>
      </c>
      <c r="C10" s="3">
        <f>Sheet1!AL13</f>
        <v>34.217377240763369</v>
      </c>
      <c r="D10" s="3">
        <f>Sheet1!AJ13</f>
        <v>57.227257253557759</v>
      </c>
      <c r="E10" s="3">
        <f>Sheet1!AB13</f>
        <v>36.170194818015425</v>
      </c>
      <c r="F10" s="3">
        <f>Sheet1!Z13</f>
        <v>60.752432691142168</v>
      </c>
      <c r="G10" s="4">
        <f>Sheet1!AV13*12</f>
        <v>165.91366540581998</v>
      </c>
      <c r="H10" s="4">
        <f>Sheet1!AT13*12</f>
        <v>227.22382755597999</v>
      </c>
      <c r="I10" s="3">
        <f>Sheet1!BE13</f>
        <v>47.877259595976398</v>
      </c>
      <c r="J10" s="3">
        <f>Sheet1!BC13</f>
        <v>69.187752886743283</v>
      </c>
      <c r="K10" s="3">
        <f>75*Sheet1!$F$87^(B10-$B$7)</f>
        <v>80.250216134316105</v>
      </c>
    </row>
    <row r="11" spans="2:14" x14ac:dyDescent="0.25">
      <c r="B11" s="1">
        <v>2027</v>
      </c>
      <c r="C11" s="3">
        <f>Sheet1!AL14</f>
        <v>33.985909218325546</v>
      </c>
      <c r="D11" s="3">
        <f>Sheet1!AJ14</f>
        <v>57.520645517741634</v>
      </c>
      <c r="E11" s="3">
        <f>Sheet1!AB14</f>
        <v>35.815970906344887</v>
      </c>
      <c r="F11" s="3">
        <f>Sheet1!Z14</f>
        <v>60.958930611996024</v>
      </c>
      <c r="G11" s="4">
        <f>Sheet1!AV14*12</f>
        <v>166.97012195309998</v>
      </c>
      <c r="H11" s="4">
        <f>Sheet1!AT14*12</f>
        <v>228.28028410325999</v>
      </c>
      <c r="I11" s="3">
        <f>Sheet1!BE14</f>
        <v>47.93733725728822</v>
      </c>
      <c r="J11" s="3">
        <f>Sheet1!BC14</f>
        <v>69.733923755340371</v>
      </c>
      <c r="K11" s="3">
        <f>75*Sheet1!$F$87^(B11-$B$7)</f>
        <v>82.080726774348491</v>
      </c>
    </row>
    <row r="12" spans="2:14" x14ac:dyDescent="0.25">
      <c r="B12" s="1">
        <v>2028</v>
      </c>
      <c r="C12" s="3">
        <f>Sheet1!AL15</f>
        <v>33.749161392646087</v>
      </c>
      <c r="D12" s="3">
        <f>Sheet1!AJ15</f>
        <v>57.820725990602867</v>
      </c>
      <c r="E12" s="3">
        <f>Sheet1!AB15</f>
        <v>35.45366712023899</v>
      </c>
      <c r="F12" s="3">
        <f>Sheet1!Z15</f>
        <v>61.170138766170361</v>
      </c>
      <c r="G12" s="4">
        <f>Sheet1!AV15*12</f>
        <v>168.05067635477997</v>
      </c>
      <c r="H12" s="4">
        <f>Sheet1!AT15*12</f>
        <v>229.36083850493998</v>
      </c>
      <c r="I12" s="3">
        <f>Sheet1!BE15</f>
        <v>48.075765393514146</v>
      </c>
      <c r="J12" s="3">
        <f>Sheet1!BC15</f>
        <v>70.36953292197515</v>
      </c>
      <c r="K12" s="3">
        <f>75*Sheet1!$F$87^(B12-$B$7)</f>
        <v>83.952991435300447</v>
      </c>
      <c r="M12" s="5"/>
      <c r="N12" s="5"/>
    </row>
    <row r="13" spans="2:14" x14ac:dyDescent="0.25">
      <c r="B13" s="1">
        <v>2029</v>
      </c>
      <c r="C13" s="3">
        <f>Sheet1!AL16</f>
        <v>30.312732271794673</v>
      </c>
      <c r="D13" s="3">
        <f>Sheet1!AJ16</f>
        <v>54.933370230892159</v>
      </c>
      <c r="E13" s="3">
        <f>Sheet1!AB16</f>
        <v>32.44642504266205</v>
      </c>
      <c r="F13" s="3">
        <f>Sheet1!Z16</f>
        <v>58.749490445964305</v>
      </c>
      <c r="G13" s="4">
        <f>Sheet1!AV16*12</f>
        <v>165.08953781452703</v>
      </c>
      <c r="H13" s="4">
        <f>Sheet1!AT16*12</f>
        <v>224.31515445158163</v>
      </c>
      <c r="I13" s="3">
        <f>Sheet1!BE16</f>
        <v>48.276156664586765</v>
      </c>
      <c r="J13" s="3">
        <f>Sheet1!BC16</f>
        <v>71.07844593119772</v>
      </c>
      <c r="K13" s="3">
        <f>75*Sheet1!$F$87^(B13-$B$7)</f>
        <v>85.867962528059309</v>
      </c>
      <c r="M13" s="5"/>
      <c r="N13" s="5"/>
    </row>
    <row r="14" spans="2:14" x14ac:dyDescent="0.25">
      <c r="B14" s="1">
        <v>2030</v>
      </c>
      <c r="C14" s="3">
        <f>Sheet1!AL17</f>
        <v>26.853743595427261</v>
      </c>
      <c r="D14" s="3">
        <f>Sheet1!AJ17</f>
        <v>52.035979294373703</v>
      </c>
      <c r="E14" s="3">
        <f>Sheet1!AB17</f>
        <v>29.418012232428822</v>
      </c>
      <c r="F14" s="3">
        <f>Sheet1!Z17</f>
        <v>56.3210516130965</v>
      </c>
      <c r="G14" s="4">
        <f>Sheet1!AV17*12</f>
        <v>162.06080067432038</v>
      </c>
      <c r="H14" s="4">
        <f>Sheet1!AT17*12</f>
        <v>219.15429508909807</v>
      </c>
      <c r="I14" s="3">
        <f>Sheet1!BE17</f>
        <v>48.538435965864757</v>
      </c>
      <c r="J14" s="3">
        <f>Sheet1!BC17</f>
        <v>71.860846365680501</v>
      </c>
      <c r="K14" s="3">
        <f>75*Sheet1!$F$87^(B14-$B$7)</f>
        <v>87.826614188042839</v>
      </c>
      <c r="M14" s="5"/>
      <c r="N14" s="5"/>
    </row>
    <row r="15" spans="2:14" x14ac:dyDescent="0.25">
      <c r="B15" s="1">
        <v>2031</v>
      </c>
      <c r="C15" s="3">
        <f>Sheet1!AL18</f>
        <v>23.411831730297045</v>
      </c>
      <c r="D15" s="3">
        <f>Sheet1!AJ18</f>
        <v>49.168475234460722</v>
      </c>
      <c r="E15" s="3">
        <f>Sheet1!AB18</f>
        <v>26.384780833156089</v>
      </c>
      <c r="F15" s="3">
        <f>Sheet1!Z18</f>
        <v>53.901479619964924</v>
      </c>
      <c r="G15" s="4">
        <f>Sheet1!AV18*12</f>
        <v>159.09620496752439</v>
      </c>
      <c r="H15" s="4">
        <f>Sheet1!AT18*12</f>
        <v>214.07724012151863</v>
      </c>
      <c r="I15" s="3">
        <f>Sheet1!BE18</f>
        <v>48.8407745862486</v>
      </c>
      <c r="J15" s="3">
        <f>Sheet1!BC18</f>
        <v>72.695170101694657</v>
      </c>
      <c r="K15" s="3">
        <f>75*Sheet1!$F$87^(B15-$B$7)</f>
        <v>89.82994277073665</v>
      </c>
      <c r="M15" s="5"/>
      <c r="N15" s="5"/>
    </row>
    <row r="16" spans="2:14" x14ac:dyDescent="0.25">
      <c r="B16" s="1">
        <v>2032</v>
      </c>
      <c r="C16" s="3">
        <f>Sheet1!AL19</f>
        <v>19.953816684257614</v>
      </c>
      <c r="D16" s="3">
        <f>Sheet1!AJ19</f>
        <v>46.297970284418028</v>
      </c>
      <c r="E16" s="3">
        <f>Sheet1!AB19</f>
        <v>23.362200372297409</v>
      </c>
      <c r="F16" s="3">
        <f>Sheet1!Z19</f>
        <v>51.506556188374752</v>
      </c>
      <c r="G16" s="4">
        <f>Sheet1!AV19*12</f>
        <v>156.20319946327612</v>
      </c>
      <c r="H16" s="4">
        <f>Sheet1!AT19*12</f>
        <v>209.09495527803389</v>
      </c>
      <c r="I16" s="3">
        <f>Sheet1!BE19</f>
        <v>49.204845843441063</v>
      </c>
      <c r="J16" s="3">
        <f>Sheet1!BC19</f>
        <v>73.603361100147595</v>
      </c>
      <c r="K16" s="3">
        <f>75*Sheet1!$F$87^(B16-$B$7)</f>
        <v>91.878967358534865</v>
      </c>
      <c r="L16" s="6"/>
      <c r="M16" s="5"/>
      <c r="N16" s="5"/>
    </row>
    <row r="17" spans="2:14" x14ac:dyDescent="0.25">
      <c r="B17" s="1">
        <v>2033</v>
      </c>
      <c r="C17" s="3">
        <f>Sheet1!AL20</f>
        <v>20.257101895275682</v>
      </c>
      <c r="D17" s="3">
        <f>Sheet1!AJ20</f>
        <v>47.202166688424612</v>
      </c>
      <c r="E17" s="3">
        <f>Sheet1!AB20</f>
        <v>23.162356199748643</v>
      </c>
      <c r="F17" s="3">
        <f>Sheet1!Z20</f>
        <v>51.948685893067172</v>
      </c>
      <c r="G17" s="4">
        <f>Sheet1!AV20*12</f>
        <v>159.2699180625942</v>
      </c>
      <c r="H17" s="4">
        <f>Sheet1!AT20*12</f>
        <v>213.1137254564571</v>
      </c>
      <c r="I17" s="3">
        <f>Sheet1!BE20</f>
        <v>49.597941551909614</v>
      </c>
      <c r="J17" s="3">
        <f>Sheet1!BC20</f>
        <v>74.552987913489702</v>
      </c>
      <c r="K17" s="3">
        <f>75*Sheet1!$F$87^(B17-$B$7)</f>
        <v>93.974730279141724</v>
      </c>
      <c r="L17" s="6"/>
      <c r="M17" s="5"/>
      <c r="N17" s="5"/>
    </row>
    <row r="18" spans="2:14" x14ac:dyDescent="0.25">
      <c r="B18" s="1">
        <v>2034</v>
      </c>
      <c r="C18" s="3">
        <f>Sheet1!AL21</f>
        <v>20.56457151929559</v>
      </c>
      <c r="D18" s="3">
        <f>Sheet1!AJ21</f>
        <v>48.124254325836908</v>
      </c>
      <c r="E18" s="3">
        <f>Sheet1!AB21</f>
        <v>22.830247377164248</v>
      </c>
      <c r="F18" s="3">
        <f>Sheet1!Z21</f>
        <v>52.273194410421937</v>
      </c>
      <c r="G18" s="4">
        <f>Sheet1!AV21*12</f>
        <v>161.55738711868048</v>
      </c>
      <c r="H18" s="4">
        <f>Sheet1!AT21*12</f>
        <v>215.9396325999042</v>
      </c>
      <c r="I18" s="3">
        <f>Sheet1!BE21</f>
        <v>50.025417479790036</v>
      </c>
      <c r="J18" s="3">
        <f>Sheet1!BC21</f>
        <v>75.54968945417211</v>
      </c>
      <c r="K18" s="3">
        <f>75*Sheet1!$F$87^(B18-$B$7)</f>
        <v>96.118297635798172</v>
      </c>
      <c r="L18" s="6"/>
      <c r="M18" s="5"/>
      <c r="N18" s="5"/>
    </row>
    <row r="19" spans="2:14" x14ac:dyDescent="0.25">
      <c r="B19" s="1">
        <v>2035</v>
      </c>
      <c r="C19" s="3">
        <f>Sheet1!AL22</f>
        <v>20.876271805663279</v>
      </c>
      <c r="D19" s="3">
        <f>Sheet1!AJ22</f>
        <v>49.064592107637694</v>
      </c>
      <c r="E19" s="3">
        <f>Sheet1!AB22</f>
        <v>22.488842208731551</v>
      </c>
      <c r="F19" s="3">
        <f>Sheet1!Z22</f>
        <v>52.603384071693277</v>
      </c>
      <c r="G19" s="4">
        <f>Sheet1!AV22*12</f>
        <v>163.88357865853763</v>
      </c>
      <c r="H19" s="4">
        <f>Sheet1!AT22*12</f>
        <v>218.80964662025082</v>
      </c>
      <c r="I19" s="3">
        <f>Sheet1!BE22</f>
        <v>50.492627529615397</v>
      </c>
      <c r="J19" s="3">
        <f>Sheet1!BC22</f>
        <v>76.59910919484777</v>
      </c>
      <c r="K19" s="3">
        <f>75*Sheet1!$F$87^(B19-$B$7)</f>
        <v>98.310759849602618</v>
      </c>
      <c r="L19" s="6"/>
      <c r="M19" s="5"/>
      <c r="N19" s="5"/>
    </row>
    <row r="20" spans="2:14" x14ac:dyDescent="0.25">
      <c r="B20" s="1">
        <v>2036</v>
      </c>
      <c r="C20" s="3">
        <f>Sheet1!AL23</f>
        <v>21.192249189539201</v>
      </c>
      <c r="D20" s="3">
        <f>Sheet1!AJ23</f>
        <v>50.023546216023469</v>
      </c>
      <c r="E20" s="3">
        <f>Sheet1!AB23</f>
        <v>22.096412246908478</v>
      </c>
      <c r="F20" s="3">
        <f>Sheet1!Z23</f>
        <v>52.897868025979129</v>
      </c>
      <c r="G20" s="4">
        <f>Sheet1!AV23*12</f>
        <v>166.24924124340066</v>
      </c>
      <c r="H20" s="4">
        <f>Sheet1!AT23*12</f>
        <v>221.7245698841474</v>
      </c>
      <c r="I20" s="3">
        <f>Sheet1!BE23</f>
        <v>51.347516021301196</v>
      </c>
      <c r="J20" s="3">
        <f>Sheet1!BC23</f>
        <v>78.049487587661588</v>
      </c>
      <c r="K20" s="3">
        <f>75*Sheet1!$F$87^(B20-$B$7)</f>
        <v>100.55323221420245</v>
      </c>
      <c r="L20" s="6"/>
      <c r="M20" s="5"/>
      <c r="N20" s="5"/>
    </row>
    <row r="21" spans="2:14" x14ac:dyDescent="0.25">
      <c r="B21" s="1">
        <v>2037</v>
      </c>
      <c r="C21" s="3">
        <f>Sheet1!AL24</f>
        <v>21.512550250327372</v>
      </c>
      <c r="D21" s="3">
        <f>Sheet1!AJ24</f>
        <v>51.001490315132571</v>
      </c>
      <c r="E21" s="3">
        <f>Sheet1!AB24</f>
        <v>21.694125518658989</v>
      </c>
      <c r="F21" s="3">
        <f>Sheet1!Z24</f>
        <v>53.198163735996239</v>
      </c>
      <c r="G21" s="4">
        <f>Sheet1!AV24*12</f>
        <v>168.54692319198386</v>
      </c>
      <c r="H21" s="4">
        <f>Sheet1!AT24*12</f>
        <v>224.52152979014721</v>
      </c>
      <c r="I21" s="3">
        <f>Sheet1!BE24</f>
        <v>52.209336869638221</v>
      </c>
      <c r="J21" s="3">
        <f>Sheet1!BC24</f>
        <v>79.520381475408854</v>
      </c>
      <c r="K21" s="3">
        <f>75*Sheet1!$F$87^(B21-$B$7)</f>
        <v>102.8468554631377</v>
      </c>
      <c r="L21" s="6"/>
      <c r="M21" s="5"/>
      <c r="N21" s="5"/>
    </row>
    <row r="22" spans="2:14" x14ac:dyDescent="0.25">
      <c r="B22" s="1">
        <v>2038</v>
      </c>
      <c r="C22" s="3"/>
      <c r="D22" s="3">
        <f>Sheet1!AJ25</f>
        <v>51.99880563331395</v>
      </c>
      <c r="E22" s="3"/>
      <c r="F22" s="3">
        <f>Sheet1!Z25</f>
        <v>53.462806791351753</v>
      </c>
      <c r="G22" s="4"/>
      <c r="H22" s="4">
        <f>Sheet1!AT25*12</f>
        <v>227.36194325216132</v>
      </c>
      <c r="I22" s="3"/>
      <c r="J22" s="3">
        <f>Sheet1!BC25</f>
        <v>81.033762650047208</v>
      </c>
      <c r="K22" s="3">
        <f>75*Sheet1!$F$87^(B22-$B$7)</f>
        <v>105.19279635012607</v>
      </c>
      <c r="L22" s="6"/>
      <c r="M22" s="5"/>
      <c r="N22" s="5"/>
    </row>
    <row r="23" spans="2:14" x14ac:dyDescent="0.25">
      <c r="B23" s="1">
        <v>2039</v>
      </c>
      <c r="C23" s="3"/>
      <c r="D23" s="3">
        <f>Sheet1!AJ26</f>
        <v>53.015881219225953</v>
      </c>
      <c r="E23" s="3"/>
      <c r="F23" s="3">
        <f>Sheet1!Z26</f>
        <v>53.733486360364239</v>
      </c>
      <c r="G23" s="4"/>
      <c r="H23" s="4">
        <f>Sheet1!AT26*12</f>
        <v>230.24661810271527</v>
      </c>
      <c r="I23" s="3"/>
      <c r="J23" s="3">
        <f>Sheet1!BC26</f>
        <v>82.573542064682442</v>
      </c>
      <c r="K23" s="3">
        <f>75*Sheet1!$F$87^(B23-$B$7)</f>
        <v>107.59224824258429</v>
      </c>
      <c r="L23" s="6"/>
      <c r="M23" s="5"/>
      <c r="N23" s="5"/>
    </row>
    <row r="24" spans="2:14" x14ac:dyDescent="0.25">
      <c r="B24" s="1">
        <v>2040</v>
      </c>
      <c r="C24" s="3"/>
      <c r="D24" s="3">
        <f>Sheet1!AJ27</f>
        <v>54.053114001829755</v>
      </c>
      <c r="E24" s="3"/>
      <c r="F24" s="3">
        <f>Sheet1!Z27</f>
        <v>53.968744027383607</v>
      </c>
      <c r="G24" s="4"/>
      <c r="H24" s="4">
        <f>Sheet1!AT27*12</f>
        <v>233.17637955177253</v>
      </c>
      <c r="I24" s="3"/>
      <c r="J24" s="3">
        <f>Sheet1!BC27</f>
        <v>84.12907381402303</v>
      </c>
      <c r="K24" s="3">
        <f>75*Sheet1!$F$87^(B24-$B$7)</f>
        <v>110.04643172868757</v>
      </c>
      <c r="L24" s="6"/>
      <c r="M24" s="5"/>
      <c r="N24" s="5"/>
    </row>
    <row r="25" spans="2:14" x14ac:dyDescent="0.25">
      <c r="B25" s="1">
        <v>2041</v>
      </c>
      <c r="C25" s="3"/>
      <c r="D25" s="3">
        <f>Sheet1!AJ28</f>
        <v>54.783171904793036</v>
      </c>
      <c r="E25" s="3"/>
      <c r="F25" s="3">
        <f>Sheet1!Z28</f>
        <v>54.210358333547219</v>
      </c>
      <c r="G25" s="4"/>
      <c r="H25" s="4">
        <f>Sheet1!AT28*12</f>
        <v>236.15206928052248</v>
      </c>
      <c r="I25" s="3"/>
      <c r="J25" s="3">
        <f>Sheet1!BC28</f>
        <v>85.722345042706294</v>
      </c>
      <c r="K25" s="3">
        <f>75*Sheet1!$F$87^(B25-$B$7)</f>
        <v>112.5565952382762</v>
      </c>
      <c r="L25" s="6"/>
      <c r="M25" s="5"/>
      <c r="N25" s="5"/>
    </row>
    <row r="26" spans="2:14" x14ac:dyDescent="0.25">
      <c r="B26" s="1">
        <v>2042</v>
      </c>
      <c r="C26" s="3"/>
      <c r="D26" s="3">
        <f>Sheet1!AJ29</f>
        <v>55.488613421994557</v>
      </c>
      <c r="E26" s="3"/>
      <c r="F26" s="3">
        <f>Sheet1!Z29</f>
        <v>54.416960299753782</v>
      </c>
      <c r="G26" s="4"/>
      <c r="H26" s="4">
        <f>Sheet1!AT29*12</f>
        <v>239.0033556398825</v>
      </c>
      <c r="I26" s="3"/>
      <c r="J26" s="3">
        <f>Sheet1!BC29</f>
        <v>87.348158431648173</v>
      </c>
      <c r="K26" s="3">
        <f>75*Sheet1!$F$87^(B26-$B$7)</f>
        <v>115.12401567792507</v>
      </c>
      <c r="L26" s="6"/>
      <c r="M26" s="5"/>
      <c r="N26" s="5"/>
    </row>
    <row r="27" spans="2:14" x14ac:dyDescent="0.25">
      <c r="E27" s="2"/>
      <c r="F27" s="2"/>
      <c r="I27" s="6"/>
      <c r="J27" s="6"/>
      <c r="K27" s="6"/>
      <c r="L27" s="6"/>
      <c r="M27" s="5"/>
      <c r="N27" s="5"/>
    </row>
    <row r="28" spans="2:14" x14ac:dyDescent="0.25">
      <c r="E28" s="2"/>
      <c r="F28" s="2"/>
      <c r="I28" s="6"/>
      <c r="J28" s="6"/>
      <c r="K28" s="6"/>
      <c r="L28" s="6"/>
      <c r="M28" s="5"/>
      <c r="N28" s="5"/>
    </row>
    <row r="29" spans="2:14" x14ac:dyDescent="0.25">
      <c r="E29" s="2"/>
      <c r="F29" s="2"/>
      <c r="I29" s="6"/>
      <c r="J29" s="6"/>
      <c r="K29" s="6"/>
      <c r="L29" s="6"/>
      <c r="M29" s="5"/>
      <c r="N29" s="5"/>
    </row>
    <row r="30" spans="2:14" x14ac:dyDescent="0.25">
      <c r="E30" s="2"/>
      <c r="F30" s="2"/>
      <c r="I30" s="6"/>
      <c r="J30" s="6"/>
      <c r="K30" s="6"/>
      <c r="L30" s="6"/>
      <c r="M30" s="5"/>
      <c r="N30" s="5"/>
    </row>
    <row r="31" spans="2:14" x14ac:dyDescent="0.25">
      <c r="E31" s="2"/>
      <c r="F31" s="2"/>
      <c r="I31" s="6"/>
      <c r="J31" s="6"/>
      <c r="K31" s="6"/>
      <c r="L31" s="6"/>
      <c r="M31" s="5"/>
      <c r="N31" s="5"/>
    </row>
    <row r="32" spans="2:14" x14ac:dyDescent="0.25">
      <c r="E32" s="2"/>
      <c r="F32" s="2"/>
      <c r="I32" s="6"/>
      <c r="J32" s="6"/>
      <c r="K32" s="6"/>
      <c r="L32" s="6"/>
      <c r="M32" s="5"/>
      <c r="N32" s="5"/>
    </row>
    <row r="33" spans="5:14" x14ac:dyDescent="0.25">
      <c r="E33" s="2"/>
      <c r="F33" s="2"/>
      <c r="I33" s="6"/>
      <c r="J33" s="6"/>
      <c r="K33" s="6"/>
      <c r="L33" s="6"/>
      <c r="M33" s="5"/>
      <c r="N33" s="5"/>
    </row>
    <row r="34" spans="5:14" x14ac:dyDescent="0.25">
      <c r="E34" s="2"/>
      <c r="F34" s="2"/>
      <c r="I34" s="6"/>
      <c r="J34" s="6"/>
      <c r="K34" s="6"/>
      <c r="L34" s="6"/>
      <c r="M34" s="5"/>
      <c r="N34" s="5"/>
    </row>
    <row r="35" spans="5:14" x14ac:dyDescent="0.25">
      <c r="E35" s="2"/>
      <c r="F35" s="2"/>
      <c r="I35" s="6"/>
      <c r="J35" s="6"/>
      <c r="K35" s="6"/>
      <c r="L35" s="6"/>
      <c r="M35" s="5"/>
      <c r="N35" s="5"/>
    </row>
    <row r="36" spans="5:14" x14ac:dyDescent="0.25">
      <c r="E36" s="2"/>
      <c r="F36" s="2"/>
      <c r="I36" s="6"/>
      <c r="J36" s="6"/>
      <c r="K36" s="6"/>
      <c r="L36" s="6"/>
      <c r="M36" s="5"/>
      <c r="N36" s="5"/>
    </row>
    <row r="37" spans="5:14" x14ac:dyDescent="0.25">
      <c r="E37" s="2"/>
      <c r="F37" s="2"/>
      <c r="I37" s="6"/>
      <c r="J37" s="6"/>
      <c r="K37" s="6"/>
      <c r="L37" s="6"/>
      <c r="M37" s="5"/>
      <c r="N37" s="5"/>
    </row>
    <row r="38" spans="5:14" x14ac:dyDescent="0.25">
      <c r="E38" s="2"/>
      <c r="F38" s="2"/>
      <c r="I38" s="6"/>
      <c r="J38" s="6"/>
      <c r="K38" s="6"/>
      <c r="L38" s="6"/>
      <c r="M38" s="5"/>
      <c r="N38" s="5"/>
    </row>
    <row r="39" spans="5:14" x14ac:dyDescent="0.25">
      <c r="E39" s="2"/>
      <c r="F39" s="2"/>
      <c r="I39" s="6"/>
      <c r="J39" s="6"/>
    </row>
    <row r="46" spans="5:14" x14ac:dyDescent="0.25">
      <c r="I46" s="7"/>
      <c r="J46" s="7"/>
    </row>
    <row r="47" spans="5:14" x14ac:dyDescent="0.25">
      <c r="I47" s="7"/>
      <c r="J47" s="7"/>
    </row>
    <row r="48" spans="5:14" x14ac:dyDescent="0.25">
      <c r="I48" s="7"/>
      <c r="J48" s="7"/>
    </row>
    <row r="49" spans="9:10" x14ac:dyDescent="0.25">
      <c r="I49" s="7"/>
      <c r="J49" s="7"/>
    </row>
    <row r="50" spans="9:10" x14ac:dyDescent="0.25">
      <c r="I50" s="7"/>
      <c r="J50" s="7"/>
    </row>
    <row r="51" spans="9:10" x14ac:dyDescent="0.25">
      <c r="I51" s="7"/>
      <c r="J51" s="7"/>
    </row>
    <row r="52" spans="9:10" x14ac:dyDescent="0.25">
      <c r="I52" s="7"/>
      <c r="J52" s="7"/>
    </row>
    <row r="53" spans="9:10" x14ac:dyDescent="0.25">
      <c r="I53" s="7"/>
      <c r="J53" s="7"/>
    </row>
    <row r="54" spans="9:10" x14ac:dyDescent="0.25">
      <c r="I54" s="7"/>
      <c r="J54" s="7"/>
    </row>
    <row r="55" spans="9:10" x14ac:dyDescent="0.25">
      <c r="I55" s="7"/>
      <c r="J55" s="7"/>
    </row>
    <row r="56" spans="9:10" x14ac:dyDescent="0.25">
      <c r="I56" s="8"/>
      <c r="J56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665B-CEF7-4CB4-8ECA-6D4E8E0F88EC}">
  <sheetPr codeName="Sheet2"/>
  <dimension ref="B1:BN152"/>
  <sheetViews>
    <sheetView tabSelected="1" workbookViewId="0"/>
  </sheetViews>
  <sheetFormatPr defaultRowHeight="15" x14ac:dyDescent="0.25"/>
  <cols>
    <col min="1" max="3" width="9.140625" style="1"/>
    <col min="4" max="4" width="28.140625" style="1" bestFit="1" customWidth="1"/>
    <col min="5" max="9" width="9.140625" style="1"/>
    <col min="10" max="10" width="15.42578125" style="1" bestFit="1" customWidth="1"/>
    <col min="11" max="13" width="9.140625" style="1"/>
    <col min="14" max="14" width="21.140625" style="1" bestFit="1" customWidth="1"/>
    <col min="15" max="20" width="9.140625" style="1"/>
    <col min="21" max="21" width="19.85546875" style="1" customWidth="1"/>
    <col min="22" max="24" width="9.140625" style="1" customWidth="1"/>
    <col min="25" max="25" width="12.140625" style="1" customWidth="1"/>
    <col min="26" max="27" width="9.140625" style="1" customWidth="1"/>
    <col min="28" max="28" width="12.140625" style="1" customWidth="1"/>
    <col min="29" max="30" width="9.140625" style="1" customWidth="1"/>
    <col min="31" max="31" width="19.85546875" style="1" bestFit="1" customWidth="1"/>
    <col min="32" max="32" width="9.5703125" style="1" bestFit="1" customWidth="1"/>
    <col min="33" max="34" width="9.28515625" style="1" bestFit="1" customWidth="1"/>
    <col min="35" max="35" width="12.28515625" style="1" bestFit="1" customWidth="1"/>
    <col min="36" max="37" width="9.140625" style="1"/>
    <col min="38" max="38" width="12.140625" style="1" bestFit="1" customWidth="1"/>
    <col min="39" max="40" width="9.140625" style="1"/>
    <col min="41" max="41" width="19.85546875" style="1" bestFit="1" customWidth="1"/>
    <col min="42" max="42" width="9.5703125" style="1" bestFit="1" customWidth="1"/>
    <col min="43" max="44" width="9.28515625" style="1" bestFit="1" customWidth="1"/>
    <col min="45" max="45" width="12.28515625" style="1" bestFit="1" customWidth="1"/>
    <col min="46" max="47" width="9.140625" style="1"/>
    <col min="48" max="48" width="12.140625" style="1" bestFit="1" customWidth="1"/>
    <col min="49" max="49" width="9.140625" style="1"/>
    <col min="50" max="50" width="28.28515625" style="1" bestFit="1" customWidth="1"/>
    <col min="51" max="58" width="9.140625" style="1"/>
    <col min="59" max="59" width="28.28515625" style="1" bestFit="1" customWidth="1"/>
    <col min="60" max="16384" width="9.140625" style="1"/>
  </cols>
  <sheetData>
    <row r="1" spans="2:66" x14ac:dyDescent="0.25">
      <c r="B1" s="1" t="s">
        <v>78</v>
      </c>
      <c r="C1" s="1" t="s">
        <v>77</v>
      </c>
      <c r="D1" s="1" t="s">
        <v>76</v>
      </c>
      <c r="E1" s="1" t="s">
        <v>75</v>
      </c>
      <c r="F1" s="1" t="s">
        <v>74</v>
      </c>
      <c r="G1" s="1" t="s">
        <v>73</v>
      </c>
      <c r="H1" s="1" t="s">
        <v>72</v>
      </c>
      <c r="I1" s="1" t="s">
        <v>71</v>
      </c>
      <c r="J1" s="1" t="s">
        <v>70</v>
      </c>
      <c r="K1" s="1" t="s">
        <v>69</v>
      </c>
      <c r="L1" s="1" t="s">
        <v>68</v>
      </c>
      <c r="M1" s="1" t="s">
        <v>67</v>
      </c>
      <c r="N1" s="1" t="s">
        <v>66</v>
      </c>
      <c r="O1" s="1" t="s">
        <v>65</v>
      </c>
      <c r="P1" s="1" t="s">
        <v>64</v>
      </c>
      <c r="Q1" s="1" t="s">
        <v>63</v>
      </c>
      <c r="V1" s="1" t="s">
        <v>61</v>
      </c>
      <c r="W1" s="1" t="s">
        <v>11</v>
      </c>
      <c r="X1" s="1" t="s">
        <v>11</v>
      </c>
      <c r="Y1" s="1" t="s">
        <v>11</v>
      </c>
      <c r="Z1" s="1" t="s">
        <v>10</v>
      </c>
      <c r="AA1" s="1" t="s">
        <v>10</v>
      </c>
      <c r="AB1" s="1" t="s">
        <v>10</v>
      </c>
      <c r="AF1" s="1" t="s">
        <v>61</v>
      </c>
      <c r="AG1" s="1" t="s">
        <v>11</v>
      </c>
      <c r="AH1" s="1" t="s">
        <v>11</v>
      </c>
      <c r="AI1" s="1" t="s">
        <v>11</v>
      </c>
      <c r="AJ1" s="1" t="s">
        <v>10</v>
      </c>
      <c r="AK1" s="1" t="s">
        <v>10</v>
      </c>
      <c r="AL1" s="1" t="s">
        <v>10</v>
      </c>
      <c r="AP1" s="1" t="s">
        <v>61</v>
      </c>
      <c r="AQ1" s="1" t="s">
        <v>11</v>
      </c>
      <c r="AR1" s="1" t="s">
        <v>11</v>
      </c>
      <c r="AS1" s="1" t="s">
        <v>11</v>
      </c>
      <c r="AT1" s="1" t="s">
        <v>62</v>
      </c>
      <c r="AU1" s="1" t="s">
        <v>62</v>
      </c>
      <c r="AV1" s="1" t="s">
        <v>62</v>
      </c>
      <c r="AY1" s="1" t="s">
        <v>61</v>
      </c>
      <c r="AZ1" s="1" t="s">
        <v>11</v>
      </c>
      <c r="BA1" s="1" t="s">
        <v>11</v>
      </c>
      <c r="BB1" s="1" t="s">
        <v>11</v>
      </c>
      <c r="BC1" s="1" t="s">
        <v>10</v>
      </c>
      <c r="BD1" s="1" t="s">
        <v>10</v>
      </c>
      <c r="BE1" s="1" t="s">
        <v>10</v>
      </c>
      <c r="BH1" s="1" t="s">
        <v>61</v>
      </c>
      <c r="BI1" s="1" t="s">
        <v>11</v>
      </c>
      <c r="BJ1" s="1" t="s">
        <v>11</v>
      </c>
      <c r="BK1" s="1" t="s">
        <v>11</v>
      </c>
      <c r="BL1" s="1" t="s">
        <v>10</v>
      </c>
      <c r="BM1" s="1" t="s">
        <v>10</v>
      </c>
      <c r="BN1" s="1" t="s">
        <v>10</v>
      </c>
    </row>
    <row r="2" spans="2:66" x14ac:dyDescent="0.25">
      <c r="B2" s="1" t="s">
        <v>17</v>
      </c>
      <c r="C2" s="1" t="s">
        <v>16</v>
      </c>
      <c r="D2" s="1" t="s">
        <v>42</v>
      </c>
      <c r="E2" s="1" t="s">
        <v>52</v>
      </c>
      <c r="F2" s="1">
        <v>1146.05</v>
      </c>
      <c r="H2" s="1" t="s">
        <v>51</v>
      </c>
      <c r="I2" s="1">
        <v>1</v>
      </c>
      <c r="J2" s="9">
        <v>44562</v>
      </c>
      <c r="K2" s="9"/>
      <c r="M2" s="1" t="s">
        <v>44</v>
      </c>
      <c r="N2" s="1" t="s">
        <v>26</v>
      </c>
      <c r="Q2" s="1" t="s">
        <v>41</v>
      </c>
      <c r="U2" s="1" t="s">
        <v>42</v>
      </c>
      <c r="V2" s="1" t="s">
        <v>52</v>
      </c>
      <c r="W2" s="1" t="s">
        <v>58</v>
      </c>
      <c r="X2" s="1" t="s">
        <v>57</v>
      </c>
      <c r="Y2" s="1" t="s">
        <v>56</v>
      </c>
      <c r="Z2" s="1" t="s">
        <v>55</v>
      </c>
      <c r="AA2" s="1" t="s">
        <v>54</v>
      </c>
      <c r="AB2" s="1" t="s">
        <v>53</v>
      </c>
      <c r="AE2" s="1" t="s">
        <v>39</v>
      </c>
      <c r="AF2" s="1" t="s">
        <v>52</v>
      </c>
      <c r="AG2" s="1" t="s">
        <v>58</v>
      </c>
      <c r="AH2" s="1" t="s">
        <v>57</v>
      </c>
      <c r="AI2" s="1" t="s">
        <v>56</v>
      </c>
      <c r="AJ2" s="1" t="s">
        <v>55</v>
      </c>
      <c r="AK2" s="1" t="s">
        <v>54</v>
      </c>
      <c r="AL2" s="1" t="s">
        <v>53</v>
      </c>
      <c r="AO2" s="1" t="s">
        <v>36</v>
      </c>
      <c r="AP2" s="1" t="s">
        <v>52</v>
      </c>
      <c r="AQ2" s="1" t="s">
        <v>58</v>
      </c>
      <c r="AR2" s="1" t="s">
        <v>57</v>
      </c>
      <c r="AS2" s="1" t="s">
        <v>56</v>
      </c>
      <c r="AT2" s="1" t="s">
        <v>60</v>
      </c>
      <c r="AU2" s="1" t="s">
        <v>54</v>
      </c>
      <c r="AV2" s="1" t="s">
        <v>59</v>
      </c>
      <c r="AX2" s="1" t="s">
        <v>15</v>
      </c>
      <c r="AY2" s="1" t="s">
        <v>52</v>
      </c>
      <c r="AZ2" s="1" t="s">
        <v>58</v>
      </c>
      <c r="BA2" s="1" t="s">
        <v>57</v>
      </c>
      <c r="BB2" s="1" t="s">
        <v>56</v>
      </c>
      <c r="BC2" s="1" t="s">
        <v>55</v>
      </c>
      <c r="BD2" s="1" t="s">
        <v>54</v>
      </c>
      <c r="BE2" s="1" t="s">
        <v>53</v>
      </c>
      <c r="BG2" s="1" t="s">
        <v>15</v>
      </c>
      <c r="BH2" s="1" t="s">
        <v>52</v>
      </c>
      <c r="BI2" s="1" t="s">
        <v>58</v>
      </c>
      <c r="BJ2" s="1" t="s">
        <v>57</v>
      </c>
      <c r="BK2" s="1" t="s">
        <v>56</v>
      </c>
      <c r="BL2" s="1" t="s">
        <v>55</v>
      </c>
      <c r="BM2" s="1" t="s">
        <v>54</v>
      </c>
      <c r="BN2" s="1" t="s">
        <v>53</v>
      </c>
    </row>
    <row r="3" spans="2:66" x14ac:dyDescent="0.25">
      <c r="B3" s="1" t="s">
        <v>17</v>
      </c>
      <c r="C3" s="1" t="s">
        <v>16</v>
      </c>
      <c r="D3" s="1" t="s">
        <v>39</v>
      </c>
      <c r="E3" s="1" t="s">
        <v>52</v>
      </c>
      <c r="F3" s="1">
        <v>1575.86</v>
      </c>
      <c r="H3" s="1" t="s">
        <v>51</v>
      </c>
      <c r="I3" s="1">
        <v>1</v>
      </c>
      <c r="J3" s="9"/>
      <c r="K3" s="9"/>
      <c r="M3" s="1" t="s">
        <v>44</v>
      </c>
      <c r="N3" s="1" t="s">
        <v>25</v>
      </c>
      <c r="Q3" s="1" t="s">
        <v>38</v>
      </c>
      <c r="T3" s="1">
        <f t="shared" ref="T3:T8" si="0">T4-1</f>
        <v>2016</v>
      </c>
    </row>
    <row r="4" spans="2:66" x14ac:dyDescent="0.25">
      <c r="B4" s="1" t="s">
        <v>37</v>
      </c>
      <c r="C4" s="1" t="s">
        <v>16</v>
      </c>
      <c r="D4" s="1" t="s">
        <v>36</v>
      </c>
      <c r="E4" s="1" t="s">
        <v>52</v>
      </c>
      <c r="F4" s="1">
        <v>1722.47</v>
      </c>
      <c r="H4" s="1" t="s">
        <v>51</v>
      </c>
      <c r="I4" s="1">
        <v>1</v>
      </c>
      <c r="J4" s="9">
        <v>44562</v>
      </c>
      <c r="K4" s="9"/>
      <c r="M4" s="1" t="s">
        <v>44</v>
      </c>
      <c r="N4" s="1" t="s">
        <v>31</v>
      </c>
      <c r="Q4" s="1" t="s">
        <v>35</v>
      </c>
      <c r="T4" s="1">
        <f t="shared" si="0"/>
        <v>2017</v>
      </c>
    </row>
    <row r="5" spans="2:66" x14ac:dyDescent="0.25">
      <c r="B5" s="1" t="s">
        <v>17</v>
      </c>
      <c r="C5" s="1" t="s">
        <v>16</v>
      </c>
      <c r="D5" s="1" t="s">
        <v>15</v>
      </c>
      <c r="E5" s="1" t="s">
        <v>52</v>
      </c>
      <c r="F5" s="1">
        <v>5684.5640519999997</v>
      </c>
      <c r="H5" s="1" t="s">
        <v>51</v>
      </c>
      <c r="I5" s="1">
        <v>1</v>
      </c>
      <c r="J5" s="9"/>
      <c r="K5" s="9"/>
      <c r="M5" s="1" t="s">
        <v>44</v>
      </c>
      <c r="N5" s="1" t="s">
        <v>20</v>
      </c>
      <c r="Q5" s="1" t="s">
        <v>33</v>
      </c>
      <c r="T5" s="1">
        <f t="shared" si="0"/>
        <v>2018</v>
      </c>
    </row>
    <row r="6" spans="2:66" x14ac:dyDescent="0.25">
      <c r="B6" s="1" t="s">
        <v>17</v>
      </c>
      <c r="C6" s="1" t="s">
        <v>16</v>
      </c>
      <c r="D6" s="1" t="s">
        <v>42</v>
      </c>
      <c r="E6" s="1" t="s">
        <v>49</v>
      </c>
      <c r="F6" s="1">
        <v>8.875</v>
      </c>
      <c r="H6" s="1" t="s">
        <v>13</v>
      </c>
      <c r="I6" s="1">
        <v>1</v>
      </c>
      <c r="J6" s="9"/>
      <c r="K6" s="9"/>
      <c r="M6" s="1" t="s">
        <v>12</v>
      </c>
      <c r="Q6" s="1" t="s">
        <v>41</v>
      </c>
      <c r="T6" s="1">
        <f t="shared" si="0"/>
        <v>2019</v>
      </c>
    </row>
    <row r="7" spans="2:66" x14ac:dyDescent="0.25">
      <c r="B7" s="1" t="s">
        <v>17</v>
      </c>
      <c r="C7" s="1" t="s">
        <v>16</v>
      </c>
      <c r="D7" s="1" t="s">
        <v>39</v>
      </c>
      <c r="E7" s="1" t="s">
        <v>49</v>
      </c>
      <c r="F7" s="1">
        <v>8.4459999999999997</v>
      </c>
      <c r="H7" s="1" t="s">
        <v>13</v>
      </c>
      <c r="I7" s="1">
        <v>1</v>
      </c>
      <c r="J7" s="9"/>
      <c r="K7" s="9"/>
      <c r="M7" s="1" t="s">
        <v>12</v>
      </c>
      <c r="Q7" s="1" t="s">
        <v>38</v>
      </c>
      <c r="T7" s="1">
        <f t="shared" si="0"/>
        <v>2020</v>
      </c>
    </row>
    <row r="8" spans="2:66" x14ac:dyDescent="0.25">
      <c r="B8" s="1" t="s">
        <v>37</v>
      </c>
      <c r="C8" s="1" t="s">
        <v>16</v>
      </c>
      <c r="D8" s="1" t="s">
        <v>50</v>
      </c>
      <c r="E8" s="1" t="s">
        <v>49</v>
      </c>
      <c r="F8" s="1">
        <v>9.9969999999999999</v>
      </c>
      <c r="H8" s="1" t="s">
        <v>13</v>
      </c>
      <c r="I8" s="1">
        <v>1</v>
      </c>
      <c r="J8" s="9"/>
      <c r="K8" s="9"/>
      <c r="M8" s="1" t="s">
        <v>12</v>
      </c>
      <c r="Q8" s="1" t="s">
        <v>35</v>
      </c>
      <c r="T8" s="1">
        <f t="shared" si="0"/>
        <v>2021</v>
      </c>
    </row>
    <row r="9" spans="2:66" x14ac:dyDescent="0.25">
      <c r="B9" s="1" t="s">
        <v>37</v>
      </c>
      <c r="C9" s="1" t="s">
        <v>16</v>
      </c>
      <c r="D9" s="1" t="s">
        <v>36</v>
      </c>
      <c r="E9" s="1" t="s">
        <v>49</v>
      </c>
      <c r="F9" s="1">
        <v>6.609</v>
      </c>
      <c r="H9" s="1" t="s">
        <v>13</v>
      </c>
      <c r="I9" s="1">
        <v>1</v>
      </c>
      <c r="J9" s="9"/>
      <c r="K9" s="9"/>
      <c r="M9" s="1" t="s">
        <v>12</v>
      </c>
      <c r="Q9" s="1" t="s">
        <v>35</v>
      </c>
      <c r="T9" s="1">
        <f t="shared" ref="T9:T29" si="1">YEAR(U9)</f>
        <v>2022</v>
      </c>
      <c r="U9" s="9">
        <v>44562</v>
      </c>
      <c r="V9" s="10" cm="1">
        <f t="array" ref="V9">$F$2*INDEX($F$44:$F$64,YEAR($U9)-2021,1)</f>
        <v>1146.05</v>
      </c>
      <c r="W9" s="10">
        <f t="shared" ref="W9:W29" si="2">V9*$F$6/100</f>
        <v>101.7119375</v>
      </c>
      <c r="X9" s="10" cm="1">
        <f t="array" ref="X9">$F$11*INDEX($F$86:$F$106,YEAR($U9)-2021,1)</f>
        <v>21.883700000000001</v>
      </c>
      <c r="Y9" s="10">
        <f t="shared" ref="Y9:Y29" si="3">SUM(W9:X9)</f>
        <v>123.59563750000001</v>
      </c>
      <c r="Z9" s="11"/>
      <c r="AA9" s="12"/>
      <c r="AB9" s="11"/>
      <c r="AE9" s="9">
        <v>44562</v>
      </c>
      <c r="AF9" s="10" cm="1">
        <f t="array" ref="AF9">$F$3*INDEX($F$65:$F$85,YEAR($U9)-2021,1)</f>
        <v>1575.86</v>
      </c>
      <c r="AG9" s="10">
        <f t="shared" ref="AG9:AG29" si="4">AF9*$F$7/100</f>
        <v>133.09713559999997</v>
      </c>
      <c r="AH9" s="10" cm="1">
        <f t="array" ref="AH9">$F$12*INDEX($F$86:$F$106,YEAR($U9)-2021,1)</f>
        <v>44.887700000000002</v>
      </c>
      <c r="AI9" s="10">
        <f t="shared" ref="AI9:AI29" si="5">SUM(AG9:AH9)</f>
        <v>177.98483559999997</v>
      </c>
      <c r="AJ9" s="11"/>
      <c r="AK9" s="12"/>
      <c r="AL9" s="11"/>
      <c r="AO9" s="9">
        <v>44562</v>
      </c>
      <c r="AP9" s="10" cm="1">
        <f t="array" ref="AP9">$F$4*INDEX($F$23:$F$43,YEAR($U9)-2021,1)</f>
        <v>1722.47</v>
      </c>
      <c r="AQ9" s="10">
        <f t="shared" ref="AQ9:AQ29" si="6">AP9*$F$8/100</f>
        <v>172.1953259</v>
      </c>
      <c r="AR9" s="10" cm="1">
        <f t="array" ref="AR9">$F$15*INDEX($F$86:$F$106,YEAR($U9)-2021,1)</f>
        <v>42.32</v>
      </c>
      <c r="AS9" s="10">
        <f t="shared" ref="AS9:AS29" si="7">SUM(AQ9:AR9)</f>
        <v>214.51532589999999</v>
      </c>
      <c r="AT9" s="11"/>
      <c r="AU9" s="12"/>
      <c r="AV9" s="11"/>
      <c r="AX9" s="9">
        <v>44562</v>
      </c>
      <c r="AY9" s="10" cm="1">
        <f t="array" ref="AY9">$F$5*INDEX($F$131:$F$151,YEAR($U9)-2021,1)</f>
        <v>5684.5640519999997</v>
      </c>
      <c r="AZ9" s="10">
        <f t="shared" ref="AZ9:AZ29" si="8">AY9*$F$10/100</f>
        <v>452.54814417971994</v>
      </c>
      <c r="BA9" s="10" cm="1">
        <f t="array" ref="BA9">$F$14*INDEX($F$86:$F$106,YEAR($U9)-2021,1)</f>
        <v>115</v>
      </c>
      <c r="BB9" s="10">
        <f t="shared" ref="BB9:BB29" si="9">SUM(AZ9:BA9)</f>
        <v>567.54814417971988</v>
      </c>
      <c r="BC9" s="11"/>
      <c r="BD9" s="12"/>
      <c r="BE9" s="11"/>
      <c r="BG9" s="9">
        <v>44562</v>
      </c>
      <c r="BH9" s="10" cm="1">
        <f t="array" ref="BH9">$F$5*INDEX($F$131:$F$151,YEAR($U9)-2021,1)</f>
        <v>5684.5640519999997</v>
      </c>
      <c r="BI9" s="10">
        <f t="shared" ref="BI9:BI29" si="10">BH9*$F$10/100</f>
        <v>452.54814417971994</v>
      </c>
      <c r="BJ9" s="10" cm="1">
        <f t="array" ref="BJ9">$F$14*INDEX($F$86:$F$106,YEAR($U9)-2021,1)</f>
        <v>115</v>
      </c>
      <c r="BK9" s="10">
        <f t="shared" ref="BK9:BK29" si="11">SUM(BI9:BJ9)</f>
        <v>567.54814417971988</v>
      </c>
      <c r="BL9" s="11"/>
      <c r="BM9" s="12"/>
      <c r="BN9" s="11"/>
    </row>
    <row r="10" spans="2:66" x14ac:dyDescent="0.25">
      <c r="B10" s="1" t="s">
        <v>17</v>
      </c>
      <c r="C10" s="1" t="s">
        <v>16</v>
      </c>
      <c r="D10" s="1" t="s">
        <v>15</v>
      </c>
      <c r="E10" s="1" t="s">
        <v>49</v>
      </c>
      <c r="F10" s="1">
        <v>7.9610000000000003</v>
      </c>
      <c r="H10" s="1" t="s">
        <v>13</v>
      </c>
      <c r="I10" s="1">
        <v>1</v>
      </c>
      <c r="J10" s="9"/>
      <c r="K10" s="9"/>
      <c r="M10" s="1" t="s">
        <v>12</v>
      </c>
      <c r="Q10" s="1" t="s">
        <v>33</v>
      </c>
      <c r="T10" s="1">
        <f t="shared" si="1"/>
        <v>2023</v>
      </c>
      <c r="U10" s="9">
        <v>44927</v>
      </c>
      <c r="V10" s="10" cm="1">
        <f t="array" ref="V10">$F$2*INDEX($F$44:$F$64,YEAR($U10)-2021,1)</f>
        <v>1541.093435</v>
      </c>
      <c r="W10" s="10">
        <f t="shared" si="2"/>
        <v>136.77204235625001</v>
      </c>
      <c r="X10" s="10" cm="1">
        <f t="array" ref="X10">$F$11*INDEX($F$86:$F$106,YEAR($U10)-2021,1)</f>
        <v>22.382868072348</v>
      </c>
      <c r="Y10" s="10">
        <f t="shared" si="3"/>
        <v>159.15491042859801</v>
      </c>
      <c r="Z10" s="11">
        <f t="shared" ref="Z10:Z29" si="12">Y10/(8.76*W$33)</f>
        <v>60.160161491350671</v>
      </c>
      <c r="AA10" s="12" cm="1">
        <f t="array" ref="AA10">-V$47*INDEX($F$86:$F$106,YEAR($U10)-2021,1)</f>
        <v>-22.973992176873267</v>
      </c>
      <c r="AB10" s="11">
        <f t="shared" ref="AB10:AB24" si="13">Z10+AA10</f>
        <v>37.186169314477404</v>
      </c>
      <c r="AE10" s="9">
        <v>44927</v>
      </c>
      <c r="AF10" s="10" cm="1">
        <f t="array" ref="AF10">$F$3*INDEX($F$65:$F$85,YEAR($U10)-2021,1)</f>
        <v>2006.2273659999996</v>
      </c>
      <c r="AG10" s="10">
        <f t="shared" si="4"/>
        <v>169.44596333235998</v>
      </c>
      <c r="AH10" s="10" cm="1">
        <f t="array" ref="AH10">$F$12*INDEX($F$86:$F$106,YEAR($U10)-2021,1)</f>
        <v>45.911590232508004</v>
      </c>
      <c r="AI10" s="10">
        <f t="shared" si="5"/>
        <v>215.357553564868</v>
      </c>
      <c r="AJ10" s="11">
        <f t="shared" ref="AJ10:AJ29" si="14">AI10/(8.76*AG$33)</f>
        <v>56.385769753274893</v>
      </c>
      <c r="AK10" s="12" cm="1">
        <f t="array" ref="AK10">-AF$47*INDEX($F$86:$F$106,YEAR($U10)-2021,1)</f>
        <v>-21.504502809430011</v>
      </c>
      <c r="AL10" s="11">
        <f t="shared" ref="AL10:AL24" si="15">AJ10+AK10</f>
        <v>34.881266943844878</v>
      </c>
      <c r="AO10" s="9">
        <v>44927</v>
      </c>
      <c r="AP10" s="10" cm="1">
        <f t="array" ref="AP10">$F$4*INDEX($F$23:$F$43,YEAR($U10)-2021,1)</f>
        <v>1809.626982</v>
      </c>
      <c r="AQ10" s="10">
        <f t="shared" si="6"/>
        <v>180.90840939053999</v>
      </c>
      <c r="AR10" s="10" cm="1">
        <f t="array" ref="AR10">$F$15*INDEX($F$86:$F$106,YEAR($U10)-2021,1)</f>
        <v>43.285320892800002</v>
      </c>
      <c r="AS10" s="10">
        <f t="shared" si="7"/>
        <v>224.19373028333999</v>
      </c>
      <c r="AT10" s="11">
        <f t="shared" ref="AT10:AT29" si="16">AS10/12</f>
        <v>18.682810856945</v>
      </c>
      <c r="AU10" s="12">
        <f t="shared" ref="AU10:AU24" si="17">-AQ10*(1-$F$9/$F$8)/12</f>
        <v>-5.10918017918</v>
      </c>
      <c r="AV10" s="11">
        <f t="shared" ref="AV10:AV24" si="18">SUM(AT10:AU10)</f>
        <v>13.573630677764999</v>
      </c>
      <c r="AX10" s="9">
        <v>44927</v>
      </c>
      <c r="AY10" s="10" cm="1">
        <f t="array" ref="AY10">$F$5*INDEX($F$131:$F$151,YEAR($U10)-2021,1)</f>
        <v>5652.7304933087999</v>
      </c>
      <c r="AZ10" s="10">
        <f t="shared" si="8"/>
        <v>450.01387457231357</v>
      </c>
      <c r="BA10" s="10" cm="1">
        <f t="array" ref="BA10">$F$14*INDEX($F$86:$F$106,YEAR($U10)-2021,1)</f>
        <v>117.62315459999999</v>
      </c>
      <c r="BB10" s="10">
        <f t="shared" si="9"/>
        <v>567.63702917231353</v>
      </c>
      <c r="BC10" s="11">
        <f t="shared" ref="BC10:BC29" si="19">BB10/(8.76*AZ$33)</f>
        <v>68.20920802358971</v>
      </c>
      <c r="BD10" s="12" cm="1">
        <f t="array" ref="BD10">-AY$47*INDEX($F$86:$F$106,YEAR($U10)-2021,1)</f>
        <v>-19.916295199575959</v>
      </c>
      <c r="BE10" s="11">
        <f t="shared" ref="BE10:BE24" si="20">BC10+BD10</f>
        <v>48.292912824013754</v>
      </c>
      <c r="BG10" s="9">
        <v>44927</v>
      </c>
      <c r="BH10" s="10" cm="1">
        <f t="array" ref="BH10">$F$5*INDEX($F$86:$F$106,YEAR($U10)-2021,1)</f>
        <v>5814.2291854086816</v>
      </c>
      <c r="BI10" s="10">
        <f t="shared" si="10"/>
        <v>462.87078545038514</v>
      </c>
      <c r="BJ10" s="10" cm="1">
        <f t="array" ref="BJ10">$F$14*INDEX($F$86:$F$106,YEAR($U10)-2021,1)</f>
        <v>117.62315459999999</v>
      </c>
      <c r="BK10" s="10">
        <f t="shared" si="11"/>
        <v>580.49394005038516</v>
      </c>
      <c r="BL10" s="11">
        <f t="shared" ref="BL10:BL29" si="21">BK10/(8.76*BI$33)</f>
        <v>69.7541384343169</v>
      </c>
      <c r="BM10" s="12" cm="1">
        <f t="array" ref="BM10">-BH$47*INDEX($F$86:$F$106,YEAR($U10)-2021,1)</f>
        <v>-19.916295199575959</v>
      </c>
      <c r="BN10" s="11">
        <f t="shared" ref="BN10:BN24" si="22">BL10+BM10</f>
        <v>49.837843234740944</v>
      </c>
    </row>
    <row r="11" spans="2:66" x14ac:dyDescent="0.25">
      <c r="B11" s="1" t="s">
        <v>17</v>
      </c>
      <c r="C11" s="1" t="s">
        <v>16</v>
      </c>
      <c r="D11" s="1" t="s">
        <v>42</v>
      </c>
      <c r="E11" s="1" t="s">
        <v>47</v>
      </c>
      <c r="F11" s="1">
        <v>21.883700000000001</v>
      </c>
      <c r="H11" s="1" t="s">
        <v>46</v>
      </c>
      <c r="I11" s="1">
        <v>1</v>
      </c>
      <c r="J11" s="9"/>
      <c r="K11" s="9"/>
      <c r="M11" s="1" t="s">
        <v>44</v>
      </c>
      <c r="N11" s="1" t="s">
        <v>24</v>
      </c>
      <c r="Q11" s="1" t="s">
        <v>41</v>
      </c>
      <c r="T11" s="1">
        <f t="shared" si="1"/>
        <v>2024</v>
      </c>
      <c r="U11" s="9">
        <v>45292</v>
      </c>
      <c r="V11" s="10" cm="1">
        <f t="array" ref="V11">$F$2*INDEX($F$44:$F$64,YEAR($U11)-2021,1)</f>
        <v>1541.093435</v>
      </c>
      <c r="W11" s="10">
        <f t="shared" si="2"/>
        <v>136.77204235625001</v>
      </c>
      <c r="X11" s="10" cm="1">
        <f t="array" ref="X11">$F$11*INDEX($F$86:$F$106,YEAR($U11)-2021,1)</f>
        <v>22.893422211922299</v>
      </c>
      <c r="Y11" s="10">
        <f t="shared" si="3"/>
        <v>159.6654645681723</v>
      </c>
      <c r="Z11" s="11">
        <f t="shared" si="12"/>
        <v>60.353149690107166</v>
      </c>
      <c r="AA11" s="12" cm="1">
        <f t="array" ref="AA11">-V$47*INDEX($F$86:$F$106,YEAR($U11)-2021,1)</f>
        <v>-23.498029881538152</v>
      </c>
      <c r="AB11" s="11">
        <f t="shared" si="13"/>
        <v>36.855119808569015</v>
      </c>
      <c r="AE11" s="9">
        <v>45292</v>
      </c>
      <c r="AF11" s="10" cm="1">
        <f t="array" ref="AF11">$F$3*INDEX($F$65:$F$85,YEAR($U11)-2021,1)</f>
        <v>2006.2273659999996</v>
      </c>
      <c r="AG11" s="10">
        <f t="shared" si="4"/>
        <v>169.44596333235998</v>
      </c>
      <c r="AH11" s="10" cm="1">
        <f t="array" ref="AH11">$F$12*INDEX($F$86:$F$106,YEAR($U11)-2021,1)</f>
        <v>46.958835490438297</v>
      </c>
      <c r="AI11" s="10">
        <f t="shared" si="5"/>
        <v>216.40479882279828</v>
      </c>
      <c r="AJ11" s="11">
        <f t="shared" si="14"/>
        <v>56.659963664802028</v>
      </c>
      <c r="AK11" s="12" cm="1">
        <f t="array" ref="AK11">-AF$47*INDEX($F$86:$F$106,YEAR($U11)-2021,1)</f>
        <v>-21.995021401299184</v>
      </c>
      <c r="AL11" s="11">
        <f t="shared" si="15"/>
        <v>34.664942263502844</v>
      </c>
      <c r="AO11" s="9">
        <v>45292</v>
      </c>
      <c r="AP11" s="10" cm="1">
        <f t="array" ref="AP11">$F$4*INDEX($F$23:$F$43,YEAR($U11)-2021,1)</f>
        <v>1809.626982</v>
      </c>
      <c r="AQ11" s="10">
        <f t="shared" si="6"/>
        <v>180.90840939053999</v>
      </c>
      <c r="AR11" s="10" cm="1">
        <f t="array" ref="AR11">$F$15*INDEX($F$86:$F$106,YEAR($U11)-2021,1)</f>
        <v>44.272660839279993</v>
      </c>
      <c r="AS11" s="10">
        <f t="shared" si="7"/>
        <v>225.18107022981997</v>
      </c>
      <c r="AT11" s="11">
        <f t="shared" si="16"/>
        <v>18.765089185818329</v>
      </c>
      <c r="AU11" s="12">
        <f t="shared" si="17"/>
        <v>-5.10918017918</v>
      </c>
      <c r="AV11" s="11">
        <f t="shared" si="18"/>
        <v>13.655909006638328</v>
      </c>
      <c r="AX11" s="9">
        <v>45292</v>
      </c>
      <c r="AY11" s="10" cm="1">
        <f t="array" ref="AY11">$F$5*INDEX($F$131:$F$151,YEAR($U11)-2021,1)</f>
        <v>5639.0875395839994</v>
      </c>
      <c r="AZ11" s="10">
        <f t="shared" si="8"/>
        <v>448.92775902628222</v>
      </c>
      <c r="BA11" s="10" cm="1">
        <f t="array" ref="BA11">$F$14*INDEX($F$86:$F$106,YEAR($U11)-2021,1)</f>
        <v>120.30614358499999</v>
      </c>
      <c r="BB11" s="10">
        <f t="shared" si="9"/>
        <v>569.23390261128225</v>
      </c>
      <c r="BC11" s="11">
        <f t="shared" si="19"/>
        <v>68.401093800923135</v>
      </c>
      <c r="BD11" s="12" cm="1">
        <f t="array" ref="BD11">-AY$47*INDEX($F$86:$F$106,YEAR($U11)-2021,1)</f>
        <v>-20.370586710666505</v>
      </c>
      <c r="BE11" s="11">
        <f t="shared" si="20"/>
        <v>48.030507090256634</v>
      </c>
      <c r="BG11" s="9">
        <v>45292</v>
      </c>
      <c r="BH11" s="10" cm="1">
        <f t="array" ref="BH11">$F$5*INDEX($F$86:$F$106,YEAR($U11)-2021,1)</f>
        <v>5946.8519918090551</v>
      </c>
      <c r="BI11" s="10">
        <f t="shared" si="10"/>
        <v>473.42888706791894</v>
      </c>
      <c r="BJ11" s="10" cm="1">
        <f t="array" ref="BJ11">$F$14*INDEX($F$86:$F$106,YEAR($U11)-2021,1)</f>
        <v>120.30614358499999</v>
      </c>
      <c r="BK11" s="10">
        <f t="shared" si="11"/>
        <v>593.73503065291891</v>
      </c>
      <c r="BL11" s="11">
        <f t="shared" si="21"/>
        <v>71.345233195496149</v>
      </c>
      <c r="BM11" s="12" cm="1">
        <f t="array" ref="BM11">-BH$47*INDEX($F$86:$F$106,YEAR($U11)-2021,1)</f>
        <v>-20.370586710666505</v>
      </c>
      <c r="BN11" s="11">
        <f t="shared" si="22"/>
        <v>50.974646484829648</v>
      </c>
    </row>
    <row r="12" spans="2:66" x14ac:dyDescent="0.25">
      <c r="B12" s="1" t="s">
        <v>17</v>
      </c>
      <c r="C12" s="1" t="s">
        <v>16</v>
      </c>
      <c r="D12" s="1" t="s">
        <v>39</v>
      </c>
      <c r="E12" s="1" t="s">
        <v>47</v>
      </c>
      <c r="F12" s="1">
        <v>44.887700000000002</v>
      </c>
      <c r="H12" s="1" t="s">
        <v>46</v>
      </c>
      <c r="I12" s="1">
        <v>1</v>
      </c>
      <c r="J12" s="9"/>
      <c r="K12" s="9"/>
      <c r="M12" s="1" t="s">
        <v>44</v>
      </c>
      <c r="N12" s="1" t="s">
        <v>24</v>
      </c>
      <c r="Q12" s="1" t="s">
        <v>38</v>
      </c>
      <c r="T12" s="1">
        <f t="shared" si="1"/>
        <v>2025</v>
      </c>
      <c r="U12" s="9">
        <v>45658</v>
      </c>
      <c r="V12" s="10" cm="1">
        <f t="array" ref="V12">$F$2*INDEX($F$44:$F$64,YEAR($U12)-2021,1)</f>
        <v>1541.093435</v>
      </c>
      <c r="W12" s="10">
        <f t="shared" si="2"/>
        <v>136.77204235625001</v>
      </c>
      <c r="X12" s="10" cm="1">
        <f t="array" ref="X12">$F$11*INDEX($F$86:$F$106,YEAR($U12)-2021,1)</f>
        <v>23.4156220907071</v>
      </c>
      <c r="Y12" s="10">
        <f t="shared" si="3"/>
        <v>160.18766444695711</v>
      </c>
      <c r="Z12" s="11">
        <f t="shared" si="12"/>
        <v>60.550539949407721</v>
      </c>
      <c r="AA12" s="12" cm="1">
        <f t="array" ref="AA12">-V$47*INDEX($F$86:$F$106,YEAR($U12)-2021,1)</f>
        <v>-24.034020885514419</v>
      </c>
      <c r="AB12" s="11">
        <f t="shared" si="13"/>
        <v>36.516519063893298</v>
      </c>
      <c r="AE12" s="9">
        <v>45658</v>
      </c>
      <c r="AF12" s="10" cm="1">
        <f t="array" ref="AF12">$F$3*INDEX($F$65:$F$85,YEAR($U12)-2021,1)</f>
        <v>2006.2273659999996</v>
      </c>
      <c r="AG12" s="10">
        <f t="shared" si="4"/>
        <v>169.44596333235998</v>
      </c>
      <c r="AH12" s="10" cm="1">
        <f t="array" ref="AH12">$F$12*INDEX($F$86:$F$106,YEAR($U12)-2021,1)</f>
        <v>48.029968411239096</v>
      </c>
      <c r="AI12" s="10">
        <f t="shared" si="5"/>
        <v>217.47593174359906</v>
      </c>
      <c r="AJ12" s="11">
        <f t="shared" si="14"/>
        <v>56.940411939068078</v>
      </c>
      <c r="AK12" s="12" cm="1">
        <f t="array" ref="AK12">-AF$47*INDEX($F$86:$F$106,YEAR($U12)-2021,1)</f>
        <v>-22.496728721563692</v>
      </c>
      <c r="AL12" s="11">
        <f t="shared" si="15"/>
        <v>34.443683217504386</v>
      </c>
      <c r="AO12" s="9">
        <v>45658</v>
      </c>
      <c r="AP12" s="10" cm="1">
        <f t="array" ref="AP12">$F$4*INDEX($F$23:$F$43,YEAR($U12)-2021,1)</f>
        <v>1809.626982</v>
      </c>
      <c r="AQ12" s="10">
        <f t="shared" si="6"/>
        <v>180.90840939053999</v>
      </c>
      <c r="AR12" s="10" cm="1">
        <f t="array" ref="AR12">$F$15*INDEX($F$86:$F$106,YEAR($U12)-2021,1)</f>
        <v>45.282522008559994</v>
      </c>
      <c r="AS12" s="10">
        <f t="shared" si="7"/>
        <v>226.19093139909998</v>
      </c>
      <c r="AT12" s="11">
        <f t="shared" si="16"/>
        <v>18.849244283258333</v>
      </c>
      <c r="AU12" s="12">
        <f t="shared" si="17"/>
        <v>-5.10918017918</v>
      </c>
      <c r="AV12" s="11">
        <f t="shared" si="18"/>
        <v>13.740064104078332</v>
      </c>
      <c r="AX12" s="9">
        <v>45658</v>
      </c>
      <c r="AY12" s="10" cm="1">
        <f t="array" ref="AY12">$F$5*INDEX($F$131:$F$151,YEAR($U12)-2021,1)</f>
        <v>5638.5190831787995</v>
      </c>
      <c r="AZ12" s="10">
        <f t="shared" si="8"/>
        <v>448.88250421186422</v>
      </c>
      <c r="BA12" s="10" cm="1">
        <f t="array" ref="BA12">$F$14*INDEX($F$86:$F$106,YEAR($U12)-2021,1)</f>
        <v>123.05033154499999</v>
      </c>
      <c r="BB12" s="10">
        <f t="shared" si="9"/>
        <v>571.93283575686416</v>
      </c>
      <c r="BC12" s="11">
        <f t="shared" si="19"/>
        <v>68.725406844131726</v>
      </c>
      <c r="BD12" s="12" cm="1">
        <f t="array" ref="BD12">-AY$47*INDEX($F$86:$F$106,YEAR($U12)-2021,1)</f>
        <v>-20.835240610490427</v>
      </c>
      <c r="BE12" s="11">
        <f t="shared" si="20"/>
        <v>47.890166233641295</v>
      </c>
      <c r="BG12" s="9">
        <v>45658</v>
      </c>
      <c r="BH12" s="10" cm="1">
        <f t="array" ref="BH12">$F$5*INDEX($F$86:$F$106,YEAR($U12)-2021,1)</f>
        <v>6082.4999242381609</v>
      </c>
      <c r="BI12" s="10">
        <f t="shared" si="10"/>
        <v>484.22781896860005</v>
      </c>
      <c r="BJ12" s="10" cm="1">
        <f t="array" ref="BJ12">$F$14*INDEX($F$86:$F$106,YEAR($U12)-2021,1)</f>
        <v>123.05033154499999</v>
      </c>
      <c r="BK12" s="10">
        <f t="shared" si="11"/>
        <v>607.27815051360005</v>
      </c>
      <c r="BL12" s="11">
        <f t="shared" si="21"/>
        <v>72.972620825955318</v>
      </c>
      <c r="BM12" s="12" cm="1">
        <f t="array" ref="BM12">-BH$47*INDEX($F$86:$F$106,YEAR($U12)-2021,1)</f>
        <v>-20.835240610490427</v>
      </c>
      <c r="BN12" s="11">
        <f t="shared" si="22"/>
        <v>52.137380215464887</v>
      </c>
    </row>
    <row r="13" spans="2:66" x14ac:dyDescent="0.25">
      <c r="B13" s="1" t="s">
        <v>37</v>
      </c>
      <c r="C13" s="1" t="s">
        <v>16</v>
      </c>
      <c r="D13" s="1" t="s">
        <v>36</v>
      </c>
      <c r="E13" s="1" t="s">
        <v>47</v>
      </c>
      <c r="F13" s="1">
        <v>0</v>
      </c>
      <c r="H13" s="1" t="s">
        <v>46</v>
      </c>
      <c r="I13" s="1">
        <v>1</v>
      </c>
      <c r="J13" s="9"/>
      <c r="K13" s="9"/>
      <c r="M13" s="1" t="s">
        <v>48</v>
      </c>
      <c r="N13" s="1" t="s">
        <v>45</v>
      </c>
      <c r="Q13" s="1" t="s">
        <v>35</v>
      </c>
      <c r="T13" s="1">
        <f t="shared" si="1"/>
        <v>2026</v>
      </c>
      <c r="U13" s="9">
        <v>46023</v>
      </c>
      <c r="V13" s="10" cm="1">
        <f t="array" ref="V13">$F$2*INDEX($F$44:$F$64,YEAR($U13)-2021,1)</f>
        <v>1541.093435</v>
      </c>
      <c r="W13" s="10">
        <f t="shared" si="2"/>
        <v>136.77204235625001</v>
      </c>
      <c r="X13" s="10" cm="1">
        <f t="array" ref="X13">$F$11*INDEX($F$86:$F$106,YEAR($U13)-2021,1)</f>
        <v>23.949733376820401</v>
      </c>
      <c r="Y13" s="10">
        <f t="shared" si="3"/>
        <v>160.72177573307042</v>
      </c>
      <c r="Z13" s="11">
        <f t="shared" si="12"/>
        <v>60.752432691142168</v>
      </c>
      <c r="AA13" s="12" cm="1">
        <f t="array" ref="AA13">-V$47*INDEX($F$86:$F$106,YEAR($U13)-2021,1)</f>
        <v>-24.582237873126743</v>
      </c>
      <c r="AB13" s="11">
        <f t="shared" si="13"/>
        <v>36.170194818015425</v>
      </c>
      <c r="AE13" s="9">
        <v>46023</v>
      </c>
      <c r="AF13" s="10" cm="1">
        <f t="array" ref="AF13">$F$3*INDEX($F$65:$F$85,YEAR($U13)-2021,1)</f>
        <v>2006.2273659999996</v>
      </c>
      <c r="AG13" s="10">
        <f t="shared" si="4"/>
        <v>169.44596333235998</v>
      </c>
      <c r="AH13" s="10" cm="1">
        <f t="array" ref="AH13">$F$12*INDEX($F$86:$F$106,YEAR($U13)-2021,1)</f>
        <v>49.1255339315884</v>
      </c>
      <c r="AI13" s="10">
        <f t="shared" si="5"/>
        <v>218.57149726394837</v>
      </c>
      <c r="AJ13" s="11">
        <f t="shared" si="14"/>
        <v>57.227257253557759</v>
      </c>
      <c r="AK13" s="12" cm="1">
        <f t="array" ref="AK13">-AF$47*INDEX($F$86:$F$106,YEAR($U13)-2021,1)</f>
        <v>-23.00988001279439</v>
      </c>
      <c r="AL13" s="11">
        <f t="shared" si="15"/>
        <v>34.217377240763369</v>
      </c>
      <c r="AO13" s="9">
        <v>46023</v>
      </c>
      <c r="AP13" s="10" cm="1">
        <f t="array" ref="AP13">$F$4*INDEX($F$23:$F$43,YEAR($U13)-2021,1)</f>
        <v>1809.626982</v>
      </c>
      <c r="AQ13" s="10">
        <f t="shared" si="6"/>
        <v>180.90840939053999</v>
      </c>
      <c r="AR13" s="10" cm="1">
        <f t="array" ref="AR13">$F$15*INDEX($F$86:$F$106,YEAR($U13)-2021,1)</f>
        <v>46.315418165440001</v>
      </c>
      <c r="AS13" s="10">
        <f t="shared" si="7"/>
        <v>227.22382755597999</v>
      </c>
      <c r="AT13" s="11">
        <f t="shared" si="16"/>
        <v>18.935318962998334</v>
      </c>
      <c r="AU13" s="12">
        <f t="shared" si="17"/>
        <v>-5.10918017918</v>
      </c>
      <c r="AV13" s="11">
        <f t="shared" si="18"/>
        <v>13.826138783818333</v>
      </c>
      <c r="AX13" s="9">
        <v>46023</v>
      </c>
      <c r="AY13" s="10" cm="1">
        <f t="array" ref="AY13">$F$5*INDEX($F$131:$F$151,YEAR($U13)-2021,1)</f>
        <v>5651.5935804983992</v>
      </c>
      <c r="AZ13" s="10">
        <f t="shared" si="8"/>
        <v>449.92336494347757</v>
      </c>
      <c r="BA13" s="10" cm="1">
        <f t="array" ref="BA13">$F$14*INDEX($F$86:$F$106,YEAR($U13)-2021,1)</f>
        <v>125.85711457999999</v>
      </c>
      <c r="BB13" s="10">
        <f t="shared" si="9"/>
        <v>575.78047952347754</v>
      </c>
      <c r="BC13" s="11">
        <f t="shared" si="19"/>
        <v>69.187752886743283</v>
      </c>
      <c r="BD13" s="12" cm="1">
        <f t="array" ref="BD13">-AY$47*INDEX($F$86:$F$106,YEAR($U13)-2021,1)</f>
        <v>-21.310493290766882</v>
      </c>
      <c r="BE13" s="11">
        <f t="shared" si="20"/>
        <v>47.877259595976398</v>
      </c>
      <c r="BG13" s="9">
        <v>46023</v>
      </c>
      <c r="BH13" s="10" cm="1">
        <f t="array" ref="BH13">$F$5*INDEX($F$86:$F$106,YEAR($U13)-2021,1)</f>
        <v>6221.2419933035917</v>
      </c>
      <c r="BI13" s="10">
        <f t="shared" si="10"/>
        <v>495.27307508689898</v>
      </c>
      <c r="BJ13" s="10" cm="1">
        <f t="array" ref="BJ13">$F$14*INDEX($F$86:$F$106,YEAR($U13)-2021,1)</f>
        <v>125.85711457999999</v>
      </c>
      <c r="BK13" s="10">
        <f t="shared" si="11"/>
        <v>621.13018966689901</v>
      </c>
      <c r="BL13" s="11">
        <f t="shared" si="21"/>
        <v>74.637129255815793</v>
      </c>
      <c r="BM13" s="12" cm="1">
        <f t="array" ref="BM13">-BH$47*INDEX($F$86:$F$106,YEAR($U13)-2021,1)</f>
        <v>-21.310493290766882</v>
      </c>
      <c r="BN13" s="11">
        <f t="shared" si="22"/>
        <v>53.326635965048908</v>
      </c>
    </row>
    <row r="14" spans="2:66" x14ac:dyDescent="0.25">
      <c r="B14" s="1" t="s">
        <v>17</v>
      </c>
      <c r="C14" s="1" t="s">
        <v>16</v>
      </c>
      <c r="D14" s="1" t="s">
        <v>15</v>
      </c>
      <c r="E14" s="1" t="s">
        <v>47</v>
      </c>
      <c r="F14" s="1">
        <v>115</v>
      </c>
      <c r="H14" s="1" t="s">
        <v>46</v>
      </c>
      <c r="I14" s="1">
        <v>1</v>
      </c>
      <c r="J14" s="9"/>
      <c r="K14" s="9"/>
      <c r="M14" s="1" t="s">
        <v>44</v>
      </c>
      <c r="N14" s="1" t="s">
        <v>24</v>
      </c>
      <c r="Q14" s="1" t="s">
        <v>33</v>
      </c>
      <c r="T14" s="1">
        <f t="shared" si="1"/>
        <v>2027</v>
      </c>
      <c r="U14" s="9">
        <v>46388</v>
      </c>
      <c r="V14" s="10" cm="1">
        <f t="array" ref="V14">$F$2*INDEX($F$44:$F$64,YEAR($U14)-2021,1)</f>
        <v>1541.093435</v>
      </c>
      <c r="W14" s="10">
        <f t="shared" si="2"/>
        <v>136.77204235625001</v>
      </c>
      <c r="X14" s="10" cm="1">
        <f t="array" ref="X14">$F$11*INDEX($F$86:$F$106,YEAR($U14)-2021,1)</f>
        <v>24.496027756397702</v>
      </c>
      <c r="Y14" s="10">
        <f t="shared" si="3"/>
        <v>161.26807011264771</v>
      </c>
      <c r="Z14" s="11">
        <f t="shared" si="12"/>
        <v>60.958930611996024</v>
      </c>
      <c r="AA14" s="12" cm="1">
        <f t="array" ref="AA14">-V$47*INDEX($F$86:$F$106,YEAR($U14)-2021,1)</f>
        <v>-25.14295970565114</v>
      </c>
      <c r="AB14" s="11">
        <f t="shared" si="13"/>
        <v>35.815970906344887</v>
      </c>
      <c r="AE14" s="9">
        <v>46388</v>
      </c>
      <c r="AF14" s="10" cm="1">
        <f t="array" ref="AF14">$F$3*INDEX($F$65:$F$85,YEAR($U14)-2021,1)</f>
        <v>2006.2273659999996</v>
      </c>
      <c r="AG14" s="10">
        <f t="shared" si="4"/>
        <v>169.44596333235998</v>
      </c>
      <c r="AH14" s="10" cm="1">
        <f t="array" ref="AH14">$F$12*INDEX($F$86:$F$106,YEAR($U14)-2021,1)</f>
        <v>50.246089332281706</v>
      </c>
      <c r="AI14" s="10">
        <f t="shared" si="5"/>
        <v>219.69205266464169</v>
      </c>
      <c r="AJ14" s="11">
        <f t="shared" si="14"/>
        <v>57.520645517741634</v>
      </c>
      <c r="AK14" s="12" cm="1">
        <f t="array" ref="AK14">-AF$47*INDEX($F$86:$F$106,YEAR($U14)-2021,1)</f>
        <v>-23.534736299416089</v>
      </c>
      <c r="AL14" s="11">
        <f t="shared" si="15"/>
        <v>33.985909218325546</v>
      </c>
      <c r="AO14" s="9">
        <v>46388</v>
      </c>
      <c r="AP14" s="10" cm="1">
        <f t="array" ref="AP14">$F$4*INDEX($F$23:$F$43,YEAR($U14)-2021,1)</f>
        <v>1809.626982</v>
      </c>
      <c r="AQ14" s="10">
        <f t="shared" si="6"/>
        <v>180.90840939053999</v>
      </c>
      <c r="AR14" s="10" cm="1">
        <f t="array" ref="AR14">$F$15*INDEX($F$86:$F$106,YEAR($U14)-2021,1)</f>
        <v>47.37187471272</v>
      </c>
      <c r="AS14" s="10">
        <f t="shared" si="7"/>
        <v>228.28028410325999</v>
      </c>
      <c r="AT14" s="11">
        <f t="shared" si="16"/>
        <v>19.023357008605</v>
      </c>
      <c r="AU14" s="12">
        <f t="shared" si="17"/>
        <v>-5.10918017918</v>
      </c>
      <c r="AV14" s="11">
        <f t="shared" si="18"/>
        <v>13.914176829424999</v>
      </c>
      <c r="AX14" s="9">
        <v>46388</v>
      </c>
      <c r="AY14" s="10" cm="1">
        <f t="array" ref="AY14">$F$5*INDEX($F$131:$F$151,YEAR($U14)-2021,1)</f>
        <v>5672.6264674907998</v>
      </c>
      <c r="AZ14" s="10">
        <f t="shared" si="8"/>
        <v>451.59779307694259</v>
      </c>
      <c r="BA14" s="10" cm="1">
        <f t="array" ref="BA14">$F$14*INDEX($F$86:$F$106,YEAR($U14)-2021,1)</f>
        <v>128.727920415</v>
      </c>
      <c r="BB14" s="10">
        <f t="shared" si="9"/>
        <v>580.32571349194257</v>
      </c>
      <c r="BC14" s="11">
        <f t="shared" si="19"/>
        <v>69.733923755340371</v>
      </c>
      <c r="BD14" s="12" cm="1">
        <f t="array" ref="BD14">-AY$47*INDEX($F$86:$F$106,YEAR($U14)-2021,1)</f>
        <v>-21.796586498052154</v>
      </c>
      <c r="BE14" s="11">
        <f t="shared" si="20"/>
        <v>47.93733725728822</v>
      </c>
      <c r="BG14" s="9">
        <v>46388</v>
      </c>
      <c r="BH14" s="10" cm="1">
        <f t="array" ref="BH14">$F$5*INDEX($F$86:$F$106,YEAR($U14)-2021,1)</f>
        <v>6363.1487728680513</v>
      </c>
      <c r="BI14" s="10">
        <f t="shared" si="10"/>
        <v>506.5702738080256</v>
      </c>
      <c r="BJ14" s="10" cm="1">
        <f t="array" ref="BJ14">$F$14*INDEX($F$86:$F$106,YEAR($U14)-2021,1)</f>
        <v>128.727920415</v>
      </c>
      <c r="BK14" s="10">
        <f t="shared" si="11"/>
        <v>635.29819422302558</v>
      </c>
      <c r="BL14" s="11">
        <f t="shared" si="21"/>
        <v>76.339605169793998</v>
      </c>
      <c r="BM14" s="12" cm="1">
        <f t="array" ref="BM14">-BH$47*INDEX($F$86:$F$106,YEAR($U14)-2021,1)</f>
        <v>-21.796586498052154</v>
      </c>
      <c r="BN14" s="11">
        <f t="shared" si="22"/>
        <v>54.543018671741848</v>
      </c>
    </row>
    <row r="15" spans="2:66" x14ac:dyDescent="0.25">
      <c r="B15" s="1" t="s">
        <v>21</v>
      </c>
      <c r="C15" s="1" t="s">
        <v>16</v>
      </c>
      <c r="D15" s="1" t="s">
        <v>45</v>
      </c>
      <c r="E15" s="1" t="s">
        <v>19</v>
      </c>
      <c r="F15" s="1">
        <v>42.32</v>
      </c>
      <c r="H15" s="1" t="s">
        <v>18</v>
      </c>
      <c r="I15" s="1">
        <v>1</v>
      </c>
      <c r="J15" s="9"/>
      <c r="K15" s="9"/>
      <c r="M15" s="1" t="s">
        <v>44</v>
      </c>
      <c r="N15" s="1" t="s">
        <v>24</v>
      </c>
      <c r="Q15" s="1" t="s">
        <v>18</v>
      </c>
      <c r="T15" s="1">
        <f t="shared" si="1"/>
        <v>2028</v>
      </c>
      <c r="U15" s="9">
        <v>46753</v>
      </c>
      <c r="V15" s="10" cm="1">
        <f t="array" ref="V15">$F$2*INDEX($F$44:$F$64,YEAR($U15)-2021,1)</f>
        <v>1541.093435</v>
      </c>
      <c r="W15" s="10">
        <f t="shared" si="2"/>
        <v>136.77204235625001</v>
      </c>
      <c r="X15" s="10" cm="1">
        <f t="array" ref="X15">$F$11*INDEX($F$86:$F$106,YEAR($U15)-2021,1)</f>
        <v>25.054783152429003</v>
      </c>
      <c r="Y15" s="10">
        <f t="shared" si="3"/>
        <v>161.82682550867901</v>
      </c>
      <c r="Z15" s="11">
        <f t="shared" si="12"/>
        <v>61.170138766170361</v>
      </c>
      <c r="AA15" s="12" cm="1">
        <f t="array" ref="AA15">-V$47*INDEX($F$86:$F$106,YEAR($U15)-2021,1)</f>
        <v>-25.716471645931374</v>
      </c>
      <c r="AB15" s="11">
        <f t="shared" si="13"/>
        <v>35.45366712023899</v>
      </c>
      <c r="AE15" s="9">
        <v>46753</v>
      </c>
      <c r="AF15" s="10" cm="1">
        <f t="array" ref="AF15">$F$3*INDEX($F$65:$F$85,YEAR($U15)-2021,1)</f>
        <v>2006.2273659999996</v>
      </c>
      <c r="AG15" s="10">
        <f t="shared" si="4"/>
        <v>169.44596333235998</v>
      </c>
      <c r="AH15" s="10" cm="1">
        <f t="array" ref="AH15">$F$12*INDEX($F$86:$F$106,YEAR($U15)-2021,1)</f>
        <v>51.392204687109007</v>
      </c>
      <c r="AI15" s="10">
        <f t="shared" si="5"/>
        <v>220.83816801946898</v>
      </c>
      <c r="AJ15" s="11">
        <f t="shared" si="14"/>
        <v>57.820725990602867</v>
      </c>
      <c r="AK15" s="12" cm="1">
        <f t="array" ref="AK15">-AF$47*INDEX($F$86:$F$106,YEAR($U15)-2021,1)</f>
        <v>-24.071564597956776</v>
      </c>
      <c r="AL15" s="11">
        <f t="shared" si="15"/>
        <v>33.749161392646087</v>
      </c>
      <c r="AO15" s="9">
        <v>46753</v>
      </c>
      <c r="AP15" s="10" cm="1">
        <f t="array" ref="AP15">$F$4*INDEX($F$23:$F$43,YEAR($U15)-2021,1)</f>
        <v>1809.626982</v>
      </c>
      <c r="AQ15" s="10">
        <f t="shared" si="6"/>
        <v>180.90840939053999</v>
      </c>
      <c r="AR15" s="10" cm="1">
        <f t="array" ref="AR15">$F$15*INDEX($F$86:$F$106,YEAR($U15)-2021,1)</f>
        <v>48.452429114400005</v>
      </c>
      <c r="AS15" s="10">
        <f t="shared" si="7"/>
        <v>229.36083850493998</v>
      </c>
      <c r="AT15" s="11">
        <f t="shared" si="16"/>
        <v>19.113403208744998</v>
      </c>
      <c r="AU15" s="12">
        <f t="shared" si="17"/>
        <v>-5.10918017918</v>
      </c>
      <c r="AV15" s="11">
        <f t="shared" si="18"/>
        <v>14.004223029564997</v>
      </c>
      <c r="AX15" s="9">
        <v>46753</v>
      </c>
      <c r="AY15" s="10" cm="1">
        <f t="array" ref="AY15">$F$5*INDEX($F$131:$F$151,YEAR($U15)-2021,1)</f>
        <v>5702.1862005612002</v>
      </c>
      <c r="AZ15" s="10">
        <f t="shared" si="8"/>
        <v>453.95104342667713</v>
      </c>
      <c r="BA15" s="10" cm="1">
        <f t="array" ref="BA15">$F$14*INDEX($F$86:$F$106,YEAR($U15)-2021,1)</f>
        <v>131.66420955000001</v>
      </c>
      <c r="BB15" s="10">
        <f t="shared" si="9"/>
        <v>585.61525297667708</v>
      </c>
      <c r="BC15" s="11">
        <f t="shared" si="19"/>
        <v>70.36953292197515</v>
      </c>
      <c r="BD15" s="12" cm="1">
        <f t="array" ref="BD15">-AY$47*INDEX($F$86:$F$106,YEAR($U15)-2021,1)</f>
        <v>-22.293767528461004</v>
      </c>
      <c r="BE15" s="11">
        <f t="shared" si="20"/>
        <v>48.075765393514146</v>
      </c>
      <c r="BG15" s="9">
        <v>46753</v>
      </c>
      <c r="BH15" s="10" cm="1">
        <f t="array" ref="BH15">$F$5*INDEX($F$86:$F$106,YEAR($U15)-2021,1)</f>
        <v>6508.2924568950011</v>
      </c>
      <c r="BI15" s="10">
        <f t="shared" si="10"/>
        <v>518.12516249341104</v>
      </c>
      <c r="BJ15" s="10" cm="1">
        <f t="array" ref="BJ15">$F$14*INDEX($F$86:$F$106,YEAR($U15)-2021,1)</f>
        <v>131.66420955000001</v>
      </c>
      <c r="BK15" s="10">
        <f t="shared" si="11"/>
        <v>649.78937204341105</v>
      </c>
      <c r="BL15" s="11">
        <f t="shared" si="21"/>
        <v>78.080914689186628</v>
      </c>
      <c r="BM15" s="12" cm="1">
        <f t="array" ref="BM15">-BH$47*INDEX($F$86:$F$106,YEAR($U15)-2021,1)</f>
        <v>-22.293767528461004</v>
      </c>
      <c r="BN15" s="11">
        <f t="shared" si="22"/>
        <v>55.787147160725624</v>
      </c>
    </row>
    <row r="16" spans="2:66" x14ac:dyDescent="0.25">
      <c r="T16" s="1">
        <f t="shared" si="1"/>
        <v>2029</v>
      </c>
      <c r="U16" s="9">
        <v>47119</v>
      </c>
      <c r="V16" s="10" cm="1">
        <f t="array" ref="V16">$F$2*INDEX($F$44:$F$64,YEAR($U16)-2021,1)</f>
        <v>1462.4976698150001</v>
      </c>
      <c r="W16" s="10">
        <f t="shared" si="2"/>
        <v>129.79666819608127</v>
      </c>
      <c r="X16" s="10" cm="1">
        <f t="array" ref="X16">$F$11*INDEX($F$86:$F$106,YEAR($U16)-2021,1)</f>
        <v>25.626283768526203</v>
      </c>
      <c r="Y16" s="10">
        <f t="shared" si="3"/>
        <v>155.42295196460748</v>
      </c>
      <c r="Z16" s="11">
        <f t="shared" si="12"/>
        <v>58.749490445964305</v>
      </c>
      <c r="AA16" s="12" cm="1">
        <f t="array" ref="AA16">-V$47*INDEX($F$86:$F$106,YEAR($U16)-2021,1)</f>
        <v>-26.303065403302256</v>
      </c>
      <c r="AB16" s="11">
        <f t="shared" si="13"/>
        <v>32.44642504266205</v>
      </c>
      <c r="AE16" s="9">
        <v>47119</v>
      </c>
      <c r="AF16" s="10" cm="1">
        <f t="array" ref="AF16">$F$3*INDEX($F$65:$F$85,YEAR($U16)-2021,1)</f>
        <v>1861.7789956479999</v>
      </c>
      <c r="AG16" s="10">
        <f t="shared" si="4"/>
        <v>157.24585397243007</v>
      </c>
      <c r="AH16" s="10" cm="1">
        <f t="array" ref="AH16">$F$12*INDEX($F$86:$F$106,YEAR($U16)-2021,1)</f>
        <v>52.564462952630208</v>
      </c>
      <c r="AI16" s="10">
        <f t="shared" si="5"/>
        <v>209.81031692506028</v>
      </c>
      <c r="AJ16" s="11">
        <f t="shared" si="14"/>
        <v>54.933370230892159</v>
      </c>
      <c r="AK16" s="12" cm="1">
        <f t="array" ref="AK16">-AF$47*INDEX($F$86:$F$106,YEAR($U16)-2021,1)</f>
        <v>-24.620637959097486</v>
      </c>
      <c r="AL16" s="11">
        <f t="shared" si="15"/>
        <v>30.312732271794673</v>
      </c>
      <c r="AO16" s="9">
        <v>47119</v>
      </c>
      <c r="AP16" s="10" cm="1">
        <f t="array" ref="AP16">$F$4*INDEX($F$23:$F$43,YEAR($U16)-2021,1)</f>
        <v>1748.099664612</v>
      </c>
      <c r="AQ16" s="10">
        <f t="shared" si="6"/>
        <v>174.75752347126163</v>
      </c>
      <c r="AR16" s="10" cm="1">
        <f t="array" ref="AR16">$F$15*INDEX($F$86:$F$106,YEAR($U16)-2021,1)</f>
        <v>49.557630980320006</v>
      </c>
      <c r="AS16" s="10">
        <f t="shared" si="7"/>
        <v>224.31515445158163</v>
      </c>
      <c r="AT16" s="11">
        <f t="shared" si="16"/>
        <v>18.692929537631802</v>
      </c>
      <c r="AU16" s="12">
        <f t="shared" si="17"/>
        <v>-4.9354680530878801</v>
      </c>
      <c r="AV16" s="11">
        <f t="shared" si="18"/>
        <v>13.757461484543921</v>
      </c>
      <c r="AX16" s="9">
        <v>47119</v>
      </c>
      <c r="AY16" s="10" cm="1">
        <f t="array" ref="AY16">$F$5*INDEX($F$131:$F$151,YEAR($U16)-2021,1)</f>
        <v>5738.5674104939999</v>
      </c>
      <c r="AZ16" s="10">
        <f t="shared" si="8"/>
        <v>456.84735154942734</v>
      </c>
      <c r="BA16" s="10" cm="1">
        <f t="array" ref="BA16">$F$14*INDEX($F$86:$F$106,YEAR($U16)-2021,1)</f>
        <v>134.66747549000002</v>
      </c>
      <c r="BB16" s="10">
        <f t="shared" si="9"/>
        <v>591.51482703942736</v>
      </c>
      <c r="BC16" s="11">
        <f t="shared" si="19"/>
        <v>71.07844593119772</v>
      </c>
      <c r="BD16" s="12" cm="1">
        <f t="array" ref="BD16">-AY$47*INDEX($F$86:$F$106,YEAR($U16)-2021,1)</f>
        <v>-22.802289266610952</v>
      </c>
      <c r="BE16" s="11">
        <f t="shared" si="20"/>
        <v>48.276156664586765</v>
      </c>
      <c r="BG16" s="9">
        <v>47119</v>
      </c>
      <c r="BH16" s="10" cm="1">
        <f t="array" ref="BH16">$F$5*INDEX($F$86:$F$106,YEAR($U16)-2021,1)</f>
        <v>6656.7468708177839</v>
      </c>
      <c r="BI16" s="10">
        <f t="shared" si="10"/>
        <v>529.9436183858038</v>
      </c>
      <c r="BJ16" s="10" cm="1">
        <f t="array" ref="BJ16">$F$14*INDEX($F$86:$F$106,YEAR($U16)-2021,1)</f>
        <v>134.66747549000002</v>
      </c>
      <c r="BK16" s="10">
        <f t="shared" si="11"/>
        <v>664.61109387580382</v>
      </c>
      <c r="BL16" s="11">
        <f t="shared" si="21"/>
        <v>79.861943508267714</v>
      </c>
      <c r="BM16" s="12" cm="1">
        <f t="array" ref="BM16">-BH$47*INDEX($F$86:$F$106,YEAR($U16)-2021,1)</f>
        <v>-22.802289266610952</v>
      </c>
      <c r="BN16" s="11">
        <f t="shared" si="22"/>
        <v>57.059654241656759</v>
      </c>
    </row>
    <row r="17" spans="2:66" x14ac:dyDescent="0.25">
      <c r="B17" s="1" t="s">
        <v>17</v>
      </c>
      <c r="C17" s="1" t="s">
        <v>16</v>
      </c>
      <c r="D17" s="1" t="s">
        <v>43</v>
      </c>
      <c r="E17" s="1" t="s">
        <v>28</v>
      </c>
      <c r="F17" s="1">
        <v>15</v>
      </c>
      <c r="H17" s="1" t="s">
        <v>34</v>
      </c>
      <c r="I17" s="1">
        <v>1</v>
      </c>
      <c r="J17" s="9"/>
      <c r="K17" s="9"/>
      <c r="M17" s="1" t="s">
        <v>12</v>
      </c>
      <c r="Q17" s="1" t="s">
        <v>41</v>
      </c>
      <c r="T17" s="1">
        <f t="shared" si="1"/>
        <v>2030</v>
      </c>
      <c r="U17" s="9">
        <v>47484</v>
      </c>
      <c r="V17" s="10" cm="1">
        <f t="array" ref="V17">$F$2*INDEX($F$44:$F$64,YEAR($U17)-2021,1)</f>
        <v>1383.5227958742</v>
      </c>
      <c r="W17" s="10">
        <f t="shared" si="2"/>
        <v>122.78764813383525</v>
      </c>
      <c r="X17" s="10" cm="1">
        <f t="array" ref="X17">$F$11*INDEX($F$86:$F$106,YEAR($U17)-2021,1)</f>
        <v>26.210820329643802</v>
      </c>
      <c r="Y17" s="10">
        <f t="shared" si="3"/>
        <v>148.99846846347904</v>
      </c>
      <c r="Z17" s="11">
        <f t="shared" si="12"/>
        <v>56.3210516130965</v>
      </c>
      <c r="AA17" s="12" cm="1">
        <f t="array" ref="AA17">-V$47*INDEX($F$86:$F$106,YEAR($U17)-2021,1)</f>
        <v>-26.903039380667678</v>
      </c>
      <c r="AB17" s="11">
        <f t="shared" si="13"/>
        <v>29.418012232428822</v>
      </c>
      <c r="AE17" s="9">
        <v>47484</v>
      </c>
      <c r="AF17" s="10" cm="1">
        <f t="array" ref="AF17">$F$3*INDEX($F$65:$F$85,YEAR($U17)-2021,1)</f>
        <v>1716.5602346177998</v>
      </c>
      <c r="AG17" s="10">
        <f t="shared" si="4"/>
        <v>144.98067741581937</v>
      </c>
      <c r="AH17" s="10" cm="1">
        <f t="array" ref="AH17">$F$12*INDEX($F$86:$F$106,YEAR($U17)-2021,1)</f>
        <v>53.7634604619398</v>
      </c>
      <c r="AI17" s="10">
        <f t="shared" si="5"/>
        <v>198.74413787775916</v>
      </c>
      <c r="AJ17" s="11">
        <f t="shared" si="14"/>
        <v>52.035979294373703</v>
      </c>
      <c r="AK17" s="12" cm="1">
        <f t="array" ref="AK17">-AF$47*INDEX($F$86:$F$106,YEAR($U17)-2021,1)</f>
        <v>-25.182235698946442</v>
      </c>
      <c r="AL17" s="11">
        <f t="shared" si="15"/>
        <v>26.853743595427261</v>
      </c>
      <c r="AO17" s="9">
        <v>47484</v>
      </c>
      <c r="AP17" s="10" cm="1">
        <f t="array" ref="AP17">$F$4*INDEX($F$23:$F$43,YEAR($U17)-2021,1)</f>
        <v>1685.16807599698</v>
      </c>
      <c r="AQ17" s="10">
        <f t="shared" si="6"/>
        <v>168.46625255741807</v>
      </c>
      <c r="AR17" s="10" cm="1">
        <f t="array" ref="AR17">$F$15*INDEX($F$86:$F$106,YEAR($U17)-2021,1)</f>
        <v>50.688042531679997</v>
      </c>
      <c r="AS17" s="10">
        <f t="shared" si="7"/>
        <v>219.15429508909807</v>
      </c>
      <c r="AT17" s="11">
        <f t="shared" si="16"/>
        <v>18.262857924091506</v>
      </c>
      <c r="AU17" s="12">
        <f t="shared" si="17"/>
        <v>-4.7577912012314734</v>
      </c>
      <c r="AV17" s="11">
        <f t="shared" si="18"/>
        <v>13.505066722860033</v>
      </c>
      <c r="AX17" s="9">
        <v>47484</v>
      </c>
      <c r="AY17" s="10" cm="1">
        <f t="array" ref="AY17">$F$5*INDEX($F$131:$F$151,YEAR($U17)-2021,1)</f>
        <v>5781.7700972891989</v>
      </c>
      <c r="AZ17" s="10">
        <f t="shared" si="8"/>
        <v>460.28671744519312</v>
      </c>
      <c r="BA17" s="10" cm="1">
        <f t="array" ref="BA17">$F$14*INDEX($F$86:$F$106,YEAR($U17)-2021,1)</f>
        <v>137.73924600999999</v>
      </c>
      <c r="BB17" s="10">
        <f t="shared" si="9"/>
        <v>598.02596345519305</v>
      </c>
      <c r="BC17" s="11">
        <f t="shared" si="19"/>
        <v>71.860846365680501</v>
      </c>
      <c r="BD17" s="12" cm="1">
        <f t="array" ref="BD17">-AY$47*INDEX($F$86:$F$106,YEAR($U17)-2021,1)</f>
        <v>-23.322410399815745</v>
      </c>
      <c r="BE17" s="11">
        <f t="shared" si="20"/>
        <v>48.538435965864757</v>
      </c>
      <c r="BG17" s="9">
        <v>47484</v>
      </c>
      <c r="BH17" s="10" cm="1">
        <f t="array" ref="BH17">$F$5*INDEX($F$86:$F$106,YEAR($U17)-2021,1)</f>
        <v>6808.5875340698294</v>
      </c>
      <c r="BI17" s="10">
        <f t="shared" si="10"/>
        <v>542.03165358729916</v>
      </c>
      <c r="BJ17" s="10" cm="1">
        <f t="array" ref="BJ17">$F$14*INDEX($F$86:$F$106,YEAR($U17)-2021,1)</f>
        <v>137.73924600999999</v>
      </c>
      <c r="BK17" s="10">
        <f t="shared" si="11"/>
        <v>679.77089959729915</v>
      </c>
      <c r="BL17" s="11">
        <f t="shared" si="21"/>
        <v>81.683597644472385</v>
      </c>
      <c r="BM17" s="12" cm="1">
        <f t="array" ref="BM17">-BH$47*INDEX($F$86:$F$106,YEAR($U17)-2021,1)</f>
        <v>-23.322410399815745</v>
      </c>
      <c r="BN17" s="11">
        <f t="shared" si="22"/>
        <v>58.361187244656641</v>
      </c>
    </row>
    <row r="18" spans="2:66" x14ac:dyDescent="0.25">
      <c r="B18" s="1" t="s">
        <v>17</v>
      </c>
      <c r="C18" s="1" t="s">
        <v>16</v>
      </c>
      <c r="D18" s="1" t="s">
        <v>42</v>
      </c>
      <c r="E18" s="1" t="s">
        <v>28</v>
      </c>
      <c r="F18" s="1">
        <v>10</v>
      </c>
      <c r="H18" s="1" t="s">
        <v>34</v>
      </c>
      <c r="I18" s="1">
        <v>1</v>
      </c>
      <c r="J18" s="9"/>
      <c r="K18" s="9"/>
      <c r="M18" s="1" t="s">
        <v>12</v>
      </c>
      <c r="Q18" s="1" t="s">
        <v>41</v>
      </c>
      <c r="T18" s="1">
        <f t="shared" si="1"/>
        <v>2031</v>
      </c>
      <c r="U18" s="9">
        <v>47849</v>
      </c>
      <c r="V18" s="10" cm="1">
        <f t="array" ref="V18">$F$2*INDEX($F$44:$F$64,YEAR($U18)-2021,1)</f>
        <v>1304.66199631225</v>
      </c>
      <c r="W18" s="10">
        <f t="shared" si="2"/>
        <v>115.78875217271219</v>
      </c>
      <c r="X18" s="10" cm="1">
        <f t="array" ref="X18">$F$11*INDEX($F$86:$F$106,YEAR($U18)-2021,1)</f>
        <v>26.808690191497401</v>
      </c>
      <c r="Y18" s="10">
        <f t="shared" si="3"/>
        <v>142.5974423642096</v>
      </c>
      <c r="Z18" s="11">
        <f t="shared" si="12"/>
        <v>53.901479619964924</v>
      </c>
      <c r="AA18" s="12" cm="1">
        <f t="array" ref="AA18">-V$47*INDEX($F$86:$F$106,YEAR($U18)-2021,1)</f>
        <v>-27.516698786808835</v>
      </c>
      <c r="AB18" s="11">
        <f t="shared" si="13"/>
        <v>26.384780833156089</v>
      </c>
      <c r="AE18" s="9">
        <v>47849</v>
      </c>
      <c r="AF18" s="10" cm="1">
        <f t="array" ref="AF18">$F$3*INDEX($F$65:$F$85,YEAR($U18)-2021,1)</f>
        <v>1572.36917383832</v>
      </c>
      <c r="AG18" s="10">
        <f t="shared" si="4"/>
        <v>132.80230042238452</v>
      </c>
      <c r="AH18" s="10" cm="1">
        <f t="array" ref="AH18">$F$12*INDEX($F$86:$F$106,YEAR($U18)-2021,1)</f>
        <v>54.989807149105403</v>
      </c>
      <c r="AI18" s="10">
        <f t="shared" si="5"/>
        <v>187.79210757148991</v>
      </c>
      <c r="AJ18" s="11">
        <f t="shared" si="14"/>
        <v>49.168475234460722</v>
      </c>
      <c r="AK18" s="12" cm="1">
        <f t="array" ref="AK18">-AF$47*INDEX($F$86:$F$106,YEAR($U18)-2021,1)</f>
        <v>-25.756643504163677</v>
      </c>
      <c r="AL18" s="11">
        <f t="shared" si="15"/>
        <v>23.411831730297045</v>
      </c>
      <c r="AO18" s="9">
        <v>47849</v>
      </c>
      <c r="AP18" s="10" cm="1">
        <f t="array" ref="AP18">$F$4*INDEX($F$23:$F$43,YEAR($U18)-2021,1)</f>
        <v>1622.8168581462301</v>
      </c>
      <c r="AQ18" s="10">
        <f t="shared" si="6"/>
        <v>162.23300130887861</v>
      </c>
      <c r="AR18" s="10" cm="1">
        <f t="array" ref="AR18">$F$15*INDEX($F$86:$F$106,YEAR($U18)-2021,1)</f>
        <v>51.84423881264</v>
      </c>
      <c r="AS18" s="10">
        <f t="shared" si="7"/>
        <v>214.07724012151863</v>
      </c>
      <c r="AT18" s="11">
        <f t="shared" si="16"/>
        <v>17.839770010126554</v>
      </c>
      <c r="AU18" s="12">
        <f t="shared" si="17"/>
        <v>-4.5817529294995234</v>
      </c>
      <c r="AV18" s="11">
        <f t="shared" si="18"/>
        <v>13.258017080627031</v>
      </c>
      <c r="AX18" s="9">
        <v>47849</v>
      </c>
      <c r="AY18" s="10" cm="1">
        <f t="array" ref="AY18">$F$5*INDEX($F$131:$F$151,YEAR($U18)-2021,1)</f>
        <v>5829.5204353260006</v>
      </c>
      <c r="AZ18" s="10">
        <f t="shared" si="8"/>
        <v>464.08812185630291</v>
      </c>
      <c r="BA18" s="10" cm="1">
        <f t="array" ref="BA18">$F$14*INDEX($F$86:$F$106,YEAR($U18)-2021,1)</f>
        <v>140.88108373</v>
      </c>
      <c r="BB18" s="10">
        <f t="shared" si="9"/>
        <v>604.96920558630291</v>
      </c>
      <c r="BC18" s="11">
        <f t="shared" si="19"/>
        <v>72.695170101694657</v>
      </c>
      <c r="BD18" s="12" cm="1">
        <f t="array" ref="BD18">-AY$47*INDEX($F$86:$F$106,YEAR($U18)-2021,1)</f>
        <v>-23.854395515446058</v>
      </c>
      <c r="BE18" s="11">
        <f t="shared" si="20"/>
        <v>48.8407745862486</v>
      </c>
      <c r="BG18" s="9">
        <v>47849</v>
      </c>
      <c r="BH18" s="10" cm="1">
        <f t="array" ref="BH18">$F$5*INDEX($F$86:$F$106,YEAR($U18)-2021,1)</f>
        <v>6963.8916885074786</v>
      </c>
      <c r="BI18" s="10">
        <f t="shared" si="10"/>
        <v>554.39541732208045</v>
      </c>
      <c r="BJ18" s="10" cm="1">
        <f t="array" ref="BJ18">$F$14*INDEX($F$86:$F$106,YEAR($U18)-2021,1)</f>
        <v>140.88108373</v>
      </c>
      <c r="BK18" s="10">
        <f t="shared" si="11"/>
        <v>695.27650105208045</v>
      </c>
      <c r="BL18" s="11">
        <f t="shared" si="21"/>
        <v>83.546803779389634</v>
      </c>
      <c r="BM18" s="12" cm="1">
        <f t="array" ref="BM18">-BH$47*INDEX($F$86:$F$106,YEAR($U18)-2021,1)</f>
        <v>-23.854395515446058</v>
      </c>
      <c r="BN18" s="11">
        <f t="shared" si="22"/>
        <v>59.692408263943577</v>
      </c>
    </row>
    <row r="19" spans="2:66" x14ac:dyDescent="0.25">
      <c r="B19" s="1" t="s">
        <v>17</v>
      </c>
      <c r="C19" s="1" t="s">
        <v>16</v>
      </c>
      <c r="D19" s="1" t="s">
        <v>40</v>
      </c>
      <c r="E19" s="1" t="s">
        <v>28</v>
      </c>
      <c r="F19" s="1">
        <v>20</v>
      </c>
      <c r="H19" s="1" t="s">
        <v>34</v>
      </c>
      <c r="I19" s="1">
        <v>1</v>
      </c>
      <c r="J19" s="9"/>
      <c r="K19" s="9"/>
      <c r="M19" s="1" t="s">
        <v>12</v>
      </c>
      <c r="Q19" s="1" t="s">
        <v>38</v>
      </c>
      <c r="T19" s="1">
        <f t="shared" si="1"/>
        <v>2032</v>
      </c>
      <c r="U19" s="9">
        <v>48214</v>
      </c>
      <c r="V19" s="10" cm="1">
        <f t="array" ref="V19">$F$2*INDEX($F$44:$F$64,YEAR($U19)-2021,1)</f>
        <v>1226.3822761897</v>
      </c>
      <c r="W19" s="10">
        <f t="shared" si="2"/>
        <v>108.84142701183588</v>
      </c>
      <c r="X19" s="10" cm="1">
        <f t="array" ref="X19">$F$11*INDEX($F$86:$F$106,YEAR($U19)-2021,1)</f>
        <v>27.420197515633305</v>
      </c>
      <c r="Y19" s="10">
        <f t="shared" si="3"/>
        <v>136.26162452746917</v>
      </c>
      <c r="Z19" s="11">
        <f t="shared" si="12"/>
        <v>51.506556188374752</v>
      </c>
      <c r="AA19" s="12" cm="1">
        <f t="array" ref="AA19">-V$47*INDEX($F$86:$F$106,YEAR($U19)-2021,1)</f>
        <v>-28.144355816077343</v>
      </c>
      <c r="AB19" s="11">
        <f t="shared" si="13"/>
        <v>23.362200372297409</v>
      </c>
      <c r="AE19" s="9">
        <v>48214</v>
      </c>
      <c r="AF19" s="10" cm="1">
        <f t="array" ref="AF19">$F$3*INDEX($F$65:$F$85,YEAR($U19)-2021,1)</f>
        <v>1427.7112109545999</v>
      </c>
      <c r="AG19" s="10">
        <f t="shared" si="4"/>
        <v>120.58448887722551</v>
      </c>
      <c r="AH19" s="10" cm="1">
        <f t="array" ref="AH19">$F$12*INDEX($F$86:$F$106,YEAR($U19)-2021,1)</f>
        <v>56.244126908269308</v>
      </c>
      <c r="AI19" s="10">
        <f t="shared" si="5"/>
        <v>176.82861578549483</v>
      </c>
      <c r="AJ19" s="11">
        <f t="shared" si="14"/>
        <v>46.297970284418028</v>
      </c>
      <c r="AK19" s="12" cm="1">
        <f t="array" ref="AK19">-AF$47*INDEX($F$86:$F$106,YEAR($U19)-2021,1)</f>
        <v>-26.344153600160414</v>
      </c>
      <c r="AL19" s="11">
        <f t="shared" si="15"/>
        <v>19.953816684257614</v>
      </c>
      <c r="AO19" s="9">
        <v>48214</v>
      </c>
      <c r="AP19" s="10" cm="1">
        <f t="array" ref="AP19">$F$4*INDEX($F$23:$F$43,YEAR($U19)-2021,1)</f>
        <v>1561.14981743677</v>
      </c>
      <c r="AQ19" s="10">
        <f t="shared" si="6"/>
        <v>156.0681472491539</v>
      </c>
      <c r="AR19" s="10" cm="1">
        <f t="array" ref="AR19">$F$15*INDEX($F$86:$F$106,YEAR($U19)-2021,1)</f>
        <v>53.026808028880005</v>
      </c>
      <c r="AS19" s="10">
        <f t="shared" si="7"/>
        <v>209.09495527803389</v>
      </c>
      <c r="AT19" s="11">
        <f t="shared" si="16"/>
        <v>17.424579606502824</v>
      </c>
      <c r="AU19" s="12">
        <f t="shared" si="17"/>
        <v>-4.4076463178964813</v>
      </c>
      <c r="AV19" s="11">
        <f t="shared" si="18"/>
        <v>13.016933288606342</v>
      </c>
      <c r="AX19" s="9">
        <v>48214</v>
      </c>
      <c r="AY19" s="10" cm="1">
        <f t="array" ref="AY19">$F$5*INDEX($F$131:$F$151,YEAR($U19)-2021,1)</f>
        <v>5884.0922502251988</v>
      </c>
      <c r="AZ19" s="10">
        <f t="shared" si="8"/>
        <v>468.43258404042814</v>
      </c>
      <c r="BA19" s="10" cm="1">
        <f t="array" ref="BA19">$F$14*INDEX($F$86:$F$106,YEAR($U19)-2021,1)</f>
        <v>144.09458703500002</v>
      </c>
      <c r="BB19" s="10">
        <f t="shared" si="9"/>
        <v>612.52717107542821</v>
      </c>
      <c r="BC19" s="11">
        <f t="shared" si="19"/>
        <v>73.603361100147595</v>
      </c>
      <c r="BD19" s="12" cm="1">
        <f t="array" ref="BD19">-AY$47*INDEX($F$86:$F$106,YEAR($U19)-2021,1)</f>
        <v>-24.398515256706531</v>
      </c>
      <c r="BE19" s="11">
        <f t="shared" si="20"/>
        <v>49.204845843441063</v>
      </c>
      <c r="BG19" s="9">
        <v>48214</v>
      </c>
      <c r="BH19" s="10" cm="1">
        <f t="array" ref="BH19">$F$5*INDEX($F$86:$F$106,YEAR($U19)-2021,1)</f>
        <v>7122.738343886489</v>
      </c>
      <c r="BI19" s="10">
        <f t="shared" si="10"/>
        <v>567.04119955680335</v>
      </c>
      <c r="BJ19" s="10" cm="1">
        <f t="array" ref="BJ19">$F$14*INDEX($F$86:$F$106,YEAR($U19)-2021,1)</f>
        <v>144.09458703500002</v>
      </c>
      <c r="BK19" s="10">
        <f t="shared" si="11"/>
        <v>711.13578659180337</v>
      </c>
      <c r="BL19" s="11">
        <f t="shared" si="21"/>
        <v>85.452509804350328</v>
      </c>
      <c r="BM19" s="12" cm="1">
        <f t="array" ref="BM19">-BH$47*INDEX($F$86:$F$106,YEAR($U19)-2021,1)</f>
        <v>-24.398515256706531</v>
      </c>
      <c r="BN19" s="11">
        <f t="shared" si="22"/>
        <v>61.053994547643796</v>
      </c>
    </row>
    <row r="20" spans="2:66" x14ac:dyDescent="0.25">
      <c r="B20" s="1" t="s">
        <v>17</v>
      </c>
      <c r="C20" s="1" t="s">
        <v>16</v>
      </c>
      <c r="D20" s="1" t="s">
        <v>39</v>
      </c>
      <c r="E20" s="1" t="s">
        <v>28</v>
      </c>
      <c r="F20" s="1">
        <v>10</v>
      </c>
      <c r="H20" s="1" t="s">
        <v>34</v>
      </c>
      <c r="I20" s="1">
        <v>1</v>
      </c>
      <c r="J20" s="9"/>
      <c r="K20" s="9"/>
      <c r="M20" s="1" t="s">
        <v>12</v>
      </c>
      <c r="Q20" s="1" t="s">
        <v>38</v>
      </c>
      <c r="T20" s="1">
        <f t="shared" si="1"/>
        <v>2033</v>
      </c>
      <c r="U20" s="9">
        <v>48580</v>
      </c>
      <c r="V20" s="10" cm="1">
        <f t="array" ref="V20">$F$2*INDEX($F$44:$F$64,YEAR($U20)-2021,1)</f>
        <v>1232.5141880634499</v>
      </c>
      <c r="W20" s="10">
        <f t="shared" si="2"/>
        <v>109.38563419063117</v>
      </c>
      <c r="X20" s="10" cm="1">
        <f t="array" ref="X20">$F$11*INDEX($F$86:$F$106,YEAR($U20)-2021,1)</f>
        <v>28.045653313195903</v>
      </c>
      <c r="Y20" s="10">
        <f t="shared" si="3"/>
        <v>137.43128750382706</v>
      </c>
      <c r="Z20" s="11">
        <f t="shared" si="12"/>
        <v>51.948685893067172</v>
      </c>
      <c r="AA20" s="12" cm="1">
        <f t="array" ref="AA20">-V$47*INDEX($F$86:$F$106,YEAR($U20)-2021,1)</f>
        <v>-28.786329693318528</v>
      </c>
      <c r="AB20" s="11">
        <f t="shared" si="13"/>
        <v>23.162356199748643</v>
      </c>
      <c r="AE20" s="9">
        <v>48580</v>
      </c>
      <c r="AF20" s="10" cm="1">
        <f t="array" ref="AF20">$F$3*INDEX($F$65:$F$85,YEAR($U20)-2021,1)</f>
        <v>1453.4100127832999</v>
      </c>
      <c r="AG20" s="10">
        <f t="shared" si="4"/>
        <v>122.7550096796775</v>
      </c>
      <c r="AH20" s="10" cm="1">
        <f t="array" ref="AH20">$F$12*INDEX($F$86:$F$106,YEAR($U20)-2021,1)</f>
        <v>57.527057683423905</v>
      </c>
      <c r="AI20" s="10">
        <f t="shared" si="5"/>
        <v>180.28206736310142</v>
      </c>
      <c r="AJ20" s="11">
        <f t="shared" si="14"/>
        <v>47.202166688424612</v>
      </c>
      <c r="AK20" s="12" cm="1">
        <f t="array" ref="AK20">-AF$47*INDEX($F$86:$F$106,YEAR($U20)-2021,1)</f>
        <v>-26.94506479314893</v>
      </c>
      <c r="AL20" s="11">
        <f t="shared" si="15"/>
        <v>20.257101895275682</v>
      </c>
      <c r="AO20" s="9">
        <v>48580</v>
      </c>
      <c r="AP20" s="10" cm="1">
        <f t="array" ref="AP20">$F$4*INDEX($F$23:$F$43,YEAR($U20)-2021,1)</f>
        <v>1589.2505133961899</v>
      </c>
      <c r="AQ20" s="10">
        <f t="shared" si="6"/>
        <v>158.8773738242171</v>
      </c>
      <c r="AR20" s="10" cm="1">
        <f t="array" ref="AR20">$F$15*INDEX($F$86:$F$106,YEAR($U20)-2021,1)</f>
        <v>54.236351632240002</v>
      </c>
      <c r="AS20" s="10">
        <f t="shared" si="7"/>
        <v>213.1137254564571</v>
      </c>
      <c r="AT20" s="11">
        <f t="shared" si="16"/>
        <v>17.759477121371425</v>
      </c>
      <c r="AU20" s="12">
        <f t="shared" si="17"/>
        <v>-4.4869839494885762</v>
      </c>
      <c r="AV20" s="11">
        <f t="shared" si="18"/>
        <v>13.27249317188285</v>
      </c>
      <c r="AX20" s="9">
        <v>48580</v>
      </c>
      <c r="AY20" s="10" cm="1">
        <f t="array" ref="AY20">$F$5*INDEX($F$131:$F$151,YEAR($U20)-2021,1)</f>
        <v>5942.0748035555989</v>
      </c>
      <c r="AZ20" s="10">
        <f t="shared" si="8"/>
        <v>473.04857511106121</v>
      </c>
      <c r="BA20" s="10" cm="1">
        <f t="array" ref="BA20">$F$14*INDEX($F$86:$F$106,YEAR($U20)-2021,1)</f>
        <v>147.381390305</v>
      </c>
      <c r="BB20" s="10">
        <f t="shared" si="9"/>
        <v>620.42996541606124</v>
      </c>
      <c r="BC20" s="11">
        <f t="shared" si="19"/>
        <v>74.552987913489702</v>
      </c>
      <c r="BD20" s="12" cm="1">
        <f t="array" ref="BD20">-AY$47*INDEX($F$86:$F$106,YEAR($U20)-2021,1)</f>
        <v>-24.955046361580091</v>
      </c>
      <c r="BE20" s="11">
        <f t="shared" si="20"/>
        <v>49.597941551909614</v>
      </c>
      <c r="BG20" s="9">
        <v>48580</v>
      </c>
      <c r="BH20" s="10" cm="1">
        <f t="array" ref="BH20">$F$5*INDEX($F$86:$F$106,YEAR($U20)-2021,1)</f>
        <v>7285.2082892311682</v>
      </c>
      <c r="BI20" s="10">
        <f t="shared" si="10"/>
        <v>579.97543190569331</v>
      </c>
      <c r="BJ20" s="10" cm="1">
        <f t="array" ref="BJ20">$F$14*INDEX($F$86:$F$106,YEAR($U20)-2021,1)</f>
        <v>147.381390305</v>
      </c>
      <c r="BK20" s="10">
        <f t="shared" si="11"/>
        <v>727.35682221069328</v>
      </c>
      <c r="BL20" s="11">
        <f t="shared" si="21"/>
        <v>87.401684956824482</v>
      </c>
      <c r="BM20" s="12" cm="1">
        <f t="array" ref="BM20">-BH$47*INDEX($F$86:$F$106,YEAR($U20)-2021,1)</f>
        <v>-24.955046361580091</v>
      </c>
      <c r="BN20" s="11">
        <f t="shared" si="22"/>
        <v>62.446638595244394</v>
      </c>
    </row>
    <row r="21" spans="2:66" x14ac:dyDescent="0.25">
      <c r="B21" s="1" t="s">
        <v>37</v>
      </c>
      <c r="C21" s="1" t="s">
        <v>16</v>
      </c>
      <c r="D21" s="1" t="s">
        <v>36</v>
      </c>
      <c r="E21" s="1" t="s">
        <v>28</v>
      </c>
      <c r="F21" s="1">
        <v>20</v>
      </c>
      <c r="H21" s="1" t="s">
        <v>34</v>
      </c>
      <c r="I21" s="1">
        <v>1</v>
      </c>
      <c r="J21" s="9"/>
      <c r="K21" s="9"/>
      <c r="M21" s="1" t="s">
        <v>12</v>
      </c>
      <c r="Q21" s="1" t="s">
        <v>35</v>
      </c>
      <c r="T21" s="1">
        <f t="shared" si="1"/>
        <v>2034</v>
      </c>
      <c r="U21" s="9">
        <v>48945</v>
      </c>
      <c r="V21" s="10" cm="1">
        <f t="array" ref="V21">$F$2*INDEX($F$44:$F$64,YEAR($U21)-2021,1)</f>
        <v>1234.9792166940001</v>
      </c>
      <c r="W21" s="10">
        <f t="shared" si="2"/>
        <v>109.60440548159251</v>
      </c>
      <c r="X21" s="10" cm="1">
        <f t="array" ref="X21">$F$11*INDEX($F$86:$F$106,YEAR($U21)-2021,1)</f>
        <v>28.685375795066903</v>
      </c>
      <c r="Y21" s="10">
        <f t="shared" si="3"/>
        <v>138.28978127665943</v>
      </c>
      <c r="Z21" s="11">
        <f t="shared" si="12"/>
        <v>52.273194410421937</v>
      </c>
      <c r="AA21" s="12" cm="1">
        <f t="array" ref="AA21">-V$47*INDEX($F$86:$F$106,YEAR($U21)-2021,1)</f>
        <v>-29.442947033257688</v>
      </c>
      <c r="AB21" s="11">
        <f t="shared" si="13"/>
        <v>22.830247377164248</v>
      </c>
      <c r="AE21" s="9">
        <v>48945</v>
      </c>
      <c r="AF21" s="10" cm="1">
        <f t="array" ref="AF21">$F$3*INDEX($F$65:$F$85,YEAR($U21)-2021,1)</f>
        <v>1479.5713925564</v>
      </c>
      <c r="AG21" s="10">
        <f t="shared" si="4"/>
        <v>124.96459981531353</v>
      </c>
      <c r="AH21" s="10" cm="1">
        <f t="array" ref="AH21">$F$12*INDEX($F$86:$F$106,YEAR($U21)-2021,1)</f>
        <v>58.839252186614907</v>
      </c>
      <c r="AI21" s="10">
        <f t="shared" si="5"/>
        <v>183.80385200192845</v>
      </c>
      <c r="AJ21" s="11">
        <f t="shared" si="14"/>
        <v>48.124254325836908</v>
      </c>
      <c r="AK21" s="12" cm="1">
        <f t="array" ref="AK21">-AF$47*INDEX($F$86:$F$106,YEAR($U21)-2021,1)</f>
        <v>-27.559682806541318</v>
      </c>
      <c r="AL21" s="11">
        <f t="shared" si="15"/>
        <v>20.56457151929559</v>
      </c>
      <c r="AO21" s="9">
        <v>48945</v>
      </c>
      <c r="AP21" s="10" cm="1">
        <f t="array" ref="AP21">$F$4*INDEX($F$23:$F$43,YEAR($U21)-2021,1)</f>
        <v>1605.1430189263201</v>
      </c>
      <c r="AQ21" s="10">
        <f t="shared" si="6"/>
        <v>160.46614760206421</v>
      </c>
      <c r="AR21" s="10" cm="1">
        <f t="array" ref="AR21">$F$15*INDEX($F$86:$F$106,YEAR($U21)-2021,1)</f>
        <v>55.473484997840004</v>
      </c>
      <c r="AS21" s="10">
        <f t="shared" si="7"/>
        <v>215.9396325999042</v>
      </c>
      <c r="AT21" s="11">
        <f t="shared" si="16"/>
        <v>17.994969383325351</v>
      </c>
      <c r="AU21" s="12">
        <f t="shared" si="17"/>
        <v>-4.5318537901019775</v>
      </c>
      <c r="AV21" s="11">
        <f t="shared" si="18"/>
        <v>13.463115593223375</v>
      </c>
      <c r="AX21" s="9">
        <v>48945</v>
      </c>
      <c r="AY21" s="10" cm="1">
        <f t="array" ref="AY21">$F$5*INDEX($F$131:$F$151,YEAR($U21)-2021,1)</f>
        <v>6004.0365517224</v>
      </c>
      <c r="AZ21" s="10">
        <f t="shared" si="8"/>
        <v>477.98134988262029</v>
      </c>
      <c r="BA21" s="10" cm="1">
        <f t="array" ref="BA21">$F$14*INDEX($F$86:$F$106,YEAR($U21)-2021,1)</f>
        <v>150.74316575500001</v>
      </c>
      <c r="BB21" s="10">
        <f t="shared" si="9"/>
        <v>628.72451563762024</v>
      </c>
      <c r="BC21" s="11">
        <f t="shared" si="19"/>
        <v>75.54968945417211</v>
      </c>
      <c r="BD21" s="12" cm="1">
        <f t="array" ref="BD21">-AY$47*INDEX($F$86:$F$106,YEAR($U21)-2021,1)</f>
        <v>-25.524271974382074</v>
      </c>
      <c r="BE21" s="11">
        <f t="shared" si="20"/>
        <v>50.025417479790036</v>
      </c>
      <c r="BG21" s="9">
        <v>48945</v>
      </c>
      <c r="BH21" s="10" cm="1">
        <f t="array" ref="BH21">$F$5*INDEX($F$86:$F$106,YEAR($U21)-2021,1)</f>
        <v>7451.3841837873952</v>
      </c>
      <c r="BI21" s="10">
        <f t="shared" si="10"/>
        <v>593.20469487131459</v>
      </c>
      <c r="BJ21" s="10" cm="1">
        <f t="array" ref="BJ21">$F$14*INDEX($F$86:$F$106,YEAR($U21)-2021,1)</f>
        <v>150.74316575500001</v>
      </c>
      <c r="BK21" s="10">
        <f t="shared" si="11"/>
        <v>743.94786062631465</v>
      </c>
      <c r="BL21" s="11">
        <f t="shared" si="21"/>
        <v>89.395320911597537</v>
      </c>
      <c r="BM21" s="12" cm="1">
        <f t="array" ref="BM21">-BH$47*INDEX($F$86:$F$106,YEAR($U21)-2021,1)</f>
        <v>-25.524271974382074</v>
      </c>
      <c r="BN21" s="11">
        <f t="shared" si="22"/>
        <v>63.871048937215463</v>
      </c>
    </row>
    <row r="22" spans="2:66" x14ac:dyDescent="0.25">
      <c r="B22" s="1" t="s">
        <v>17</v>
      </c>
      <c r="C22" s="1" t="s">
        <v>16</v>
      </c>
      <c r="D22" s="1" t="s">
        <v>15</v>
      </c>
      <c r="E22" s="1" t="s">
        <v>28</v>
      </c>
      <c r="F22" s="1">
        <v>40</v>
      </c>
      <c r="H22" s="1" t="s">
        <v>34</v>
      </c>
      <c r="I22" s="1">
        <v>1</v>
      </c>
      <c r="J22" s="9"/>
      <c r="K22" s="9"/>
      <c r="M22" s="1" t="s">
        <v>12</v>
      </c>
      <c r="Q22" s="1" t="s">
        <v>33</v>
      </c>
      <c r="T22" s="1">
        <f t="shared" si="1"/>
        <v>2035</v>
      </c>
      <c r="U22" s="9">
        <v>49310</v>
      </c>
      <c r="V22" s="10" cm="1">
        <f t="array" ref="V22">$F$2*INDEX($F$44:$F$64,YEAR($U22)-2021,1)</f>
        <v>1237.4491744856</v>
      </c>
      <c r="W22" s="10">
        <f t="shared" si="2"/>
        <v>109.82361423559699</v>
      </c>
      <c r="X22" s="10" cm="1">
        <f t="array" ref="X22">$F$11*INDEX($F$86:$F$106,YEAR($U22)-2021,1)</f>
        <v>29.339690393748999</v>
      </c>
      <c r="Y22" s="10">
        <f t="shared" si="3"/>
        <v>139.16330462934599</v>
      </c>
      <c r="Z22" s="11">
        <f t="shared" si="12"/>
        <v>52.603384071693277</v>
      </c>
      <c r="AA22" s="12" cm="1">
        <f t="array" ref="AA22">-V$47*INDEX($F$86:$F$106,YEAR($U22)-2021,1)</f>
        <v>-30.114541862961726</v>
      </c>
      <c r="AB22" s="11">
        <f t="shared" si="13"/>
        <v>22.488842208731551</v>
      </c>
      <c r="AE22" s="9">
        <v>49310</v>
      </c>
      <c r="AF22" s="10" cm="1">
        <f t="array" ref="AF22">$F$3*INDEX($F$65:$F$85,YEAR($U22)-2021,1)</f>
        <v>1506.2036771181399</v>
      </c>
      <c r="AG22" s="10">
        <f t="shared" si="4"/>
        <v>127.21396256939811</v>
      </c>
      <c r="AH22" s="10" cm="1">
        <f t="array" ref="AH22">$F$12*INDEX($F$86:$F$106,YEAR($U22)-2021,1)</f>
        <v>60.181377942829002</v>
      </c>
      <c r="AI22" s="10">
        <f t="shared" si="5"/>
        <v>187.39534051222711</v>
      </c>
      <c r="AJ22" s="11">
        <f t="shared" si="14"/>
        <v>49.064592107637694</v>
      </c>
      <c r="AK22" s="12" cm="1">
        <f t="array" ref="AK22">-AF$47*INDEX($F$86:$F$106,YEAR($U22)-2021,1)</f>
        <v>-28.188320301974414</v>
      </c>
      <c r="AL22" s="11">
        <f t="shared" si="15"/>
        <v>20.876271805663279</v>
      </c>
      <c r="AO22" s="9">
        <v>49310</v>
      </c>
      <c r="AP22" s="10" cm="1">
        <f t="array" ref="AP22">$F$4*INDEX($F$23:$F$43,YEAR($U22)-2021,1)</f>
        <v>1621.1944498734701</v>
      </c>
      <c r="AQ22" s="10">
        <f t="shared" si="6"/>
        <v>162.0708091538508</v>
      </c>
      <c r="AR22" s="10" cm="1">
        <f t="array" ref="AR22">$F$15*INDEX($F$86:$F$106,YEAR($U22)-2021,1)</f>
        <v>56.7388374664</v>
      </c>
      <c r="AS22" s="10">
        <f t="shared" si="7"/>
        <v>218.80964662025082</v>
      </c>
      <c r="AT22" s="11">
        <f t="shared" si="16"/>
        <v>18.234137218354235</v>
      </c>
      <c r="AU22" s="12">
        <f t="shared" si="17"/>
        <v>-4.5771723301427647</v>
      </c>
      <c r="AV22" s="11">
        <f t="shared" si="18"/>
        <v>13.656964888211469</v>
      </c>
      <c r="AX22" s="9">
        <v>49310</v>
      </c>
      <c r="AY22" s="10" cm="1">
        <f t="array" ref="AY22">$F$5*INDEX($F$131:$F$151,YEAR($U22)-2021,1)</f>
        <v>6070.5459511307999</v>
      </c>
      <c r="AZ22" s="10">
        <f t="shared" si="8"/>
        <v>483.27616316952299</v>
      </c>
      <c r="BA22" s="10" cm="1">
        <f t="array" ref="BA22">$F$14*INDEX($F$86:$F$106,YEAR($U22)-2021,1)</f>
        <v>154.18162354999998</v>
      </c>
      <c r="BB22" s="10">
        <f t="shared" si="9"/>
        <v>637.45778671952303</v>
      </c>
      <c r="BC22" s="11">
        <f t="shared" si="19"/>
        <v>76.59910919484777</v>
      </c>
      <c r="BD22" s="12" cm="1">
        <f t="array" ref="BD22">-AY$47*INDEX($F$86:$F$106,YEAR($U22)-2021,1)</f>
        <v>-26.106481665232373</v>
      </c>
      <c r="BE22" s="11">
        <f t="shared" si="20"/>
        <v>50.492627529615397</v>
      </c>
      <c r="BG22" s="9">
        <v>49310</v>
      </c>
      <c r="BH22" s="10" cm="1">
        <f t="array" ref="BH22">$F$5*INDEX($F$86:$F$106,YEAR($U22)-2021,1)</f>
        <v>7621.3505627071872</v>
      </c>
      <c r="BI22" s="10">
        <f t="shared" si="10"/>
        <v>606.73571829711921</v>
      </c>
      <c r="BJ22" s="10" cm="1">
        <f t="array" ref="BJ22">$F$14*INDEX($F$86:$F$106,YEAR($U22)-2021,1)</f>
        <v>154.18162354999998</v>
      </c>
      <c r="BK22" s="10">
        <f t="shared" si="11"/>
        <v>760.91734184711913</v>
      </c>
      <c r="BL22" s="11">
        <f t="shared" si="21"/>
        <v>91.434431848968899</v>
      </c>
      <c r="BM22" s="12" cm="1">
        <f t="array" ref="BM22">-BH$47*INDEX($F$86:$F$106,YEAR($U22)-2021,1)</f>
        <v>-26.106481665232373</v>
      </c>
      <c r="BN22" s="11">
        <f t="shared" si="22"/>
        <v>65.327950183736533</v>
      </c>
    </row>
    <row r="23" spans="2:66" x14ac:dyDescent="0.25">
      <c r="B23" s="1" t="s">
        <v>21</v>
      </c>
      <c r="C23" s="1" t="s">
        <v>16</v>
      </c>
      <c r="D23" s="1" t="s">
        <v>31</v>
      </c>
      <c r="E23" s="1" t="s">
        <v>19</v>
      </c>
      <c r="F23" s="1">
        <v>1</v>
      </c>
      <c r="H23" s="1" t="s">
        <v>18</v>
      </c>
      <c r="I23" s="1">
        <v>1</v>
      </c>
      <c r="J23" s="9">
        <v>44562</v>
      </c>
      <c r="K23" s="9"/>
      <c r="M23" s="1" t="s">
        <v>12</v>
      </c>
      <c r="Q23" s="1" t="s">
        <v>18</v>
      </c>
      <c r="T23" s="1">
        <f t="shared" si="1"/>
        <v>2036</v>
      </c>
      <c r="U23" s="9">
        <v>49675</v>
      </c>
      <c r="V23" s="10" cm="1">
        <f t="array" ref="V23">$F$2*INDEX($F$44:$F$64,YEAR($U23)-2021,1)</f>
        <v>1238.6866242652</v>
      </c>
      <c r="W23" s="10">
        <f t="shared" si="2"/>
        <v>109.93343790353649</v>
      </c>
      <c r="X23" s="10" cm="1">
        <f t="array" ref="X23">$F$11*INDEX($F$86:$F$106,YEAR($U23)-2021,1)</f>
        <v>30.008929916551804</v>
      </c>
      <c r="Y23" s="10">
        <f t="shared" si="3"/>
        <v>139.94236782008829</v>
      </c>
      <c r="Z23" s="11">
        <f t="shared" si="12"/>
        <v>52.897868025979129</v>
      </c>
      <c r="AA23" s="12" cm="1">
        <f t="array" ref="AA23">-V$47*INDEX($F$86:$F$106,YEAR($U23)-2021,1)</f>
        <v>-30.80145577907065</v>
      </c>
      <c r="AB23" s="11">
        <f t="shared" si="13"/>
        <v>22.096412246908478</v>
      </c>
      <c r="AE23" s="9">
        <v>49675</v>
      </c>
      <c r="AF23" s="10" cm="1">
        <f t="array" ref="AF23">$F$3*INDEX($F$65:$F$85,YEAR($U23)-2021,1)</f>
        <v>1533.3153430194598</v>
      </c>
      <c r="AG23" s="10">
        <f t="shared" si="4"/>
        <v>129.50381387142357</v>
      </c>
      <c r="AH23" s="10" cm="1">
        <f t="array" ref="AH23">$F$12*INDEX($F$86:$F$106,YEAR($U23)-2021,1)</f>
        <v>61.554117604207811</v>
      </c>
      <c r="AI23" s="10">
        <f t="shared" si="5"/>
        <v>191.05793147563139</v>
      </c>
      <c r="AJ23" s="11">
        <f t="shared" si="14"/>
        <v>50.023546216023469</v>
      </c>
      <c r="AK23" s="12" cm="1">
        <f t="array" ref="AK23">-AF$47*INDEX($F$86:$F$106,YEAR($U23)-2021,1)</f>
        <v>-28.831297026484268</v>
      </c>
      <c r="AL23" s="11">
        <f t="shared" si="15"/>
        <v>21.192249189539201</v>
      </c>
      <c r="AO23" s="9">
        <v>49675</v>
      </c>
      <c r="AP23" s="10" cm="1">
        <f t="array" ref="AP23">$F$4*INDEX($F$23:$F$43,YEAR($U23)-2021,1)</f>
        <v>1637.40639435498</v>
      </c>
      <c r="AQ23" s="10">
        <f t="shared" si="6"/>
        <v>163.69151724366736</v>
      </c>
      <c r="AR23" s="10" cm="1">
        <f t="array" ref="AR23">$F$15*INDEX($F$86:$F$106,YEAR($U23)-2021,1)</f>
        <v>58.033052640480001</v>
      </c>
      <c r="AS23" s="10">
        <f t="shared" si="7"/>
        <v>221.72456988414737</v>
      </c>
      <c r="AT23" s="11">
        <f t="shared" si="16"/>
        <v>18.477047490345615</v>
      </c>
      <c r="AU23" s="12">
        <f t="shared" si="17"/>
        <v>-4.6229440533955612</v>
      </c>
      <c r="AV23" s="11">
        <f t="shared" si="18"/>
        <v>13.854103436950055</v>
      </c>
      <c r="AX23" s="9">
        <v>49675</v>
      </c>
      <c r="AY23" s="10" cm="1">
        <f t="array" ref="AY23">$F$5*INDEX($F$131:$F$151,YEAR($U23)-2021,1)</f>
        <v>6177.9842117135995</v>
      </c>
      <c r="AZ23" s="10">
        <f t="shared" si="8"/>
        <v>491.82932309451962</v>
      </c>
      <c r="BA23" s="10" cm="1">
        <f t="array" ref="BA23">$F$14*INDEX($F$86:$F$106,YEAR($U23)-2021,1)</f>
        <v>157.69851261000002</v>
      </c>
      <c r="BB23" s="10">
        <f t="shared" si="9"/>
        <v>649.5278357045197</v>
      </c>
      <c r="BC23" s="11">
        <f t="shared" si="19"/>
        <v>78.049487587661588</v>
      </c>
      <c r="BD23" s="12" cm="1">
        <f t="array" ref="BD23">-AY$47*INDEX($F$86:$F$106,YEAR($U23)-2021,1)</f>
        <v>-26.701971566360392</v>
      </c>
      <c r="BE23" s="11">
        <f t="shared" si="20"/>
        <v>51.347516021301196</v>
      </c>
      <c r="BG23" s="9">
        <v>49675</v>
      </c>
      <c r="BH23" s="10" cm="1">
        <f t="array" ref="BH23">$F$5*INDEX($F$86:$F$106,YEAR($U23)-2021,1)</f>
        <v>7795.1938768406499</v>
      </c>
      <c r="BI23" s="10">
        <f t="shared" si="10"/>
        <v>620.57538453528423</v>
      </c>
      <c r="BJ23" s="10" cm="1">
        <f t="array" ref="BJ23">$F$14*INDEX($F$86:$F$106,YEAR($U23)-2021,1)</f>
        <v>157.69851261000002</v>
      </c>
      <c r="BK23" s="10">
        <f t="shared" si="11"/>
        <v>778.27389714528431</v>
      </c>
      <c r="BL23" s="11">
        <f t="shared" si="21"/>
        <v>93.520054932141832</v>
      </c>
      <c r="BM23" s="12" cm="1">
        <f t="array" ref="BM23">-BH$47*INDEX($F$86:$F$106,YEAR($U23)-2021,1)</f>
        <v>-26.701971566360392</v>
      </c>
      <c r="BN23" s="11">
        <f t="shared" si="22"/>
        <v>66.818083365781433</v>
      </c>
    </row>
    <row r="24" spans="2:66" x14ac:dyDescent="0.25">
      <c r="B24" s="1" t="s">
        <v>21</v>
      </c>
      <c r="C24" s="1" t="s">
        <v>16</v>
      </c>
      <c r="D24" s="1" t="s">
        <v>31</v>
      </c>
      <c r="E24" s="1" t="s">
        <v>19</v>
      </c>
      <c r="F24" s="1">
        <v>1.0506</v>
      </c>
      <c r="H24" s="1" t="s">
        <v>18</v>
      </c>
      <c r="I24" s="1">
        <v>1</v>
      </c>
      <c r="J24" s="9">
        <v>44927</v>
      </c>
      <c r="K24" s="9"/>
      <c r="M24" s="1" t="s">
        <v>12</v>
      </c>
      <c r="Q24" s="1" t="s">
        <v>18</v>
      </c>
      <c r="T24" s="1">
        <f t="shared" si="1"/>
        <v>2037</v>
      </c>
      <c r="U24" s="9">
        <v>50041</v>
      </c>
      <c r="V24" s="10" cm="1">
        <f t="array" ref="V24">$F$2*INDEX($F$44:$F$64,YEAR($U24)-2021,1)</f>
        <v>1239.9253106327501</v>
      </c>
      <c r="W24" s="10">
        <f t="shared" si="2"/>
        <v>110.04337131865657</v>
      </c>
      <c r="X24" s="10" cm="1">
        <f t="array" ref="X24">$F$11*INDEX($F$86:$F$106,YEAR($U24)-2021,1)</f>
        <v>30.693434808196201</v>
      </c>
      <c r="Y24" s="10">
        <f t="shared" si="3"/>
        <v>140.73680612685277</v>
      </c>
      <c r="Z24" s="11">
        <f t="shared" si="12"/>
        <v>53.198163735996239</v>
      </c>
      <c r="AA24" s="12" cm="1">
        <f t="array" ref="AA24">-V$47*INDEX($F$86:$F$106,YEAR($U24)-2021,1)</f>
        <v>-31.50403821733725</v>
      </c>
      <c r="AB24" s="11">
        <f t="shared" si="13"/>
        <v>21.694125518658989</v>
      </c>
      <c r="AE24" s="9">
        <v>50041</v>
      </c>
      <c r="AF24" s="10" cm="1">
        <f t="array" ref="AF24">$F$3*INDEX($F$65:$F$85,YEAR($U24)-2021,1)</f>
        <v>1560.9150196697199</v>
      </c>
      <c r="AG24" s="10">
        <f t="shared" si="4"/>
        <v>131.83488256130454</v>
      </c>
      <c r="AH24" s="10" cm="1">
        <f t="array" ref="AH24">$F$12*INDEX($F$86:$F$106,YEAR($U24)-2021,1)</f>
        <v>62.9581694887002</v>
      </c>
      <c r="AI24" s="10">
        <f t="shared" si="5"/>
        <v>194.79305205000475</v>
      </c>
      <c r="AJ24" s="11">
        <f t="shared" si="14"/>
        <v>51.001490315132571</v>
      </c>
      <c r="AK24" s="12" cm="1">
        <f t="array" ref="AK24">-AF$47*INDEX($F$86:$F$106,YEAR($U24)-2021,1)</f>
        <v>-29.488940064805199</v>
      </c>
      <c r="AL24" s="11">
        <f t="shared" si="15"/>
        <v>21.512550250327372</v>
      </c>
      <c r="AO24" s="9">
        <v>50041</v>
      </c>
      <c r="AP24" s="10" cm="1">
        <f t="array" ref="AP24">$F$4*INDEX($F$23:$F$43,YEAR($U24)-2021,1)</f>
        <v>1652.14305189384</v>
      </c>
      <c r="AQ24" s="10">
        <f t="shared" si="6"/>
        <v>165.16474089782719</v>
      </c>
      <c r="AR24" s="10" cm="1">
        <f t="array" ref="AR24">$F$15*INDEX($F$86:$F$106,YEAR($U24)-2021,1)</f>
        <v>59.356788892319997</v>
      </c>
      <c r="AS24" s="10">
        <f t="shared" si="7"/>
        <v>224.52152979014718</v>
      </c>
      <c r="AT24" s="11">
        <f t="shared" si="16"/>
        <v>18.710127482512267</v>
      </c>
      <c r="AU24" s="12">
        <f t="shared" si="17"/>
        <v>-4.6645505498469424</v>
      </c>
      <c r="AV24" s="11">
        <f t="shared" si="18"/>
        <v>14.045576932665323</v>
      </c>
      <c r="AX24" s="9">
        <v>50041</v>
      </c>
      <c r="AY24" s="10" cm="1">
        <f t="array" ref="AY24">$F$5*INDEX($F$131:$F$151,YEAR($U24)-2021,1)</f>
        <v>6286.5593851068006</v>
      </c>
      <c r="AZ24" s="10">
        <f t="shared" si="8"/>
        <v>500.47299264835243</v>
      </c>
      <c r="BA24" s="10" cm="1">
        <f t="array" ref="BA24">$F$14*INDEX($F$86:$F$106,YEAR($U24)-2021,1)</f>
        <v>161.29562199</v>
      </c>
      <c r="BB24" s="10">
        <f t="shared" si="9"/>
        <v>661.76861463835246</v>
      </c>
      <c r="BC24" s="11">
        <f t="shared" si="19"/>
        <v>79.520381475408854</v>
      </c>
      <c r="BD24" s="12" cm="1">
        <f t="array" ref="BD24">-AY$47*INDEX($F$86:$F$106,YEAR($U24)-2021,1)</f>
        <v>-27.311044605770636</v>
      </c>
      <c r="BE24" s="11">
        <f t="shared" si="20"/>
        <v>52.209336869638221</v>
      </c>
      <c r="BG24" s="9">
        <v>50041</v>
      </c>
      <c r="BH24" s="10" cm="1">
        <f t="array" ref="BH24">$F$5*INDEX($F$86:$F$106,YEAR($U24)-2021,1)</f>
        <v>7973.0025609507356</v>
      </c>
      <c r="BI24" s="10">
        <f t="shared" si="10"/>
        <v>634.73073387728812</v>
      </c>
      <c r="BJ24" s="10" cm="1">
        <f t="array" ref="BJ24">$F$14*INDEX($F$86:$F$106,YEAR($U24)-2021,1)</f>
        <v>161.29562199</v>
      </c>
      <c r="BK24" s="10">
        <f t="shared" si="11"/>
        <v>796.02635586728809</v>
      </c>
      <c r="BL24" s="11">
        <f t="shared" si="21"/>
        <v>95.653251125605408</v>
      </c>
      <c r="BM24" s="12" cm="1">
        <f t="array" ref="BM24">-BH$47*INDEX($F$86:$F$106,YEAR($U24)-2021,1)</f>
        <v>-27.311044605770636</v>
      </c>
      <c r="BN24" s="11">
        <f t="shared" si="22"/>
        <v>68.342206519834775</v>
      </c>
    </row>
    <row r="25" spans="2:66" x14ac:dyDescent="0.25">
      <c r="B25" s="1" t="s">
        <v>21</v>
      </c>
      <c r="C25" s="1" t="s">
        <v>16</v>
      </c>
      <c r="D25" s="1" t="s">
        <v>31</v>
      </c>
      <c r="E25" s="1" t="s">
        <v>19</v>
      </c>
      <c r="F25" s="1">
        <v>1.0506</v>
      </c>
      <c r="H25" s="1" t="s">
        <v>18</v>
      </c>
      <c r="I25" s="1">
        <v>1</v>
      </c>
      <c r="J25" s="9">
        <v>45292</v>
      </c>
      <c r="K25" s="9"/>
      <c r="M25" s="1" t="s">
        <v>12</v>
      </c>
      <c r="Q25" s="1" t="s">
        <v>18</v>
      </c>
      <c r="T25" s="1">
        <f t="shared" si="1"/>
        <v>2038</v>
      </c>
      <c r="U25" s="9">
        <v>50406</v>
      </c>
      <c r="V25" s="10" cm="1">
        <f t="array" ref="V25">$F$2*INDEX($F$44:$F$64,YEAR($U25)-2021,1)</f>
        <v>1239.9253106327501</v>
      </c>
      <c r="W25" s="10">
        <f t="shared" si="2"/>
        <v>110.04337131865657</v>
      </c>
      <c r="X25" s="10" cm="1">
        <f t="array" ref="X25">$F$11*INDEX($F$86:$F$106,YEAR($U25)-2021,1)</f>
        <v>31.393553304000303</v>
      </c>
      <c r="Y25" s="10">
        <f t="shared" si="3"/>
        <v>141.43692462265687</v>
      </c>
      <c r="Z25" s="11">
        <f t="shared" si="12"/>
        <v>53.462806791351753</v>
      </c>
      <c r="AA25" s="12"/>
      <c r="AB25" s="11"/>
      <c r="AE25" s="9">
        <v>50406</v>
      </c>
      <c r="AF25" s="10" cm="1">
        <f t="array" ref="AF25">$F$3*INDEX($F$65:$F$85,YEAR($U25)-2021,1)</f>
        <v>1589.0114893366999</v>
      </c>
      <c r="AG25" s="10">
        <f t="shared" si="4"/>
        <v>134.20791038937767</v>
      </c>
      <c r="AH25" s="10" cm="1">
        <f t="array" ref="AH25">$F$12*INDEX($F$86:$F$106,YEAR($U25)-2021,1)</f>
        <v>64.394247894276305</v>
      </c>
      <c r="AI25" s="10">
        <f t="shared" si="5"/>
        <v>198.60215828365398</v>
      </c>
      <c r="AJ25" s="11">
        <f t="shared" si="14"/>
        <v>51.99880563331395</v>
      </c>
      <c r="AK25" s="12"/>
      <c r="AL25" s="11"/>
      <c r="AO25" s="9">
        <v>50406</v>
      </c>
      <c r="AP25" s="10" cm="1">
        <f t="array" ref="AP25">$F$4*INDEX($F$23:$F$43,YEAR($U25)-2021,1)</f>
        <v>1667.0123396227</v>
      </c>
      <c r="AQ25" s="10">
        <f t="shared" si="6"/>
        <v>166.65122359208132</v>
      </c>
      <c r="AR25" s="10" cm="1">
        <f t="array" ref="AR25">$F$15*INDEX($F$86:$F$106,YEAR($U25)-2021,1)</f>
        <v>60.710719660080002</v>
      </c>
      <c r="AS25" s="10">
        <f t="shared" si="7"/>
        <v>227.36194325216132</v>
      </c>
      <c r="AT25" s="11">
        <f t="shared" si="16"/>
        <v>18.946828604346777</v>
      </c>
      <c r="AU25" s="12"/>
      <c r="AV25" s="11"/>
      <c r="AX25" s="9">
        <v>50406</v>
      </c>
      <c r="AY25" s="10" cm="1">
        <f t="array" ref="AY25">$F$5*INDEX($F$131:$F$151,YEAR($U25)-2021,1)</f>
        <v>6398.5452969311991</v>
      </c>
      <c r="AZ25" s="10">
        <f t="shared" si="8"/>
        <v>509.38819108869279</v>
      </c>
      <c r="BA25" s="10" cm="1">
        <f t="array" ref="BA25">$F$14*INDEX($F$86:$F$106,YEAR($U25)-2021,1)</f>
        <v>164.97478168500001</v>
      </c>
      <c r="BB25" s="10">
        <f t="shared" si="9"/>
        <v>674.36297277369283</v>
      </c>
      <c r="BC25" s="11">
        <f t="shared" si="19"/>
        <v>81.033762650047208</v>
      </c>
      <c r="BD25" s="12"/>
      <c r="BE25" s="11"/>
      <c r="BG25" s="9">
        <v>50406</v>
      </c>
      <c r="BH25" s="10" cm="1">
        <f t="array" ref="BH25">$F$5*INDEX($F$86:$F$106,YEAR($U25)-2021,1)</f>
        <v>8154.8670735052083</v>
      </c>
      <c r="BI25" s="10">
        <f t="shared" si="10"/>
        <v>649.20896772174967</v>
      </c>
      <c r="BJ25" s="10" cm="1">
        <f t="array" ref="BJ25">$F$14*INDEX($F$86:$F$106,YEAR($U25)-2021,1)</f>
        <v>164.97478168500001</v>
      </c>
      <c r="BK25" s="10">
        <f t="shared" si="11"/>
        <v>814.18374940674971</v>
      </c>
      <c r="BL25" s="11">
        <f t="shared" si="21"/>
        <v>97.835105672524605</v>
      </c>
      <c r="BM25" s="12"/>
      <c r="BN25" s="11"/>
    </row>
    <row r="26" spans="2:66" x14ac:dyDescent="0.25">
      <c r="B26" s="1" t="s">
        <v>21</v>
      </c>
      <c r="C26" s="1" t="s">
        <v>16</v>
      </c>
      <c r="D26" s="1" t="s">
        <v>31</v>
      </c>
      <c r="E26" s="1" t="s">
        <v>19</v>
      </c>
      <c r="F26" s="1">
        <v>1.0506</v>
      </c>
      <c r="H26" s="1" t="s">
        <v>18</v>
      </c>
      <c r="I26" s="1">
        <v>1</v>
      </c>
      <c r="J26" s="9">
        <v>45658</v>
      </c>
      <c r="K26" s="9"/>
      <c r="M26" s="1" t="s">
        <v>12</v>
      </c>
      <c r="Q26" s="1" t="s">
        <v>18</v>
      </c>
      <c r="T26" s="1">
        <f t="shared" si="1"/>
        <v>2039</v>
      </c>
      <c r="U26" s="9">
        <v>50771</v>
      </c>
      <c r="V26" s="10" cm="1">
        <f t="array" ref="V26">$F$2*INDEX($F$44:$F$64,YEAR($U26)-2021,1)</f>
        <v>1239.9253106327501</v>
      </c>
      <c r="W26" s="10">
        <f t="shared" si="2"/>
        <v>110.04337131865657</v>
      </c>
      <c r="X26" s="10" cm="1">
        <f t="array" ref="X26">$F$11*INDEX($F$86:$F$106,YEAR($U26)-2021,1)</f>
        <v>32.109641517414204</v>
      </c>
      <c r="Y26" s="10">
        <f t="shared" si="3"/>
        <v>142.15301283607079</v>
      </c>
      <c r="Z26" s="11">
        <f t="shared" si="12"/>
        <v>53.733486360364239</v>
      </c>
      <c r="AA26" s="12"/>
      <c r="AB26" s="11"/>
      <c r="AE26" s="9">
        <v>50771</v>
      </c>
      <c r="AF26" s="10" cm="1">
        <f t="array" ref="AF26">$F$3*INDEX($F$65:$F$85,YEAR($U26)-2021,1)</f>
        <v>1617.6136966017598</v>
      </c>
      <c r="AG26" s="10">
        <f t="shared" si="4"/>
        <v>136.62365281498464</v>
      </c>
      <c r="AH26" s="10" cm="1">
        <f t="array" ref="AH26">$F$12*INDEX($F$86:$F$106,YEAR($U26)-2021,1)</f>
        <v>65.8630832784782</v>
      </c>
      <c r="AI26" s="10">
        <f t="shared" si="5"/>
        <v>202.48673609346284</v>
      </c>
      <c r="AJ26" s="11">
        <f t="shared" si="14"/>
        <v>53.015881219225953</v>
      </c>
      <c r="AK26" s="12"/>
      <c r="AL26" s="11"/>
      <c r="AO26" s="9">
        <v>50771</v>
      </c>
      <c r="AP26" s="10" cm="1">
        <f t="array" ref="AP26">$F$4*INDEX($F$23:$F$43,YEAR($U26)-2021,1)</f>
        <v>1682.0154494907999</v>
      </c>
      <c r="AQ26" s="10">
        <f t="shared" si="6"/>
        <v>168.15108448559528</v>
      </c>
      <c r="AR26" s="10" cm="1">
        <f t="array" ref="AR26">$F$15*INDEX($F$86:$F$106,YEAR($U26)-2021,1)</f>
        <v>62.095533617120005</v>
      </c>
      <c r="AS26" s="10">
        <f t="shared" si="7"/>
        <v>230.24661810271527</v>
      </c>
      <c r="AT26" s="11">
        <f t="shared" si="16"/>
        <v>19.187218175226274</v>
      </c>
      <c r="AU26" s="12"/>
      <c r="AV26" s="11"/>
      <c r="AX26" s="9">
        <v>50771</v>
      </c>
      <c r="AY26" s="10" cm="1">
        <f t="array" ref="AY26">$F$5*INDEX($F$131:$F$151,YEAR($U26)-2021,1)</f>
        <v>6512.236577971199</v>
      </c>
      <c r="AZ26" s="10">
        <f t="shared" si="8"/>
        <v>518.43915397228716</v>
      </c>
      <c r="BA26" s="10" cm="1">
        <f t="array" ref="BA26">$F$14*INDEX($F$86:$F$106,YEAR($U26)-2021,1)</f>
        <v>168.73786309000002</v>
      </c>
      <c r="BB26" s="10">
        <f t="shared" si="9"/>
        <v>687.17701706228718</v>
      </c>
      <c r="BC26" s="11">
        <f t="shared" si="19"/>
        <v>82.573542064682442</v>
      </c>
      <c r="BD26" s="12"/>
      <c r="BE26" s="11"/>
      <c r="BG26" s="9">
        <v>50771</v>
      </c>
      <c r="BH26" s="10" cm="1">
        <f t="array" ref="BH26">$F$5*INDEX($F$86:$F$106,YEAR($U26)-2021,1)</f>
        <v>8340.8799194148833</v>
      </c>
      <c r="BI26" s="10">
        <f t="shared" si="10"/>
        <v>664.01745038461888</v>
      </c>
      <c r="BJ26" s="10" cm="1">
        <f t="array" ref="BJ26">$F$14*INDEX($F$86:$F$106,YEAR($U26)-2021,1)</f>
        <v>168.73786309000002</v>
      </c>
      <c r="BK26" s="10">
        <f t="shared" si="11"/>
        <v>832.7553134746189</v>
      </c>
      <c r="BL26" s="11">
        <f t="shared" si="21"/>
        <v>100.06672836753413</v>
      </c>
      <c r="BM26" s="12"/>
      <c r="BN26" s="11"/>
    </row>
    <row r="27" spans="2:66" x14ac:dyDescent="0.25">
      <c r="B27" s="1" t="s">
        <v>21</v>
      </c>
      <c r="C27" s="1" t="s">
        <v>16</v>
      </c>
      <c r="D27" s="1" t="s">
        <v>31</v>
      </c>
      <c r="E27" s="1" t="s">
        <v>19</v>
      </c>
      <c r="F27" s="1">
        <v>1.0506</v>
      </c>
      <c r="H27" s="1" t="s">
        <v>18</v>
      </c>
      <c r="I27" s="1">
        <v>1</v>
      </c>
      <c r="J27" s="9">
        <v>46023</v>
      </c>
      <c r="K27" s="9"/>
      <c r="M27" s="1" t="s">
        <v>12</v>
      </c>
      <c r="Q27" s="1" t="s">
        <v>18</v>
      </c>
      <c r="T27" s="1">
        <f t="shared" si="1"/>
        <v>2040</v>
      </c>
      <c r="U27" s="9">
        <v>51136</v>
      </c>
      <c r="V27" s="10" cm="1">
        <f t="array" ref="V27">$F$2*INDEX($F$44:$F$64,YEAR($U27)-2021,1)</f>
        <v>1238.6853853851501</v>
      </c>
      <c r="W27" s="10">
        <f t="shared" si="2"/>
        <v>109.93332795293207</v>
      </c>
      <c r="X27" s="10" cm="1">
        <f t="array" ref="X27">$F$11*INDEX($F$86:$F$106,YEAR($U27)-2021,1)</f>
        <v>32.842063746391801</v>
      </c>
      <c r="Y27" s="10">
        <f t="shared" si="3"/>
        <v>142.77539169932388</v>
      </c>
      <c r="Z27" s="11">
        <f t="shared" si="12"/>
        <v>53.968744027383607</v>
      </c>
      <c r="AA27" s="12"/>
      <c r="AB27" s="11"/>
      <c r="AE27" s="9">
        <v>51136</v>
      </c>
      <c r="AF27" s="10" cm="1">
        <f t="array" ref="AF27">$F$3*INDEX($F$65:$F$85,YEAR($U27)-2021,1)</f>
        <v>1646.7307436322599</v>
      </c>
      <c r="AG27" s="10">
        <f t="shared" si="4"/>
        <v>139.08287860718067</v>
      </c>
      <c r="AH27" s="10" cm="1">
        <f t="array" ref="AH27">$F$12*INDEX($F$86:$F$106,YEAR($U27)-2021,1)</f>
        <v>67.36542288684781</v>
      </c>
      <c r="AI27" s="10">
        <f t="shared" si="5"/>
        <v>206.4483014940285</v>
      </c>
      <c r="AJ27" s="11">
        <f t="shared" si="14"/>
        <v>54.053114001829755</v>
      </c>
      <c r="AK27" s="12"/>
      <c r="AL27" s="11"/>
      <c r="AO27" s="9">
        <v>51136</v>
      </c>
      <c r="AP27" s="10" cm="1">
        <f t="array" ref="AP27">$F$4*INDEX($F$23:$F$43,YEAR($U27)-2021,1)</f>
        <v>1697.1535889496101</v>
      </c>
      <c r="AQ27" s="10">
        <f t="shared" si="6"/>
        <v>169.66444428729253</v>
      </c>
      <c r="AR27" s="10" cm="1">
        <f t="array" ref="AR27">$F$15*INDEX($F$86:$F$106,YEAR($U27)-2021,1)</f>
        <v>63.511935264480002</v>
      </c>
      <c r="AS27" s="10">
        <f t="shared" si="7"/>
        <v>233.17637955177253</v>
      </c>
      <c r="AT27" s="11">
        <f t="shared" si="16"/>
        <v>19.431364962647709</v>
      </c>
      <c r="AU27" s="12"/>
      <c r="AV27" s="11"/>
      <c r="AX27" s="9">
        <v>51136</v>
      </c>
      <c r="AY27" s="10" cm="1">
        <f t="array" ref="AY27">$F$5*INDEX($F$131:$F$151,YEAR($U27)-2021,1)</f>
        <v>6626.4963154163997</v>
      </c>
      <c r="AZ27" s="10">
        <f t="shared" si="8"/>
        <v>527.53537167029958</v>
      </c>
      <c r="BA27" s="10" cm="1">
        <f t="array" ref="BA27">$F$14*INDEX($F$86:$F$106,YEAR($U27)-2021,1)</f>
        <v>172.58678061000001</v>
      </c>
      <c r="BB27" s="10">
        <f t="shared" si="9"/>
        <v>700.12215228029959</v>
      </c>
      <c r="BC27" s="11">
        <f t="shared" si="19"/>
        <v>84.12907381402303</v>
      </c>
      <c r="BD27" s="12"/>
      <c r="BE27" s="11"/>
      <c r="BG27" s="9">
        <v>51136</v>
      </c>
      <c r="BH27" s="10" cm="1">
        <f t="array" ref="BH27">$F$5*INDEX($F$86:$F$106,YEAR($U27)-2021,1)</f>
        <v>8531.1357296175356</v>
      </c>
      <c r="BI27" s="10">
        <f t="shared" si="10"/>
        <v>679.16371543485207</v>
      </c>
      <c r="BJ27" s="10" cm="1">
        <f t="array" ref="BJ27">$F$14*INDEX($F$86:$F$106,YEAR($U27)-2021,1)</f>
        <v>172.58678061000001</v>
      </c>
      <c r="BK27" s="10">
        <f t="shared" si="11"/>
        <v>851.75049604485207</v>
      </c>
      <c r="BL27" s="11">
        <f t="shared" si="21"/>
        <v>102.34925451151793</v>
      </c>
      <c r="BM27" s="12"/>
      <c r="BN27" s="11"/>
    </row>
    <row r="28" spans="2:66" x14ac:dyDescent="0.25">
      <c r="B28" s="1" t="s">
        <v>21</v>
      </c>
      <c r="C28" s="1" t="s">
        <v>16</v>
      </c>
      <c r="D28" s="1" t="s">
        <v>31</v>
      </c>
      <c r="E28" s="1" t="s">
        <v>19</v>
      </c>
      <c r="F28" s="1">
        <v>1.0506</v>
      </c>
      <c r="H28" s="1" t="s">
        <v>18</v>
      </c>
      <c r="I28" s="1">
        <v>1</v>
      </c>
      <c r="J28" s="9">
        <v>46388</v>
      </c>
      <c r="K28" s="9"/>
      <c r="M28" s="1" t="s">
        <v>12</v>
      </c>
      <c r="Q28" s="1" t="s">
        <v>18</v>
      </c>
      <c r="T28" s="1">
        <f t="shared" si="1"/>
        <v>2041</v>
      </c>
      <c r="U28" s="9">
        <v>51502</v>
      </c>
      <c r="V28" s="10" cm="1">
        <f t="array" ref="V28">$F$2*INDEX($F$44:$F$64,YEAR($U28)-2021,1)</f>
        <v>1237.4467001636499</v>
      </c>
      <c r="W28" s="10">
        <f t="shared" si="2"/>
        <v>109.82339463952393</v>
      </c>
      <c r="X28" s="10" cm="1">
        <f t="array" ref="X28">$F$11*INDEX($F$86:$F$106,YEAR($U28)-2021,1)</f>
        <v>33.591192539041906</v>
      </c>
      <c r="Y28" s="10">
        <f t="shared" si="3"/>
        <v>143.41458717856582</v>
      </c>
      <c r="Z28" s="11">
        <f t="shared" si="12"/>
        <v>54.210358333547219</v>
      </c>
      <c r="AA28" s="12"/>
      <c r="AB28" s="11"/>
      <c r="AE28" s="9">
        <v>51502</v>
      </c>
      <c r="AF28" s="10" cm="1">
        <f t="array" ref="AF28">$F$3*INDEX($F$65:$F$85,YEAR($U28)-2021,1)</f>
        <v>1661.55132084656</v>
      </c>
      <c r="AG28" s="10">
        <f t="shared" si="4"/>
        <v>140.33462455870045</v>
      </c>
      <c r="AH28" s="10" cm="1">
        <f t="array" ref="AH28">$F$12*INDEX($F$86:$F$106,YEAR($U28)-2021,1)</f>
        <v>68.902030887589902</v>
      </c>
      <c r="AI28" s="10">
        <f t="shared" si="5"/>
        <v>209.23665544629034</v>
      </c>
      <c r="AJ28" s="11">
        <f t="shared" si="14"/>
        <v>54.783171904793036</v>
      </c>
      <c r="AK28" s="12"/>
      <c r="AL28" s="11"/>
      <c r="AO28" s="9">
        <v>51502</v>
      </c>
      <c r="AP28" s="10" cm="1">
        <f t="array" ref="AP28">$F$4*INDEX($F$23:$F$43,YEAR($U28)-2021,1)</f>
        <v>1712.42797061801</v>
      </c>
      <c r="AQ28" s="10">
        <f t="shared" si="6"/>
        <v>171.19142422268249</v>
      </c>
      <c r="AR28" s="10" cm="1">
        <f t="array" ref="AR28">$F$15*INDEX($F$86:$F$106,YEAR($U28)-2021,1)</f>
        <v>64.960645057839997</v>
      </c>
      <c r="AS28" s="10">
        <f t="shared" si="7"/>
        <v>236.15206928052248</v>
      </c>
      <c r="AT28" s="11">
        <f t="shared" si="16"/>
        <v>19.679339106710206</v>
      </c>
      <c r="AU28" s="12"/>
      <c r="AV28" s="11"/>
      <c r="AX28" s="9">
        <v>51502</v>
      </c>
      <c r="AY28" s="10" cm="1">
        <f t="array" ref="AY28">$F$5*INDEX($F$131:$F$151,YEAR($U28)-2021,1)</f>
        <v>6743.5983348875989</v>
      </c>
      <c r="AZ28" s="10">
        <f t="shared" si="8"/>
        <v>536.85786344040173</v>
      </c>
      <c r="BA28" s="10" cm="1">
        <f t="array" ref="BA28">$F$14*INDEX($F$86:$F$106,YEAR($U28)-2021,1)</f>
        <v>176.52349200500001</v>
      </c>
      <c r="BB28" s="10">
        <f t="shared" si="9"/>
        <v>713.38135544540171</v>
      </c>
      <c r="BC28" s="11">
        <f t="shared" si="19"/>
        <v>85.722345042706294</v>
      </c>
      <c r="BD28" s="12"/>
      <c r="BE28" s="11"/>
      <c r="BG28" s="9">
        <v>51502</v>
      </c>
      <c r="BH28" s="10" cm="1">
        <f t="array" ref="BH28">$F$5*INDEX($F$86:$F$106,YEAR($U28)-2021,1)</f>
        <v>8725.7312781315868</v>
      </c>
      <c r="BI28" s="10">
        <f t="shared" si="10"/>
        <v>694.65546705205566</v>
      </c>
      <c r="BJ28" s="10" cm="1">
        <f t="array" ref="BJ28">$F$14*INDEX($F$86:$F$106,YEAR($U28)-2021,1)</f>
        <v>176.52349200500001</v>
      </c>
      <c r="BK28" s="10">
        <f t="shared" si="11"/>
        <v>871.17895905705564</v>
      </c>
      <c r="BL28" s="11">
        <f t="shared" si="21"/>
        <v>104.68384511620472</v>
      </c>
      <c r="BM28" s="12"/>
      <c r="BN28" s="11"/>
    </row>
    <row r="29" spans="2:66" x14ac:dyDescent="0.25">
      <c r="B29" s="1" t="s">
        <v>21</v>
      </c>
      <c r="C29" s="1" t="s">
        <v>16</v>
      </c>
      <c r="D29" s="1" t="s">
        <v>31</v>
      </c>
      <c r="E29" s="1" t="s">
        <v>19</v>
      </c>
      <c r="F29" s="1">
        <v>1.0506</v>
      </c>
      <c r="H29" s="1" t="s">
        <v>18</v>
      </c>
      <c r="I29" s="1">
        <v>1</v>
      </c>
      <c r="J29" s="9">
        <v>46753</v>
      </c>
      <c r="K29" s="9"/>
      <c r="M29" s="1" t="s">
        <v>12</v>
      </c>
      <c r="Q29" s="1" t="s">
        <v>18</v>
      </c>
      <c r="T29" s="1">
        <f t="shared" si="1"/>
        <v>2042</v>
      </c>
      <c r="U29" s="9">
        <v>51867</v>
      </c>
      <c r="V29" s="10" cm="1">
        <f t="array" ref="V29">$F$2*INDEX($F$44:$F$64,YEAR($U29)-2021,1)</f>
        <v>1234.9718063347</v>
      </c>
      <c r="W29" s="10">
        <f t="shared" si="2"/>
        <v>109.60374781220462</v>
      </c>
      <c r="X29" s="10" cm="1">
        <f t="array" ref="X29">$F$11*INDEX($F$86:$F$106,YEAR($U29)-2021,1)</f>
        <v>34.357409000000004</v>
      </c>
      <c r="Y29" s="10">
        <f t="shared" si="3"/>
        <v>143.96115681220462</v>
      </c>
      <c r="Z29" s="11">
        <f t="shared" si="12"/>
        <v>54.416960299753782</v>
      </c>
      <c r="AA29" s="12"/>
      <c r="AB29" s="11"/>
      <c r="AE29" s="9">
        <v>51867</v>
      </c>
      <c r="AF29" s="10" cm="1">
        <f t="array" ref="AF29">$F$3*INDEX($F$65:$F$85,YEAR($U29)-2021,1)</f>
        <v>1674.8437314637597</v>
      </c>
      <c r="AG29" s="10">
        <f t="shared" si="4"/>
        <v>141.45730155942914</v>
      </c>
      <c r="AH29" s="10" cm="1">
        <f t="array" ref="AH29">$F$12*INDEX($F$86:$F$106,YEAR($U29)-2021,1)</f>
        <v>70.473689000000007</v>
      </c>
      <c r="AI29" s="10">
        <f t="shared" si="5"/>
        <v>211.93099055942915</v>
      </c>
      <c r="AJ29" s="11">
        <f t="shared" si="14"/>
        <v>55.488613421994557</v>
      </c>
      <c r="AK29" s="12"/>
      <c r="AL29" s="11"/>
      <c r="AO29" s="9">
        <v>51867</v>
      </c>
      <c r="AP29" s="10" cm="1">
        <f t="array" ref="AP29">$F$4*INDEX($F$23:$F$43,YEAR($U29)-2021,1)</f>
        <v>1726.12739461721</v>
      </c>
      <c r="AQ29" s="10">
        <f t="shared" si="6"/>
        <v>172.56095563988248</v>
      </c>
      <c r="AR29" s="10" cm="1">
        <f t="array" ref="AR29">$F$15*INDEX($F$86:$F$106,YEAR($U29)-2021,1)</f>
        <v>66.442400000000006</v>
      </c>
      <c r="AS29" s="10">
        <f t="shared" si="7"/>
        <v>239.0033556398825</v>
      </c>
      <c r="AT29" s="11">
        <f t="shared" si="16"/>
        <v>19.916946303323542</v>
      </c>
      <c r="AU29" s="12"/>
      <c r="AV29" s="11"/>
      <c r="AX29" s="9">
        <v>51867</v>
      </c>
      <c r="AY29" s="10" cm="1">
        <f t="array" ref="AY29">$F$5*INDEX($F$131:$F$151,YEAR($U29)-2021,1)</f>
        <v>6862.9741799796002</v>
      </c>
      <c r="AZ29" s="10">
        <f t="shared" si="8"/>
        <v>546.361374468176</v>
      </c>
      <c r="BA29" s="10" cm="1">
        <f t="array" ref="BA29">$F$14*INDEX($F$86:$F$106,YEAR($U29)-2021,1)</f>
        <v>180.55</v>
      </c>
      <c r="BB29" s="10">
        <f t="shared" si="9"/>
        <v>726.91137446817606</v>
      </c>
      <c r="BC29" s="11">
        <f t="shared" si="19"/>
        <v>87.348158431648173</v>
      </c>
      <c r="BD29" s="12"/>
      <c r="BE29" s="11"/>
      <c r="BG29" s="9">
        <v>51867</v>
      </c>
      <c r="BH29" s="10" cm="1">
        <f t="array" ref="BH29">$F$5*INDEX($F$86:$F$106,YEAR($U29)-2021,1)</f>
        <v>8924.7655616400007</v>
      </c>
      <c r="BI29" s="10">
        <f t="shared" si="10"/>
        <v>710.50058636216056</v>
      </c>
      <c r="BJ29" s="10" cm="1">
        <f t="array" ref="BJ29">$F$14*INDEX($F$86:$F$106,YEAR($U29)-2021,1)</f>
        <v>180.55</v>
      </c>
      <c r="BK29" s="10">
        <f t="shared" si="11"/>
        <v>891.05058636216063</v>
      </c>
      <c r="BL29" s="11">
        <f t="shared" si="21"/>
        <v>107.07168785894746</v>
      </c>
      <c r="BM29" s="12"/>
      <c r="BN29" s="11"/>
    </row>
    <row r="30" spans="2:66" x14ac:dyDescent="0.25">
      <c r="B30" s="1" t="s">
        <v>21</v>
      </c>
      <c r="C30" s="1" t="s">
        <v>16</v>
      </c>
      <c r="D30" s="1" t="s">
        <v>31</v>
      </c>
      <c r="E30" s="1" t="s">
        <v>19</v>
      </c>
      <c r="F30" s="1">
        <v>1.0148796</v>
      </c>
      <c r="H30" s="1" t="s">
        <v>18</v>
      </c>
      <c r="I30" s="1">
        <v>1</v>
      </c>
      <c r="J30" s="9">
        <v>47119</v>
      </c>
      <c r="K30" s="9"/>
      <c r="M30" s="1" t="s">
        <v>12</v>
      </c>
      <c r="Q30" s="1" t="s">
        <v>18</v>
      </c>
    </row>
    <row r="31" spans="2:66" x14ac:dyDescent="0.25">
      <c r="B31" s="1" t="s">
        <v>21</v>
      </c>
      <c r="C31" s="1" t="s">
        <v>16</v>
      </c>
      <c r="D31" s="1" t="s">
        <v>31</v>
      </c>
      <c r="E31" s="1" t="s">
        <v>19</v>
      </c>
      <c r="F31" s="1">
        <v>0.97834393399999997</v>
      </c>
      <c r="H31" s="1" t="s">
        <v>18</v>
      </c>
      <c r="I31" s="1">
        <v>1</v>
      </c>
      <c r="J31" s="9">
        <v>47484</v>
      </c>
      <c r="K31" s="9"/>
      <c r="M31" s="1" t="s">
        <v>12</v>
      </c>
      <c r="Q31" s="1" t="s">
        <v>18</v>
      </c>
    </row>
    <row r="32" spans="2:66" x14ac:dyDescent="0.25">
      <c r="B32" s="1" t="s">
        <v>21</v>
      </c>
      <c r="C32" s="1" t="s">
        <v>16</v>
      </c>
      <c r="D32" s="1" t="s">
        <v>31</v>
      </c>
      <c r="E32" s="1" t="s">
        <v>19</v>
      </c>
      <c r="F32" s="1">
        <v>0.94214520899999998</v>
      </c>
      <c r="H32" s="1" t="s">
        <v>18</v>
      </c>
      <c r="I32" s="1">
        <v>1</v>
      </c>
      <c r="J32" s="9">
        <v>47849</v>
      </c>
      <c r="K32" s="9"/>
      <c r="M32" s="1" t="s">
        <v>12</v>
      </c>
      <c r="Q32" s="1" t="s">
        <v>18</v>
      </c>
    </row>
    <row r="33" spans="2:61" x14ac:dyDescent="0.25">
      <c r="B33" s="1" t="s">
        <v>21</v>
      </c>
      <c r="C33" s="1" t="s">
        <v>16</v>
      </c>
      <c r="D33" s="1" t="s">
        <v>31</v>
      </c>
      <c r="E33" s="1" t="s">
        <v>19</v>
      </c>
      <c r="F33" s="1">
        <v>0.90634369100000001</v>
      </c>
      <c r="H33" s="1" t="s">
        <v>18</v>
      </c>
      <c r="I33" s="1">
        <v>1</v>
      </c>
      <c r="J33" s="9">
        <v>48214</v>
      </c>
      <c r="K33" s="9"/>
      <c r="M33" s="1" t="s">
        <v>12</v>
      </c>
      <c r="Q33" s="1" t="s">
        <v>18</v>
      </c>
      <c r="U33" s="1" t="s">
        <v>32</v>
      </c>
      <c r="W33" s="7">
        <v>0.30199999999999999</v>
      </c>
      <c r="AE33" s="1" t="s">
        <v>32</v>
      </c>
      <c r="AG33" s="7">
        <v>0.436</v>
      </c>
      <c r="AQ33" s="7"/>
      <c r="AX33" s="1" t="s">
        <v>32</v>
      </c>
      <c r="AZ33" s="7">
        <f>1-$F$152/100</f>
        <v>0.95</v>
      </c>
      <c r="BG33" s="1" t="s">
        <v>32</v>
      </c>
      <c r="BI33" s="7">
        <f>1-$F$152/100</f>
        <v>0.95</v>
      </c>
    </row>
    <row r="34" spans="2:61" x14ac:dyDescent="0.25">
      <c r="B34" s="1" t="s">
        <v>21</v>
      </c>
      <c r="C34" s="1" t="s">
        <v>16</v>
      </c>
      <c r="D34" s="1" t="s">
        <v>31</v>
      </c>
      <c r="E34" s="1" t="s">
        <v>19</v>
      </c>
      <c r="F34" s="1">
        <v>0.92265787700000002</v>
      </c>
      <c r="H34" s="1" t="s">
        <v>18</v>
      </c>
      <c r="I34" s="1">
        <v>1</v>
      </c>
      <c r="J34" s="9">
        <v>48580</v>
      </c>
      <c r="K34" s="9"/>
      <c r="M34" s="1" t="s">
        <v>12</v>
      </c>
      <c r="Q34" s="1" t="s">
        <v>18</v>
      </c>
      <c r="V34" s="1" t="s">
        <v>10</v>
      </c>
      <c r="W34" s="1" t="s">
        <v>11</v>
      </c>
      <c r="AF34" s="1" t="s">
        <v>10</v>
      </c>
      <c r="AG34" s="1" t="s">
        <v>11</v>
      </c>
      <c r="AY34" s="1" t="s">
        <v>10</v>
      </c>
      <c r="AZ34" s="1" t="s">
        <v>11</v>
      </c>
      <c r="BH34" s="1" t="s">
        <v>10</v>
      </c>
      <c r="BI34" s="1" t="s">
        <v>11</v>
      </c>
    </row>
    <row r="35" spans="2:61" x14ac:dyDescent="0.25">
      <c r="B35" s="1" t="s">
        <v>21</v>
      </c>
      <c r="C35" s="1" t="s">
        <v>16</v>
      </c>
      <c r="D35" s="1" t="s">
        <v>31</v>
      </c>
      <c r="E35" s="1" t="s">
        <v>19</v>
      </c>
      <c r="F35" s="1">
        <v>0.93188445600000003</v>
      </c>
      <c r="H35" s="1" t="s">
        <v>18</v>
      </c>
      <c r="I35" s="1">
        <v>1</v>
      </c>
      <c r="J35" s="9">
        <v>48945</v>
      </c>
      <c r="K35" s="9"/>
      <c r="M35" s="1" t="s">
        <v>12</v>
      </c>
      <c r="Q35" s="1" t="s">
        <v>18</v>
      </c>
      <c r="U35" s="1">
        <v>2023</v>
      </c>
      <c r="V35" s="1">
        <f t="shared" ref="V35:V44" si="23">$F111</f>
        <v>34.479999999999997</v>
      </c>
      <c r="W35" s="1">
        <f t="shared" ref="W35:W44" si="24">V35*(8.76*W$33)</f>
        <v>91.217529599999992</v>
      </c>
      <c r="AE35" s="1">
        <v>2023</v>
      </c>
      <c r="AF35" s="1">
        <f t="shared" ref="AF35:AF44" si="25">$F111</f>
        <v>34.479999999999997</v>
      </c>
      <c r="AG35" s="1">
        <f t="shared" ref="AG35:AG44" si="26">AF35*(8.76*AG$33)</f>
        <v>131.6915328</v>
      </c>
      <c r="AX35" s="1">
        <v>2023</v>
      </c>
      <c r="AY35" s="1">
        <f t="shared" ref="AY35:AY44" si="27">$F111</f>
        <v>34.479999999999997</v>
      </c>
      <c r="AZ35" s="1">
        <f t="shared" ref="AZ35:AZ44" si="28">AY35*(8.76*AZ$33)</f>
        <v>286.94255999999996</v>
      </c>
      <c r="BG35" s="1">
        <v>2023</v>
      </c>
      <c r="BH35" s="1">
        <f t="shared" ref="BH35:BH44" si="29">$F111</f>
        <v>34.479999999999997</v>
      </c>
      <c r="BI35" s="1">
        <f t="shared" ref="BI35:BI44" si="30">BH35*(8.76*BI$33)</f>
        <v>286.94255999999996</v>
      </c>
    </row>
    <row r="36" spans="2:61" x14ac:dyDescent="0.25">
      <c r="B36" s="1" t="s">
        <v>21</v>
      </c>
      <c r="C36" s="1" t="s">
        <v>16</v>
      </c>
      <c r="D36" s="1" t="s">
        <v>31</v>
      </c>
      <c r="E36" s="1" t="s">
        <v>19</v>
      </c>
      <c r="F36" s="1">
        <v>0.94120330100000005</v>
      </c>
      <c r="H36" s="1" t="s">
        <v>18</v>
      </c>
      <c r="I36" s="1">
        <v>1</v>
      </c>
      <c r="J36" s="9">
        <v>49310</v>
      </c>
      <c r="K36" s="9"/>
      <c r="M36" s="1" t="s">
        <v>12</v>
      </c>
      <c r="Q36" s="1" t="s">
        <v>18</v>
      </c>
      <c r="U36" s="1">
        <f t="shared" ref="U36:U44" si="31">U35+1</f>
        <v>2024</v>
      </c>
      <c r="V36" s="1">
        <f t="shared" si="23"/>
        <v>35.799999999999997</v>
      </c>
      <c r="W36" s="1">
        <f t="shared" si="24"/>
        <v>94.709615999999983</v>
      </c>
      <c r="AE36" s="1">
        <f t="shared" ref="AE36:AE44" si="32">AE35+1</f>
        <v>2024</v>
      </c>
      <c r="AF36" s="1">
        <f t="shared" si="25"/>
        <v>35.799999999999997</v>
      </c>
      <c r="AG36" s="1">
        <f t="shared" si="26"/>
        <v>136.73308799999998</v>
      </c>
      <c r="AX36" s="1">
        <f t="shared" ref="AX36:AX44" si="33">AX35+1</f>
        <v>2024</v>
      </c>
      <c r="AY36" s="1">
        <f t="shared" si="27"/>
        <v>35.799999999999997</v>
      </c>
      <c r="AZ36" s="1">
        <f t="shared" si="28"/>
        <v>297.92759999999993</v>
      </c>
      <c r="BG36" s="1">
        <f t="shared" ref="BG36:BG44" si="34">BG35+1</f>
        <v>2024</v>
      </c>
      <c r="BH36" s="1">
        <f t="shared" si="29"/>
        <v>35.799999999999997</v>
      </c>
      <c r="BI36" s="1">
        <f t="shared" si="30"/>
        <v>297.92759999999993</v>
      </c>
    </row>
    <row r="37" spans="2:61" x14ac:dyDescent="0.25">
      <c r="B37" s="1" t="s">
        <v>21</v>
      </c>
      <c r="C37" s="1" t="s">
        <v>16</v>
      </c>
      <c r="D37" s="1" t="s">
        <v>31</v>
      </c>
      <c r="E37" s="1" t="s">
        <v>19</v>
      </c>
      <c r="F37" s="1">
        <v>0.95061533399999998</v>
      </c>
      <c r="H37" s="1" t="s">
        <v>18</v>
      </c>
      <c r="I37" s="1">
        <v>1</v>
      </c>
      <c r="J37" s="9">
        <v>49675</v>
      </c>
      <c r="K37" s="9"/>
      <c r="M37" s="1" t="s">
        <v>12</v>
      </c>
      <c r="Q37" s="1" t="s">
        <v>18</v>
      </c>
      <c r="U37" s="1">
        <f t="shared" si="31"/>
        <v>2025</v>
      </c>
      <c r="V37" s="1">
        <f t="shared" si="23"/>
        <v>35.799999999999997</v>
      </c>
      <c r="W37" s="1">
        <f t="shared" si="24"/>
        <v>94.709615999999983</v>
      </c>
      <c r="AE37" s="1">
        <f t="shared" si="32"/>
        <v>2025</v>
      </c>
      <c r="AF37" s="1">
        <f t="shared" si="25"/>
        <v>35.799999999999997</v>
      </c>
      <c r="AG37" s="1">
        <f t="shared" si="26"/>
        <v>136.73308799999998</v>
      </c>
      <c r="AX37" s="1">
        <f t="shared" si="33"/>
        <v>2025</v>
      </c>
      <c r="AY37" s="1">
        <f t="shared" si="27"/>
        <v>35.799999999999997</v>
      </c>
      <c r="AZ37" s="1">
        <f t="shared" si="28"/>
        <v>297.92759999999993</v>
      </c>
      <c r="BG37" s="1">
        <f t="shared" si="34"/>
        <v>2025</v>
      </c>
      <c r="BH37" s="1">
        <f t="shared" si="29"/>
        <v>35.799999999999997</v>
      </c>
      <c r="BI37" s="1">
        <f t="shared" si="30"/>
        <v>297.92759999999993</v>
      </c>
    </row>
    <row r="38" spans="2:61" x14ac:dyDescent="0.25">
      <c r="B38" s="1" t="s">
        <v>21</v>
      </c>
      <c r="C38" s="1" t="s">
        <v>16</v>
      </c>
      <c r="D38" s="1" t="s">
        <v>31</v>
      </c>
      <c r="E38" s="1" t="s">
        <v>19</v>
      </c>
      <c r="F38" s="1">
        <v>0.95917087199999995</v>
      </c>
      <c r="H38" s="1" t="s">
        <v>18</v>
      </c>
      <c r="I38" s="1">
        <v>1</v>
      </c>
      <c r="J38" s="9">
        <v>50041</v>
      </c>
      <c r="K38" s="9"/>
      <c r="M38" s="1" t="s">
        <v>12</v>
      </c>
      <c r="Q38" s="1" t="s">
        <v>18</v>
      </c>
      <c r="U38" s="1">
        <f t="shared" si="31"/>
        <v>2026</v>
      </c>
      <c r="V38" s="1">
        <f t="shared" si="23"/>
        <v>37.130000000000003</v>
      </c>
      <c r="W38" s="1">
        <f t="shared" si="24"/>
        <v>98.228157600000003</v>
      </c>
      <c r="AE38" s="1">
        <f t="shared" si="32"/>
        <v>2026</v>
      </c>
      <c r="AF38" s="1">
        <f t="shared" si="25"/>
        <v>37.130000000000003</v>
      </c>
      <c r="AG38" s="1">
        <f t="shared" si="26"/>
        <v>141.81283680000001</v>
      </c>
      <c r="AX38" s="1">
        <f t="shared" si="33"/>
        <v>2026</v>
      </c>
      <c r="AY38" s="1">
        <f t="shared" si="27"/>
        <v>37.130000000000003</v>
      </c>
      <c r="AZ38" s="1">
        <f t="shared" si="28"/>
        <v>308.99585999999999</v>
      </c>
      <c r="BG38" s="1">
        <f t="shared" si="34"/>
        <v>2026</v>
      </c>
      <c r="BH38" s="1">
        <f t="shared" si="29"/>
        <v>37.130000000000003</v>
      </c>
      <c r="BI38" s="1">
        <f t="shared" si="30"/>
        <v>308.99585999999999</v>
      </c>
    </row>
    <row r="39" spans="2:61" x14ac:dyDescent="0.25">
      <c r="B39" s="1" t="s">
        <v>21</v>
      </c>
      <c r="C39" s="1" t="s">
        <v>16</v>
      </c>
      <c r="D39" s="1" t="s">
        <v>31</v>
      </c>
      <c r="E39" s="1" t="s">
        <v>19</v>
      </c>
      <c r="F39" s="1">
        <v>0.96780341000000003</v>
      </c>
      <c r="H39" s="1" t="s">
        <v>18</v>
      </c>
      <c r="I39" s="1">
        <v>1</v>
      </c>
      <c r="J39" s="9">
        <v>50406</v>
      </c>
      <c r="K39" s="9"/>
      <c r="M39" s="1" t="s">
        <v>12</v>
      </c>
      <c r="Q39" s="1" t="s">
        <v>18</v>
      </c>
      <c r="U39" s="1">
        <f t="shared" si="31"/>
        <v>2027</v>
      </c>
      <c r="V39" s="1">
        <f t="shared" si="23"/>
        <v>38.450000000000003</v>
      </c>
      <c r="W39" s="1">
        <f t="shared" si="24"/>
        <v>101.72024400000001</v>
      </c>
      <c r="AE39" s="1">
        <f t="shared" si="32"/>
        <v>2027</v>
      </c>
      <c r="AF39" s="1">
        <f t="shared" si="25"/>
        <v>38.450000000000003</v>
      </c>
      <c r="AG39" s="1">
        <f t="shared" si="26"/>
        <v>146.85439200000002</v>
      </c>
      <c r="AX39" s="1">
        <f t="shared" si="33"/>
        <v>2027</v>
      </c>
      <c r="AY39" s="1">
        <f t="shared" si="27"/>
        <v>38.450000000000003</v>
      </c>
      <c r="AZ39" s="1">
        <f t="shared" si="28"/>
        <v>319.98090000000002</v>
      </c>
      <c r="BG39" s="1">
        <f t="shared" si="34"/>
        <v>2027</v>
      </c>
      <c r="BH39" s="1">
        <f t="shared" si="29"/>
        <v>38.450000000000003</v>
      </c>
      <c r="BI39" s="1">
        <f t="shared" si="30"/>
        <v>319.98090000000002</v>
      </c>
    </row>
    <row r="40" spans="2:61" x14ac:dyDescent="0.25">
      <c r="B40" s="1" t="s">
        <v>21</v>
      </c>
      <c r="C40" s="1" t="s">
        <v>16</v>
      </c>
      <c r="D40" s="1" t="s">
        <v>31</v>
      </c>
      <c r="E40" s="1" t="s">
        <v>19</v>
      </c>
      <c r="F40" s="1">
        <v>0.97651363999999996</v>
      </c>
      <c r="H40" s="1" t="s">
        <v>18</v>
      </c>
      <c r="I40" s="1">
        <v>1</v>
      </c>
      <c r="J40" s="9">
        <v>50771</v>
      </c>
      <c r="K40" s="9"/>
      <c r="M40" s="1" t="s">
        <v>12</v>
      </c>
      <c r="Q40" s="1" t="s">
        <v>18</v>
      </c>
      <c r="U40" s="1">
        <f t="shared" si="31"/>
        <v>2028</v>
      </c>
      <c r="V40" s="1">
        <f t="shared" si="23"/>
        <v>38.450000000000003</v>
      </c>
      <c r="W40" s="1">
        <f t="shared" si="24"/>
        <v>101.72024400000001</v>
      </c>
      <c r="AE40" s="1">
        <f t="shared" si="32"/>
        <v>2028</v>
      </c>
      <c r="AF40" s="1">
        <f t="shared" si="25"/>
        <v>38.450000000000003</v>
      </c>
      <c r="AG40" s="1">
        <f t="shared" si="26"/>
        <v>146.85439200000002</v>
      </c>
      <c r="AX40" s="1">
        <f t="shared" si="33"/>
        <v>2028</v>
      </c>
      <c r="AY40" s="1">
        <f t="shared" si="27"/>
        <v>38.450000000000003</v>
      </c>
      <c r="AZ40" s="1">
        <f t="shared" si="28"/>
        <v>319.98090000000002</v>
      </c>
      <c r="BG40" s="1">
        <f t="shared" si="34"/>
        <v>2028</v>
      </c>
      <c r="BH40" s="1">
        <f t="shared" si="29"/>
        <v>38.450000000000003</v>
      </c>
      <c r="BI40" s="1">
        <f t="shared" si="30"/>
        <v>319.98090000000002</v>
      </c>
    </row>
    <row r="41" spans="2:61" x14ac:dyDescent="0.25">
      <c r="B41" s="1" t="s">
        <v>21</v>
      </c>
      <c r="C41" s="1" t="s">
        <v>16</v>
      </c>
      <c r="D41" s="1" t="s">
        <v>31</v>
      </c>
      <c r="E41" s="1" t="s">
        <v>19</v>
      </c>
      <c r="F41" s="1">
        <v>0.98530226300000001</v>
      </c>
      <c r="H41" s="1" t="s">
        <v>18</v>
      </c>
      <c r="I41" s="1">
        <v>1</v>
      </c>
      <c r="J41" s="9">
        <v>51136</v>
      </c>
      <c r="K41" s="9"/>
      <c r="M41" s="1" t="s">
        <v>12</v>
      </c>
      <c r="Q41" s="1" t="s">
        <v>18</v>
      </c>
      <c r="U41" s="1">
        <f t="shared" si="31"/>
        <v>2029</v>
      </c>
      <c r="V41" s="1">
        <f t="shared" si="23"/>
        <v>39.78</v>
      </c>
      <c r="W41" s="1">
        <f t="shared" si="24"/>
        <v>105.2387856</v>
      </c>
      <c r="AE41" s="1">
        <f t="shared" si="32"/>
        <v>2029</v>
      </c>
      <c r="AF41" s="1">
        <f t="shared" si="25"/>
        <v>39.78</v>
      </c>
      <c r="AG41" s="1">
        <f t="shared" si="26"/>
        <v>151.93414079999999</v>
      </c>
      <c r="AX41" s="1">
        <f t="shared" si="33"/>
        <v>2029</v>
      </c>
      <c r="AY41" s="1">
        <f t="shared" si="27"/>
        <v>39.78</v>
      </c>
      <c r="AZ41" s="1">
        <f t="shared" si="28"/>
        <v>331.04915999999997</v>
      </c>
      <c r="BG41" s="1">
        <f t="shared" si="34"/>
        <v>2029</v>
      </c>
      <c r="BH41" s="1">
        <f t="shared" si="29"/>
        <v>39.78</v>
      </c>
      <c r="BI41" s="1">
        <f t="shared" si="30"/>
        <v>331.04915999999997</v>
      </c>
    </row>
    <row r="42" spans="2:61" x14ac:dyDescent="0.25">
      <c r="B42" s="1" t="s">
        <v>21</v>
      </c>
      <c r="C42" s="1" t="s">
        <v>16</v>
      </c>
      <c r="D42" s="1" t="s">
        <v>31</v>
      </c>
      <c r="E42" s="1" t="s">
        <v>19</v>
      </c>
      <c r="F42" s="1">
        <v>0.99416998300000003</v>
      </c>
      <c r="H42" s="1" t="s">
        <v>18</v>
      </c>
      <c r="I42" s="1">
        <v>1</v>
      </c>
      <c r="J42" s="9">
        <v>51502</v>
      </c>
      <c r="K42" s="9"/>
      <c r="M42" s="1" t="s">
        <v>12</v>
      </c>
      <c r="Q42" s="1" t="s">
        <v>18</v>
      </c>
      <c r="U42" s="1">
        <f t="shared" si="31"/>
        <v>2030</v>
      </c>
      <c r="V42" s="1">
        <f t="shared" si="23"/>
        <v>39.78</v>
      </c>
      <c r="W42" s="1">
        <f t="shared" si="24"/>
        <v>105.2387856</v>
      </c>
      <c r="AE42" s="1">
        <f t="shared" si="32"/>
        <v>2030</v>
      </c>
      <c r="AF42" s="1">
        <f t="shared" si="25"/>
        <v>39.78</v>
      </c>
      <c r="AG42" s="1">
        <f t="shared" si="26"/>
        <v>151.93414079999999</v>
      </c>
      <c r="AX42" s="1">
        <f t="shared" si="33"/>
        <v>2030</v>
      </c>
      <c r="AY42" s="1">
        <f t="shared" si="27"/>
        <v>39.78</v>
      </c>
      <c r="AZ42" s="1">
        <f t="shared" si="28"/>
        <v>331.04915999999997</v>
      </c>
      <c r="BG42" s="1">
        <f t="shared" si="34"/>
        <v>2030</v>
      </c>
      <c r="BH42" s="1">
        <f t="shared" si="29"/>
        <v>39.78</v>
      </c>
      <c r="BI42" s="1">
        <f t="shared" si="30"/>
        <v>331.04915999999997</v>
      </c>
    </row>
    <row r="43" spans="2:61" x14ac:dyDescent="0.25">
      <c r="B43" s="1" t="s">
        <v>21</v>
      </c>
      <c r="C43" s="1" t="s">
        <v>16</v>
      </c>
      <c r="D43" s="1" t="s">
        <v>31</v>
      </c>
      <c r="E43" s="1" t="s">
        <v>19</v>
      </c>
      <c r="F43" s="1">
        <v>1.0021233430000001</v>
      </c>
      <c r="H43" s="1" t="s">
        <v>18</v>
      </c>
      <c r="I43" s="1">
        <v>1</v>
      </c>
      <c r="J43" s="9">
        <v>51867</v>
      </c>
      <c r="K43" s="9"/>
      <c r="M43" s="1" t="s">
        <v>12</v>
      </c>
      <c r="Q43" s="1" t="s">
        <v>18</v>
      </c>
      <c r="U43" s="1">
        <f t="shared" si="31"/>
        <v>2031</v>
      </c>
      <c r="V43" s="1">
        <f t="shared" si="23"/>
        <v>41.11</v>
      </c>
      <c r="W43" s="1">
        <f t="shared" si="24"/>
        <v>108.75732719999999</v>
      </c>
      <c r="AE43" s="1">
        <f t="shared" si="32"/>
        <v>2031</v>
      </c>
      <c r="AF43" s="1">
        <f t="shared" si="25"/>
        <v>41.11</v>
      </c>
      <c r="AG43" s="1">
        <f t="shared" si="26"/>
        <v>157.0138896</v>
      </c>
      <c r="AX43" s="1">
        <f t="shared" si="33"/>
        <v>2031</v>
      </c>
      <c r="AY43" s="1">
        <f t="shared" si="27"/>
        <v>41.11</v>
      </c>
      <c r="AZ43" s="1">
        <f t="shared" si="28"/>
        <v>342.11741999999998</v>
      </c>
      <c r="BG43" s="1">
        <f t="shared" si="34"/>
        <v>2031</v>
      </c>
      <c r="BH43" s="1">
        <f t="shared" si="29"/>
        <v>41.11</v>
      </c>
      <c r="BI43" s="1">
        <f t="shared" si="30"/>
        <v>342.11741999999998</v>
      </c>
    </row>
    <row r="44" spans="2:61" x14ac:dyDescent="0.25">
      <c r="B44" s="1" t="s">
        <v>21</v>
      </c>
      <c r="C44" s="1" t="s">
        <v>16</v>
      </c>
      <c r="D44" s="1" t="s">
        <v>26</v>
      </c>
      <c r="E44" s="1" t="s">
        <v>19</v>
      </c>
      <c r="F44" s="1">
        <v>1</v>
      </c>
      <c r="H44" s="1" t="s">
        <v>18</v>
      </c>
      <c r="I44" s="1">
        <v>1</v>
      </c>
      <c r="J44" s="9">
        <v>44562</v>
      </c>
      <c r="K44" s="9"/>
      <c r="M44" s="1" t="s">
        <v>12</v>
      </c>
      <c r="Q44" s="1" t="s">
        <v>18</v>
      </c>
      <c r="U44" s="1">
        <f t="shared" si="31"/>
        <v>2032</v>
      </c>
      <c r="V44" s="1">
        <f t="shared" si="23"/>
        <v>41.11</v>
      </c>
      <c r="W44" s="1">
        <f t="shared" si="24"/>
        <v>108.75732719999999</v>
      </c>
      <c r="AE44" s="1">
        <f t="shared" si="32"/>
        <v>2032</v>
      </c>
      <c r="AF44" s="1">
        <f t="shared" si="25"/>
        <v>41.11</v>
      </c>
      <c r="AG44" s="1">
        <f t="shared" si="26"/>
        <v>157.0138896</v>
      </c>
      <c r="AX44" s="1">
        <f t="shared" si="33"/>
        <v>2032</v>
      </c>
      <c r="AY44" s="1">
        <f t="shared" si="27"/>
        <v>41.11</v>
      </c>
      <c r="AZ44" s="1">
        <f t="shared" si="28"/>
        <v>342.11741999999998</v>
      </c>
      <c r="BG44" s="1">
        <f t="shared" si="34"/>
        <v>2032</v>
      </c>
      <c r="BH44" s="1">
        <f t="shared" si="29"/>
        <v>41.11</v>
      </c>
      <c r="BI44" s="1">
        <f t="shared" si="30"/>
        <v>342.11741999999998</v>
      </c>
    </row>
    <row r="45" spans="2:61" x14ac:dyDescent="0.25">
      <c r="B45" s="1" t="s">
        <v>21</v>
      </c>
      <c r="C45" s="1" t="s">
        <v>16</v>
      </c>
      <c r="D45" s="1" t="s">
        <v>26</v>
      </c>
      <c r="E45" s="1" t="s">
        <v>19</v>
      </c>
      <c r="F45" s="1">
        <v>1.3447</v>
      </c>
      <c r="H45" s="1" t="s">
        <v>18</v>
      </c>
      <c r="I45" s="1">
        <v>1</v>
      </c>
      <c r="J45" s="9">
        <v>44927</v>
      </c>
      <c r="K45" s="9"/>
      <c r="M45" s="1" t="s">
        <v>12</v>
      </c>
      <c r="Q45" s="1" t="s">
        <v>18</v>
      </c>
      <c r="U45" s="1" t="s">
        <v>30</v>
      </c>
      <c r="W45" s="1" t="s">
        <v>29</v>
      </c>
      <c r="AE45" s="1" t="s">
        <v>30</v>
      </c>
      <c r="AG45" s="1" t="s">
        <v>29</v>
      </c>
      <c r="AX45" s="1" t="s">
        <v>30</v>
      </c>
      <c r="AZ45" s="1" t="s">
        <v>29</v>
      </c>
      <c r="BG45" s="1" t="s">
        <v>30</v>
      </c>
      <c r="BI45" s="1" t="s">
        <v>29</v>
      </c>
    </row>
    <row r="46" spans="2:61" x14ac:dyDescent="0.25">
      <c r="B46" s="1" t="s">
        <v>21</v>
      </c>
      <c r="C46" s="1" t="s">
        <v>16</v>
      </c>
      <c r="D46" s="1" t="s">
        <v>26</v>
      </c>
      <c r="E46" s="1" t="s">
        <v>19</v>
      </c>
      <c r="F46" s="1">
        <v>1.3447</v>
      </c>
      <c r="H46" s="1" t="s">
        <v>18</v>
      </c>
      <c r="I46" s="1">
        <v>1</v>
      </c>
      <c r="J46" s="9">
        <v>45292</v>
      </c>
      <c r="K46" s="9"/>
      <c r="M46" s="1" t="s">
        <v>12</v>
      </c>
      <c r="Q46" s="1" t="s">
        <v>18</v>
      </c>
      <c r="U46" s="1" t="s">
        <v>28</v>
      </c>
      <c r="W46" s="1">
        <f>SUM(F17:F18)</f>
        <v>25</v>
      </c>
      <c r="AE46" s="1" t="s">
        <v>28</v>
      </c>
      <c r="AG46" s="1">
        <f>SUM(F19:F20)</f>
        <v>30</v>
      </c>
      <c r="AX46" s="1" t="s">
        <v>28</v>
      </c>
      <c r="AZ46" s="1">
        <f>F22</f>
        <v>40</v>
      </c>
      <c r="BG46" s="1" t="s">
        <v>28</v>
      </c>
      <c r="BI46" s="1">
        <f>F22</f>
        <v>40</v>
      </c>
    </row>
    <row r="47" spans="2:61" x14ac:dyDescent="0.25">
      <c r="B47" s="1" t="s">
        <v>21</v>
      </c>
      <c r="C47" s="1" t="s">
        <v>16</v>
      </c>
      <c r="D47" s="1" t="s">
        <v>26</v>
      </c>
      <c r="E47" s="1" t="s">
        <v>19</v>
      </c>
      <c r="F47" s="1">
        <v>1.3447</v>
      </c>
      <c r="H47" s="1" t="s">
        <v>18</v>
      </c>
      <c r="I47" s="1">
        <v>1</v>
      </c>
      <c r="J47" s="9">
        <v>45658</v>
      </c>
      <c r="K47" s="9"/>
      <c r="M47" s="1" t="s">
        <v>12</v>
      </c>
      <c r="Q47" s="1" t="s">
        <v>18</v>
      </c>
      <c r="U47" s="1" t="s">
        <v>27</v>
      </c>
      <c r="V47" s="12">
        <f>W47/(8.76*W33)</f>
        <v>22.461641241684788</v>
      </c>
      <c r="W47" s="12">
        <f>-PMT(6.69%,W46,NPV(6.69%,W35:W44))</f>
        <v>59.422721137701934</v>
      </c>
      <c r="AE47" s="1" t="s">
        <v>27</v>
      </c>
      <c r="AF47" s="12">
        <f>AG47/(8.76*AG33)</f>
        <v>21.024923464214343</v>
      </c>
      <c r="AG47" s="12">
        <f>-PMT(6.69%,AG46,NPV(6.69%,AG35:AG44))</f>
        <v>80.30175168228169</v>
      </c>
      <c r="AP47" s="12"/>
      <c r="AQ47" s="12"/>
      <c r="AX47" s="1" t="s">
        <v>27</v>
      </c>
      <c r="AY47" s="12">
        <f>AZ47/(8.76*AZ33)</f>
        <v>19.472135020864638</v>
      </c>
      <c r="AZ47" s="12">
        <f>-PMT(6.69%,AZ46,NPV(6.69%,AZ35:AZ44))</f>
        <v>162.04710764363548</v>
      </c>
      <c r="BG47" s="1" t="s">
        <v>27</v>
      </c>
      <c r="BH47" s="12">
        <f>BI47/(8.76*BI33)</f>
        <v>19.472135020864638</v>
      </c>
      <c r="BI47" s="12">
        <f>-PMT(6.69%,BI46,NPV(6.69%,BI35:BI44))</f>
        <v>162.04710764363548</v>
      </c>
    </row>
    <row r="48" spans="2:61" x14ac:dyDescent="0.25">
      <c r="B48" s="1" t="s">
        <v>21</v>
      </c>
      <c r="C48" s="1" t="s">
        <v>16</v>
      </c>
      <c r="D48" s="1" t="s">
        <v>26</v>
      </c>
      <c r="E48" s="1" t="s">
        <v>19</v>
      </c>
      <c r="F48" s="1">
        <v>1.3447</v>
      </c>
      <c r="H48" s="1" t="s">
        <v>18</v>
      </c>
      <c r="I48" s="1">
        <v>1</v>
      </c>
      <c r="J48" s="9">
        <v>46023</v>
      </c>
      <c r="K48" s="9"/>
      <c r="M48" s="1" t="s">
        <v>12</v>
      </c>
      <c r="Q48" s="1" t="s">
        <v>18</v>
      </c>
    </row>
    <row r="49" spans="2:17" x14ac:dyDescent="0.25">
      <c r="B49" s="1" t="s">
        <v>21</v>
      </c>
      <c r="C49" s="1" t="s">
        <v>16</v>
      </c>
      <c r="D49" s="1" t="s">
        <v>26</v>
      </c>
      <c r="E49" s="1" t="s">
        <v>19</v>
      </c>
      <c r="F49" s="1">
        <v>1.3447</v>
      </c>
      <c r="H49" s="1" t="s">
        <v>18</v>
      </c>
      <c r="I49" s="1">
        <v>1</v>
      </c>
      <c r="J49" s="9">
        <v>46388</v>
      </c>
      <c r="K49" s="9"/>
      <c r="M49" s="1" t="s">
        <v>12</v>
      </c>
      <c r="Q49" s="1" t="s">
        <v>18</v>
      </c>
    </row>
    <row r="50" spans="2:17" x14ac:dyDescent="0.25">
      <c r="B50" s="1" t="s">
        <v>21</v>
      </c>
      <c r="C50" s="1" t="s">
        <v>16</v>
      </c>
      <c r="D50" s="1" t="s">
        <v>26</v>
      </c>
      <c r="E50" s="1" t="s">
        <v>19</v>
      </c>
      <c r="F50" s="1">
        <v>1.3447</v>
      </c>
      <c r="H50" s="1" t="s">
        <v>18</v>
      </c>
      <c r="I50" s="1">
        <v>1</v>
      </c>
      <c r="J50" s="9">
        <v>46753</v>
      </c>
      <c r="K50" s="9"/>
      <c r="M50" s="1" t="s">
        <v>12</v>
      </c>
      <c r="Q50" s="1" t="s">
        <v>18</v>
      </c>
    </row>
    <row r="51" spans="2:17" x14ac:dyDescent="0.25">
      <c r="B51" s="1" t="s">
        <v>21</v>
      </c>
      <c r="C51" s="1" t="s">
        <v>16</v>
      </c>
      <c r="D51" s="1" t="s">
        <v>26</v>
      </c>
      <c r="E51" s="1" t="s">
        <v>19</v>
      </c>
      <c r="F51" s="1">
        <v>1.2761203000000001</v>
      </c>
      <c r="H51" s="1" t="s">
        <v>18</v>
      </c>
      <c r="I51" s="1">
        <v>1</v>
      </c>
      <c r="J51" s="9">
        <v>47119</v>
      </c>
      <c r="K51" s="9"/>
      <c r="M51" s="1" t="s">
        <v>12</v>
      </c>
      <c r="Q51" s="1" t="s">
        <v>18</v>
      </c>
    </row>
    <row r="52" spans="2:17" x14ac:dyDescent="0.25">
      <c r="B52" s="1" t="s">
        <v>21</v>
      </c>
      <c r="C52" s="1" t="s">
        <v>16</v>
      </c>
      <c r="D52" s="1" t="s">
        <v>26</v>
      </c>
      <c r="E52" s="1" t="s">
        <v>19</v>
      </c>
      <c r="F52" s="1">
        <v>1.2072098040000001</v>
      </c>
      <c r="H52" s="1" t="s">
        <v>18</v>
      </c>
      <c r="I52" s="1">
        <v>1</v>
      </c>
      <c r="J52" s="9">
        <v>47484</v>
      </c>
      <c r="K52" s="9"/>
      <c r="M52" s="1" t="s">
        <v>12</v>
      </c>
      <c r="Q52" s="1" t="s">
        <v>18</v>
      </c>
    </row>
    <row r="53" spans="2:17" x14ac:dyDescent="0.25">
      <c r="B53" s="1" t="s">
        <v>21</v>
      </c>
      <c r="C53" s="1" t="s">
        <v>16</v>
      </c>
      <c r="D53" s="1" t="s">
        <v>26</v>
      </c>
      <c r="E53" s="1" t="s">
        <v>19</v>
      </c>
      <c r="F53" s="1">
        <v>1.138398845</v>
      </c>
      <c r="H53" s="1" t="s">
        <v>18</v>
      </c>
      <c r="I53" s="1">
        <v>1</v>
      </c>
      <c r="J53" s="9">
        <v>47849</v>
      </c>
      <c r="K53" s="9"/>
      <c r="M53" s="1" t="s">
        <v>12</v>
      </c>
      <c r="Q53" s="1" t="s">
        <v>18</v>
      </c>
    </row>
    <row r="54" spans="2:17" x14ac:dyDescent="0.25">
      <c r="B54" s="1" t="s">
        <v>21</v>
      </c>
      <c r="C54" s="1" t="s">
        <v>16</v>
      </c>
      <c r="D54" s="1" t="s">
        <v>26</v>
      </c>
      <c r="E54" s="1" t="s">
        <v>19</v>
      </c>
      <c r="F54" s="1">
        <v>1.070094914</v>
      </c>
      <c r="H54" s="1" t="s">
        <v>18</v>
      </c>
      <c r="I54" s="1">
        <v>1</v>
      </c>
      <c r="J54" s="9">
        <v>48214</v>
      </c>
      <c r="K54" s="9"/>
      <c r="M54" s="1" t="s">
        <v>12</v>
      </c>
      <c r="Q54" s="1" t="s">
        <v>18</v>
      </c>
    </row>
    <row r="55" spans="2:17" x14ac:dyDescent="0.25">
      <c r="B55" s="1" t="s">
        <v>21</v>
      </c>
      <c r="C55" s="1" t="s">
        <v>16</v>
      </c>
      <c r="D55" s="1" t="s">
        <v>26</v>
      </c>
      <c r="E55" s="1" t="s">
        <v>19</v>
      </c>
      <c r="F55" s="1">
        <v>1.075445389</v>
      </c>
      <c r="H55" s="1" t="s">
        <v>18</v>
      </c>
      <c r="I55" s="1">
        <v>1</v>
      </c>
      <c r="J55" s="9">
        <v>48580</v>
      </c>
      <c r="K55" s="9"/>
      <c r="M55" s="1" t="s">
        <v>12</v>
      </c>
      <c r="Q55" s="1" t="s">
        <v>18</v>
      </c>
    </row>
    <row r="56" spans="2:17" x14ac:dyDescent="0.25">
      <c r="B56" s="1" t="s">
        <v>21</v>
      </c>
      <c r="C56" s="1" t="s">
        <v>16</v>
      </c>
      <c r="D56" s="1" t="s">
        <v>26</v>
      </c>
      <c r="E56" s="1" t="s">
        <v>19</v>
      </c>
      <c r="F56" s="1">
        <v>1.0775962800000001</v>
      </c>
      <c r="H56" s="1" t="s">
        <v>18</v>
      </c>
      <c r="I56" s="1">
        <v>1</v>
      </c>
      <c r="J56" s="9">
        <v>48945</v>
      </c>
      <c r="K56" s="9"/>
      <c r="M56" s="1" t="s">
        <v>12</v>
      </c>
      <c r="Q56" s="1" t="s">
        <v>18</v>
      </c>
    </row>
    <row r="57" spans="2:17" x14ac:dyDescent="0.25">
      <c r="B57" s="1" t="s">
        <v>21</v>
      </c>
      <c r="C57" s="1" t="s">
        <v>16</v>
      </c>
      <c r="D57" s="1" t="s">
        <v>26</v>
      </c>
      <c r="E57" s="1" t="s">
        <v>19</v>
      </c>
      <c r="F57" s="1">
        <v>1.0797514720000001</v>
      </c>
      <c r="H57" s="1" t="s">
        <v>18</v>
      </c>
      <c r="I57" s="1">
        <v>1</v>
      </c>
      <c r="J57" s="9">
        <v>49310</v>
      </c>
      <c r="K57" s="9"/>
      <c r="M57" s="1" t="s">
        <v>12</v>
      </c>
      <c r="Q57" s="1" t="s">
        <v>18</v>
      </c>
    </row>
    <row r="58" spans="2:17" x14ac:dyDescent="0.25">
      <c r="B58" s="1" t="s">
        <v>21</v>
      </c>
      <c r="C58" s="1" t="s">
        <v>16</v>
      </c>
      <c r="D58" s="1" t="s">
        <v>26</v>
      </c>
      <c r="E58" s="1" t="s">
        <v>19</v>
      </c>
      <c r="F58" s="1">
        <v>1.080831224</v>
      </c>
      <c r="H58" s="1" t="s">
        <v>18</v>
      </c>
      <c r="I58" s="1">
        <v>1</v>
      </c>
      <c r="J58" s="9">
        <v>49675</v>
      </c>
      <c r="K58" s="9"/>
      <c r="M58" s="1" t="s">
        <v>12</v>
      </c>
      <c r="Q58" s="1" t="s">
        <v>18</v>
      </c>
    </row>
    <row r="59" spans="2:17" x14ac:dyDescent="0.25">
      <c r="B59" s="1" t="s">
        <v>21</v>
      </c>
      <c r="C59" s="1" t="s">
        <v>16</v>
      </c>
      <c r="D59" s="1" t="s">
        <v>26</v>
      </c>
      <c r="E59" s="1" t="s">
        <v>19</v>
      </c>
      <c r="F59" s="1">
        <v>1.0819120550000001</v>
      </c>
      <c r="H59" s="1" t="s">
        <v>18</v>
      </c>
      <c r="I59" s="1">
        <v>1</v>
      </c>
      <c r="J59" s="9">
        <v>50041</v>
      </c>
      <c r="K59" s="9"/>
      <c r="M59" s="1" t="s">
        <v>12</v>
      </c>
      <c r="Q59" s="1" t="s">
        <v>18</v>
      </c>
    </row>
    <row r="60" spans="2:17" x14ac:dyDescent="0.25">
      <c r="B60" s="1" t="s">
        <v>21</v>
      </c>
      <c r="C60" s="1" t="s">
        <v>16</v>
      </c>
      <c r="D60" s="1" t="s">
        <v>26</v>
      </c>
      <c r="E60" s="1" t="s">
        <v>19</v>
      </c>
      <c r="F60" s="1">
        <v>1.0819120550000001</v>
      </c>
      <c r="H60" s="1" t="s">
        <v>18</v>
      </c>
      <c r="I60" s="1">
        <v>1</v>
      </c>
      <c r="J60" s="9">
        <v>50406</v>
      </c>
      <c r="K60" s="9"/>
      <c r="M60" s="1" t="s">
        <v>12</v>
      </c>
      <c r="Q60" s="1" t="s">
        <v>18</v>
      </c>
    </row>
    <row r="61" spans="2:17" x14ac:dyDescent="0.25">
      <c r="B61" s="1" t="s">
        <v>21</v>
      </c>
      <c r="C61" s="1" t="s">
        <v>16</v>
      </c>
      <c r="D61" s="1" t="s">
        <v>26</v>
      </c>
      <c r="E61" s="1" t="s">
        <v>19</v>
      </c>
      <c r="F61" s="1">
        <v>1.0819120550000001</v>
      </c>
      <c r="H61" s="1" t="s">
        <v>18</v>
      </c>
      <c r="I61" s="1">
        <v>1</v>
      </c>
      <c r="J61" s="9">
        <v>50771</v>
      </c>
      <c r="K61" s="9"/>
      <c r="M61" s="1" t="s">
        <v>12</v>
      </c>
      <c r="Q61" s="1" t="s">
        <v>18</v>
      </c>
    </row>
    <row r="62" spans="2:17" x14ac:dyDescent="0.25">
      <c r="B62" s="1" t="s">
        <v>21</v>
      </c>
      <c r="C62" s="1" t="s">
        <v>16</v>
      </c>
      <c r="D62" s="1" t="s">
        <v>26</v>
      </c>
      <c r="E62" s="1" t="s">
        <v>19</v>
      </c>
      <c r="F62" s="1">
        <v>1.080830143</v>
      </c>
      <c r="H62" s="1" t="s">
        <v>18</v>
      </c>
      <c r="I62" s="1">
        <v>1</v>
      </c>
      <c r="J62" s="9">
        <v>51136</v>
      </c>
      <c r="K62" s="9"/>
      <c r="M62" s="1" t="s">
        <v>12</v>
      </c>
      <c r="Q62" s="1" t="s">
        <v>18</v>
      </c>
    </row>
    <row r="63" spans="2:17" x14ac:dyDescent="0.25">
      <c r="B63" s="1" t="s">
        <v>21</v>
      </c>
      <c r="C63" s="1" t="s">
        <v>16</v>
      </c>
      <c r="D63" s="1" t="s">
        <v>26</v>
      </c>
      <c r="E63" s="1" t="s">
        <v>19</v>
      </c>
      <c r="F63" s="1">
        <v>1.079749313</v>
      </c>
      <c r="H63" s="1" t="s">
        <v>18</v>
      </c>
      <c r="I63" s="1">
        <v>1</v>
      </c>
      <c r="J63" s="9">
        <v>51502</v>
      </c>
      <c r="K63" s="9"/>
      <c r="M63" s="1" t="s">
        <v>12</v>
      </c>
      <c r="Q63" s="1" t="s">
        <v>18</v>
      </c>
    </row>
    <row r="64" spans="2:17" x14ac:dyDescent="0.25">
      <c r="B64" s="1" t="s">
        <v>21</v>
      </c>
      <c r="C64" s="1" t="s">
        <v>16</v>
      </c>
      <c r="D64" s="1" t="s">
        <v>26</v>
      </c>
      <c r="E64" s="1" t="s">
        <v>19</v>
      </c>
      <c r="F64" s="1">
        <v>1.077589814</v>
      </c>
      <c r="H64" s="1" t="s">
        <v>18</v>
      </c>
      <c r="I64" s="1">
        <v>1</v>
      </c>
      <c r="J64" s="9">
        <v>51867</v>
      </c>
      <c r="K64" s="9"/>
      <c r="M64" s="1" t="s">
        <v>12</v>
      </c>
      <c r="Q64" s="1" t="s">
        <v>18</v>
      </c>
    </row>
    <row r="65" spans="2:17" x14ac:dyDescent="0.25">
      <c r="B65" s="1" t="s">
        <v>21</v>
      </c>
      <c r="C65" s="1" t="s">
        <v>16</v>
      </c>
      <c r="D65" s="1" t="s">
        <v>25</v>
      </c>
      <c r="E65" s="1" t="s">
        <v>19</v>
      </c>
      <c r="F65" s="1">
        <v>1</v>
      </c>
      <c r="H65" s="1" t="s">
        <v>18</v>
      </c>
      <c r="I65" s="1">
        <v>1</v>
      </c>
      <c r="J65" s="9">
        <v>44562</v>
      </c>
      <c r="K65" s="9"/>
      <c r="M65" s="1" t="s">
        <v>12</v>
      </c>
      <c r="Q65" s="1" t="s">
        <v>18</v>
      </c>
    </row>
    <row r="66" spans="2:17" x14ac:dyDescent="0.25">
      <c r="B66" s="1" t="s">
        <v>21</v>
      </c>
      <c r="C66" s="1" t="s">
        <v>16</v>
      </c>
      <c r="D66" s="1" t="s">
        <v>25</v>
      </c>
      <c r="E66" s="1" t="s">
        <v>19</v>
      </c>
      <c r="F66" s="1">
        <v>1.2730999999999999</v>
      </c>
      <c r="H66" s="1" t="s">
        <v>18</v>
      </c>
      <c r="I66" s="1">
        <v>1</v>
      </c>
      <c r="J66" s="9">
        <v>44927</v>
      </c>
      <c r="K66" s="9"/>
      <c r="M66" s="1" t="s">
        <v>12</v>
      </c>
      <c r="Q66" s="1" t="s">
        <v>18</v>
      </c>
    </row>
    <row r="67" spans="2:17" x14ac:dyDescent="0.25">
      <c r="B67" s="1" t="s">
        <v>21</v>
      </c>
      <c r="C67" s="1" t="s">
        <v>16</v>
      </c>
      <c r="D67" s="1" t="s">
        <v>25</v>
      </c>
      <c r="E67" s="1" t="s">
        <v>19</v>
      </c>
      <c r="F67" s="1">
        <v>1.2730999999999999</v>
      </c>
      <c r="H67" s="1" t="s">
        <v>18</v>
      </c>
      <c r="I67" s="1">
        <v>1</v>
      </c>
      <c r="J67" s="9">
        <v>45292</v>
      </c>
      <c r="K67" s="9"/>
      <c r="M67" s="1" t="s">
        <v>12</v>
      </c>
      <c r="Q67" s="1" t="s">
        <v>18</v>
      </c>
    </row>
    <row r="68" spans="2:17" x14ac:dyDescent="0.25">
      <c r="B68" s="1" t="s">
        <v>21</v>
      </c>
      <c r="C68" s="1" t="s">
        <v>16</v>
      </c>
      <c r="D68" s="1" t="s">
        <v>25</v>
      </c>
      <c r="E68" s="1" t="s">
        <v>19</v>
      </c>
      <c r="F68" s="1">
        <v>1.2730999999999999</v>
      </c>
      <c r="H68" s="1" t="s">
        <v>18</v>
      </c>
      <c r="I68" s="1">
        <v>1</v>
      </c>
      <c r="J68" s="9">
        <v>45658</v>
      </c>
      <c r="K68" s="9"/>
      <c r="M68" s="1" t="s">
        <v>12</v>
      </c>
      <c r="Q68" s="1" t="s">
        <v>18</v>
      </c>
    </row>
    <row r="69" spans="2:17" x14ac:dyDescent="0.25">
      <c r="B69" s="1" t="s">
        <v>21</v>
      </c>
      <c r="C69" s="1" t="s">
        <v>16</v>
      </c>
      <c r="D69" s="1" t="s">
        <v>25</v>
      </c>
      <c r="E69" s="1" t="s">
        <v>19</v>
      </c>
      <c r="F69" s="1">
        <v>1.2730999999999999</v>
      </c>
      <c r="H69" s="1" t="s">
        <v>18</v>
      </c>
      <c r="I69" s="1">
        <v>1</v>
      </c>
      <c r="J69" s="9">
        <v>46023</v>
      </c>
      <c r="K69" s="9"/>
      <c r="M69" s="1" t="s">
        <v>12</v>
      </c>
      <c r="Q69" s="1" t="s">
        <v>18</v>
      </c>
    </row>
    <row r="70" spans="2:17" x14ac:dyDescent="0.25">
      <c r="B70" s="1" t="s">
        <v>21</v>
      </c>
      <c r="C70" s="1" t="s">
        <v>16</v>
      </c>
      <c r="D70" s="1" t="s">
        <v>25</v>
      </c>
      <c r="E70" s="1" t="s">
        <v>19</v>
      </c>
      <c r="F70" s="1">
        <v>1.2730999999999999</v>
      </c>
      <c r="H70" s="1" t="s">
        <v>18</v>
      </c>
      <c r="I70" s="1">
        <v>1</v>
      </c>
      <c r="J70" s="9">
        <v>46388</v>
      </c>
      <c r="K70" s="9"/>
      <c r="M70" s="1" t="s">
        <v>12</v>
      </c>
      <c r="Q70" s="1" t="s">
        <v>18</v>
      </c>
    </row>
    <row r="71" spans="2:17" x14ac:dyDescent="0.25">
      <c r="B71" s="1" t="s">
        <v>21</v>
      </c>
      <c r="C71" s="1" t="s">
        <v>16</v>
      </c>
      <c r="D71" s="1" t="s">
        <v>25</v>
      </c>
      <c r="E71" s="1" t="s">
        <v>19</v>
      </c>
      <c r="F71" s="1">
        <v>1.2730999999999999</v>
      </c>
      <c r="H71" s="1" t="s">
        <v>18</v>
      </c>
      <c r="I71" s="1">
        <v>1</v>
      </c>
      <c r="J71" s="9">
        <v>46753</v>
      </c>
      <c r="K71" s="9"/>
      <c r="M71" s="1" t="s">
        <v>12</v>
      </c>
      <c r="Q71" s="1" t="s">
        <v>18</v>
      </c>
    </row>
    <row r="72" spans="2:17" x14ac:dyDescent="0.25">
      <c r="B72" s="1" t="s">
        <v>21</v>
      </c>
      <c r="C72" s="1" t="s">
        <v>16</v>
      </c>
      <c r="D72" s="1" t="s">
        <v>25</v>
      </c>
      <c r="E72" s="1" t="s">
        <v>19</v>
      </c>
      <c r="F72" s="1">
        <v>1.1814368</v>
      </c>
      <c r="H72" s="1" t="s">
        <v>18</v>
      </c>
      <c r="I72" s="1">
        <v>1</v>
      </c>
      <c r="J72" s="9">
        <v>47119</v>
      </c>
      <c r="K72" s="9"/>
      <c r="M72" s="1" t="s">
        <v>12</v>
      </c>
      <c r="Q72" s="1" t="s">
        <v>18</v>
      </c>
    </row>
    <row r="73" spans="2:17" x14ac:dyDescent="0.25">
      <c r="B73" s="1" t="s">
        <v>21</v>
      </c>
      <c r="C73" s="1" t="s">
        <v>16</v>
      </c>
      <c r="D73" s="1" t="s">
        <v>25</v>
      </c>
      <c r="E73" s="1" t="s">
        <v>19</v>
      </c>
      <c r="F73" s="1">
        <v>1.0892847299999999</v>
      </c>
      <c r="H73" s="1" t="s">
        <v>18</v>
      </c>
      <c r="I73" s="1">
        <v>1</v>
      </c>
      <c r="J73" s="9">
        <v>47484</v>
      </c>
      <c r="K73" s="9"/>
      <c r="M73" s="1" t="s">
        <v>12</v>
      </c>
      <c r="Q73" s="1" t="s">
        <v>18</v>
      </c>
    </row>
    <row r="74" spans="2:17" x14ac:dyDescent="0.25">
      <c r="B74" s="1" t="s">
        <v>21</v>
      </c>
      <c r="C74" s="1" t="s">
        <v>16</v>
      </c>
      <c r="D74" s="1" t="s">
        <v>25</v>
      </c>
      <c r="E74" s="1" t="s">
        <v>19</v>
      </c>
      <c r="F74" s="1">
        <v>0.99778481200000002</v>
      </c>
      <c r="H74" s="1" t="s">
        <v>18</v>
      </c>
      <c r="I74" s="1">
        <v>1</v>
      </c>
      <c r="J74" s="9">
        <v>47849</v>
      </c>
      <c r="K74" s="9"/>
      <c r="M74" s="1" t="s">
        <v>12</v>
      </c>
      <c r="Q74" s="1" t="s">
        <v>18</v>
      </c>
    </row>
    <row r="75" spans="2:17" x14ac:dyDescent="0.25">
      <c r="B75" s="1" t="s">
        <v>21</v>
      </c>
      <c r="C75" s="1" t="s">
        <v>16</v>
      </c>
      <c r="D75" s="1" t="s">
        <v>25</v>
      </c>
      <c r="E75" s="1" t="s">
        <v>19</v>
      </c>
      <c r="F75" s="1">
        <v>0.90598860999999997</v>
      </c>
      <c r="H75" s="1" t="s">
        <v>18</v>
      </c>
      <c r="I75" s="1">
        <v>1</v>
      </c>
      <c r="J75" s="9">
        <v>48214</v>
      </c>
      <c r="K75" s="9"/>
      <c r="M75" s="1" t="s">
        <v>12</v>
      </c>
      <c r="Q75" s="1" t="s">
        <v>18</v>
      </c>
    </row>
    <row r="76" spans="2:17" x14ac:dyDescent="0.25">
      <c r="B76" s="1" t="s">
        <v>21</v>
      </c>
      <c r="C76" s="1" t="s">
        <v>16</v>
      </c>
      <c r="D76" s="1" t="s">
        <v>25</v>
      </c>
      <c r="E76" s="1" t="s">
        <v>19</v>
      </c>
      <c r="F76" s="1">
        <v>0.92229640499999999</v>
      </c>
      <c r="H76" s="1" t="s">
        <v>18</v>
      </c>
      <c r="I76" s="1">
        <v>1</v>
      </c>
      <c r="J76" s="9">
        <v>48580</v>
      </c>
      <c r="K76" s="9"/>
      <c r="M76" s="1" t="s">
        <v>12</v>
      </c>
      <c r="Q76" s="1" t="s">
        <v>18</v>
      </c>
    </row>
    <row r="77" spans="2:17" x14ac:dyDescent="0.25">
      <c r="B77" s="1" t="s">
        <v>21</v>
      </c>
      <c r="C77" s="1" t="s">
        <v>16</v>
      </c>
      <c r="D77" s="1" t="s">
        <v>25</v>
      </c>
      <c r="E77" s="1" t="s">
        <v>19</v>
      </c>
      <c r="F77" s="1">
        <v>0.93889774000000004</v>
      </c>
      <c r="H77" s="1" t="s">
        <v>18</v>
      </c>
      <c r="I77" s="1">
        <v>1</v>
      </c>
      <c r="J77" s="9">
        <v>48945</v>
      </c>
      <c r="K77" s="9"/>
      <c r="M77" s="1" t="s">
        <v>12</v>
      </c>
      <c r="Q77" s="1" t="s">
        <v>18</v>
      </c>
    </row>
    <row r="78" spans="2:17" x14ac:dyDescent="0.25">
      <c r="B78" s="1" t="s">
        <v>21</v>
      </c>
      <c r="C78" s="1" t="s">
        <v>16</v>
      </c>
      <c r="D78" s="1" t="s">
        <v>25</v>
      </c>
      <c r="E78" s="1" t="s">
        <v>19</v>
      </c>
      <c r="F78" s="1">
        <v>0.95579789900000001</v>
      </c>
      <c r="H78" s="1" t="s">
        <v>18</v>
      </c>
      <c r="I78" s="1">
        <v>1</v>
      </c>
      <c r="J78" s="9">
        <v>49310</v>
      </c>
      <c r="K78" s="9"/>
      <c r="M78" s="1" t="s">
        <v>12</v>
      </c>
      <c r="Q78" s="1" t="s">
        <v>18</v>
      </c>
    </row>
    <row r="79" spans="2:17" x14ac:dyDescent="0.25">
      <c r="B79" s="1" t="s">
        <v>21</v>
      </c>
      <c r="C79" s="1" t="s">
        <v>16</v>
      </c>
      <c r="D79" s="1" t="s">
        <v>25</v>
      </c>
      <c r="E79" s="1" t="s">
        <v>19</v>
      </c>
      <c r="F79" s="1">
        <v>0.97300226099999998</v>
      </c>
      <c r="H79" s="1" t="s">
        <v>18</v>
      </c>
      <c r="I79" s="1">
        <v>1</v>
      </c>
      <c r="J79" s="9">
        <v>49675</v>
      </c>
      <c r="K79" s="9"/>
      <c r="M79" s="1" t="s">
        <v>12</v>
      </c>
      <c r="Q79" s="1" t="s">
        <v>18</v>
      </c>
    </row>
    <row r="80" spans="2:17" x14ac:dyDescent="0.25">
      <c r="B80" s="1" t="s">
        <v>21</v>
      </c>
      <c r="C80" s="1" t="s">
        <v>16</v>
      </c>
      <c r="D80" s="1" t="s">
        <v>25</v>
      </c>
      <c r="E80" s="1" t="s">
        <v>19</v>
      </c>
      <c r="F80" s="1">
        <v>0.99051630199999996</v>
      </c>
      <c r="H80" s="1" t="s">
        <v>18</v>
      </c>
      <c r="I80" s="1">
        <v>1</v>
      </c>
      <c r="J80" s="9">
        <v>50041</v>
      </c>
      <c r="K80" s="9"/>
      <c r="M80" s="1" t="s">
        <v>12</v>
      </c>
      <c r="Q80" s="1" t="s">
        <v>18</v>
      </c>
    </row>
    <row r="81" spans="2:17" x14ac:dyDescent="0.25">
      <c r="B81" s="1" t="s">
        <v>21</v>
      </c>
      <c r="C81" s="1" t="s">
        <v>16</v>
      </c>
      <c r="D81" s="1" t="s">
        <v>25</v>
      </c>
      <c r="E81" s="1" t="s">
        <v>19</v>
      </c>
      <c r="F81" s="1">
        <v>1.008345595</v>
      </c>
      <c r="H81" s="1" t="s">
        <v>18</v>
      </c>
      <c r="I81" s="1">
        <v>1</v>
      </c>
      <c r="J81" s="9">
        <v>50406</v>
      </c>
      <c r="K81" s="9"/>
      <c r="M81" s="1" t="s">
        <v>12</v>
      </c>
      <c r="Q81" s="1" t="s">
        <v>18</v>
      </c>
    </row>
    <row r="82" spans="2:17" x14ac:dyDescent="0.25">
      <c r="B82" s="1" t="s">
        <v>21</v>
      </c>
      <c r="C82" s="1" t="s">
        <v>16</v>
      </c>
      <c r="D82" s="1" t="s">
        <v>25</v>
      </c>
      <c r="E82" s="1" t="s">
        <v>19</v>
      </c>
      <c r="F82" s="1">
        <v>1.0264958159999999</v>
      </c>
      <c r="H82" s="1" t="s">
        <v>18</v>
      </c>
      <c r="I82" s="1">
        <v>1</v>
      </c>
      <c r="J82" s="9">
        <v>50771</v>
      </c>
      <c r="K82" s="9"/>
      <c r="M82" s="1" t="s">
        <v>12</v>
      </c>
      <c r="Q82" s="1" t="s">
        <v>18</v>
      </c>
    </row>
    <row r="83" spans="2:17" x14ac:dyDescent="0.25">
      <c r="B83" s="1" t="s">
        <v>21</v>
      </c>
      <c r="C83" s="1" t="s">
        <v>16</v>
      </c>
      <c r="D83" s="1" t="s">
        <v>25</v>
      </c>
      <c r="E83" s="1" t="s">
        <v>19</v>
      </c>
      <c r="F83" s="1">
        <v>1.044972741</v>
      </c>
      <c r="H83" s="1" t="s">
        <v>18</v>
      </c>
      <c r="I83" s="1">
        <v>1</v>
      </c>
      <c r="J83" s="9">
        <v>51136</v>
      </c>
      <c r="K83" s="9"/>
      <c r="M83" s="1" t="s">
        <v>12</v>
      </c>
      <c r="Q83" s="1" t="s">
        <v>18</v>
      </c>
    </row>
    <row r="84" spans="2:17" x14ac:dyDescent="0.25">
      <c r="B84" s="1" t="s">
        <v>21</v>
      </c>
      <c r="C84" s="1" t="s">
        <v>16</v>
      </c>
      <c r="D84" s="1" t="s">
        <v>25</v>
      </c>
      <c r="E84" s="1" t="s">
        <v>19</v>
      </c>
      <c r="F84" s="1">
        <v>1.0543774960000001</v>
      </c>
      <c r="H84" s="1" t="s">
        <v>18</v>
      </c>
      <c r="I84" s="1">
        <v>1</v>
      </c>
      <c r="J84" s="9">
        <v>51502</v>
      </c>
      <c r="K84" s="9"/>
      <c r="M84" s="1" t="s">
        <v>12</v>
      </c>
      <c r="Q84" s="1" t="s">
        <v>18</v>
      </c>
    </row>
    <row r="85" spans="2:17" x14ac:dyDescent="0.25">
      <c r="B85" s="1" t="s">
        <v>21</v>
      </c>
      <c r="C85" s="1" t="s">
        <v>16</v>
      </c>
      <c r="D85" s="1" t="s">
        <v>25</v>
      </c>
      <c r="E85" s="1" t="s">
        <v>19</v>
      </c>
      <c r="F85" s="1">
        <v>1.0628125159999999</v>
      </c>
      <c r="H85" s="1" t="s">
        <v>18</v>
      </c>
      <c r="I85" s="1">
        <v>1</v>
      </c>
      <c r="J85" s="9">
        <v>51867</v>
      </c>
      <c r="K85" s="9"/>
      <c r="M85" s="1" t="s">
        <v>12</v>
      </c>
      <c r="Q85" s="1" t="s">
        <v>18</v>
      </c>
    </row>
    <row r="86" spans="2:17" x14ac:dyDescent="0.25">
      <c r="B86" s="1" t="s">
        <v>21</v>
      </c>
      <c r="C86" s="1" t="s">
        <v>16</v>
      </c>
      <c r="D86" s="1" t="s">
        <v>24</v>
      </c>
      <c r="E86" s="1" t="s">
        <v>19</v>
      </c>
      <c r="F86" s="1">
        <v>1</v>
      </c>
      <c r="H86" s="1" t="s">
        <v>18</v>
      </c>
      <c r="I86" s="1">
        <v>1</v>
      </c>
      <c r="J86" s="9">
        <v>44562</v>
      </c>
      <c r="K86" s="9"/>
      <c r="M86" s="1" t="s">
        <v>12</v>
      </c>
      <c r="Q86" s="1" t="s">
        <v>18</v>
      </c>
    </row>
    <row r="87" spans="2:17" x14ac:dyDescent="0.25">
      <c r="B87" s="1" t="s">
        <v>21</v>
      </c>
      <c r="C87" s="1" t="s">
        <v>16</v>
      </c>
      <c r="D87" s="1" t="s">
        <v>24</v>
      </c>
      <c r="E87" s="1" t="s">
        <v>19</v>
      </c>
      <c r="F87" s="1">
        <v>1.02281004</v>
      </c>
      <c r="H87" s="1" t="s">
        <v>18</v>
      </c>
      <c r="I87" s="1">
        <v>1</v>
      </c>
      <c r="J87" s="9">
        <v>44927</v>
      </c>
      <c r="K87" s="9"/>
      <c r="M87" s="1" t="s">
        <v>12</v>
      </c>
      <c r="Q87" s="1" t="s">
        <v>18</v>
      </c>
    </row>
    <row r="88" spans="2:17" x14ac:dyDescent="0.25">
      <c r="B88" s="1" t="s">
        <v>21</v>
      </c>
      <c r="C88" s="1" t="s">
        <v>16</v>
      </c>
      <c r="D88" s="1" t="s">
        <v>24</v>
      </c>
      <c r="E88" s="1" t="s">
        <v>19</v>
      </c>
      <c r="F88" s="1">
        <v>1.0461403789999999</v>
      </c>
      <c r="H88" s="1" t="s">
        <v>18</v>
      </c>
      <c r="I88" s="1">
        <v>1</v>
      </c>
      <c r="J88" s="9">
        <v>45292</v>
      </c>
      <c r="K88" s="9"/>
      <c r="M88" s="1" t="s">
        <v>12</v>
      </c>
      <c r="Q88" s="1" t="s">
        <v>18</v>
      </c>
    </row>
    <row r="89" spans="2:17" x14ac:dyDescent="0.25">
      <c r="B89" s="1" t="s">
        <v>21</v>
      </c>
      <c r="C89" s="1" t="s">
        <v>16</v>
      </c>
      <c r="D89" s="1" t="s">
        <v>24</v>
      </c>
      <c r="E89" s="1" t="s">
        <v>19</v>
      </c>
      <c r="F89" s="1">
        <v>1.0700028829999999</v>
      </c>
      <c r="H89" s="1" t="s">
        <v>18</v>
      </c>
      <c r="I89" s="1">
        <v>1</v>
      </c>
      <c r="J89" s="9">
        <v>45658</v>
      </c>
      <c r="K89" s="9"/>
      <c r="M89" s="1" t="s">
        <v>12</v>
      </c>
      <c r="Q89" s="1" t="s">
        <v>18</v>
      </c>
    </row>
    <row r="90" spans="2:17" x14ac:dyDescent="0.25">
      <c r="B90" s="1" t="s">
        <v>21</v>
      </c>
      <c r="C90" s="1" t="s">
        <v>16</v>
      </c>
      <c r="D90" s="1" t="s">
        <v>24</v>
      </c>
      <c r="E90" s="1" t="s">
        <v>19</v>
      </c>
      <c r="F90" s="1">
        <v>1.0944096919999999</v>
      </c>
      <c r="H90" s="1" t="s">
        <v>18</v>
      </c>
      <c r="I90" s="1">
        <v>1</v>
      </c>
      <c r="J90" s="9">
        <v>46023</v>
      </c>
      <c r="K90" s="9"/>
      <c r="M90" s="1" t="s">
        <v>12</v>
      </c>
      <c r="Q90" s="1" t="s">
        <v>18</v>
      </c>
    </row>
    <row r="91" spans="2:17" x14ac:dyDescent="0.25">
      <c r="B91" s="1" t="s">
        <v>21</v>
      </c>
      <c r="C91" s="1" t="s">
        <v>16</v>
      </c>
      <c r="D91" s="1" t="s">
        <v>24</v>
      </c>
      <c r="E91" s="1" t="s">
        <v>19</v>
      </c>
      <c r="F91" s="1">
        <v>1.119373221</v>
      </c>
      <c r="H91" s="1" t="s">
        <v>18</v>
      </c>
      <c r="I91" s="1">
        <v>1</v>
      </c>
      <c r="J91" s="9">
        <v>46388</v>
      </c>
      <c r="K91" s="9"/>
      <c r="M91" s="1" t="s">
        <v>12</v>
      </c>
      <c r="Q91" s="1" t="s">
        <v>18</v>
      </c>
    </row>
    <row r="92" spans="2:17" x14ac:dyDescent="0.25">
      <c r="B92" s="1" t="s">
        <v>21</v>
      </c>
      <c r="C92" s="1" t="s">
        <v>16</v>
      </c>
      <c r="D92" s="1" t="s">
        <v>24</v>
      </c>
      <c r="E92" s="1" t="s">
        <v>19</v>
      </c>
      <c r="F92" s="1">
        <v>1.1449061700000001</v>
      </c>
      <c r="H92" s="1" t="s">
        <v>18</v>
      </c>
      <c r="I92" s="1">
        <v>1</v>
      </c>
      <c r="J92" s="9">
        <v>46753</v>
      </c>
      <c r="K92" s="9"/>
      <c r="M92" s="1" t="s">
        <v>12</v>
      </c>
      <c r="Q92" s="1" t="s">
        <v>18</v>
      </c>
    </row>
    <row r="93" spans="2:17" x14ac:dyDescent="0.25">
      <c r="B93" s="1" t="s">
        <v>21</v>
      </c>
      <c r="C93" s="1" t="s">
        <v>16</v>
      </c>
      <c r="D93" s="1" t="s">
        <v>24</v>
      </c>
      <c r="E93" s="1" t="s">
        <v>19</v>
      </c>
      <c r="F93" s="1">
        <v>1.1710215260000001</v>
      </c>
      <c r="H93" s="1" t="s">
        <v>18</v>
      </c>
      <c r="I93" s="1">
        <v>1</v>
      </c>
      <c r="J93" s="9">
        <v>47119</v>
      </c>
      <c r="K93" s="9"/>
      <c r="M93" s="1" t="s">
        <v>12</v>
      </c>
      <c r="Q93" s="1" t="s">
        <v>18</v>
      </c>
    </row>
    <row r="94" spans="2:17" x14ac:dyDescent="0.25">
      <c r="B94" s="1" t="s">
        <v>21</v>
      </c>
      <c r="C94" s="1" t="s">
        <v>16</v>
      </c>
      <c r="D94" s="1" t="s">
        <v>24</v>
      </c>
      <c r="E94" s="1" t="s">
        <v>19</v>
      </c>
      <c r="F94" s="1">
        <v>1.197732574</v>
      </c>
      <c r="H94" s="1" t="s">
        <v>18</v>
      </c>
      <c r="I94" s="1">
        <v>1</v>
      </c>
      <c r="J94" s="9">
        <v>47484</v>
      </c>
      <c r="K94" s="9"/>
      <c r="M94" s="1" t="s">
        <v>12</v>
      </c>
      <c r="Q94" s="1" t="s">
        <v>18</v>
      </c>
    </row>
    <row r="95" spans="2:17" x14ac:dyDescent="0.25">
      <c r="B95" s="1" t="s">
        <v>21</v>
      </c>
      <c r="C95" s="1" t="s">
        <v>16</v>
      </c>
      <c r="D95" s="1" t="s">
        <v>24</v>
      </c>
      <c r="E95" s="1" t="s">
        <v>19</v>
      </c>
      <c r="F95" s="1">
        <v>1.2250529020000001</v>
      </c>
      <c r="H95" s="1" t="s">
        <v>18</v>
      </c>
      <c r="I95" s="1">
        <v>1</v>
      </c>
      <c r="J95" s="9">
        <v>47849</v>
      </c>
      <c r="K95" s="9"/>
      <c r="M95" s="1" t="s">
        <v>12</v>
      </c>
      <c r="Q95" s="1" t="s">
        <v>18</v>
      </c>
    </row>
    <row r="96" spans="2:17" x14ac:dyDescent="0.25">
      <c r="B96" s="1" t="s">
        <v>21</v>
      </c>
      <c r="C96" s="1" t="s">
        <v>16</v>
      </c>
      <c r="D96" s="1" t="s">
        <v>24</v>
      </c>
      <c r="E96" s="1" t="s">
        <v>19</v>
      </c>
      <c r="F96" s="1">
        <v>1.2529964090000001</v>
      </c>
      <c r="H96" s="1" t="s">
        <v>18</v>
      </c>
      <c r="I96" s="1">
        <v>1</v>
      </c>
      <c r="J96" s="9">
        <v>48214</v>
      </c>
      <c r="K96" s="9"/>
      <c r="M96" s="1" t="s">
        <v>12</v>
      </c>
      <c r="Q96" s="1" t="s">
        <v>18</v>
      </c>
    </row>
    <row r="97" spans="2:17" x14ac:dyDescent="0.25">
      <c r="B97" s="1" t="s">
        <v>21</v>
      </c>
      <c r="C97" s="1" t="s">
        <v>16</v>
      </c>
      <c r="D97" s="1" t="s">
        <v>24</v>
      </c>
      <c r="E97" s="1" t="s">
        <v>19</v>
      </c>
      <c r="F97" s="1">
        <v>1.2815773070000001</v>
      </c>
      <c r="H97" s="1" t="s">
        <v>18</v>
      </c>
      <c r="I97" s="1">
        <v>1</v>
      </c>
      <c r="J97" s="9">
        <v>48580</v>
      </c>
      <c r="K97" s="9"/>
      <c r="M97" s="1" t="s">
        <v>12</v>
      </c>
      <c r="Q97" s="1" t="s">
        <v>18</v>
      </c>
    </row>
    <row r="98" spans="2:17" x14ac:dyDescent="0.25">
      <c r="B98" s="1" t="s">
        <v>21</v>
      </c>
      <c r="C98" s="1" t="s">
        <v>16</v>
      </c>
      <c r="D98" s="1" t="s">
        <v>24</v>
      </c>
      <c r="E98" s="1" t="s">
        <v>19</v>
      </c>
      <c r="F98" s="1">
        <v>1.310810137</v>
      </c>
      <c r="H98" s="1" t="s">
        <v>18</v>
      </c>
      <c r="I98" s="1">
        <v>1</v>
      </c>
      <c r="J98" s="9">
        <v>48945</v>
      </c>
      <c r="K98" s="9"/>
      <c r="M98" s="1" t="s">
        <v>12</v>
      </c>
      <c r="Q98" s="1" t="s">
        <v>18</v>
      </c>
    </row>
    <row r="99" spans="2:17" x14ac:dyDescent="0.25">
      <c r="B99" s="1" t="s">
        <v>21</v>
      </c>
      <c r="C99" s="1" t="s">
        <v>16</v>
      </c>
      <c r="D99" s="1" t="s">
        <v>24</v>
      </c>
      <c r="E99" s="1" t="s">
        <v>19</v>
      </c>
      <c r="F99" s="1">
        <v>1.3407097699999999</v>
      </c>
      <c r="H99" s="1" t="s">
        <v>18</v>
      </c>
      <c r="I99" s="1">
        <v>1</v>
      </c>
      <c r="J99" s="9">
        <v>49310</v>
      </c>
      <c r="K99" s="9"/>
      <c r="M99" s="1" t="s">
        <v>12</v>
      </c>
      <c r="Q99" s="1" t="s">
        <v>18</v>
      </c>
    </row>
    <row r="100" spans="2:17" x14ac:dyDescent="0.25">
      <c r="B100" s="1" t="s">
        <v>21</v>
      </c>
      <c r="C100" s="1" t="s">
        <v>16</v>
      </c>
      <c r="D100" s="1" t="s">
        <v>24</v>
      </c>
      <c r="E100" s="1" t="s">
        <v>19</v>
      </c>
      <c r="F100" s="1">
        <v>1.3712914140000001</v>
      </c>
      <c r="H100" s="1" t="s">
        <v>18</v>
      </c>
      <c r="I100" s="1">
        <v>1</v>
      </c>
      <c r="J100" s="9">
        <v>49675</v>
      </c>
      <c r="K100" s="9"/>
      <c r="M100" s="1" t="s">
        <v>12</v>
      </c>
      <c r="Q100" s="1" t="s">
        <v>18</v>
      </c>
    </row>
    <row r="101" spans="2:17" x14ac:dyDescent="0.25">
      <c r="B101" s="1" t="s">
        <v>21</v>
      </c>
      <c r="C101" s="1" t="s">
        <v>16</v>
      </c>
      <c r="D101" s="1" t="s">
        <v>24</v>
      </c>
      <c r="E101" s="1" t="s">
        <v>19</v>
      </c>
      <c r="F101" s="1">
        <v>1.4025706259999999</v>
      </c>
      <c r="H101" s="1" t="s">
        <v>18</v>
      </c>
      <c r="I101" s="1">
        <v>1</v>
      </c>
      <c r="J101" s="9">
        <v>50041</v>
      </c>
      <c r="K101" s="9"/>
      <c r="M101" s="1" t="s">
        <v>12</v>
      </c>
      <c r="Q101" s="1" t="s">
        <v>18</v>
      </c>
    </row>
    <row r="102" spans="2:17" x14ac:dyDescent="0.25">
      <c r="B102" s="1" t="s">
        <v>21</v>
      </c>
      <c r="C102" s="1" t="s">
        <v>16</v>
      </c>
      <c r="D102" s="1" t="s">
        <v>24</v>
      </c>
      <c r="E102" s="1" t="s">
        <v>19</v>
      </c>
      <c r="F102" s="1">
        <v>1.434563319</v>
      </c>
      <c r="H102" s="1" t="s">
        <v>18</v>
      </c>
      <c r="I102" s="1">
        <v>1</v>
      </c>
      <c r="J102" s="9">
        <v>50406</v>
      </c>
      <c r="K102" s="9"/>
      <c r="M102" s="1" t="s">
        <v>12</v>
      </c>
      <c r="Q102" s="1" t="s">
        <v>18</v>
      </c>
    </row>
    <row r="103" spans="2:17" x14ac:dyDescent="0.25">
      <c r="B103" s="1" t="s">
        <v>21</v>
      </c>
      <c r="C103" s="1" t="s">
        <v>16</v>
      </c>
      <c r="D103" s="1" t="s">
        <v>24</v>
      </c>
      <c r="E103" s="1" t="s">
        <v>19</v>
      </c>
      <c r="F103" s="1">
        <v>1.467285766</v>
      </c>
      <c r="H103" s="1" t="s">
        <v>18</v>
      </c>
      <c r="I103" s="1">
        <v>1</v>
      </c>
      <c r="J103" s="9">
        <v>50771</v>
      </c>
      <c r="K103" s="9"/>
      <c r="M103" s="1" t="s">
        <v>12</v>
      </c>
      <c r="Q103" s="1" t="s">
        <v>18</v>
      </c>
    </row>
    <row r="104" spans="2:17" x14ac:dyDescent="0.25">
      <c r="B104" s="1" t="s">
        <v>21</v>
      </c>
      <c r="C104" s="1" t="s">
        <v>16</v>
      </c>
      <c r="D104" s="1" t="s">
        <v>24</v>
      </c>
      <c r="E104" s="1" t="s">
        <v>19</v>
      </c>
      <c r="F104" s="1">
        <v>1.5007546140000001</v>
      </c>
      <c r="H104" s="1" t="s">
        <v>18</v>
      </c>
      <c r="I104" s="1">
        <v>1</v>
      </c>
      <c r="J104" s="9">
        <v>51136</v>
      </c>
      <c r="K104" s="9"/>
      <c r="M104" s="1" t="s">
        <v>12</v>
      </c>
      <c r="Q104" s="1" t="s">
        <v>18</v>
      </c>
    </row>
    <row r="105" spans="2:17" x14ac:dyDescent="0.25">
      <c r="B105" s="1" t="s">
        <v>21</v>
      </c>
      <c r="C105" s="1" t="s">
        <v>16</v>
      </c>
      <c r="D105" s="1" t="s">
        <v>24</v>
      </c>
      <c r="E105" s="1" t="s">
        <v>19</v>
      </c>
      <c r="F105" s="1">
        <v>1.5349868870000001</v>
      </c>
      <c r="H105" s="1" t="s">
        <v>18</v>
      </c>
      <c r="I105" s="1">
        <v>1</v>
      </c>
      <c r="J105" s="9">
        <v>51502</v>
      </c>
      <c r="K105" s="9"/>
      <c r="M105" s="1" t="s">
        <v>12</v>
      </c>
      <c r="Q105" s="1" t="s">
        <v>18</v>
      </c>
    </row>
    <row r="106" spans="2:17" x14ac:dyDescent="0.25">
      <c r="B106" s="1" t="s">
        <v>21</v>
      </c>
      <c r="C106" s="1" t="s">
        <v>16</v>
      </c>
      <c r="D106" s="1" t="s">
        <v>24</v>
      </c>
      <c r="E106" s="1" t="s">
        <v>19</v>
      </c>
      <c r="F106" s="1">
        <v>1.57</v>
      </c>
      <c r="H106" s="1" t="s">
        <v>18</v>
      </c>
      <c r="I106" s="1">
        <v>1</v>
      </c>
      <c r="J106" s="9">
        <v>51867</v>
      </c>
      <c r="K106" s="9"/>
      <c r="M106" s="1" t="s">
        <v>12</v>
      </c>
      <c r="Q106" s="1" t="s">
        <v>18</v>
      </c>
    </row>
    <row r="107" spans="2:17" x14ac:dyDescent="0.25">
      <c r="B107" s="1" t="s">
        <v>21</v>
      </c>
      <c r="C107" s="1" t="s">
        <v>16</v>
      </c>
      <c r="D107" s="1" t="s">
        <v>24</v>
      </c>
      <c r="E107" s="1" t="s">
        <v>19</v>
      </c>
      <c r="F107" s="1">
        <v>1.6058117629999999</v>
      </c>
      <c r="H107" s="1" t="s">
        <v>18</v>
      </c>
      <c r="I107" s="1">
        <v>1</v>
      </c>
      <c r="J107" s="9">
        <v>52232</v>
      </c>
      <c r="K107" s="9"/>
      <c r="M107" s="1" t="s">
        <v>12</v>
      </c>
      <c r="Q107" s="1" t="s">
        <v>18</v>
      </c>
    </row>
    <row r="108" spans="2:17" x14ac:dyDescent="0.25">
      <c r="B108" s="1" t="s">
        <v>21</v>
      </c>
      <c r="C108" s="1" t="s">
        <v>16</v>
      </c>
      <c r="D108" s="1" t="s">
        <v>24</v>
      </c>
      <c r="E108" s="1" t="s">
        <v>19</v>
      </c>
      <c r="F108" s="1">
        <v>1.6424403949999999</v>
      </c>
      <c r="H108" s="1" t="s">
        <v>18</v>
      </c>
      <c r="I108" s="1">
        <v>1</v>
      </c>
      <c r="J108" s="9">
        <v>52597</v>
      </c>
      <c r="K108" s="9"/>
      <c r="M108" s="1" t="s">
        <v>12</v>
      </c>
      <c r="Q108" s="1" t="s">
        <v>18</v>
      </c>
    </row>
    <row r="109" spans="2:17" x14ac:dyDescent="0.25">
      <c r="B109" s="1" t="s">
        <v>21</v>
      </c>
      <c r="C109" s="1" t="s">
        <v>16</v>
      </c>
      <c r="D109" s="1" t="s">
        <v>24</v>
      </c>
      <c r="E109" s="1" t="s">
        <v>19</v>
      </c>
      <c r="F109" s="1">
        <v>1.6799045260000001</v>
      </c>
      <c r="H109" s="1" t="s">
        <v>18</v>
      </c>
      <c r="I109" s="1">
        <v>1</v>
      </c>
      <c r="J109" s="9">
        <v>52963</v>
      </c>
      <c r="K109" s="9"/>
      <c r="M109" s="1" t="s">
        <v>12</v>
      </c>
      <c r="Q109" s="1" t="s">
        <v>18</v>
      </c>
    </row>
    <row r="110" spans="2:17" x14ac:dyDescent="0.25">
      <c r="B110" s="1" t="s">
        <v>21</v>
      </c>
      <c r="C110" s="1" t="s">
        <v>16</v>
      </c>
      <c r="D110" s="1" t="s">
        <v>23</v>
      </c>
      <c r="E110" s="1" t="s">
        <v>19</v>
      </c>
      <c r="F110" s="1">
        <v>34.479999999999997</v>
      </c>
      <c r="H110" s="1" t="s">
        <v>18</v>
      </c>
      <c r="I110" s="1">
        <v>1</v>
      </c>
      <c r="J110" s="9">
        <v>44562</v>
      </c>
      <c r="K110" s="9"/>
      <c r="M110" s="1" t="s">
        <v>12</v>
      </c>
      <c r="Q110" s="1" t="s">
        <v>22</v>
      </c>
    </row>
    <row r="111" spans="2:17" x14ac:dyDescent="0.25">
      <c r="B111" s="1" t="s">
        <v>21</v>
      </c>
      <c r="C111" s="1" t="s">
        <v>16</v>
      </c>
      <c r="D111" s="1" t="s">
        <v>23</v>
      </c>
      <c r="E111" s="1" t="s">
        <v>19</v>
      </c>
      <c r="F111" s="1">
        <v>34.479999999999997</v>
      </c>
      <c r="H111" s="1" t="s">
        <v>18</v>
      </c>
      <c r="I111" s="1">
        <v>1</v>
      </c>
      <c r="J111" s="9">
        <v>44927</v>
      </c>
      <c r="K111" s="9"/>
      <c r="M111" s="1" t="s">
        <v>12</v>
      </c>
      <c r="Q111" s="1" t="s">
        <v>22</v>
      </c>
    </row>
    <row r="112" spans="2:17" x14ac:dyDescent="0.25">
      <c r="B112" s="1" t="s">
        <v>21</v>
      </c>
      <c r="C112" s="1" t="s">
        <v>16</v>
      </c>
      <c r="D112" s="1" t="s">
        <v>23</v>
      </c>
      <c r="E112" s="1" t="s">
        <v>19</v>
      </c>
      <c r="F112" s="1">
        <v>35.799999999999997</v>
      </c>
      <c r="H112" s="1" t="s">
        <v>18</v>
      </c>
      <c r="I112" s="1">
        <v>1</v>
      </c>
      <c r="J112" s="9">
        <v>45292</v>
      </c>
      <c r="K112" s="9"/>
      <c r="M112" s="1" t="s">
        <v>12</v>
      </c>
      <c r="Q112" s="1" t="s">
        <v>22</v>
      </c>
    </row>
    <row r="113" spans="2:17" x14ac:dyDescent="0.25">
      <c r="B113" s="1" t="s">
        <v>21</v>
      </c>
      <c r="C113" s="1" t="s">
        <v>16</v>
      </c>
      <c r="D113" s="1" t="s">
        <v>23</v>
      </c>
      <c r="E113" s="1" t="s">
        <v>19</v>
      </c>
      <c r="F113" s="1">
        <v>35.799999999999997</v>
      </c>
      <c r="H113" s="1" t="s">
        <v>18</v>
      </c>
      <c r="I113" s="1">
        <v>1</v>
      </c>
      <c r="J113" s="9">
        <v>45658</v>
      </c>
      <c r="K113" s="9"/>
      <c r="M113" s="1" t="s">
        <v>12</v>
      </c>
      <c r="Q113" s="1" t="s">
        <v>22</v>
      </c>
    </row>
    <row r="114" spans="2:17" x14ac:dyDescent="0.25">
      <c r="B114" s="1" t="s">
        <v>21</v>
      </c>
      <c r="C114" s="1" t="s">
        <v>16</v>
      </c>
      <c r="D114" s="1" t="s">
        <v>23</v>
      </c>
      <c r="E114" s="1" t="s">
        <v>19</v>
      </c>
      <c r="F114" s="1">
        <v>37.130000000000003</v>
      </c>
      <c r="H114" s="1" t="s">
        <v>18</v>
      </c>
      <c r="I114" s="1">
        <v>1</v>
      </c>
      <c r="J114" s="9">
        <v>46023</v>
      </c>
      <c r="K114" s="9"/>
      <c r="M114" s="1" t="s">
        <v>12</v>
      </c>
      <c r="Q114" s="1" t="s">
        <v>22</v>
      </c>
    </row>
    <row r="115" spans="2:17" x14ac:dyDescent="0.25">
      <c r="B115" s="1" t="s">
        <v>21</v>
      </c>
      <c r="C115" s="1" t="s">
        <v>16</v>
      </c>
      <c r="D115" s="1" t="s">
        <v>23</v>
      </c>
      <c r="E115" s="1" t="s">
        <v>19</v>
      </c>
      <c r="F115" s="1">
        <v>38.450000000000003</v>
      </c>
      <c r="H115" s="1" t="s">
        <v>18</v>
      </c>
      <c r="I115" s="1">
        <v>1</v>
      </c>
      <c r="J115" s="9">
        <v>46388</v>
      </c>
      <c r="K115" s="9"/>
      <c r="M115" s="1" t="s">
        <v>12</v>
      </c>
      <c r="Q115" s="1" t="s">
        <v>22</v>
      </c>
    </row>
    <row r="116" spans="2:17" x14ac:dyDescent="0.25">
      <c r="B116" s="1" t="s">
        <v>21</v>
      </c>
      <c r="C116" s="1" t="s">
        <v>16</v>
      </c>
      <c r="D116" s="1" t="s">
        <v>23</v>
      </c>
      <c r="E116" s="1" t="s">
        <v>19</v>
      </c>
      <c r="F116" s="1">
        <v>38.450000000000003</v>
      </c>
      <c r="H116" s="1" t="s">
        <v>18</v>
      </c>
      <c r="I116" s="1">
        <v>1</v>
      </c>
      <c r="J116" s="9">
        <v>46753</v>
      </c>
      <c r="K116" s="9"/>
      <c r="M116" s="1" t="s">
        <v>12</v>
      </c>
      <c r="Q116" s="1" t="s">
        <v>22</v>
      </c>
    </row>
    <row r="117" spans="2:17" x14ac:dyDescent="0.25">
      <c r="B117" s="1" t="s">
        <v>21</v>
      </c>
      <c r="C117" s="1" t="s">
        <v>16</v>
      </c>
      <c r="D117" s="1" t="s">
        <v>23</v>
      </c>
      <c r="E117" s="1" t="s">
        <v>19</v>
      </c>
      <c r="F117" s="1">
        <v>39.78</v>
      </c>
      <c r="H117" s="1" t="s">
        <v>18</v>
      </c>
      <c r="I117" s="1">
        <v>1</v>
      </c>
      <c r="J117" s="9">
        <v>47119</v>
      </c>
      <c r="K117" s="9"/>
      <c r="M117" s="1" t="s">
        <v>12</v>
      </c>
      <c r="Q117" s="1" t="s">
        <v>22</v>
      </c>
    </row>
    <row r="118" spans="2:17" x14ac:dyDescent="0.25">
      <c r="B118" s="1" t="s">
        <v>21</v>
      </c>
      <c r="C118" s="1" t="s">
        <v>16</v>
      </c>
      <c r="D118" s="1" t="s">
        <v>23</v>
      </c>
      <c r="E118" s="1" t="s">
        <v>19</v>
      </c>
      <c r="F118" s="1">
        <v>39.78</v>
      </c>
      <c r="H118" s="1" t="s">
        <v>18</v>
      </c>
      <c r="I118" s="1">
        <v>1</v>
      </c>
      <c r="J118" s="9">
        <v>47484</v>
      </c>
      <c r="K118" s="9"/>
      <c r="M118" s="1" t="s">
        <v>12</v>
      </c>
      <c r="Q118" s="1" t="s">
        <v>22</v>
      </c>
    </row>
    <row r="119" spans="2:17" x14ac:dyDescent="0.25">
      <c r="B119" s="1" t="s">
        <v>21</v>
      </c>
      <c r="C119" s="1" t="s">
        <v>16</v>
      </c>
      <c r="D119" s="1" t="s">
        <v>23</v>
      </c>
      <c r="E119" s="1" t="s">
        <v>19</v>
      </c>
      <c r="F119" s="1">
        <v>41.11</v>
      </c>
      <c r="H119" s="1" t="s">
        <v>18</v>
      </c>
      <c r="I119" s="1">
        <v>1</v>
      </c>
      <c r="J119" s="9">
        <v>47849</v>
      </c>
      <c r="K119" s="9"/>
      <c r="M119" s="1" t="s">
        <v>12</v>
      </c>
      <c r="Q119" s="1" t="s">
        <v>22</v>
      </c>
    </row>
    <row r="120" spans="2:17" x14ac:dyDescent="0.25">
      <c r="B120" s="1" t="s">
        <v>21</v>
      </c>
      <c r="C120" s="1" t="s">
        <v>16</v>
      </c>
      <c r="D120" s="1" t="s">
        <v>23</v>
      </c>
      <c r="E120" s="1" t="s">
        <v>19</v>
      </c>
      <c r="F120" s="1">
        <v>41.11</v>
      </c>
      <c r="H120" s="1" t="s">
        <v>18</v>
      </c>
      <c r="I120" s="1">
        <v>1</v>
      </c>
      <c r="J120" s="9">
        <v>48214</v>
      </c>
      <c r="K120" s="9"/>
      <c r="M120" s="1" t="s">
        <v>12</v>
      </c>
      <c r="Q120" s="1" t="s">
        <v>22</v>
      </c>
    </row>
    <row r="121" spans="2:17" x14ac:dyDescent="0.25">
      <c r="B121" s="1" t="s">
        <v>21</v>
      </c>
      <c r="C121" s="1" t="s">
        <v>16</v>
      </c>
      <c r="D121" s="1" t="s">
        <v>23</v>
      </c>
      <c r="E121" s="1" t="s">
        <v>19</v>
      </c>
      <c r="F121" s="1">
        <v>42.43</v>
      </c>
      <c r="H121" s="1" t="s">
        <v>18</v>
      </c>
      <c r="I121" s="1">
        <v>1</v>
      </c>
      <c r="J121" s="9">
        <v>48580</v>
      </c>
      <c r="K121" s="9"/>
      <c r="M121" s="1" t="s">
        <v>12</v>
      </c>
      <c r="Q121" s="1" t="s">
        <v>22</v>
      </c>
    </row>
    <row r="122" spans="2:17" x14ac:dyDescent="0.25">
      <c r="B122" s="1" t="s">
        <v>21</v>
      </c>
      <c r="C122" s="1" t="s">
        <v>16</v>
      </c>
      <c r="D122" s="1" t="s">
        <v>23</v>
      </c>
      <c r="E122" s="1" t="s">
        <v>19</v>
      </c>
      <c r="F122" s="1">
        <v>43.76</v>
      </c>
      <c r="H122" s="1" t="s">
        <v>18</v>
      </c>
      <c r="I122" s="1">
        <v>1</v>
      </c>
      <c r="J122" s="9">
        <v>48945</v>
      </c>
      <c r="K122" s="9"/>
      <c r="M122" s="1" t="s">
        <v>12</v>
      </c>
      <c r="Q122" s="1" t="s">
        <v>22</v>
      </c>
    </row>
    <row r="123" spans="2:17" x14ac:dyDescent="0.25">
      <c r="B123" s="1" t="s">
        <v>21</v>
      </c>
      <c r="C123" s="1" t="s">
        <v>16</v>
      </c>
      <c r="D123" s="1" t="s">
        <v>23</v>
      </c>
      <c r="E123" s="1" t="s">
        <v>19</v>
      </c>
      <c r="F123" s="1">
        <v>43.76</v>
      </c>
      <c r="H123" s="1" t="s">
        <v>18</v>
      </c>
      <c r="I123" s="1">
        <v>1</v>
      </c>
      <c r="J123" s="9">
        <v>49310</v>
      </c>
      <c r="K123" s="9"/>
      <c r="M123" s="1" t="s">
        <v>12</v>
      </c>
      <c r="Q123" s="1" t="s">
        <v>22</v>
      </c>
    </row>
    <row r="124" spans="2:17" x14ac:dyDescent="0.25">
      <c r="B124" s="1" t="s">
        <v>21</v>
      </c>
      <c r="C124" s="1" t="s">
        <v>16</v>
      </c>
      <c r="D124" s="1" t="s">
        <v>23</v>
      </c>
      <c r="E124" s="1" t="s">
        <v>19</v>
      </c>
      <c r="F124" s="1">
        <v>45.08</v>
      </c>
      <c r="H124" s="1" t="s">
        <v>18</v>
      </c>
      <c r="I124" s="1">
        <v>1</v>
      </c>
      <c r="J124" s="9">
        <v>49675</v>
      </c>
      <c r="K124" s="9"/>
      <c r="M124" s="1" t="s">
        <v>12</v>
      </c>
      <c r="Q124" s="1" t="s">
        <v>22</v>
      </c>
    </row>
    <row r="125" spans="2:17" x14ac:dyDescent="0.25">
      <c r="B125" s="1" t="s">
        <v>21</v>
      </c>
      <c r="C125" s="1" t="s">
        <v>16</v>
      </c>
      <c r="D125" s="1" t="s">
        <v>23</v>
      </c>
      <c r="E125" s="1" t="s">
        <v>19</v>
      </c>
      <c r="F125" s="1">
        <v>46.41</v>
      </c>
      <c r="H125" s="1" t="s">
        <v>18</v>
      </c>
      <c r="I125" s="1">
        <v>1</v>
      </c>
      <c r="J125" s="9">
        <v>50041</v>
      </c>
      <c r="K125" s="9"/>
      <c r="M125" s="1" t="s">
        <v>12</v>
      </c>
      <c r="Q125" s="1" t="s">
        <v>22</v>
      </c>
    </row>
    <row r="126" spans="2:17" x14ac:dyDescent="0.25">
      <c r="B126" s="1" t="s">
        <v>21</v>
      </c>
      <c r="C126" s="1" t="s">
        <v>16</v>
      </c>
      <c r="D126" s="1" t="s">
        <v>23</v>
      </c>
      <c r="E126" s="1" t="s">
        <v>19</v>
      </c>
      <c r="F126" s="1">
        <v>46.41</v>
      </c>
      <c r="H126" s="1" t="s">
        <v>18</v>
      </c>
      <c r="I126" s="1">
        <v>1</v>
      </c>
      <c r="J126" s="9">
        <v>50406</v>
      </c>
      <c r="K126" s="9"/>
      <c r="M126" s="1" t="s">
        <v>12</v>
      </c>
      <c r="Q126" s="1" t="s">
        <v>22</v>
      </c>
    </row>
    <row r="127" spans="2:17" x14ac:dyDescent="0.25">
      <c r="B127" s="1" t="s">
        <v>21</v>
      </c>
      <c r="C127" s="1" t="s">
        <v>16</v>
      </c>
      <c r="D127" s="1" t="s">
        <v>23</v>
      </c>
      <c r="E127" s="1" t="s">
        <v>19</v>
      </c>
      <c r="F127" s="1">
        <v>47.74</v>
      </c>
      <c r="H127" s="1" t="s">
        <v>18</v>
      </c>
      <c r="I127" s="1">
        <v>1</v>
      </c>
      <c r="J127" s="9">
        <v>50771</v>
      </c>
      <c r="K127" s="9"/>
      <c r="M127" s="1" t="s">
        <v>12</v>
      </c>
      <c r="Q127" s="1" t="s">
        <v>22</v>
      </c>
    </row>
    <row r="128" spans="2:17" x14ac:dyDescent="0.25">
      <c r="B128" s="1" t="s">
        <v>21</v>
      </c>
      <c r="C128" s="1" t="s">
        <v>16</v>
      </c>
      <c r="D128" s="1" t="s">
        <v>23</v>
      </c>
      <c r="E128" s="1" t="s">
        <v>19</v>
      </c>
      <c r="F128" s="1">
        <v>49.06</v>
      </c>
      <c r="H128" s="1" t="s">
        <v>18</v>
      </c>
      <c r="I128" s="1">
        <v>1</v>
      </c>
      <c r="J128" s="9">
        <v>51136</v>
      </c>
      <c r="K128" s="9"/>
      <c r="M128" s="1" t="s">
        <v>12</v>
      </c>
      <c r="Q128" s="1" t="s">
        <v>22</v>
      </c>
    </row>
    <row r="129" spans="2:17" x14ac:dyDescent="0.25">
      <c r="B129" s="1" t="s">
        <v>21</v>
      </c>
      <c r="C129" s="1" t="s">
        <v>16</v>
      </c>
      <c r="D129" s="1" t="s">
        <v>23</v>
      </c>
      <c r="E129" s="1" t="s">
        <v>19</v>
      </c>
      <c r="F129" s="1">
        <v>50.39</v>
      </c>
      <c r="H129" s="1" t="s">
        <v>18</v>
      </c>
      <c r="I129" s="1">
        <v>1</v>
      </c>
      <c r="J129" s="9">
        <v>51502</v>
      </c>
      <c r="K129" s="9"/>
      <c r="M129" s="1" t="s">
        <v>12</v>
      </c>
      <c r="Q129" s="1" t="s">
        <v>22</v>
      </c>
    </row>
    <row r="130" spans="2:17" x14ac:dyDescent="0.25">
      <c r="B130" s="1" t="s">
        <v>21</v>
      </c>
      <c r="C130" s="1" t="s">
        <v>16</v>
      </c>
      <c r="D130" s="1" t="s">
        <v>23</v>
      </c>
      <c r="E130" s="1" t="s">
        <v>19</v>
      </c>
      <c r="F130" s="1">
        <v>50.39</v>
      </c>
      <c r="H130" s="1" t="s">
        <v>18</v>
      </c>
      <c r="I130" s="1">
        <v>1</v>
      </c>
      <c r="J130" s="9">
        <v>51867</v>
      </c>
      <c r="K130" s="9"/>
      <c r="M130" s="1" t="s">
        <v>12</v>
      </c>
      <c r="Q130" s="1" t="s">
        <v>22</v>
      </c>
    </row>
    <row r="131" spans="2:17" x14ac:dyDescent="0.25">
      <c r="B131" s="1" t="s">
        <v>21</v>
      </c>
      <c r="C131" s="1" t="s">
        <v>16</v>
      </c>
      <c r="D131" s="1" t="s">
        <v>20</v>
      </c>
      <c r="E131" s="1" t="s">
        <v>19</v>
      </c>
      <c r="F131" s="1">
        <v>1</v>
      </c>
      <c r="H131" s="1" t="s">
        <v>18</v>
      </c>
      <c r="I131" s="1">
        <v>1</v>
      </c>
      <c r="J131" s="9">
        <v>44562</v>
      </c>
      <c r="M131" s="1" t="s">
        <v>12</v>
      </c>
    </row>
    <row r="132" spans="2:17" x14ac:dyDescent="0.25">
      <c r="B132" s="1" t="s">
        <v>21</v>
      </c>
      <c r="C132" s="1" t="s">
        <v>16</v>
      </c>
      <c r="D132" s="1" t="s">
        <v>20</v>
      </c>
      <c r="E132" s="1" t="s">
        <v>19</v>
      </c>
      <c r="F132" s="1">
        <v>0.99439999999999995</v>
      </c>
      <c r="H132" s="1" t="s">
        <v>18</v>
      </c>
      <c r="I132" s="1">
        <v>1</v>
      </c>
      <c r="J132" s="9">
        <v>44927</v>
      </c>
      <c r="M132" s="1" t="s">
        <v>12</v>
      </c>
    </row>
    <row r="133" spans="2:17" x14ac:dyDescent="0.25">
      <c r="B133" s="1" t="s">
        <v>21</v>
      </c>
      <c r="C133" s="1" t="s">
        <v>16</v>
      </c>
      <c r="D133" s="1" t="s">
        <v>20</v>
      </c>
      <c r="E133" s="1" t="s">
        <v>19</v>
      </c>
      <c r="F133" s="1">
        <v>0.99199999999999999</v>
      </c>
      <c r="H133" s="1" t="s">
        <v>18</v>
      </c>
      <c r="I133" s="1">
        <v>1</v>
      </c>
      <c r="J133" s="9">
        <v>45292</v>
      </c>
      <c r="M133" s="1" t="s">
        <v>12</v>
      </c>
    </row>
    <row r="134" spans="2:17" x14ac:dyDescent="0.25">
      <c r="B134" s="1" t="s">
        <v>21</v>
      </c>
      <c r="C134" s="1" t="s">
        <v>16</v>
      </c>
      <c r="D134" s="1" t="s">
        <v>20</v>
      </c>
      <c r="E134" s="1" t="s">
        <v>19</v>
      </c>
      <c r="F134" s="1">
        <v>0.9919</v>
      </c>
      <c r="H134" s="1" t="s">
        <v>18</v>
      </c>
      <c r="I134" s="1">
        <v>1</v>
      </c>
      <c r="J134" s="9">
        <v>45658</v>
      </c>
      <c r="M134" s="1" t="s">
        <v>12</v>
      </c>
    </row>
    <row r="135" spans="2:17" x14ac:dyDescent="0.25">
      <c r="B135" s="1" t="s">
        <v>21</v>
      </c>
      <c r="C135" s="1" t="s">
        <v>16</v>
      </c>
      <c r="D135" s="1" t="s">
        <v>20</v>
      </c>
      <c r="E135" s="1" t="s">
        <v>19</v>
      </c>
      <c r="F135" s="1">
        <v>0.99419999999999997</v>
      </c>
      <c r="H135" s="1" t="s">
        <v>18</v>
      </c>
      <c r="I135" s="1">
        <v>1</v>
      </c>
      <c r="J135" s="9">
        <v>46023</v>
      </c>
      <c r="M135" s="1" t="s">
        <v>12</v>
      </c>
    </row>
    <row r="136" spans="2:17" x14ac:dyDescent="0.25">
      <c r="B136" s="1" t="s">
        <v>21</v>
      </c>
      <c r="C136" s="1" t="s">
        <v>16</v>
      </c>
      <c r="D136" s="1" t="s">
        <v>20</v>
      </c>
      <c r="E136" s="1" t="s">
        <v>19</v>
      </c>
      <c r="F136" s="1">
        <v>0.99790000000000001</v>
      </c>
      <c r="H136" s="1" t="s">
        <v>18</v>
      </c>
      <c r="I136" s="1">
        <v>1</v>
      </c>
      <c r="J136" s="9">
        <v>46388</v>
      </c>
      <c r="M136" s="1" t="s">
        <v>12</v>
      </c>
    </row>
    <row r="137" spans="2:17" x14ac:dyDescent="0.25">
      <c r="B137" s="1" t="s">
        <v>21</v>
      </c>
      <c r="C137" s="1" t="s">
        <v>16</v>
      </c>
      <c r="D137" s="1" t="s">
        <v>20</v>
      </c>
      <c r="E137" s="1" t="s">
        <v>19</v>
      </c>
      <c r="F137" s="1">
        <v>1.0031000000000001</v>
      </c>
      <c r="H137" s="1" t="s">
        <v>18</v>
      </c>
      <c r="I137" s="1">
        <v>1</v>
      </c>
      <c r="J137" s="9">
        <v>46753</v>
      </c>
      <c r="M137" s="1" t="s">
        <v>12</v>
      </c>
    </row>
    <row r="138" spans="2:17" x14ac:dyDescent="0.25">
      <c r="B138" s="1" t="s">
        <v>21</v>
      </c>
      <c r="C138" s="1" t="s">
        <v>16</v>
      </c>
      <c r="D138" s="1" t="s">
        <v>20</v>
      </c>
      <c r="E138" s="1" t="s">
        <v>19</v>
      </c>
      <c r="F138" s="1">
        <v>1.0095000000000001</v>
      </c>
      <c r="H138" s="1" t="s">
        <v>18</v>
      </c>
      <c r="I138" s="1">
        <v>1</v>
      </c>
      <c r="J138" s="9">
        <v>47119</v>
      </c>
      <c r="M138" s="1" t="s">
        <v>12</v>
      </c>
    </row>
    <row r="139" spans="2:17" x14ac:dyDescent="0.25">
      <c r="B139" s="1" t="s">
        <v>21</v>
      </c>
      <c r="C139" s="1" t="s">
        <v>16</v>
      </c>
      <c r="D139" s="1" t="s">
        <v>20</v>
      </c>
      <c r="E139" s="1" t="s">
        <v>19</v>
      </c>
      <c r="F139" s="1">
        <v>1.0170999999999999</v>
      </c>
      <c r="H139" s="1" t="s">
        <v>18</v>
      </c>
      <c r="I139" s="1">
        <v>1</v>
      </c>
      <c r="J139" s="9">
        <v>47484</v>
      </c>
      <c r="M139" s="1" t="s">
        <v>12</v>
      </c>
    </row>
    <row r="140" spans="2:17" x14ac:dyDescent="0.25">
      <c r="B140" s="1" t="s">
        <v>21</v>
      </c>
      <c r="C140" s="1" t="s">
        <v>16</v>
      </c>
      <c r="D140" s="1" t="s">
        <v>20</v>
      </c>
      <c r="E140" s="1" t="s">
        <v>19</v>
      </c>
      <c r="F140" s="1">
        <v>1.0255000000000001</v>
      </c>
      <c r="H140" s="1" t="s">
        <v>18</v>
      </c>
      <c r="I140" s="1">
        <v>1</v>
      </c>
      <c r="J140" s="9">
        <v>47849</v>
      </c>
      <c r="M140" s="1" t="s">
        <v>12</v>
      </c>
    </row>
    <row r="141" spans="2:17" x14ac:dyDescent="0.25">
      <c r="B141" s="1" t="s">
        <v>21</v>
      </c>
      <c r="C141" s="1" t="s">
        <v>16</v>
      </c>
      <c r="D141" s="1" t="s">
        <v>20</v>
      </c>
      <c r="E141" s="1" t="s">
        <v>19</v>
      </c>
      <c r="F141" s="1">
        <v>1.0350999999999999</v>
      </c>
      <c r="H141" s="1" t="s">
        <v>18</v>
      </c>
      <c r="I141" s="1">
        <v>1</v>
      </c>
      <c r="J141" s="9">
        <v>48214</v>
      </c>
      <c r="M141" s="1" t="s">
        <v>12</v>
      </c>
    </row>
    <row r="142" spans="2:17" x14ac:dyDescent="0.25">
      <c r="B142" s="1" t="s">
        <v>21</v>
      </c>
      <c r="C142" s="1" t="s">
        <v>16</v>
      </c>
      <c r="D142" s="1" t="s">
        <v>20</v>
      </c>
      <c r="E142" s="1" t="s">
        <v>19</v>
      </c>
      <c r="F142" s="1">
        <v>1.0452999999999999</v>
      </c>
      <c r="H142" s="1" t="s">
        <v>18</v>
      </c>
      <c r="I142" s="1">
        <v>1</v>
      </c>
      <c r="J142" s="9">
        <v>48580</v>
      </c>
      <c r="M142" s="1" t="s">
        <v>12</v>
      </c>
    </row>
    <row r="143" spans="2:17" x14ac:dyDescent="0.25">
      <c r="B143" s="1" t="s">
        <v>21</v>
      </c>
      <c r="C143" s="1" t="s">
        <v>16</v>
      </c>
      <c r="D143" s="1" t="s">
        <v>20</v>
      </c>
      <c r="E143" s="1" t="s">
        <v>19</v>
      </c>
      <c r="F143" s="1">
        <v>1.0562</v>
      </c>
      <c r="H143" s="1" t="s">
        <v>18</v>
      </c>
      <c r="I143" s="1">
        <v>1</v>
      </c>
      <c r="J143" s="9">
        <v>48945</v>
      </c>
      <c r="M143" s="1" t="s">
        <v>12</v>
      </c>
    </row>
    <row r="144" spans="2:17" x14ac:dyDescent="0.25">
      <c r="B144" s="1" t="s">
        <v>21</v>
      </c>
      <c r="C144" s="1" t="s">
        <v>16</v>
      </c>
      <c r="D144" s="1" t="s">
        <v>20</v>
      </c>
      <c r="E144" s="1" t="s">
        <v>19</v>
      </c>
      <c r="F144" s="1">
        <v>1.0679000000000001</v>
      </c>
      <c r="H144" s="1" t="s">
        <v>18</v>
      </c>
      <c r="I144" s="1">
        <v>1</v>
      </c>
      <c r="J144" s="9">
        <v>49310</v>
      </c>
      <c r="M144" s="1" t="s">
        <v>12</v>
      </c>
    </row>
    <row r="145" spans="2:13" x14ac:dyDescent="0.25">
      <c r="B145" s="1" t="s">
        <v>21</v>
      </c>
      <c r="C145" s="1" t="s">
        <v>16</v>
      </c>
      <c r="D145" s="1" t="s">
        <v>20</v>
      </c>
      <c r="E145" s="1" t="s">
        <v>19</v>
      </c>
      <c r="F145" s="1">
        <v>1.0868</v>
      </c>
      <c r="H145" s="1" t="s">
        <v>18</v>
      </c>
      <c r="I145" s="1">
        <v>1</v>
      </c>
      <c r="J145" s="9">
        <v>49675</v>
      </c>
      <c r="M145" s="1" t="s">
        <v>12</v>
      </c>
    </row>
    <row r="146" spans="2:13" x14ac:dyDescent="0.25">
      <c r="B146" s="1" t="s">
        <v>21</v>
      </c>
      <c r="C146" s="1" t="s">
        <v>16</v>
      </c>
      <c r="D146" s="1" t="s">
        <v>20</v>
      </c>
      <c r="E146" s="1" t="s">
        <v>19</v>
      </c>
      <c r="F146" s="1">
        <v>1.1059000000000001</v>
      </c>
      <c r="H146" s="1" t="s">
        <v>18</v>
      </c>
      <c r="I146" s="1">
        <v>1</v>
      </c>
      <c r="J146" s="9">
        <v>50041</v>
      </c>
      <c r="M146" s="1" t="s">
        <v>12</v>
      </c>
    </row>
    <row r="147" spans="2:13" x14ac:dyDescent="0.25">
      <c r="B147" s="1" t="s">
        <v>21</v>
      </c>
      <c r="C147" s="1" t="s">
        <v>16</v>
      </c>
      <c r="D147" s="1" t="s">
        <v>20</v>
      </c>
      <c r="E147" s="1" t="s">
        <v>19</v>
      </c>
      <c r="F147" s="1">
        <v>1.1255999999999999</v>
      </c>
      <c r="H147" s="1" t="s">
        <v>18</v>
      </c>
      <c r="I147" s="1">
        <v>1</v>
      </c>
      <c r="J147" s="9">
        <v>50406</v>
      </c>
      <c r="M147" s="1" t="s">
        <v>12</v>
      </c>
    </row>
    <row r="148" spans="2:13" x14ac:dyDescent="0.25">
      <c r="B148" s="1" t="s">
        <v>21</v>
      </c>
      <c r="C148" s="1" t="s">
        <v>16</v>
      </c>
      <c r="D148" s="1" t="s">
        <v>20</v>
      </c>
      <c r="E148" s="1" t="s">
        <v>19</v>
      </c>
      <c r="F148" s="1">
        <v>1.1456</v>
      </c>
      <c r="H148" s="1" t="s">
        <v>18</v>
      </c>
      <c r="I148" s="1">
        <v>1</v>
      </c>
      <c r="J148" s="9">
        <v>50771</v>
      </c>
      <c r="M148" s="1" t="s">
        <v>12</v>
      </c>
    </row>
    <row r="149" spans="2:13" x14ac:dyDescent="0.25">
      <c r="B149" s="1" t="s">
        <v>21</v>
      </c>
      <c r="C149" s="1" t="s">
        <v>16</v>
      </c>
      <c r="D149" s="1" t="s">
        <v>20</v>
      </c>
      <c r="E149" s="1" t="s">
        <v>19</v>
      </c>
      <c r="F149" s="1">
        <v>1.1657</v>
      </c>
      <c r="H149" s="1" t="s">
        <v>18</v>
      </c>
      <c r="I149" s="1">
        <v>1</v>
      </c>
      <c r="J149" s="9">
        <v>51136</v>
      </c>
      <c r="M149" s="1" t="s">
        <v>12</v>
      </c>
    </row>
    <row r="150" spans="2:13" x14ac:dyDescent="0.25">
      <c r="B150" s="1" t="s">
        <v>21</v>
      </c>
      <c r="C150" s="1" t="s">
        <v>16</v>
      </c>
      <c r="D150" s="1" t="s">
        <v>20</v>
      </c>
      <c r="E150" s="1" t="s">
        <v>19</v>
      </c>
      <c r="F150" s="1">
        <v>1.1862999999999999</v>
      </c>
      <c r="H150" s="1" t="s">
        <v>18</v>
      </c>
      <c r="I150" s="1">
        <v>1</v>
      </c>
      <c r="J150" s="9">
        <v>51502</v>
      </c>
      <c r="M150" s="1" t="s">
        <v>12</v>
      </c>
    </row>
    <row r="151" spans="2:13" x14ac:dyDescent="0.25">
      <c r="B151" s="1" t="s">
        <v>21</v>
      </c>
      <c r="C151" s="1" t="s">
        <v>16</v>
      </c>
      <c r="D151" s="1" t="s">
        <v>20</v>
      </c>
      <c r="E151" s="1" t="s">
        <v>19</v>
      </c>
      <c r="F151" s="1">
        <v>1.2073</v>
      </c>
      <c r="H151" s="1" t="s">
        <v>18</v>
      </c>
      <c r="I151" s="1">
        <v>1</v>
      </c>
      <c r="J151" s="9">
        <v>51867</v>
      </c>
      <c r="M151" s="1" t="s">
        <v>12</v>
      </c>
    </row>
    <row r="152" spans="2:13" x14ac:dyDescent="0.25">
      <c r="B152" s="1" t="s">
        <v>17</v>
      </c>
      <c r="C152" s="1" t="s">
        <v>16</v>
      </c>
      <c r="D152" s="1" t="s">
        <v>15</v>
      </c>
      <c r="E152" s="1" t="s">
        <v>14</v>
      </c>
      <c r="F152" s="1">
        <v>5</v>
      </c>
      <c r="H152" s="1" t="s">
        <v>13</v>
      </c>
      <c r="I152" s="1">
        <v>1</v>
      </c>
      <c r="J152" s="9"/>
      <c r="K152" s="9"/>
      <c r="M152" s="1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37FE54-7D0F-4067-AFE5-EF58640E0720}"/>
</file>

<file path=customXml/itemProps2.xml><?xml version="1.0" encoding="utf-8"?>
<ds:datastoreItem xmlns:ds="http://schemas.openxmlformats.org/officeDocument/2006/customXml" ds:itemID="{5C8E56F6-4C1B-419E-9DF4-067244035FDA}"/>
</file>

<file path=customXml/itemProps3.xml><?xml version="1.0" encoding="utf-8"?>
<ds:datastoreItem xmlns:ds="http://schemas.openxmlformats.org/officeDocument/2006/customXml" ds:itemID="{C3FA5635-D893-4827-B1E3-2FC71A3C66B9}"/>
</file>

<file path=customXml/itemProps4.xml><?xml version="1.0" encoding="utf-8"?>
<ds:datastoreItem xmlns:ds="http://schemas.openxmlformats.org/officeDocument/2006/customXml" ds:itemID="{E853BDA5-6F5D-4059-972D-EEBF3D7B2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2024-04-02T18:25:21Z</dcterms:created>
  <dcterms:modified xsi:type="dcterms:W3CDTF">2024-04-03T17:22:58Z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