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tg.wa.lcl\atg\DIV\PCC\ACTIVE\Cases\UE\UE_190882_Colstrip_Outage\1_Filings\Testimony_Direct_Response\PC\Exhibits\"/>
    </mc:Choice>
  </mc:AlternateContent>
  <bookViews>
    <workbookView xWindow="0" yWindow="0" windowWidth="15360" windowHeight="8910"/>
  </bookViews>
  <sheets>
    <sheet name="Colstrip" sheetId="1" r:id="rId1"/>
  </sheets>
  <definedNames>
    <definedName name="_xlnm.Print_Area" localSheetId="0">Colstrip!$A$2:$K$28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4" i="1"/>
  <c r="D26" i="1"/>
  <c r="C26" i="1"/>
  <c r="D21" i="1"/>
  <c r="C21" i="1"/>
  <c r="C14" i="1"/>
  <c r="C9" i="1"/>
  <c r="I25" i="1" l="1"/>
  <c r="E25" i="1"/>
  <c r="J25" i="1" s="1"/>
  <c r="K25" i="1" s="1"/>
  <c r="E24" i="1"/>
  <c r="G24" i="1" s="1"/>
  <c r="J20" i="1"/>
  <c r="J27" i="1" s="1"/>
  <c r="K27" i="1" s="1"/>
  <c r="I20" i="1"/>
  <c r="E20" i="1"/>
  <c r="F20" i="1" s="1"/>
  <c r="K20" i="1" l="1"/>
  <c r="F25" i="1"/>
  <c r="E19" i="1" l="1"/>
  <c r="G19" i="1" s="1"/>
  <c r="I13" i="1" l="1"/>
  <c r="I8" i="1"/>
  <c r="E13" i="1"/>
  <c r="J13" i="1" s="1"/>
  <c r="K13" i="1" s="1"/>
  <c r="E8" i="1"/>
  <c r="J8" i="1" s="1"/>
  <c r="K8" i="1" s="1"/>
  <c r="E12" i="1"/>
  <c r="G12" i="1" s="1"/>
  <c r="E7" i="1"/>
  <c r="G7" i="1" s="1"/>
  <c r="F13" i="1" l="1"/>
  <c r="J15" i="1"/>
  <c r="K15" i="1" s="1"/>
  <c r="F8" i="1"/>
</calcChain>
</file>

<file path=xl/sharedStrings.xml><?xml version="1.0" encoding="utf-8"?>
<sst xmlns="http://schemas.openxmlformats.org/spreadsheetml/2006/main" count="36" uniqueCount="26">
  <si>
    <t>Authorized</t>
  </si>
  <si>
    <t>July</t>
  </si>
  <si>
    <t>August</t>
  </si>
  <si>
    <t>Actual</t>
  </si>
  <si>
    <t>diff</t>
  </si>
  <si>
    <t>Avg pwr price</t>
  </si>
  <si>
    <t>Gen MWh</t>
  </si>
  <si>
    <t>(a)</t>
  </si>
  <si>
    <t>(b)</t>
  </si>
  <si>
    <t>(c)</t>
  </si>
  <si>
    <t>= b - c</t>
  </si>
  <si>
    <t>(d)</t>
  </si>
  <si>
    <t>(e)</t>
  </si>
  <si>
    <t>(f)</t>
  </si>
  <si>
    <t>= e / c</t>
  </si>
  <si>
    <t>= c + e</t>
  </si>
  <si>
    <t>input</t>
  </si>
  <si>
    <t>Oct</t>
  </si>
  <si>
    <t>Dec</t>
  </si>
  <si>
    <t>COLSTRIP</t>
  </si>
  <si>
    <t>COYOTE SPRINGS 2</t>
  </si>
  <si>
    <t>Fuel ($000's)</t>
  </si>
  <si>
    <t>Gas ($000's)</t>
  </si>
  <si>
    <t>Tot Variance ($000's)</t>
  </si>
  <si>
    <t>Replace pwr ($000's)</t>
  </si>
  <si>
    <t>$/MWh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</si>
</sst>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,_);_(&quot;$&quot;* \(#,##0,\);_(&quot;$&quot;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 indent="1"/>
    </xf>
    <xf numFmtId="37" fontId="0" fillId="0" borderId="0" xfId="0" applyNumberFormat="1"/>
    <xf numFmtId="42" fontId="0" fillId="0" borderId="0" xfId="0" applyNumberFormat="1"/>
    <xf numFmtId="44" fontId="0" fillId="0" borderId="0" xfId="0" applyNumberFormat="1"/>
    <xf numFmtId="0" fontId="2" fillId="0" borderId="0" xfId="0" applyFont="1" applyAlignment="1">
      <alignment horizontal="center" wrapText="1"/>
    </xf>
    <xf numFmtId="37" fontId="4" fillId="0" borderId="0" xfId="0" applyNumberFormat="1" applyFont="1"/>
    <xf numFmtId="42" fontId="4" fillId="0" borderId="0" xfId="0" applyNumberFormat="1" applyFont="1"/>
    <xf numFmtId="0" fontId="2" fillId="0" borderId="0" xfId="0" quotePrefix="1" applyFont="1" applyAlignment="1">
      <alignment horizontal="center"/>
    </xf>
    <xf numFmtId="0" fontId="2" fillId="0" borderId="0" xfId="0" quotePrefix="1" applyFont="1" applyAlignment="1">
      <alignment horizontal="center" wrapText="1"/>
    </xf>
    <xf numFmtId="42" fontId="5" fillId="0" borderId="0" xfId="0" applyNumberFormat="1" applyFont="1"/>
    <xf numFmtId="44" fontId="3" fillId="0" borderId="0" xfId="0" applyNumberFormat="1" applyFont="1"/>
    <xf numFmtId="0" fontId="3" fillId="0" borderId="0" xfId="0" applyFont="1"/>
    <xf numFmtId="164" fontId="4" fillId="0" borderId="0" xfId="0" applyNumberFormat="1" applyFont="1"/>
    <xf numFmtId="164" fontId="0" fillId="0" borderId="0" xfId="0" applyNumberFormat="1"/>
    <xf numFmtId="164" fontId="5" fillId="0" borderId="0" xfId="0" applyNumberFormat="1" applyFont="1"/>
    <xf numFmtId="164" fontId="1" fillId="0" borderId="0" xfId="0" applyNumberFormat="1" applyFont="1"/>
    <xf numFmtId="164" fontId="0" fillId="0" borderId="0" xfId="0" applyNumberFormat="1" applyFont="1"/>
    <xf numFmtId="164" fontId="4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7"/>
  <sheetViews>
    <sheetView showGridLines="0" tabSelected="1" zoomScale="85" zoomScaleNormal="85" workbookViewId="0"/>
  </sheetViews>
  <sheetFormatPr defaultRowHeight="15" x14ac:dyDescent="0.25"/>
  <cols>
    <col min="2" max="2" width="14.85546875" customWidth="1"/>
    <col min="3" max="5" width="12.7109375" customWidth="1"/>
    <col min="6" max="6" width="11.7109375" customWidth="1"/>
    <col min="7" max="7" width="8.7109375" customWidth="1"/>
    <col min="8" max="10" width="12.7109375" customWidth="1"/>
  </cols>
  <sheetData>
    <row r="2" spans="1:11" ht="30" x14ac:dyDescent="0.25">
      <c r="C2" s="3" t="s">
        <v>0</v>
      </c>
      <c r="D2" s="3" t="s">
        <v>3</v>
      </c>
      <c r="E2" s="3" t="s">
        <v>4</v>
      </c>
      <c r="F2" s="3"/>
      <c r="G2" s="8" t="s">
        <v>5</v>
      </c>
      <c r="H2" s="8" t="s">
        <v>24</v>
      </c>
      <c r="I2" s="8"/>
      <c r="J2" s="8" t="s">
        <v>23</v>
      </c>
    </row>
    <row r="3" spans="1:11" x14ac:dyDescent="0.25">
      <c r="C3" s="11" t="s">
        <v>7</v>
      </c>
      <c r="D3" s="11" t="s">
        <v>8</v>
      </c>
      <c r="E3" s="11" t="s">
        <v>9</v>
      </c>
      <c r="F3" s="3"/>
      <c r="G3" s="12" t="s">
        <v>11</v>
      </c>
      <c r="H3" s="12" t="s">
        <v>12</v>
      </c>
      <c r="I3" s="8"/>
      <c r="J3" s="11" t="s">
        <v>13</v>
      </c>
    </row>
    <row r="4" spans="1:11" x14ac:dyDescent="0.25">
      <c r="C4" s="8" t="s">
        <v>16</v>
      </c>
      <c r="D4" s="8" t="s">
        <v>16</v>
      </c>
      <c r="E4" s="11" t="s">
        <v>10</v>
      </c>
      <c r="F4" s="3"/>
      <c r="G4" s="12" t="s">
        <v>14</v>
      </c>
      <c r="H4" s="8" t="s">
        <v>16</v>
      </c>
      <c r="I4" s="8"/>
      <c r="J4" s="11" t="s">
        <v>15</v>
      </c>
    </row>
    <row r="5" spans="1:11" x14ac:dyDescent="0.25">
      <c r="A5" s="2" t="s">
        <v>19</v>
      </c>
    </row>
    <row r="6" spans="1:11" x14ac:dyDescent="0.25">
      <c r="B6" s="2" t="s">
        <v>1</v>
      </c>
    </row>
    <row r="7" spans="1:11" x14ac:dyDescent="0.25">
      <c r="B7" s="4" t="s">
        <v>6</v>
      </c>
      <c r="C7" s="9">
        <v>117846.30535647238</v>
      </c>
      <c r="D7" s="9">
        <v>34927</v>
      </c>
      <c r="E7" s="5">
        <f>D7 - C7</f>
        <v>-82919.305356472381</v>
      </c>
      <c r="F7" s="5"/>
      <c r="G7" s="7">
        <f>-H8/E7</f>
        <v>39.983642668990136</v>
      </c>
    </row>
    <row r="8" spans="1:11" x14ac:dyDescent="0.25">
      <c r="B8" s="4" t="s">
        <v>21</v>
      </c>
      <c r="C8" s="16">
        <v>1849542.5039248406</v>
      </c>
      <c r="D8" s="21">
        <v>853834.63000000035</v>
      </c>
      <c r="E8" s="17">
        <f>D8 - C8</f>
        <v>-995707.87392484024</v>
      </c>
      <c r="F8" t="str">
        <f>IF(E8&gt;0, "unfav", "fav")</f>
        <v>fav</v>
      </c>
      <c r="H8" s="16">
        <v>3315415.8757340717</v>
      </c>
      <c r="I8" t="str">
        <f>IF(H8&gt;0, "unfav", "fav")</f>
        <v>unfav</v>
      </c>
      <c r="J8" s="17">
        <f>E8 + H8</f>
        <v>2319708.0018092315</v>
      </c>
      <c r="K8" t="str">
        <f>IF(J8&gt;0, "unfav", "fav")</f>
        <v>unfav</v>
      </c>
    </row>
    <row r="9" spans="1:11" x14ac:dyDescent="0.25">
      <c r="B9" s="4" t="s">
        <v>25</v>
      </c>
      <c r="C9" s="14">
        <f>C8/C7</f>
        <v>15.694531095651865</v>
      </c>
      <c r="D9" s="14">
        <f>D8/D7</f>
        <v>24.446263062959897</v>
      </c>
      <c r="E9" s="1"/>
      <c r="F9" s="1"/>
    </row>
    <row r="10" spans="1:11" x14ac:dyDescent="0.25">
      <c r="C10" s="14"/>
      <c r="D10" s="14"/>
      <c r="E10" s="1"/>
      <c r="F10" s="1"/>
    </row>
    <row r="11" spans="1:11" x14ac:dyDescent="0.25">
      <c r="B11" s="2" t="s">
        <v>2</v>
      </c>
    </row>
    <row r="12" spans="1:11" x14ac:dyDescent="0.25">
      <c r="B12" s="4" t="s">
        <v>6</v>
      </c>
      <c r="C12" s="9">
        <v>130595.86416437625</v>
      </c>
      <c r="D12" s="9">
        <v>72308</v>
      </c>
      <c r="E12" s="5">
        <f>D12 - C12</f>
        <v>-58287.864164376253</v>
      </c>
      <c r="F12" s="5"/>
      <c r="G12" s="7">
        <f>-H13/E12</f>
        <v>55.483002676077412</v>
      </c>
    </row>
    <row r="13" spans="1:11" ht="17.25" x14ac:dyDescent="0.4">
      <c r="B13" s="4" t="s">
        <v>21</v>
      </c>
      <c r="C13" s="16">
        <v>1951904.7236110787</v>
      </c>
      <c r="D13" s="21">
        <v>1379562.4600000021</v>
      </c>
      <c r="E13" s="17">
        <f>D13 - C13</f>
        <v>-572342.26361107663</v>
      </c>
      <c r="F13" t="str">
        <f>IF(E13&gt;0, "unfav", "fav")</f>
        <v>fav</v>
      </c>
      <c r="H13" s="16">
        <v>3233985.7234149245</v>
      </c>
      <c r="I13" t="str">
        <f>IF(H13&gt;0, "unfav", "fav")</f>
        <v>unfav</v>
      </c>
      <c r="J13" s="18">
        <f>E13 + H13</f>
        <v>2661643.4598038476</v>
      </c>
      <c r="K13" t="str">
        <f>IF(J13&gt;0, "unfav", "fav")</f>
        <v>unfav</v>
      </c>
    </row>
    <row r="14" spans="1:11" ht="17.25" x14ac:dyDescent="0.4">
      <c r="B14" s="4" t="s">
        <v>25</v>
      </c>
      <c r="C14" s="14">
        <f>C13/C12</f>
        <v>14.946145010796723</v>
      </c>
      <c r="D14" s="14">
        <f>D13/D12</f>
        <v>19.078974110748494</v>
      </c>
      <c r="E14" s="6"/>
      <c r="H14" s="10"/>
      <c r="J14" s="13"/>
    </row>
    <row r="15" spans="1:11" x14ac:dyDescent="0.25">
      <c r="B15" s="4"/>
      <c r="C15" s="10"/>
      <c r="D15" s="10"/>
      <c r="E15" s="6"/>
      <c r="H15" s="10"/>
      <c r="J15" s="19">
        <f>J8+J13</f>
        <v>4981351.4616130795</v>
      </c>
      <c r="K15" s="2" t="str">
        <f>IF(J15&gt;0, "unfav", "fav")</f>
        <v>unfav</v>
      </c>
    </row>
    <row r="17" spans="1:11" x14ac:dyDescent="0.25">
      <c r="A17" s="2" t="s">
        <v>20</v>
      </c>
    </row>
    <row r="18" spans="1:11" x14ac:dyDescent="0.25">
      <c r="B18" s="2" t="s">
        <v>17</v>
      </c>
    </row>
    <row r="19" spans="1:11" x14ac:dyDescent="0.25">
      <c r="B19" s="4" t="s">
        <v>6</v>
      </c>
      <c r="C19" s="9">
        <v>147779.51169163291</v>
      </c>
      <c r="D19" s="9">
        <v>20032</v>
      </c>
      <c r="E19" s="5">
        <f>D19 - C19</f>
        <v>-127747.51169163291</v>
      </c>
      <c r="F19" s="5"/>
      <c r="G19" s="7">
        <f>-H20/E19</f>
        <v>39.575095064755473</v>
      </c>
    </row>
    <row r="20" spans="1:11" x14ac:dyDescent="0.25">
      <c r="B20" s="4" t="s">
        <v>22</v>
      </c>
      <c r="C20" s="16">
        <v>2195613.8372619147</v>
      </c>
      <c r="D20" s="16">
        <v>303586.02471878345</v>
      </c>
      <c r="E20" s="17">
        <f>D20 - C20</f>
        <v>-1892027.8125431314</v>
      </c>
      <c r="F20" t="str">
        <f>IF(E20&gt;0, "unfav", "fav")</f>
        <v>fav</v>
      </c>
      <c r="H20" s="16">
        <v>5055619.9194823336</v>
      </c>
      <c r="I20" t="str">
        <f>IF(H20&gt;0, "unfav", "fav")</f>
        <v>unfav</v>
      </c>
      <c r="J20" s="20">
        <f>E20 + H20</f>
        <v>3163592.1069392022</v>
      </c>
      <c r="K20" t="str">
        <f>IF(J20&gt;0, "unfav", "fav")</f>
        <v>unfav</v>
      </c>
    </row>
    <row r="21" spans="1:11" x14ac:dyDescent="0.25">
      <c r="B21" s="4" t="s">
        <v>25</v>
      </c>
      <c r="C21" s="14">
        <f>C20/C19</f>
        <v>14.857362919451489</v>
      </c>
      <c r="D21" s="14">
        <f>D20/D19</f>
        <v>15.155053150897736</v>
      </c>
    </row>
    <row r="22" spans="1:11" x14ac:dyDescent="0.25">
      <c r="B22" s="4"/>
      <c r="C22" s="14"/>
      <c r="D22" s="14"/>
    </row>
    <row r="23" spans="1:11" x14ac:dyDescent="0.25">
      <c r="B23" s="2" t="s">
        <v>18</v>
      </c>
      <c r="C23" s="15"/>
      <c r="D23" s="15"/>
    </row>
    <row r="24" spans="1:11" x14ac:dyDescent="0.25">
      <c r="B24" s="4" t="s">
        <v>6</v>
      </c>
      <c r="C24" s="9">
        <v>185071.54005155561</v>
      </c>
      <c r="D24" s="9">
        <v>47391</v>
      </c>
      <c r="E24" s="5">
        <f>D24 - C24</f>
        <v>-137680.54005155561</v>
      </c>
      <c r="F24" s="5"/>
      <c r="G24" s="7">
        <f>-H25/E24</f>
        <v>45.876147146281944</v>
      </c>
    </row>
    <row r="25" spans="1:11" ht="17.25" x14ac:dyDescent="0.4">
      <c r="B25" s="4" t="s">
        <v>22</v>
      </c>
      <c r="C25" s="16">
        <v>3332484.8167932713</v>
      </c>
      <c r="D25" s="16">
        <v>905539.53316800552</v>
      </c>
      <c r="E25" s="17">
        <f>D25 - C25</f>
        <v>-2426945.2836252656</v>
      </c>
      <c r="F25" t="str">
        <f>IF(E25&gt;0, "unfav", "fav")</f>
        <v>fav</v>
      </c>
      <c r="H25" s="16">
        <v>6316252.7145847296</v>
      </c>
      <c r="I25" t="str">
        <f>IF(H25&gt;0, "unfav", "fav")</f>
        <v>unfav</v>
      </c>
      <c r="J25" s="18">
        <f>E25 + H25</f>
        <v>3889307.4309594641</v>
      </c>
      <c r="K25" t="str">
        <f>IF(J25&gt;0, "unfav", "fav")</f>
        <v>unfav</v>
      </c>
    </row>
    <row r="26" spans="1:11" ht="17.25" x14ac:dyDescent="0.4">
      <c r="B26" s="4" t="s">
        <v>25</v>
      </c>
      <c r="C26" s="14">
        <f>C25/C24</f>
        <v>18.006468287154995</v>
      </c>
      <c r="D26" s="14">
        <f>D25/D24</f>
        <v>19.107837630942701</v>
      </c>
      <c r="E26" s="5"/>
      <c r="H26" s="10"/>
      <c r="J26" s="13"/>
    </row>
    <row r="27" spans="1:11" x14ac:dyDescent="0.25">
      <c r="J27" s="19">
        <f>J20+J25</f>
        <v>7052899.5378986662</v>
      </c>
      <c r="K27" s="2" t="str">
        <f>IF(J27&gt;0, "unfav", "fav")</f>
        <v>unfav</v>
      </c>
    </row>
  </sheetData>
  <printOptions headings="1" gridLines="1"/>
  <pageMargins left="0.7" right="0.7" top="0.75" bottom="0.75" header="0.3" footer="0.3"/>
  <pageSetup scale="92" orientation="landscape" r:id="rId1"/>
  <headerFooter>
    <oddFooter>&amp;L&amp;F&amp;RPage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92362B7DF54949B73F5FF5A0815C7E" ma:contentTypeVersion="56" ma:contentTypeDescription="" ma:contentTypeScope="" ma:versionID="5d4c263a48c28cfac417fa45243e600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2019-10-24T07:00:00+00:00</OpenedDate>
    <SignificantOrder xmlns="dc463f71-b30c-4ab2-9473-d307f9d35888">false</SignificantOrder>
    <Date1 xmlns="dc463f71-b30c-4ab2-9473-d307f9d35888">2020-01-10T08:00:00+00:00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Corporation;Puget Sound Energy;Pacific Power &amp; Light Company</CaseCompanyNames>
    <Nickname xmlns="http://schemas.microsoft.com/sharepoint/v3" xsi:nil="true"/>
    <DocketNumber xmlns="dc463f71-b30c-4ab2-9473-d307f9d35888">190882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A9BCA57-A278-4C4D-B421-8101BC76DA60}"/>
</file>

<file path=customXml/itemProps2.xml><?xml version="1.0" encoding="utf-8"?>
<ds:datastoreItem xmlns:ds="http://schemas.openxmlformats.org/officeDocument/2006/customXml" ds:itemID="{5EBE5B93-6DA1-4E9B-BF1F-9CF4713868AE}"/>
</file>

<file path=customXml/itemProps3.xml><?xml version="1.0" encoding="utf-8"?>
<ds:datastoreItem xmlns:ds="http://schemas.openxmlformats.org/officeDocument/2006/customXml" ds:itemID="{BB44EECA-8371-4152-9653-0F50C691220B}"/>
</file>

<file path=customXml/itemProps4.xml><?xml version="1.0" encoding="utf-8"?>
<ds:datastoreItem xmlns:ds="http://schemas.openxmlformats.org/officeDocument/2006/customXml" ds:itemID="{4379528B-77E1-452F-882F-F6EDEA6D1C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Colstrip</vt:lpstr>
      <vt:lpstr>Colstrip!Print_Area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Reid</dc:creator>
  <cp:lastModifiedBy>Burdet, Kevin (ATG)</cp:lastModifiedBy>
  <cp:lastPrinted>2020-01-09T23:08:55Z</cp:lastPrinted>
  <dcterms:created xsi:type="dcterms:W3CDTF">2019-02-06T17:57:27Z</dcterms:created>
  <dcterms:modified xsi:type="dcterms:W3CDTF">2020-01-09T23:09:04Z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0x0101006E56B4D1795A2E4DB2F0B01679ED314A007592362B7DF54949B73F5FF5A0815C7E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