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tility\Current Cases\MA - NSTAR - 2017\"/>
    </mc:Choice>
  </mc:AlternateContent>
  <bookViews>
    <workbookView xWindow="0" yWindow="0" windowWidth="12960" windowHeight="12105"/>
  </bookViews>
  <sheets>
    <sheet name="Calcbench Export" sheetId="1" r:id="rId1"/>
    <sheet name="Electric Proxy Group I" sheetId="2" r:id="rId2"/>
    <sheet name="Electric Proxy Group I (2)" sheetId="4" r:id="rId3"/>
    <sheet name="Hevert Proxy Group" sheetId="6" r:id="rId4"/>
  </sheets>
  <calcPr calcId="152511"/>
</workbook>
</file>

<file path=xl/calcChain.xml><?xml version="1.0" encoding="utf-8"?>
<calcChain xmlns="http://schemas.openxmlformats.org/spreadsheetml/2006/main"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M11" i="6"/>
  <c r="N11" i="6"/>
  <c r="O11" i="6"/>
  <c r="I11" i="6"/>
  <c r="J11" i="6"/>
  <c r="K11" i="6"/>
  <c r="H11" i="6"/>
  <c r="G11" i="6"/>
  <c r="D11" i="6"/>
  <c r="M10" i="6"/>
  <c r="N10" i="6"/>
  <c r="O10" i="6"/>
  <c r="N10" i="1"/>
  <c r="O10" i="1"/>
  <c r="P10" i="1"/>
  <c r="K10" i="6"/>
  <c r="H10" i="6"/>
  <c r="G10" i="6"/>
  <c r="D10" i="6"/>
  <c r="C10" i="6"/>
  <c r="AF24" i="6"/>
  <c r="N24" i="6" s="1"/>
  <c r="W24" i="6"/>
  <c r="AA24" i="6" s="1"/>
  <c r="M24" i="6" s="1"/>
  <c r="O24" i="6"/>
  <c r="H24" i="6"/>
  <c r="G24" i="6"/>
  <c r="D24" i="6"/>
  <c r="AF23" i="6"/>
  <c r="N23" i="6" s="1"/>
  <c r="W23" i="6"/>
  <c r="AA23" i="6" s="1"/>
  <c r="M23" i="6" s="1"/>
  <c r="O23" i="6"/>
  <c r="H23" i="6"/>
  <c r="G23" i="6"/>
  <c r="D23" i="6"/>
  <c r="AC25" i="6"/>
  <c r="AF22" i="6"/>
  <c r="N22" i="6" s="1"/>
  <c r="W22" i="6"/>
  <c r="O22" i="6"/>
  <c r="H22" i="6"/>
  <c r="G22" i="6"/>
  <c r="D22" i="6"/>
  <c r="AF21" i="6"/>
  <c r="N21" i="6" s="1"/>
  <c r="W21" i="6"/>
  <c r="O21" i="6"/>
  <c r="H21" i="6"/>
  <c r="G21" i="6"/>
  <c r="D21" i="6"/>
  <c r="AF20" i="6"/>
  <c r="N20" i="6" s="1"/>
  <c r="W20" i="6"/>
  <c r="Z20" i="6" s="1"/>
  <c r="O20" i="6"/>
  <c r="H20" i="6"/>
  <c r="G20" i="6"/>
  <c r="D20" i="6"/>
  <c r="AF19" i="6"/>
  <c r="N19" i="6" s="1"/>
  <c r="W19" i="6"/>
  <c r="O19" i="6"/>
  <c r="H19" i="6"/>
  <c r="G19" i="6"/>
  <c r="D19" i="6"/>
  <c r="AF18" i="6"/>
  <c r="N18" i="6" s="1"/>
  <c r="W18" i="6"/>
  <c r="O18" i="6"/>
  <c r="H18" i="6"/>
  <c r="G18" i="6"/>
  <c r="D18" i="6"/>
  <c r="AF17" i="6"/>
  <c r="N17" i="6" s="1"/>
  <c r="W17" i="6"/>
  <c r="Z17" i="6" s="1"/>
  <c r="O17" i="6"/>
  <c r="H17" i="6"/>
  <c r="G17" i="6"/>
  <c r="D17" i="6"/>
  <c r="AF16" i="6"/>
  <c r="N16" i="6" s="1"/>
  <c r="W16" i="6"/>
  <c r="O16" i="6"/>
  <c r="H16" i="6"/>
  <c r="G16" i="6"/>
  <c r="D16" i="6"/>
  <c r="AF15" i="6"/>
  <c r="N15" i="6" s="1"/>
  <c r="W15" i="6"/>
  <c r="O15" i="6"/>
  <c r="H15" i="6"/>
  <c r="G15" i="6"/>
  <c r="D15" i="6"/>
  <c r="AF14" i="6"/>
  <c r="N14" i="6" s="1"/>
  <c r="W14" i="6"/>
  <c r="AA14" i="6" s="1"/>
  <c r="M14" i="6" s="1"/>
  <c r="O14" i="6"/>
  <c r="H14" i="6"/>
  <c r="G14" i="6"/>
  <c r="D14" i="6"/>
  <c r="AF13" i="6"/>
  <c r="N13" i="6" s="1"/>
  <c r="W13" i="6"/>
  <c r="AA13" i="6" s="1"/>
  <c r="M13" i="6" s="1"/>
  <c r="O13" i="6"/>
  <c r="H13" i="6"/>
  <c r="G13" i="6"/>
  <c r="D13" i="6"/>
  <c r="AF12" i="6"/>
  <c r="N12" i="6" s="1"/>
  <c r="W12" i="6"/>
  <c r="O12" i="6"/>
  <c r="H12" i="6"/>
  <c r="G12" i="6"/>
  <c r="D12" i="6"/>
  <c r="AF9" i="6"/>
  <c r="N9" i="6" s="1"/>
  <c r="W9" i="6"/>
  <c r="AA9" i="6" s="1"/>
  <c r="M9" i="6" s="1"/>
  <c r="O9" i="6"/>
  <c r="H9" i="6"/>
  <c r="G9" i="6"/>
  <c r="D9" i="6"/>
  <c r="AF8" i="6"/>
  <c r="N8" i="6" s="1"/>
  <c r="W8" i="6"/>
  <c r="AA8" i="6" s="1"/>
  <c r="M8" i="6" s="1"/>
  <c r="O8" i="6"/>
  <c r="H8" i="6"/>
  <c r="G8" i="6"/>
  <c r="D8" i="6"/>
  <c r="AF7" i="6"/>
  <c r="N7" i="6" s="1"/>
  <c r="W7" i="6"/>
  <c r="O7" i="6"/>
  <c r="H7" i="6"/>
  <c r="G7" i="6"/>
  <c r="D7" i="6"/>
  <c r="AF6" i="6"/>
  <c r="N6" i="6" s="1"/>
  <c r="W6" i="6"/>
  <c r="AA6" i="6" s="1"/>
  <c r="M6" i="6" s="1"/>
  <c r="O6" i="6"/>
  <c r="H6" i="6"/>
  <c r="G6" i="6"/>
  <c r="D6" i="6"/>
  <c r="A6" i="6"/>
  <c r="A7" i="6" s="1"/>
  <c r="A8" i="6" s="1"/>
  <c r="A9" i="6" s="1"/>
  <c r="A10" i="6" s="1"/>
  <c r="A11" i="6" s="1"/>
  <c r="A12" i="6" s="1"/>
  <c r="A13" i="6" s="1"/>
  <c r="A14" i="6" s="1"/>
  <c r="AF5" i="6"/>
  <c r="W5" i="6"/>
  <c r="O5" i="6"/>
  <c r="H5" i="6"/>
  <c r="G5" i="6"/>
  <c r="D5" i="6"/>
  <c r="N3" i="6"/>
  <c r="C2" i="6"/>
  <c r="AB24" i="6" l="1"/>
  <c r="X23" i="6"/>
  <c r="Y20" i="6"/>
  <c r="Y23" i="6"/>
  <c r="Z23" i="6"/>
  <c r="Z24" i="6"/>
  <c r="Y9" i="6"/>
  <c r="Y13" i="6"/>
  <c r="Y6" i="6"/>
  <c r="Y17" i="6"/>
  <c r="AB23" i="6"/>
  <c r="X24" i="6"/>
  <c r="AC26" i="6"/>
  <c r="AF26" i="6"/>
  <c r="N26" i="6" s="1"/>
  <c r="AF25" i="6"/>
  <c r="N25" i="6" s="1"/>
  <c r="Z12" i="6"/>
  <c r="AB12" i="6"/>
  <c r="X12" i="6"/>
  <c r="AB5" i="6"/>
  <c r="X5" i="6"/>
  <c r="Z5" i="6"/>
  <c r="AB7" i="6"/>
  <c r="X7" i="6"/>
  <c r="Z7" i="6"/>
  <c r="Y12" i="6"/>
  <c r="Y5" i="6"/>
  <c r="Y7" i="6"/>
  <c r="Z8" i="6"/>
  <c r="AB8" i="6"/>
  <c r="X8" i="6"/>
  <c r="AA12" i="6"/>
  <c r="M12" i="6" s="1"/>
  <c r="Z14" i="6"/>
  <c r="AB14" i="6"/>
  <c r="X14" i="6"/>
  <c r="AB15" i="6"/>
  <c r="X15" i="6"/>
  <c r="Z15" i="6"/>
  <c r="Y15" i="6"/>
  <c r="AB16" i="6"/>
  <c r="X16" i="6"/>
  <c r="Z16" i="6"/>
  <c r="Y16" i="6"/>
  <c r="AB18" i="6"/>
  <c r="X18" i="6"/>
  <c r="Z18" i="6"/>
  <c r="Y18" i="6"/>
  <c r="AB19" i="6"/>
  <c r="X19" i="6"/>
  <c r="Z19" i="6"/>
  <c r="Y19" i="6"/>
  <c r="AB21" i="6"/>
  <c r="X21" i="6"/>
  <c r="Z21" i="6"/>
  <c r="Y21" i="6"/>
  <c r="AB22" i="6"/>
  <c r="X22" i="6"/>
  <c r="Z22" i="6"/>
  <c r="Y22" i="6"/>
  <c r="N5" i="6"/>
  <c r="AA5" i="6"/>
  <c r="M5" i="6" s="1"/>
  <c r="Z6" i="6"/>
  <c r="AB6" i="6"/>
  <c r="X6" i="6"/>
  <c r="AA7" i="6"/>
  <c r="M7" i="6" s="1"/>
  <c r="Y8" i="6"/>
  <c r="AB9" i="6"/>
  <c r="X9" i="6"/>
  <c r="Z9" i="6"/>
  <c r="AB13" i="6"/>
  <c r="X13" i="6"/>
  <c r="Z13" i="6"/>
  <c r="Y14" i="6"/>
  <c r="AA15" i="6"/>
  <c r="M15" i="6" s="1"/>
  <c r="AA16" i="6"/>
  <c r="M16" i="6" s="1"/>
  <c r="AA18" i="6"/>
  <c r="M18" i="6" s="1"/>
  <c r="AA19" i="6"/>
  <c r="M19" i="6" s="1"/>
  <c r="AA21" i="6"/>
  <c r="M21" i="6" s="1"/>
  <c r="AA22" i="6"/>
  <c r="M22" i="6" s="1"/>
  <c r="AA17" i="6"/>
  <c r="M17" i="6" s="1"/>
  <c r="AA20" i="6"/>
  <c r="M20" i="6" s="1"/>
  <c r="X17" i="6"/>
  <c r="AB17" i="6"/>
  <c r="X20" i="6"/>
  <c r="AB20" i="6"/>
  <c r="Y24" i="6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H34" i="4"/>
  <c r="G34" i="4"/>
  <c r="D34" i="4"/>
  <c r="H33" i="4"/>
  <c r="G33" i="4"/>
  <c r="D33" i="4"/>
  <c r="H32" i="4"/>
  <c r="G32" i="4"/>
  <c r="D32" i="4"/>
  <c r="H31" i="4"/>
  <c r="G31" i="4"/>
  <c r="D31" i="4"/>
  <c r="H30" i="4"/>
  <c r="G30" i="4"/>
  <c r="D30" i="4"/>
  <c r="H29" i="4"/>
  <c r="G29" i="4"/>
  <c r="D29" i="4"/>
  <c r="H28" i="4"/>
  <c r="G28" i="4"/>
  <c r="D28" i="4"/>
  <c r="H27" i="4"/>
  <c r="G27" i="4"/>
  <c r="D27" i="4"/>
  <c r="H26" i="4"/>
  <c r="G26" i="4"/>
  <c r="D26" i="4"/>
  <c r="H25" i="4"/>
  <c r="G25" i="4"/>
  <c r="D25" i="4"/>
  <c r="H24" i="4"/>
  <c r="G24" i="4"/>
  <c r="D24" i="4"/>
  <c r="H23" i="4"/>
  <c r="G23" i="4"/>
  <c r="D23" i="4"/>
  <c r="H22" i="4"/>
  <c r="G22" i="4"/>
  <c r="D22" i="4"/>
  <c r="H21" i="4"/>
  <c r="G21" i="4"/>
  <c r="D21" i="4"/>
  <c r="H20" i="4"/>
  <c r="G20" i="4"/>
  <c r="D20" i="4"/>
  <c r="H19" i="4"/>
  <c r="G19" i="4"/>
  <c r="D19" i="4"/>
  <c r="H18" i="4"/>
  <c r="G18" i="4"/>
  <c r="D18" i="4"/>
  <c r="H17" i="4"/>
  <c r="G17" i="4"/>
  <c r="D17" i="4"/>
  <c r="H16" i="4"/>
  <c r="G16" i="4"/>
  <c r="D16" i="4"/>
  <c r="H15" i="4"/>
  <c r="G15" i="4"/>
  <c r="D15" i="4"/>
  <c r="H14" i="4"/>
  <c r="G14" i="4"/>
  <c r="D14" i="4"/>
  <c r="H13" i="4"/>
  <c r="G13" i="4"/>
  <c r="D13" i="4"/>
  <c r="H12" i="4"/>
  <c r="G12" i="4"/>
  <c r="D12" i="4"/>
  <c r="H11" i="4"/>
  <c r="G11" i="4"/>
  <c r="D11" i="4"/>
  <c r="H10" i="4"/>
  <c r="G10" i="4"/>
  <c r="D10" i="4"/>
  <c r="H9" i="4"/>
  <c r="G9" i="4"/>
  <c r="D9" i="4"/>
  <c r="H8" i="4"/>
  <c r="G8" i="4"/>
  <c r="D8" i="4"/>
  <c r="H7" i="4"/>
  <c r="G7" i="4"/>
  <c r="D7" i="4"/>
  <c r="H6" i="4"/>
  <c r="G6" i="4"/>
  <c r="D6" i="4"/>
  <c r="H5" i="4"/>
  <c r="G5" i="4"/>
  <c r="D5" i="4"/>
  <c r="AF34" i="4"/>
  <c r="N34" i="4" s="1"/>
  <c r="AB34" i="4"/>
  <c r="W34" i="4"/>
  <c r="AA34" i="4" s="1"/>
  <c r="M34" i="4" s="1"/>
  <c r="AF33" i="4"/>
  <c r="W33" i="4"/>
  <c r="AB33" i="4" s="1"/>
  <c r="N33" i="4"/>
  <c r="AH32" i="4"/>
  <c r="AF32" i="4"/>
  <c r="AC32" i="4"/>
  <c r="AC36" i="4" s="1"/>
  <c r="AB32" i="4"/>
  <c r="W32" i="4"/>
  <c r="AA32" i="4" s="1"/>
  <c r="M32" i="4" s="1"/>
  <c r="N32" i="4"/>
  <c r="K32" i="4"/>
  <c r="AF31" i="4"/>
  <c r="AB31" i="4"/>
  <c r="AA31" i="4"/>
  <c r="M31" i="4" s="1"/>
  <c r="Z31" i="4"/>
  <c r="Y31" i="4"/>
  <c r="X31" i="4"/>
  <c r="W31" i="4"/>
  <c r="N31" i="4"/>
  <c r="AF30" i="4"/>
  <c r="AB30" i="4"/>
  <c r="AA30" i="4"/>
  <c r="M30" i="4" s="1"/>
  <c r="Y30" i="4"/>
  <c r="W30" i="4"/>
  <c r="Z30" i="4" s="1"/>
  <c r="N30" i="4"/>
  <c r="AF29" i="4"/>
  <c r="W29" i="4"/>
  <c r="AB29" i="4" s="1"/>
  <c r="N29" i="4"/>
  <c r="AF28" i="4"/>
  <c r="AB28" i="4"/>
  <c r="AA28" i="4"/>
  <c r="M28" i="4" s="1"/>
  <c r="Z28" i="4"/>
  <c r="Y28" i="4"/>
  <c r="W28" i="4"/>
  <c r="X28" i="4" s="1"/>
  <c r="N28" i="4"/>
  <c r="AF27" i="4"/>
  <c r="N27" i="4" s="1"/>
  <c r="AB27" i="4"/>
  <c r="W27" i="4"/>
  <c r="AA27" i="4" s="1"/>
  <c r="M27" i="4" s="1"/>
  <c r="AF26" i="4"/>
  <c r="W26" i="4"/>
  <c r="Z26" i="4" s="1"/>
  <c r="N26" i="4"/>
  <c r="AF25" i="4"/>
  <c r="N25" i="4" s="1"/>
  <c r="AB25" i="4"/>
  <c r="AA25" i="4"/>
  <c r="M25" i="4" s="1"/>
  <c r="Z25" i="4"/>
  <c r="X25" i="4"/>
  <c r="W25" i="4"/>
  <c r="Y25" i="4" s="1"/>
  <c r="AF24" i="4"/>
  <c r="N24" i="4" s="1"/>
  <c r="W24" i="4"/>
  <c r="AB24" i="4" s="1"/>
  <c r="AF23" i="4"/>
  <c r="AB23" i="4"/>
  <c r="AA23" i="4"/>
  <c r="M23" i="4" s="1"/>
  <c r="Z23" i="4"/>
  <c r="Y23" i="4"/>
  <c r="X23" i="4"/>
  <c r="W23" i="4"/>
  <c r="N23" i="4"/>
  <c r="AF22" i="4"/>
  <c r="AB22" i="4"/>
  <c r="AA22" i="4"/>
  <c r="M22" i="4" s="1"/>
  <c r="Y22" i="4"/>
  <c r="W22" i="4"/>
  <c r="Z22" i="4" s="1"/>
  <c r="N22" i="4"/>
  <c r="AF21" i="4"/>
  <c r="W21" i="4"/>
  <c r="AB21" i="4" s="1"/>
  <c r="N21" i="4"/>
  <c r="AF20" i="4"/>
  <c r="AB20" i="4"/>
  <c r="AA20" i="4"/>
  <c r="M20" i="4" s="1"/>
  <c r="Z20" i="4"/>
  <c r="Y20" i="4"/>
  <c r="W20" i="4"/>
  <c r="X20" i="4" s="1"/>
  <c r="N20" i="4"/>
  <c r="AF19" i="4"/>
  <c r="N19" i="4" s="1"/>
  <c r="AB19" i="4"/>
  <c r="W19" i="4"/>
  <c r="AA19" i="4" s="1"/>
  <c r="M19" i="4" s="1"/>
  <c r="AF18" i="4"/>
  <c r="W18" i="4"/>
  <c r="Y18" i="4" s="1"/>
  <c r="N18" i="4"/>
  <c r="AF17" i="4"/>
  <c r="N17" i="4" s="1"/>
  <c r="AB17" i="4"/>
  <c r="AA17" i="4"/>
  <c r="M17" i="4" s="1"/>
  <c r="Z17" i="4"/>
  <c r="Y17" i="4"/>
  <c r="X17" i="4"/>
  <c r="W17" i="4"/>
  <c r="AF16" i="4"/>
  <c r="N16" i="4" s="1"/>
  <c r="W16" i="4"/>
  <c r="AB16" i="4" s="1"/>
  <c r="AF15" i="4"/>
  <c r="AB15" i="4"/>
  <c r="AA15" i="4"/>
  <c r="M15" i="4" s="1"/>
  <c r="Z15" i="4"/>
  <c r="Y15" i="4"/>
  <c r="X15" i="4"/>
  <c r="W15" i="4"/>
  <c r="N15" i="4"/>
  <c r="AF14" i="4"/>
  <c r="N14" i="4" s="1"/>
  <c r="AB14" i="4"/>
  <c r="AA14" i="4"/>
  <c r="M14" i="4" s="1"/>
  <c r="Y14" i="4"/>
  <c r="W14" i="4"/>
  <c r="Z14" i="4" s="1"/>
  <c r="AF13" i="4"/>
  <c r="W13" i="4"/>
  <c r="AB13" i="4" s="1"/>
  <c r="N13" i="4"/>
  <c r="AF12" i="4"/>
  <c r="N12" i="4" s="1"/>
  <c r="AB12" i="4"/>
  <c r="AA12" i="4"/>
  <c r="M12" i="4" s="1"/>
  <c r="Z12" i="4"/>
  <c r="Y12" i="4"/>
  <c r="W12" i="4"/>
  <c r="X12" i="4" s="1"/>
  <c r="AF11" i="4"/>
  <c r="AB11" i="4"/>
  <c r="W11" i="4"/>
  <c r="AA11" i="4" s="1"/>
  <c r="M11" i="4" s="1"/>
  <c r="N11" i="4"/>
  <c r="AF10" i="4"/>
  <c r="W10" i="4"/>
  <c r="X10" i="4" s="1"/>
  <c r="N10" i="4"/>
  <c r="AF9" i="4"/>
  <c r="N9" i="4" s="1"/>
  <c r="AB9" i="4"/>
  <c r="AA9" i="4"/>
  <c r="M9" i="4" s="1"/>
  <c r="Z9" i="4"/>
  <c r="X9" i="4"/>
  <c r="W9" i="4"/>
  <c r="Y9" i="4" s="1"/>
  <c r="AF8" i="4"/>
  <c r="N8" i="4" s="1"/>
  <c r="W8" i="4"/>
  <c r="AB8" i="4" s="1"/>
  <c r="AF7" i="4"/>
  <c r="AB7" i="4"/>
  <c r="AA7" i="4"/>
  <c r="M7" i="4" s="1"/>
  <c r="Z7" i="4"/>
  <c r="Y7" i="4"/>
  <c r="X7" i="4"/>
  <c r="W7" i="4"/>
  <c r="N7" i="4"/>
  <c r="AF6" i="4"/>
  <c r="N6" i="4" s="1"/>
  <c r="AB6" i="4"/>
  <c r="AA6" i="4"/>
  <c r="M6" i="4" s="1"/>
  <c r="Y6" i="4"/>
  <c r="W6" i="4"/>
  <c r="Z6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F5" i="4"/>
  <c r="AF36" i="4" s="1"/>
  <c r="N36" i="4" s="1"/>
  <c r="W5" i="4"/>
  <c r="AB5" i="4" s="1"/>
  <c r="N5" i="4"/>
  <c r="N3" i="4"/>
  <c r="C2" i="4"/>
  <c r="O5" i="1"/>
  <c r="O6" i="1"/>
  <c r="O7" i="1"/>
  <c r="O8" i="1"/>
  <c r="O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X26" i="4" l="1"/>
  <c r="Y5" i="4"/>
  <c r="Z10" i="4"/>
  <c r="Y13" i="4"/>
  <c r="X16" i="4"/>
  <c r="X24" i="4"/>
  <c r="Y8" i="4"/>
  <c r="Y16" i="4"/>
  <c r="AA18" i="4"/>
  <c r="M18" i="4" s="1"/>
  <c r="Z21" i="4"/>
  <c r="Y24" i="4"/>
  <c r="AA26" i="4"/>
  <c r="M26" i="4" s="1"/>
  <c r="X27" i="4"/>
  <c r="Z29" i="4"/>
  <c r="X32" i="4"/>
  <c r="AA33" i="4"/>
  <c r="M33" i="4" s="1"/>
  <c r="X34" i="4"/>
  <c r="AF35" i="4"/>
  <c r="N35" i="4" s="1"/>
  <c r="X18" i="4"/>
  <c r="X33" i="4"/>
  <c r="X5" i="4"/>
  <c r="Y10" i="4"/>
  <c r="X21" i="4"/>
  <c r="Y33" i="4"/>
  <c r="X8" i="4"/>
  <c r="Z18" i="4"/>
  <c r="Y21" i="4"/>
  <c r="Y29" i="4"/>
  <c r="Z33" i="4"/>
  <c r="AC35" i="4"/>
  <c r="Z5" i="4"/>
  <c r="AA10" i="4"/>
  <c r="M10" i="4" s="1"/>
  <c r="X11" i="4"/>
  <c r="Z13" i="4"/>
  <c r="X19" i="4"/>
  <c r="AA5" i="4"/>
  <c r="M5" i="4" s="1"/>
  <c r="X6" i="4"/>
  <c r="Z8" i="4"/>
  <c r="AB10" i="4"/>
  <c r="Y11" i="4"/>
  <c r="AA13" i="4"/>
  <c r="M13" i="4" s="1"/>
  <c r="X14" i="4"/>
  <c r="Z16" i="4"/>
  <c r="AB18" i="4"/>
  <c r="Y19" i="4"/>
  <c r="AA21" i="4"/>
  <c r="M21" i="4" s="1"/>
  <c r="X22" i="4"/>
  <c r="Z24" i="4"/>
  <c r="AB26" i="4"/>
  <c r="Y27" i="4"/>
  <c r="AA29" i="4"/>
  <c r="M29" i="4" s="1"/>
  <c r="X30" i="4"/>
  <c r="Y32" i="4"/>
  <c r="Y34" i="4"/>
  <c r="X13" i="4"/>
  <c r="Y26" i="4"/>
  <c r="X29" i="4"/>
  <c r="AA8" i="4"/>
  <c r="M8" i="4" s="1"/>
  <c r="Z11" i="4"/>
  <c r="AA16" i="4"/>
  <c r="M16" i="4" s="1"/>
  <c r="Z19" i="4"/>
  <c r="AA24" i="4"/>
  <c r="M24" i="4" s="1"/>
  <c r="Z27" i="4"/>
  <c r="Z32" i="4"/>
  <c r="Z34" i="4"/>
  <c r="AF34" i="2" l="1"/>
  <c r="N34" i="2" s="1"/>
  <c r="W34" i="2"/>
  <c r="O34" i="2"/>
  <c r="AF33" i="2"/>
  <c r="N33" i="2" s="1"/>
  <c r="W33" i="2"/>
  <c r="X33" i="2" s="1"/>
  <c r="O33" i="2"/>
  <c r="AH32" i="2"/>
  <c r="AF32" i="2" s="1"/>
  <c r="N32" i="2" s="1"/>
  <c r="AC32" i="2"/>
  <c r="AC36" i="2" s="1"/>
  <c r="W32" i="2"/>
  <c r="O32" i="2"/>
  <c r="K32" i="2"/>
  <c r="AF31" i="2"/>
  <c r="N31" i="2" s="1"/>
  <c r="W31" i="2"/>
  <c r="Y31" i="2" s="1"/>
  <c r="O31" i="2"/>
  <c r="AF30" i="2"/>
  <c r="N30" i="2" s="1"/>
  <c r="W30" i="2"/>
  <c r="Y30" i="2" s="1"/>
  <c r="O30" i="2"/>
  <c r="AF29" i="2"/>
  <c r="N29" i="2" s="1"/>
  <c r="W29" i="2"/>
  <c r="AA29" i="2" s="1"/>
  <c r="M29" i="2" s="1"/>
  <c r="O29" i="2"/>
  <c r="AF28" i="2"/>
  <c r="N28" i="2" s="1"/>
  <c r="W28" i="2"/>
  <c r="Y28" i="2" s="1"/>
  <c r="O28" i="2"/>
  <c r="AF27" i="2"/>
  <c r="N27" i="2" s="1"/>
  <c r="W27" i="2"/>
  <c r="AB27" i="2" s="1"/>
  <c r="O27" i="2"/>
  <c r="AF26" i="2"/>
  <c r="N26" i="2" s="1"/>
  <c r="W26" i="2"/>
  <c r="Y26" i="2" s="1"/>
  <c r="O26" i="2"/>
  <c r="AF25" i="2"/>
  <c r="N25" i="2" s="1"/>
  <c r="W25" i="2"/>
  <c r="AA25" i="2" s="1"/>
  <c r="M25" i="2" s="1"/>
  <c r="O25" i="2"/>
  <c r="AF24" i="2"/>
  <c r="N24" i="2" s="1"/>
  <c r="W24" i="2"/>
  <c r="Y24" i="2" s="1"/>
  <c r="O24" i="2"/>
  <c r="AF23" i="2"/>
  <c r="N23" i="2" s="1"/>
  <c r="W23" i="2"/>
  <c r="AB23" i="2" s="1"/>
  <c r="O23" i="2"/>
  <c r="AF22" i="2"/>
  <c r="N22" i="2" s="1"/>
  <c r="W22" i="2"/>
  <c r="AA22" i="2" s="1"/>
  <c r="M22" i="2" s="1"/>
  <c r="O22" i="2"/>
  <c r="AF21" i="2"/>
  <c r="N21" i="2" s="1"/>
  <c r="W21" i="2"/>
  <c r="Y21" i="2" s="1"/>
  <c r="O21" i="2"/>
  <c r="AF20" i="2"/>
  <c r="N20" i="2" s="1"/>
  <c r="W20" i="2"/>
  <c r="AB20" i="2" s="1"/>
  <c r="O20" i="2"/>
  <c r="AF19" i="2"/>
  <c r="N19" i="2" s="1"/>
  <c r="W19" i="2"/>
  <c r="AA19" i="2" s="1"/>
  <c r="M19" i="2" s="1"/>
  <c r="O19" i="2"/>
  <c r="AF18" i="2"/>
  <c r="N18" i="2" s="1"/>
  <c r="W18" i="2"/>
  <c r="AB18" i="2" s="1"/>
  <c r="O18" i="2"/>
  <c r="AF17" i="2"/>
  <c r="N17" i="2" s="1"/>
  <c r="W17" i="2"/>
  <c r="Z17" i="2" s="1"/>
  <c r="O17" i="2"/>
  <c r="AF16" i="2"/>
  <c r="N16" i="2" s="1"/>
  <c r="W16" i="2"/>
  <c r="AA16" i="2" s="1"/>
  <c r="M16" i="2" s="1"/>
  <c r="O16" i="2"/>
  <c r="AF15" i="2"/>
  <c r="N15" i="2" s="1"/>
  <c r="W15" i="2"/>
  <c r="Y15" i="2" s="1"/>
  <c r="O15" i="2"/>
  <c r="AF14" i="2"/>
  <c r="N14" i="2" s="1"/>
  <c r="W14" i="2"/>
  <c r="O14" i="2"/>
  <c r="AF13" i="2"/>
  <c r="N13" i="2" s="1"/>
  <c r="W13" i="2"/>
  <c r="Y13" i="2" s="1"/>
  <c r="O13" i="2"/>
  <c r="AF12" i="2"/>
  <c r="N12" i="2" s="1"/>
  <c r="W12" i="2"/>
  <c r="AA12" i="2" s="1"/>
  <c r="M12" i="2" s="1"/>
  <c r="O12" i="2"/>
  <c r="AF11" i="2"/>
  <c r="N11" i="2" s="1"/>
  <c r="W11" i="2"/>
  <c r="Y11" i="2" s="1"/>
  <c r="O11" i="2"/>
  <c r="AF10" i="2"/>
  <c r="N10" i="2" s="1"/>
  <c r="W10" i="2"/>
  <c r="AB10" i="2" s="1"/>
  <c r="O10" i="2"/>
  <c r="AF9" i="2"/>
  <c r="N9" i="2" s="1"/>
  <c r="W9" i="2"/>
  <c r="Y9" i="2" s="1"/>
  <c r="O9" i="2"/>
  <c r="AF8" i="2"/>
  <c r="N8" i="2" s="1"/>
  <c r="W8" i="2"/>
  <c r="Y8" i="2" s="1"/>
  <c r="O8" i="2"/>
  <c r="AF7" i="2"/>
  <c r="N7" i="2" s="1"/>
  <c r="W7" i="2"/>
  <c r="AA7" i="2" s="1"/>
  <c r="M7" i="2" s="1"/>
  <c r="O7" i="2"/>
  <c r="AF6" i="2"/>
  <c r="N6" i="2" s="1"/>
  <c r="W6" i="2"/>
  <c r="Y6" i="2" s="1"/>
  <c r="O6" i="2"/>
  <c r="AF5" i="2"/>
  <c r="N5" i="2" s="1"/>
  <c r="W5" i="2"/>
  <c r="O5" i="2"/>
  <c r="N3" i="2"/>
  <c r="C2" i="2"/>
  <c r="X7" i="2" l="1"/>
  <c r="Y7" i="2"/>
  <c r="Z7" i="2"/>
  <c r="Z6" i="2"/>
  <c r="AB7" i="2"/>
  <c r="AA6" i="2"/>
  <c r="M6" i="2" s="1"/>
  <c r="AB6" i="2"/>
  <c r="AA9" i="2"/>
  <c r="M9" i="2" s="1"/>
  <c r="AB12" i="2"/>
  <c r="AB16" i="2"/>
  <c r="AB19" i="2"/>
  <c r="AB22" i="2"/>
  <c r="AB25" i="2"/>
  <c r="AB29" i="2"/>
  <c r="X16" i="2"/>
  <c r="X19" i="2"/>
  <c r="X25" i="2"/>
  <c r="X29" i="2"/>
  <c r="X12" i="2"/>
  <c r="X22" i="2"/>
  <c r="Z9" i="2"/>
  <c r="Z11" i="2"/>
  <c r="Y12" i="2"/>
  <c r="Z15" i="2"/>
  <c r="Y16" i="2"/>
  <c r="Y19" i="2"/>
  <c r="Z21" i="2"/>
  <c r="Y22" i="2"/>
  <c r="Z24" i="2"/>
  <c r="Y25" i="2"/>
  <c r="Z28" i="2"/>
  <c r="Y29" i="2"/>
  <c r="Z31" i="2"/>
  <c r="AA11" i="2"/>
  <c r="M11" i="2" s="1"/>
  <c r="Z12" i="2"/>
  <c r="AA15" i="2"/>
  <c r="M15" i="2" s="1"/>
  <c r="Z16" i="2"/>
  <c r="Z19" i="2"/>
  <c r="AA21" i="2"/>
  <c r="M21" i="2" s="1"/>
  <c r="Z22" i="2"/>
  <c r="AA24" i="2"/>
  <c r="M24" i="2" s="1"/>
  <c r="Z25" i="2"/>
  <c r="AA28" i="2"/>
  <c r="M28" i="2" s="1"/>
  <c r="Z29" i="2"/>
  <c r="AA31" i="2"/>
  <c r="M31" i="2" s="1"/>
  <c r="AB9" i="2"/>
  <c r="AB11" i="2"/>
  <c r="AB15" i="2"/>
  <c r="AB21" i="2"/>
  <c r="AB24" i="2"/>
  <c r="AB28" i="2"/>
  <c r="AB31" i="2"/>
  <c r="AA5" i="2"/>
  <c r="M5" i="2" s="1"/>
  <c r="Z5" i="2"/>
  <c r="Y5" i="2"/>
  <c r="AA14" i="2"/>
  <c r="M14" i="2" s="1"/>
  <c r="Z14" i="2"/>
  <c r="Y14" i="2"/>
  <c r="X14" i="2"/>
  <c r="X17" i="2"/>
  <c r="X20" i="2"/>
  <c r="X27" i="2"/>
  <c r="AB32" i="2"/>
  <c r="AA32" i="2"/>
  <c r="M32" i="2" s="1"/>
  <c r="Z32" i="2"/>
  <c r="Z34" i="2"/>
  <c r="Y34" i="2"/>
  <c r="X34" i="2"/>
  <c r="AB5" i="2"/>
  <c r="AB14" i="2"/>
  <c r="Y17" i="2"/>
  <c r="X32" i="2"/>
  <c r="AB33" i="2"/>
  <c r="AA33" i="2"/>
  <c r="M33" i="2" s="1"/>
  <c r="Z33" i="2"/>
  <c r="AA34" i="2"/>
  <c r="M34" i="2" s="1"/>
  <c r="AB8" i="2"/>
  <c r="AA8" i="2"/>
  <c r="M8" i="2" s="1"/>
  <c r="AB13" i="2"/>
  <c r="AA13" i="2"/>
  <c r="M13" i="2" s="1"/>
  <c r="AA18" i="2"/>
  <c r="M18" i="2" s="1"/>
  <c r="Z18" i="2"/>
  <c r="Y18" i="2"/>
  <c r="AA20" i="2"/>
  <c r="M20" i="2" s="1"/>
  <c r="Z20" i="2"/>
  <c r="Y20" i="2"/>
  <c r="AA23" i="2"/>
  <c r="M23" i="2" s="1"/>
  <c r="Z23" i="2"/>
  <c r="Y23" i="2"/>
  <c r="AB26" i="2"/>
  <c r="AA26" i="2"/>
  <c r="M26" i="2" s="1"/>
  <c r="AB30" i="2"/>
  <c r="AA30" i="2"/>
  <c r="M30" i="2" s="1"/>
  <c r="X5" i="2"/>
  <c r="AA10" i="2"/>
  <c r="M10" i="2" s="1"/>
  <c r="Z10" i="2"/>
  <c r="Y10" i="2"/>
  <c r="AA27" i="2"/>
  <c r="M27" i="2" s="1"/>
  <c r="Z27" i="2"/>
  <c r="Y27" i="2"/>
  <c r="X13" i="2"/>
  <c r="X18" i="2"/>
  <c r="X23" i="2"/>
  <c r="AF36" i="2"/>
  <c r="N36" i="2" s="1"/>
  <c r="Z8" i="2"/>
  <c r="AB17" i="2"/>
  <c r="AA17" i="2"/>
  <c r="M17" i="2" s="1"/>
  <c r="X8" i="2"/>
  <c r="X10" i="2"/>
  <c r="X26" i="2"/>
  <c r="X30" i="2"/>
  <c r="Y33" i="2"/>
  <c r="Z13" i="2"/>
  <c r="Z26" i="2"/>
  <c r="Z30" i="2"/>
  <c r="Y32" i="2"/>
  <c r="AB34" i="2"/>
  <c r="AC35" i="2"/>
  <c r="AF35" i="2"/>
  <c r="N35" i="2" s="1"/>
  <c r="X6" i="2"/>
  <c r="X9" i="2"/>
  <c r="X11" i="2"/>
  <c r="X15" i="2"/>
  <c r="X21" i="2"/>
  <c r="X24" i="2"/>
  <c r="X28" i="2"/>
  <c r="X31" i="2"/>
  <c r="AD46" i="1"/>
  <c r="AD45" i="1"/>
  <c r="AG44" i="1"/>
  <c r="AG43" i="1"/>
  <c r="AG42" i="1"/>
  <c r="AG41" i="1"/>
  <c r="AG40" i="1"/>
  <c r="AG39" i="1"/>
  <c r="AG38" i="1"/>
  <c r="AG37" i="1"/>
  <c r="AG36" i="1"/>
  <c r="AG46" i="1" s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I40" i="1"/>
  <c r="J40" i="1"/>
  <c r="AD40" i="1"/>
  <c r="P40" i="1"/>
  <c r="N40" i="1"/>
  <c r="AC40" i="1"/>
  <c r="AB40" i="1"/>
  <c r="AA40" i="1"/>
  <c r="Z40" i="1"/>
  <c r="Y40" i="1"/>
  <c r="X40" i="1"/>
  <c r="AG45" i="1" l="1"/>
  <c r="P44" i="1"/>
  <c r="P43" i="1"/>
  <c r="P42" i="1"/>
  <c r="P41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9" i="1"/>
  <c r="P8" i="1"/>
  <c r="P7" i="1"/>
  <c r="P6" i="1"/>
  <c r="P5" i="1"/>
  <c r="O3" i="1"/>
  <c r="O4" i="1"/>
  <c r="N12" i="1"/>
  <c r="N20" i="1"/>
  <c r="Z44" i="1"/>
  <c r="X44" i="1"/>
  <c r="AC44" i="1" s="1"/>
  <c r="X43" i="1"/>
  <c r="AA43" i="1" s="1"/>
  <c r="X42" i="1"/>
  <c r="Y42" i="1" s="1"/>
  <c r="X41" i="1"/>
  <c r="AC41" i="1" s="1"/>
  <c r="X39" i="1"/>
  <c r="AC39" i="1" s="1"/>
  <c r="AC38" i="1"/>
  <c r="X38" i="1"/>
  <c r="AA38" i="1" s="1"/>
  <c r="X37" i="1"/>
  <c r="Y37" i="1" s="1"/>
  <c r="X36" i="1"/>
  <c r="AC36" i="1" s="1"/>
  <c r="X35" i="1"/>
  <c r="AC35" i="1" s="1"/>
  <c r="X34" i="1"/>
  <c r="AA34" i="1" s="1"/>
  <c r="AC33" i="1"/>
  <c r="X33" i="1"/>
  <c r="Y33" i="1" s="1"/>
  <c r="AB32" i="1"/>
  <c r="N32" i="1" s="1"/>
  <c r="AA32" i="1"/>
  <c r="Z32" i="1"/>
  <c r="Y32" i="1"/>
  <c r="X32" i="1"/>
  <c r="AC32" i="1" s="1"/>
  <c r="X31" i="1"/>
  <c r="AC31" i="1" s="1"/>
  <c r="X30" i="1"/>
  <c r="AA30" i="1" s="1"/>
  <c r="AC29" i="1"/>
  <c r="AB29" i="1"/>
  <c r="N29" i="1" s="1"/>
  <c r="AA29" i="1"/>
  <c r="Z29" i="1"/>
  <c r="X29" i="1"/>
  <c r="Y29" i="1" s="1"/>
  <c r="X28" i="1"/>
  <c r="AC28" i="1" s="1"/>
  <c r="X27" i="1"/>
  <c r="AC27" i="1" s="1"/>
  <c r="AC26" i="1"/>
  <c r="X26" i="1"/>
  <c r="AA26" i="1" s="1"/>
  <c r="X25" i="1"/>
  <c r="Y25" i="1" s="1"/>
  <c r="AB24" i="1"/>
  <c r="N24" i="1" s="1"/>
  <c r="AA24" i="1"/>
  <c r="Z24" i="1"/>
  <c r="X24" i="1"/>
  <c r="AC24" i="1" s="1"/>
  <c r="X23" i="1"/>
  <c r="AC23" i="1" s="1"/>
  <c r="X22" i="1"/>
  <c r="AA22" i="1" s="1"/>
  <c r="AC21" i="1"/>
  <c r="AB21" i="1"/>
  <c r="N21" i="1" s="1"/>
  <c r="AA21" i="1"/>
  <c r="X21" i="1"/>
  <c r="Y21" i="1" s="1"/>
  <c r="AC20" i="1"/>
  <c r="AB20" i="1"/>
  <c r="AA20" i="1"/>
  <c r="Z20" i="1"/>
  <c r="Y20" i="1"/>
  <c r="X20" i="1"/>
  <c r="X19" i="1"/>
  <c r="AC19" i="1" s="1"/>
  <c r="X18" i="1"/>
  <c r="AA18" i="1" s="1"/>
  <c r="AC17" i="1"/>
  <c r="AB17" i="1"/>
  <c r="N17" i="1" s="1"/>
  <c r="AA17" i="1"/>
  <c r="Z17" i="1"/>
  <c r="X17" i="1"/>
  <c r="Y17" i="1" s="1"/>
  <c r="X16" i="1"/>
  <c r="AC16" i="1" s="1"/>
  <c r="X15" i="1"/>
  <c r="AC15" i="1" s="1"/>
  <c r="AC14" i="1"/>
  <c r="X14" i="1"/>
  <c r="AA14" i="1" s="1"/>
  <c r="X13" i="1"/>
  <c r="Y13" i="1" s="1"/>
  <c r="AB12" i="1"/>
  <c r="AA12" i="1"/>
  <c r="Z12" i="1"/>
  <c r="X12" i="1"/>
  <c r="AC12" i="1" s="1"/>
  <c r="X11" i="1"/>
  <c r="AC11" i="1" s="1"/>
  <c r="X10" i="1"/>
  <c r="AA10" i="1" s="1"/>
  <c r="AC9" i="1"/>
  <c r="AB9" i="1"/>
  <c r="N9" i="1" s="1"/>
  <c r="AA9" i="1"/>
  <c r="X9" i="1"/>
  <c r="Y9" i="1" s="1"/>
  <c r="X8" i="1"/>
  <c r="AC8" i="1" s="1"/>
  <c r="X7" i="1"/>
  <c r="AC7" i="1" s="1"/>
  <c r="X6" i="1"/>
  <c r="AA6" i="1" s="1"/>
  <c r="AC5" i="1"/>
  <c r="AB5" i="1"/>
  <c r="N5" i="1" s="1"/>
  <c r="AA5" i="1"/>
  <c r="Z5" i="1"/>
  <c r="Y5" i="1"/>
  <c r="X5" i="1"/>
  <c r="AB36" i="1" l="1"/>
  <c r="N36" i="1" s="1"/>
  <c r="Z36" i="1"/>
  <c r="AA36" i="1"/>
  <c r="Y8" i="1"/>
  <c r="Z42" i="1"/>
  <c r="Z8" i="1"/>
  <c r="AA42" i="1"/>
  <c r="AC10" i="1"/>
  <c r="Z13" i="1"/>
  <c r="Y28" i="1"/>
  <c r="Z37" i="1"/>
  <c r="AB42" i="1"/>
  <c r="N42" i="1" s="1"/>
  <c r="Z16" i="1"/>
  <c r="AA25" i="1"/>
  <c r="Z28" i="1"/>
  <c r="Z35" i="1"/>
  <c r="AC42" i="1"/>
  <c r="AB13" i="1"/>
  <c r="N13" i="1" s="1"/>
  <c r="AA16" i="1"/>
  <c r="AC18" i="1"/>
  <c r="AB25" i="1"/>
  <c r="N25" i="1" s="1"/>
  <c r="AA28" i="1"/>
  <c r="AC30" i="1"/>
  <c r="Z33" i="1"/>
  <c r="AB37" i="1"/>
  <c r="N37" i="1" s="1"/>
  <c r="Z41" i="1"/>
  <c r="AB8" i="1"/>
  <c r="N8" i="1" s="1"/>
  <c r="AA37" i="1"/>
  <c r="AC6" i="1"/>
  <c r="Z9" i="1"/>
  <c r="Y12" i="1"/>
  <c r="AC13" i="1"/>
  <c r="AB16" i="1"/>
  <c r="N16" i="1" s="1"/>
  <c r="Z21" i="1"/>
  <c r="Y24" i="1"/>
  <c r="AC25" i="1"/>
  <c r="AB28" i="1"/>
  <c r="N28" i="1" s="1"/>
  <c r="AA33" i="1"/>
  <c r="Y36" i="1"/>
  <c r="AC37" i="1"/>
  <c r="AA41" i="1"/>
  <c r="AC43" i="1"/>
  <c r="AC34" i="1"/>
  <c r="Z39" i="1"/>
  <c r="AA8" i="1"/>
  <c r="Y16" i="1"/>
  <c r="AC22" i="1"/>
  <c r="Z25" i="1"/>
  <c r="AA13" i="1"/>
  <c r="Y41" i="1"/>
  <c r="AB33" i="1"/>
  <c r="N33" i="1" s="1"/>
  <c r="AB41" i="1"/>
  <c r="N41" i="1" s="1"/>
  <c r="AB6" i="1"/>
  <c r="N6" i="1" s="1"/>
  <c r="AB10" i="1"/>
  <c r="AB14" i="1"/>
  <c r="N14" i="1" s="1"/>
  <c r="AB18" i="1"/>
  <c r="N18" i="1" s="1"/>
  <c r="AB22" i="1"/>
  <c r="N22" i="1" s="1"/>
  <c r="AB26" i="1"/>
  <c r="N26" i="1" s="1"/>
  <c r="AB30" i="1"/>
  <c r="N30" i="1" s="1"/>
  <c r="AB34" i="1"/>
  <c r="N34" i="1" s="1"/>
  <c r="AB38" i="1"/>
  <c r="N38" i="1" s="1"/>
  <c r="AB43" i="1"/>
  <c r="N43" i="1" s="1"/>
  <c r="Y7" i="1"/>
  <c r="Y11" i="1"/>
  <c r="Y15" i="1"/>
  <c r="Y19" i="1"/>
  <c r="Y23" i="1"/>
  <c r="Y27" i="1"/>
  <c r="Y31" i="1"/>
  <c r="Y35" i="1"/>
  <c r="Y39" i="1"/>
  <c r="Y44" i="1"/>
  <c r="Z7" i="1"/>
  <c r="Z15" i="1"/>
  <c r="Z11" i="1"/>
  <c r="Z19" i="1"/>
  <c r="Z23" i="1"/>
  <c r="Z27" i="1"/>
  <c r="Z31" i="1"/>
  <c r="Y6" i="1"/>
  <c r="AA7" i="1"/>
  <c r="Y10" i="1"/>
  <c r="AA11" i="1"/>
  <c r="Y14" i="1"/>
  <c r="AA15" i="1"/>
  <c r="Y18" i="1"/>
  <c r="AA19" i="1"/>
  <c r="Y22" i="1"/>
  <c r="AA35" i="1"/>
  <c r="Y43" i="1"/>
  <c r="AB35" i="1"/>
  <c r="N35" i="1" s="1"/>
  <c r="AA23" i="1"/>
  <c r="Y26" i="1"/>
  <c r="AA27" i="1"/>
  <c r="Y30" i="1"/>
  <c r="AA31" i="1"/>
  <c r="Y34" i="1"/>
  <c r="Y38" i="1"/>
  <c r="AA39" i="1"/>
  <c r="AA44" i="1"/>
  <c r="Z6" i="1"/>
  <c r="AB7" i="1"/>
  <c r="N7" i="1" s="1"/>
  <c r="Z10" i="1"/>
  <c r="AB11" i="1"/>
  <c r="N11" i="1" s="1"/>
  <c r="Z14" i="1"/>
  <c r="AB15" i="1"/>
  <c r="N15" i="1" s="1"/>
  <c r="Z18" i="1"/>
  <c r="AB19" i="1"/>
  <c r="N19" i="1" s="1"/>
  <c r="Z22" i="1"/>
  <c r="AB23" i="1"/>
  <c r="N23" i="1" s="1"/>
  <c r="Z26" i="1"/>
  <c r="AB27" i="1"/>
  <c r="N27" i="1" s="1"/>
  <c r="Z30" i="1"/>
  <c r="AB31" i="1"/>
  <c r="N31" i="1" s="1"/>
  <c r="Z34" i="1"/>
  <c r="Z38" i="1"/>
  <c r="AB39" i="1"/>
  <c r="N39" i="1" s="1"/>
  <c r="Z43" i="1"/>
  <c r="AB44" i="1"/>
  <c r="N44" i="1" s="1"/>
  <c r="A2" i="1" l="1"/>
</calcChain>
</file>

<file path=xl/sharedStrings.xml><?xml version="1.0" encoding="utf-8"?>
<sst xmlns="http://schemas.openxmlformats.org/spreadsheetml/2006/main" count="714" uniqueCount="141">
  <si>
    <t>Exported from Calcbench: 3/29/2017 7:37:01 AM EST</t>
  </si>
  <si>
    <t>ticker</t>
  </si>
  <si>
    <t>Ticker</t>
  </si>
  <si>
    <t>Revenue</t>
  </si>
  <si>
    <t>PPE</t>
  </si>
  <si>
    <t>MarketCapAtEndOfPeriod</t>
  </si>
  <si>
    <t>TimesInterestEarned</t>
  </si>
  <si>
    <t>ShortTermDebt</t>
  </si>
  <si>
    <t>CurrentLongTermDebt</t>
  </si>
  <si>
    <t>LongTermDebt</t>
  </si>
  <si>
    <t>PreferredStockValue</t>
  </si>
  <si>
    <t>StockholdersEquity</t>
  </si>
  <si>
    <t>ROE</t>
  </si>
  <si>
    <t>EBIT</t>
  </si>
  <si>
    <t>InterestExpense</t>
  </si>
  <si>
    <t>NetIncomeCommonStockholders</t>
  </si>
  <si>
    <t>Year 2016</t>
  </si>
  <si>
    <t>Allete Inc</t>
  </si>
  <si>
    <t>ALE</t>
  </si>
  <si>
    <t>Alliant Energy Corp</t>
  </si>
  <si>
    <t>LNT</t>
  </si>
  <si>
    <t>Ameren Corp</t>
  </si>
  <si>
    <t>AEE</t>
  </si>
  <si>
    <t>American Electric Power Co Inc</t>
  </si>
  <si>
    <t>AEP</t>
  </si>
  <si>
    <t>Avangrid, Inc.</t>
  </si>
  <si>
    <t>AGR</t>
  </si>
  <si>
    <t>Avista Corp</t>
  </si>
  <si>
    <t>AVA</t>
  </si>
  <si>
    <t>Black Hills Corp /SD/</t>
  </si>
  <si>
    <t>BKH</t>
  </si>
  <si>
    <t>Centerpoint Energy Inc</t>
  </si>
  <si>
    <t>CNP</t>
  </si>
  <si>
    <t>Cms Energy Corp</t>
  </si>
  <si>
    <t>CMS</t>
  </si>
  <si>
    <t>Consolidated Edison Inc</t>
  </si>
  <si>
    <t>ED</t>
  </si>
  <si>
    <t>Dominion Resources Inc /VA/</t>
  </si>
  <si>
    <t>D</t>
  </si>
  <si>
    <t>Dte Energy Co</t>
  </si>
  <si>
    <t>DTE</t>
  </si>
  <si>
    <t>Duke Energy CORP</t>
  </si>
  <si>
    <t>DUK</t>
  </si>
  <si>
    <t>Edison International</t>
  </si>
  <si>
    <t>EIX</t>
  </si>
  <si>
    <t>El Paso Electric Co /TX/</t>
  </si>
  <si>
    <t>EE</t>
  </si>
  <si>
    <t>Entergy Corp /DE/</t>
  </si>
  <si>
    <t>ETR</t>
  </si>
  <si>
    <t>Eversource Energy</t>
  </si>
  <si>
    <t>ES</t>
  </si>
  <si>
    <t>Exelon Corp</t>
  </si>
  <si>
    <t>EXC</t>
  </si>
  <si>
    <t>Firstenergy Corp</t>
  </si>
  <si>
    <t>FE</t>
  </si>
  <si>
    <t>Great Plains Energy Inc</t>
  </si>
  <si>
    <t>GXP</t>
  </si>
  <si>
    <t>Hawaiian Electric Industries Inc</t>
  </si>
  <si>
    <t>HE</t>
  </si>
  <si>
    <t>Idacorp Inc</t>
  </si>
  <si>
    <t>IDA</t>
  </si>
  <si>
    <t>Mge Energy Inc</t>
  </si>
  <si>
    <t>MGEE</t>
  </si>
  <si>
    <t>Nextera Energy Inc</t>
  </si>
  <si>
    <t>NEE</t>
  </si>
  <si>
    <t>Northwestern Corp</t>
  </si>
  <si>
    <t>NWE</t>
  </si>
  <si>
    <t>Oge Energy Corp.</t>
  </si>
  <si>
    <t>OGE</t>
  </si>
  <si>
    <t>Otter Tail Corp</t>
  </si>
  <si>
    <t>OTTR</t>
  </si>
  <si>
    <t>PG&amp;E Corp</t>
  </si>
  <si>
    <t>PCG</t>
  </si>
  <si>
    <t>Pinnacle West Capital Corp</t>
  </si>
  <si>
    <t>PNW</t>
  </si>
  <si>
    <t>Pnm Resources Inc</t>
  </si>
  <si>
    <t>PNM</t>
  </si>
  <si>
    <t>Portland General Electric Co /OR/</t>
  </si>
  <si>
    <t>POR</t>
  </si>
  <si>
    <t>PPL Corp</t>
  </si>
  <si>
    <t>PPL</t>
  </si>
  <si>
    <t>Public Service Enterprise Group Inc</t>
  </si>
  <si>
    <t>PEG</t>
  </si>
  <si>
    <t>Scana Corp</t>
  </si>
  <si>
    <t>SCG</t>
  </si>
  <si>
    <t>Sempra Energy</t>
  </si>
  <si>
    <t>SRE</t>
  </si>
  <si>
    <t>Unitil Corp</t>
  </si>
  <si>
    <t>UTL</t>
  </si>
  <si>
    <t>Vectren Corp</t>
  </si>
  <si>
    <t>VVC</t>
  </si>
  <si>
    <t>Wec Energy Group, Inc.</t>
  </si>
  <si>
    <t>WEC</t>
  </si>
  <si>
    <t>Xcel Energy Inc</t>
  </si>
  <si>
    <t>XEL</t>
  </si>
  <si>
    <t>BBB+</t>
  </si>
  <si>
    <t>A3</t>
  </si>
  <si>
    <t>A-</t>
  </si>
  <si>
    <t>Baa1</t>
  </si>
  <si>
    <t>BBB</t>
  </si>
  <si>
    <t>Baa2</t>
  </si>
  <si>
    <t>Baa3</t>
  </si>
  <si>
    <t>A</t>
  </si>
  <si>
    <t>BBB-</t>
  </si>
  <si>
    <t>NR</t>
  </si>
  <si>
    <t>AA-</t>
  </si>
  <si>
    <t>A1</t>
  </si>
  <si>
    <t>Southern Company</t>
  </si>
  <si>
    <t>SO</t>
  </si>
  <si>
    <t>Calculated</t>
  </si>
  <si>
    <t>ALLETE, Inc. (NYSE-ALE)</t>
  </si>
  <si>
    <t>Alliant  Energy Corporation (NYSE-LNT)</t>
  </si>
  <si>
    <t>Ameren Corporation (NYSE-AEE)</t>
  </si>
  <si>
    <t>American Electric Power Co. (NYSE-AEP)</t>
  </si>
  <si>
    <t>Avista Corporation (NYSE-AVA)</t>
  </si>
  <si>
    <t>CMS Energy Corporation (NYSE-CMS)</t>
  </si>
  <si>
    <t>Consolidated Edison, Inc. (NYSE-ED)</t>
  </si>
  <si>
    <t>Dominion Resources, Inc. (NYSE-D)</t>
  </si>
  <si>
    <t>DTE Energy Company (NYSE-DTE)</t>
  </si>
  <si>
    <t>Duke Energy Corporation (NYSE-DUK)</t>
  </si>
  <si>
    <t>Edison International (NYSE-EIX)</t>
  </si>
  <si>
    <t>El Paso Electric Company (NYSE-EE)</t>
  </si>
  <si>
    <t>Entergy Corporation (NYSE-ETR)</t>
  </si>
  <si>
    <t>Eversource Energy (NYSE-ES)</t>
  </si>
  <si>
    <t>FirstEnergy Corporation (NYSE-FE)</t>
  </si>
  <si>
    <t>Hawaiian Electric Inductries (NYSE-HEC)</t>
  </si>
  <si>
    <t>IDACORP, Inc. (NYSE-IDA)</t>
  </si>
  <si>
    <t>MGE Energy, Inc. (NYSE-MGEE)</t>
  </si>
  <si>
    <t>NorthWestern Corporation (NYSE-NWE)</t>
  </si>
  <si>
    <t>OGE Energy Corp. (NYSE-OGE)</t>
  </si>
  <si>
    <t>Otter Tail Corporation (NDQ-OTTR)</t>
  </si>
  <si>
    <t>PG&amp;E Corporation (NYSE-PCG)</t>
  </si>
  <si>
    <t>Pinnacle West Capital Corp. (NYSE-PNW)</t>
  </si>
  <si>
    <t>PNM Resources, Inc. (NYSE-PNM)</t>
  </si>
  <si>
    <t>Portland General Electric Company (NYSE-POR)</t>
  </si>
  <si>
    <t>PPL Corporation (NYSE-PPL)</t>
  </si>
  <si>
    <t>SCANA Corporation (NYSE-SCG)</t>
  </si>
  <si>
    <t>Southern Company (NYSE-SO)</t>
  </si>
  <si>
    <t>WEC Energy Group (NYSE-WEC)</t>
  </si>
  <si>
    <t>Xcel Energy Inc. (NYSE-XEL)</t>
  </si>
  <si>
    <t>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</si>
</sst>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$-409]#,##0_);[Red]\([$$-409]#,##0\)"/>
    <numFmt numFmtId="165" formatCode="0.0%"/>
    <numFmt numFmtId="166" formatCode="##0.00"/>
    <numFmt numFmtId="167" formatCode="_(* #,##0_);_(* \(#,##0\);_(* &quot;-&quot;??_);_(@_)"/>
    <numFmt numFmtId="168" formatCode="[$$-409]#,##0.0_);[Red]\([$$-409]#,##0.0\)"/>
  </numFmts>
  <fonts count="10">
    <font>
      <sz val="11"/>
      <name val="Calibri"/>
    </font>
    <font>
      <i/>
      <sz val="11"/>
      <name val="Calibri"/>
      <family val="2"/>
    </font>
    <font>
      <b/>
      <sz val="11"/>
      <color rgb="FFFFFFFF"/>
      <name val="Calibri"/>
      <family val="2"/>
    </font>
    <font>
      <i/>
      <sz val="8"/>
      <color rgb="FF444444"/>
      <name val="Calibri"/>
      <family val="2"/>
    </font>
    <font>
      <sz val="11"/>
      <name val="Calibri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</cellStyleXfs>
  <cellXfs count="36">
    <xf numFmtId="0" fontId="0" fillId="0" borderId="0" xfId="0" applyNumberFormat="1" applyFont="1"/>
    <xf numFmtId="0" fontId="1" fillId="0" borderId="0" xfId="0" applyNumberFormat="1" applyFont="1"/>
    <xf numFmtId="164" fontId="0" fillId="0" borderId="0" xfId="0" applyNumberFormat="1" applyFont="1"/>
    <xf numFmtId="0" fontId="2" fillId="2" borderId="0" xfId="0" applyNumberFormat="1" applyFont="1" applyFill="1"/>
    <xf numFmtId="0" fontId="3" fillId="0" borderId="0" xfId="0" applyNumberFormat="1" applyFont="1"/>
    <xf numFmtId="0" fontId="4" fillId="0" borderId="0" xfId="0" applyNumberFormat="1" applyFont="1"/>
    <xf numFmtId="10" fontId="2" fillId="2" borderId="0" xfId="1" applyNumberFormat="1" applyFont="1" applyFill="1"/>
    <xf numFmtId="10" fontId="3" fillId="0" borderId="0" xfId="1" applyNumberFormat="1" applyFo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2" applyFont="1" applyFill="1" applyBorder="1" applyAlignment="1" applyProtection="1">
      <alignment horizontal="center" vertical="center"/>
    </xf>
    <xf numFmtId="10" fontId="5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NumberFormat="1" applyFont="1"/>
    <xf numFmtId="164" fontId="6" fillId="0" borderId="0" xfId="0" applyNumberFormat="1" applyFont="1"/>
    <xf numFmtId="40" fontId="6" fillId="0" borderId="0" xfId="0" applyNumberFormat="1" applyFont="1"/>
    <xf numFmtId="165" fontId="6" fillId="0" borderId="0" xfId="1" applyNumberFormat="1" applyFont="1"/>
    <xf numFmtId="10" fontId="6" fillId="0" borderId="0" xfId="1" applyNumberFormat="1" applyFont="1"/>
    <xf numFmtId="10" fontId="6" fillId="0" borderId="0" xfId="0" applyNumberFormat="1" applyFont="1"/>
    <xf numFmtId="40" fontId="6" fillId="0" borderId="0" xfId="0" applyNumberFormat="1" applyFont="1" applyAlignment="1">
      <alignment horizontal="right"/>
    </xf>
    <xf numFmtId="0" fontId="0" fillId="0" borderId="0" xfId="0"/>
    <xf numFmtId="0" fontId="9" fillId="0" borderId="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167" fontId="9" fillId="0" borderId="1" xfId="3" applyNumberFormat="1" applyFont="1" applyBorder="1" applyAlignment="1">
      <alignment horizontal="left"/>
    </xf>
    <xf numFmtId="167" fontId="9" fillId="0" borderId="2" xfId="3" applyNumberFormat="1" applyFont="1" applyBorder="1" applyAlignment="1">
      <alignment horizontal="left"/>
    </xf>
    <xf numFmtId="167" fontId="9" fillId="0" borderId="3" xfId="3" applyNumberFormat="1" applyFont="1" applyBorder="1" applyAlignment="1">
      <alignment horizontal="left"/>
    </xf>
    <xf numFmtId="168" fontId="6" fillId="0" borderId="0" xfId="0" applyNumberFormat="1" applyFont="1"/>
    <xf numFmtId="9" fontId="9" fillId="0" borderId="0" xfId="1" applyFont="1"/>
    <xf numFmtId="9" fontId="9" fillId="0" borderId="0" xfId="1" applyFont="1" applyFill="1"/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192"/>
  <sheetViews>
    <sheetView tabSelected="1" topLeftCell="N10" workbookViewId="0">
      <selection activeCell="X34" sqref="X34"/>
    </sheetView>
  </sheetViews>
  <sheetFormatPr defaultRowHeight="15"/>
  <cols>
    <col min="1" max="1" width="48.28515625" customWidth="1"/>
    <col min="2" max="2" width="9.140625" customWidth="1"/>
    <col min="3" max="3" width="16.85546875" customWidth="1"/>
    <col min="4" max="4" width="13.140625" customWidth="1"/>
    <col min="5" max="5" width="12.85546875" customWidth="1"/>
    <col min="6" max="6" width="16.85546875" customWidth="1"/>
    <col min="7" max="9" width="24.7109375" customWidth="1"/>
    <col min="10" max="18" width="20" customWidth="1"/>
    <col min="19" max="19" width="15.7109375" customWidth="1"/>
    <col min="20" max="20" width="21.5703125" customWidth="1"/>
    <col min="21" max="21" width="16.85546875" customWidth="1"/>
    <col min="22" max="22" width="20" customWidth="1"/>
    <col min="23" max="29" width="18.7109375" customWidth="1"/>
    <col min="30" max="30" width="9.140625" customWidth="1"/>
    <col min="31" max="31" width="16.42578125" customWidth="1"/>
    <col min="32" max="33" width="15.85546875" customWidth="1"/>
    <col min="34" max="34" width="31" customWidth="1"/>
    <col min="35" max="35" width="19" customWidth="1"/>
    <col min="36" max="36" width="21.5703125" customWidth="1"/>
  </cols>
  <sheetData>
    <row r="1" spans="1:45">
      <c r="A1" s="5" t="s">
        <v>0</v>
      </c>
    </row>
    <row r="2" spans="1:45">
      <c r="A2" s="1" t="str">
        <f>HYPERLINK("https://www.calcbench.com/excel","**For more features, download the Calcbench Excel Add-in at www.calcbench.com/excel")</f>
        <v>**For more features, download the Calcbench Excel Add-in at www.calcbench.com/excel</v>
      </c>
      <c r="AG2" s="5" t="s">
        <v>12</v>
      </c>
    </row>
    <row r="3" spans="1:45">
      <c r="A3" s="3" t="s">
        <v>1</v>
      </c>
      <c r="B3" s="3" t="s">
        <v>2</v>
      </c>
      <c r="C3" s="3" t="s">
        <v>3</v>
      </c>
      <c r="D3" s="3"/>
      <c r="E3" s="3"/>
      <c r="F3" s="3" t="s">
        <v>4</v>
      </c>
      <c r="G3" s="3" t="s">
        <v>5</v>
      </c>
      <c r="H3" s="3"/>
      <c r="I3" s="3"/>
      <c r="J3" s="3" t="s">
        <v>6</v>
      </c>
      <c r="K3" s="3"/>
      <c r="L3" s="3"/>
      <c r="M3" s="3"/>
      <c r="N3" s="3"/>
      <c r="O3" s="6" t="str">
        <f t="shared" ref="O3:O4" si="0">AD3</f>
        <v>ROE</v>
      </c>
      <c r="P3" s="3"/>
      <c r="Q3" s="3"/>
      <c r="R3" s="3"/>
      <c r="S3" s="3" t="s">
        <v>7</v>
      </c>
      <c r="T3" s="3" t="s">
        <v>8</v>
      </c>
      <c r="U3" s="3" t="s">
        <v>9</v>
      </c>
      <c r="V3" s="3" t="s">
        <v>10</v>
      </c>
      <c r="W3" s="3" t="s">
        <v>11</v>
      </c>
      <c r="X3" s="3"/>
      <c r="Y3" s="3"/>
      <c r="Z3" s="3"/>
      <c r="AA3" s="3"/>
      <c r="AB3" s="3"/>
      <c r="AC3" s="3"/>
      <c r="AD3" s="3" t="s">
        <v>12</v>
      </c>
      <c r="AE3" s="3" t="s">
        <v>13</v>
      </c>
      <c r="AF3" s="3" t="s">
        <v>14</v>
      </c>
      <c r="AG3" s="3" t="s">
        <v>109</v>
      </c>
      <c r="AH3" s="3" t="s">
        <v>15</v>
      </c>
    </row>
    <row r="4" spans="1:45" ht="15.75" thickBot="1">
      <c r="A4" s="4"/>
      <c r="B4" s="4"/>
      <c r="C4" s="4" t="s">
        <v>16</v>
      </c>
      <c r="D4" s="4"/>
      <c r="E4" s="4"/>
      <c r="F4" s="4" t="s">
        <v>16</v>
      </c>
      <c r="G4" s="4" t="s">
        <v>16</v>
      </c>
      <c r="H4" s="4"/>
      <c r="I4" s="4"/>
      <c r="J4" s="4" t="s">
        <v>16</v>
      </c>
      <c r="K4" s="4"/>
      <c r="L4" s="4"/>
      <c r="M4" s="4"/>
      <c r="N4" s="4"/>
      <c r="O4" s="7" t="str">
        <f t="shared" si="0"/>
        <v>Year 2016</v>
      </c>
      <c r="P4" s="4"/>
      <c r="Q4" s="4"/>
      <c r="R4" s="4"/>
      <c r="S4" s="4" t="s">
        <v>16</v>
      </c>
      <c r="T4" s="4" t="s">
        <v>16</v>
      </c>
      <c r="U4" s="4" t="s">
        <v>16</v>
      </c>
      <c r="V4" s="4" t="s">
        <v>16</v>
      </c>
      <c r="W4" s="4" t="s">
        <v>16</v>
      </c>
      <c r="X4" s="4"/>
      <c r="Y4" s="4"/>
      <c r="Z4" s="4"/>
      <c r="AA4" s="4"/>
      <c r="AB4" s="4"/>
      <c r="AC4" s="4"/>
      <c r="AD4" s="4" t="s">
        <v>16</v>
      </c>
      <c r="AE4" s="4" t="s">
        <v>16</v>
      </c>
      <c r="AF4" s="4" t="s">
        <v>16</v>
      </c>
      <c r="AG4" s="4"/>
      <c r="AH4" s="4" t="s">
        <v>16</v>
      </c>
    </row>
    <row r="5" spans="1:45" ht="15.75">
      <c r="A5" s="18" t="s">
        <v>17</v>
      </c>
      <c r="B5" s="18" t="s">
        <v>18</v>
      </c>
      <c r="C5" s="19">
        <v>1339700000</v>
      </c>
      <c r="D5" s="19"/>
      <c r="E5" s="19"/>
      <c r="F5" s="19">
        <v>3741200000</v>
      </c>
      <c r="G5" s="19">
        <v>3183824099.1999998</v>
      </c>
      <c r="H5" s="8" t="s">
        <v>95</v>
      </c>
      <c r="I5" s="8" t="s">
        <v>96</v>
      </c>
      <c r="J5" s="20">
        <v>3.4978660000000001</v>
      </c>
      <c r="K5" s="20"/>
      <c r="L5" s="20"/>
      <c r="M5" s="20"/>
      <c r="N5" s="21">
        <f t="shared" ref="N5:N44" si="1">AB5</f>
        <v>0.54852076149633455</v>
      </c>
      <c r="O5" s="22">
        <f t="shared" ref="O5:O46" si="2">AG5</f>
        <v>8.3597997523819773E-2</v>
      </c>
      <c r="P5" s="20">
        <f t="shared" ref="P5:P44" si="3">G5/W5</f>
        <v>1.681893343475964</v>
      </c>
      <c r="Q5" s="20"/>
      <c r="R5" s="20"/>
      <c r="S5" s="19"/>
      <c r="T5" s="19">
        <v>187700000</v>
      </c>
      <c r="U5" s="19">
        <v>1370400000</v>
      </c>
      <c r="V5" s="19"/>
      <c r="W5" s="19">
        <v>1893000000</v>
      </c>
      <c r="X5" s="19">
        <f>SUM(S5:W5)</f>
        <v>3451100000</v>
      </c>
      <c r="Y5" s="22">
        <f>(S5+T5)/X5</f>
        <v>5.4388455854655036E-2</v>
      </c>
      <c r="Z5" s="22">
        <f>U5/X5</f>
        <v>0.39709078264901049</v>
      </c>
      <c r="AA5" s="22">
        <f>V5/X5</f>
        <v>0</v>
      </c>
      <c r="AB5" s="22">
        <f>W5/X5</f>
        <v>0.54852076149633455</v>
      </c>
      <c r="AC5" s="22">
        <f>X5/X5</f>
        <v>1</v>
      </c>
      <c r="AD5" s="23">
        <v>8.3866999999999997E-2</v>
      </c>
      <c r="AE5" s="19">
        <v>245900000</v>
      </c>
      <c r="AF5" s="19">
        <v>70300000</v>
      </c>
      <c r="AG5" s="22">
        <f>AH5/((AI5+AJ5)/2)</f>
        <v>8.3597997523819773E-2</v>
      </c>
      <c r="AH5" s="19">
        <v>155300000</v>
      </c>
      <c r="AI5" s="2">
        <v>1893000000</v>
      </c>
      <c r="AJ5" s="2">
        <v>1822400000</v>
      </c>
      <c r="AK5" s="18" t="s">
        <v>17</v>
      </c>
      <c r="AL5" s="18"/>
      <c r="AM5" s="18"/>
      <c r="AN5" s="18"/>
      <c r="AO5" s="18"/>
      <c r="AP5" s="18"/>
      <c r="AQ5" s="18"/>
      <c r="AR5" s="18"/>
      <c r="AS5" s="18"/>
    </row>
    <row r="6" spans="1:45" ht="15.75">
      <c r="A6" s="18" t="s">
        <v>19</v>
      </c>
      <c r="B6" s="18" t="s">
        <v>20</v>
      </c>
      <c r="C6" s="19">
        <v>3320000000</v>
      </c>
      <c r="D6" s="19"/>
      <c r="E6" s="19"/>
      <c r="F6" s="19">
        <v>10279200000</v>
      </c>
      <c r="G6" s="19">
        <v>8626554522.3863468</v>
      </c>
      <c r="H6" s="9" t="s">
        <v>97</v>
      </c>
      <c r="I6" s="9" t="s">
        <v>98</v>
      </c>
      <c r="J6" s="20">
        <v>3.259938</v>
      </c>
      <c r="K6" s="20"/>
      <c r="L6" s="20"/>
      <c r="M6" s="20"/>
      <c r="N6" s="21">
        <f t="shared" si="1"/>
        <v>0.47088554768556623</v>
      </c>
      <c r="O6" s="22">
        <f t="shared" si="2"/>
        <v>9.3036651181427732E-2</v>
      </c>
      <c r="P6" s="20">
        <f t="shared" si="3"/>
        <v>2.1237209557819661</v>
      </c>
      <c r="Q6" s="20"/>
      <c r="R6" s="20"/>
      <c r="S6" s="19">
        <v>244100000</v>
      </c>
      <c r="T6" s="19">
        <v>4600000</v>
      </c>
      <c r="U6" s="19">
        <v>4315600000</v>
      </c>
      <c r="V6" s="19"/>
      <c r="W6" s="19">
        <v>4062000000</v>
      </c>
      <c r="X6" s="19">
        <f t="shared" ref="X6:X44" si="4">SUM(S6:W6)</f>
        <v>8626300000</v>
      </c>
      <c r="Y6" s="22">
        <f t="shared" ref="Y6:Y44" si="5">(S6+T6)/X6</f>
        <v>2.8830437151501801E-2</v>
      </c>
      <c r="Z6" s="22">
        <f t="shared" ref="Z6:Z44" si="6">U6/X6</f>
        <v>0.50028401516293197</v>
      </c>
      <c r="AA6" s="22">
        <f t="shared" ref="AA6:AA44" si="7">V6/X6</f>
        <v>0</v>
      </c>
      <c r="AB6" s="22">
        <f t="shared" ref="AB6:AB44" si="8">W6/X6</f>
        <v>0.47088554768556623</v>
      </c>
      <c r="AC6" s="22">
        <f t="shared" ref="AC6:AC44" si="9">X6/X6</f>
        <v>1</v>
      </c>
      <c r="AD6" s="23">
        <v>9.5590999999999995E-2</v>
      </c>
      <c r="AE6" s="19">
        <v>639600000</v>
      </c>
      <c r="AF6" s="19">
        <v>196200000</v>
      </c>
      <c r="AG6" s="22">
        <f t="shared" ref="AG6:AG44" si="10">AH6/((AI6+AJ6)/2)</f>
        <v>9.3036651181427732E-2</v>
      </c>
      <c r="AH6" s="19">
        <v>371500000</v>
      </c>
      <c r="AI6" s="2">
        <v>4062000000</v>
      </c>
      <c r="AJ6" s="2">
        <v>3924100000</v>
      </c>
      <c r="AK6" s="18" t="s">
        <v>19</v>
      </c>
      <c r="AL6" s="18"/>
      <c r="AM6" s="18"/>
      <c r="AN6" s="18"/>
      <c r="AO6" s="18"/>
      <c r="AP6" s="18"/>
      <c r="AQ6" s="18"/>
      <c r="AR6" s="18"/>
      <c r="AS6" s="18"/>
    </row>
    <row r="7" spans="1:45" ht="15.75">
      <c r="A7" s="18" t="s">
        <v>21</v>
      </c>
      <c r="B7" s="18" t="s">
        <v>22</v>
      </c>
      <c r="C7" s="19">
        <v>6076000000</v>
      </c>
      <c r="D7" s="19"/>
      <c r="E7" s="19"/>
      <c r="F7" s="19">
        <v>20113000000</v>
      </c>
      <c r="G7" s="19">
        <v>12726795757.4</v>
      </c>
      <c r="H7" s="9" t="s">
        <v>95</v>
      </c>
      <c r="I7" s="9" t="s">
        <v>98</v>
      </c>
      <c r="J7" s="20">
        <v>3.7251300000000001</v>
      </c>
      <c r="K7" s="20"/>
      <c r="L7" s="20"/>
      <c r="M7" s="20"/>
      <c r="N7" s="21">
        <f t="shared" si="1"/>
        <v>0.47793390065307739</v>
      </c>
      <c r="O7" s="22">
        <f t="shared" si="2"/>
        <v>3.5163608456010603E-2</v>
      </c>
      <c r="P7" s="20">
        <f t="shared" si="3"/>
        <v>1.7566315745203589</v>
      </c>
      <c r="Q7" s="20"/>
      <c r="R7" s="20"/>
      <c r="S7" s="19">
        <v>558000000</v>
      </c>
      <c r="T7" s="19">
        <v>681000000</v>
      </c>
      <c r="U7" s="19">
        <v>6595000000</v>
      </c>
      <c r="V7" s="19">
        <v>80000000</v>
      </c>
      <c r="W7" s="19">
        <v>7245000000</v>
      </c>
      <c r="X7" s="19">
        <f t="shared" si="4"/>
        <v>15159000000</v>
      </c>
      <c r="Y7" s="22">
        <f t="shared" si="5"/>
        <v>8.1733623589946569E-2</v>
      </c>
      <c r="Z7" s="22">
        <f t="shared" si="6"/>
        <v>0.43505508278910221</v>
      </c>
      <c r="AA7" s="22">
        <f t="shared" si="7"/>
        <v>5.2773929678738701E-3</v>
      </c>
      <c r="AB7" s="22">
        <f t="shared" si="8"/>
        <v>0.47793390065307739</v>
      </c>
      <c r="AC7" s="22">
        <f t="shared" si="9"/>
        <v>1</v>
      </c>
      <c r="AD7" s="23">
        <v>9.1118000000000005E-2</v>
      </c>
      <c r="AE7" s="19">
        <v>1423000000</v>
      </c>
      <c r="AF7" s="19">
        <v>382000000</v>
      </c>
      <c r="AG7" s="22">
        <f t="shared" si="10"/>
        <v>3.5163608456010603E-2</v>
      </c>
      <c r="AH7" s="19">
        <v>252000000</v>
      </c>
      <c r="AI7" s="2">
        <v>7245000000</v>
      </c>
      <c r="AJ7" s="2">
        <v>7088000000</v>
      </c>
      <c r="AK7" s="18" t="s">
        <v>21</v>
      </c>
      <c r="AL7" s="18"/>
      <c r="AM7" s="18"/>
      <c r="AN7" s="18"/>
      <c r="AO7" s="18"/>
      <c r="AP7" s="18"/>
      <c r="AQ7" s="18"/>
      <c r="AR7" s="18"/>
      <c r="AS7" s="18"/>
    </row>
    <row r="8" spans="1:45" ht="15.75">
      <c r="A8" s="18" t="s">
        <v>23</v>
      </c>
      <c r="B8" s="18" t="s">
        <v>24</v>
      </c>
      <c r="C8" s="19">
        <v>16380100000</v>
      </c>
      <c r="D8" s="19"/>
      <c r="E8" s="19"/>
      <c r="F8" s="19">
        <v>45639300000</v>
      </c>
      <c r="G8" s="19">
        <v>30958182495.168072</v>
      </c>
      <c r="H8" s="9" t="s">
        <v>95</v>
      </c>
      <c r="I8" s="9" t="s">
        <v>98</v>
      </c>
      <c r="J8" s="20">
        <v>1.5235970000000001</v>
      </c>
      <c r="K8" s="20"/>
      <c r="L8" s="20"/>
      <c r="M8" s="20"/>
      <c r="N8" s="21">
        <f t="shared" si="1"/>
        <v>0.4415416864159542</v>
      </c>
      <c r="O8" s="22">
        <f t="shared" si="2"/>
        <v>3.4587402689313519E-2</v>
      </c>
      <c r="P8" s="20">
        <f t="shared" si="3"/>
        <v>1.7771529724380499</v>
      </c>
      <c r="Q8" s="20"/>
      <c r="R8" s="20"/>
      <c r="S8" s="19">
        <v>1713000000</v>
      </c>
      <c r="T8" s="19">
        <v>2941400000</v>
      </c>
      <c r="U8" s="19">
        <v>17378400000</v>
      </c>
      <c r="V8" s="19"/>
      <c r="W8" s="19">
        <v>17420100000</v>
      </c>
      <c r="X8" s="19">
        <f t="shared" si="4"/>
        <v>39452900000</v>
      </c>
      <c r="Y8" s="22">
        <f t="shared" si="5"/>
        <v>0.11797358369093273</v>
      </c>
      <c r="Z8" s="22">
        <f t="shared" si="6"/>
        <v>0.44048472989311305</v>
      </c>
      <c r="AA8" s="22">
        <f t="shared" si="7"/>
        <v>0</v>
      </c>
      <c r="AB8" s="22">
        <f t="shared" si="8"/>
        <v>0.4415416864159542</v>
      </c>
      <c r="AC8" s="22">
        <f t="shared" si="9"/>
        <v>1</v>
      </c>
      <c r="AD8" s="23">
        <v>3.4587E-2</v>
      </c>
      <c r="AE8" s="19">
        <v>1336500000</v>
      </c>
      <c r="AF8" s="19">
        <v>877200000</v>
      </c>
      <c r="AG8" s="22">
        <f t="shared" si="10"/>
        <v>3.4587402689313519E-2</v>
      </c>
      <c r="AH8" s="19">
        <v>610900000</v>
      </c>
      <c r="AI8" s="2">
        <v>17420100000</v>
      </c>
      <c r="AJ8" s="2">
        <v>17904900000</v>
      </c>
      <c r="AK8" s="18" t="s">
        <v>23</v>
      </c>
      <c r="AL8" s="18"/>
      <c r="AM8" s="18"/>
      <c r="AN8" s="18"/>
      <c r="AO8" s="18"/>
      <c r="AP8" s="18"/>
      <c r="AQ8" s="18"/>
      <c r="AR8" s="18"/>
      <c r="AS8" s="18"/>
    </row>
    <row r="9" spans="1:45" ht="15.75">
      <c r="A9" s="18" t="s">
        <v>25</v>
      </c>
      <c r="B9" s="18" t="s">
        <v>26</v>
      </c>
      <c r="C9" s="19">
        <v>6018000000</v>
      </c>
      <c r="D9" s="19"/>
      <c r="E9" s="19"/>
      <c r="F9" s="19">
        <v>21548000000</v>
      </c>
      <c r="G9" s="19">
        <v>11704660793.11315</v>
      </c>
      <c r="H9" s="9" t="s">
        <v>95</v>
      </c>
      <c r="I9" s="9" t="s">
        <v>98</v>
      </c>
      <c r="J9" s="20">
        <v>4.7649249999999999</v>
      </c>
      <c r="K9" s="20"/>
      <c r="L9" s="20"/>
      <c r="M9" s="20"/>
      <c r="N9" s="21">
        <f t="shared" si="1"/>
        <v>0.75114245976554739</v>
      </c>
      <c r="O9" s="22">
        <f t="shared" si="2"/>
        <v>4.1738439114880087E-2</v>
      </c>
      <c r="P9" s="20">
        <f t="shared" si="3"/>
        <v>0.77401539433362976</v>
      </c>
      <c r="Q9" s="20"/>
      <c r="R9" s="20"/>
      <c r="S9" s="19"/>
      <c r="T9" s="19">
        <v>349000000</v>
      </c>
      <c r="U9" s="19">
        <v>4661000000</v>
      </c>
      <c r="V9" s="19"/>
      <c r="W9" s="19">
        <v>15122000000</v>
      </c>
      <c r="X9" s="19">
        <f t="shared" si="4"/>
        <v>20132000000</v>
      </c>
      <c r="Y9" s="22">
        <f t="shared" si="5"/>
        <v>1.7335585138088614E-2</v>
      </c>
      <c r="Z9" s="22">
        <f t="shared" si="6"/>
        <v>0.231521955096364</v>
      </c>
      <c r="AA9" s="22">
        <f t="shared" si="7"/>
        <v>0</v>
      </c>
      <c r="AB9" s="22">
        <f t="shared" si="8"/>
        <v>0.75114245976554739</v>
      </c>
      <c r="AC9" s="22">
        <f t="shared" si="9"/>
        <v>1</v>
      </c>
      <c r="AD9" s="23">
        <v>4.1737999999999997E-2</v>
      </c>
      <c r="AE9" s="19">
        <v>1277000000</v>
      </c>
      <c r="AF9" s="19">
        <v>268000000</v>
      </c>
      <c r="AG9" s="22">
        <f t="shared" si="10"/>
        <v>4.1738439114880087E-2</v>
      </c>
      <c r="AH9" s="19">
        <v>630000000</v>
      </c>
      <c r="AI9" s="2">
        <v>15122000000</v>
      </c>
      <c r="AJ9" s="2">
        <v>15066000000</v>
      </c>
      <c r="AK9" s="18" t="s">
        <v>25</v>
      </c>
      <c r="AL9" s="18"/>
      <c r="AM9" s="18"/>
      <c r="AN9" s="18"/>
      <c r="AO9" s="18"/>
      <c r="AP9" s="18"/>
      <c r="AQ9" s="18"/>
      <c r="AR9" s="18"/>
      <c r="AS9" s="18"/>
    </row>
    <row r="10" spans="1:45" ht="15.75">
      <c r="A10" s="18" t="s">
        <v>27</v>
      </c>
      <c r="B10" s="18" t="s">
        <v>28</v>
      </c>
      <c r="C10" s="19">
        <v>1442483000</v>
      </c>
      <c r="D10" s="19"/>
      <c r="E10" s="19"/>
      <c r="F10" s="19">
        <v>4147500000</v>
      </c>
      <c r="G10" s="19">
        <v>2566875609.0358682</v>
      </c>
      <c r="H10" s="9" t="s">
        <v>95</v>
      </c>
      <c r="I10" s="9" t="s">
        <v>98</v>
      </c>
      <c r="J10" s="20">
        <v>3.4721899999999999</v>
      </c>
      <c r="K10" s="20"/>
      <c r="L10" s="20"/>
      <c r="M10" s="20"/>
      <c r="N10" s="21">
        <f t="shared" si="1"/>
        <v>0.4707205284253948</v>
      </c>
      <c r="O10" s="22">
        <f t="shared" si="2"/>
        <v>8.6394861687824995E-2</v>
      </c>
      <c r="P10" s="20">
        <f t="shared" si="3"/>
        <v>1.55712040031876</v>
      </c>
      <c r="Q10" s="20"/>
      <c r="R10" s="20"/>
      <c r="S10" s="19">
        <v>120000000</v>
      </c>
      <c r="T10" s="19">
        <v>3287000</v>
      </c>
      <c r="U10" s="19">
        <v>1730264000</v>
      </c>
      <c r="V10" s="19"/>
      <c r="W10" s="19">
        <v>1648476000</v>
      </c>
      <c r="X10" s="19">
        <f t="shared" si="4"/>
        <v>3502027000</v>
      </c>
      <c r="Y10" s="22">
        <f t="shared" si="5"/>
        <v>3.5204468726254823E-2</v>
      </c>
      <c r="Z10" s="22">
        <f t="shared" si="6"/>
        <v>0.49407500284835038</v>
      </c>
      <c r="AA10" s="22">
        <f t="shared" si="7"/>
        <v>0</v>
      </c>
      <c r="AB10" s="22">
        <f t="shared" si="8"/>
        <v>0.4707205284253948</v>
      </c>
      <c r="AC10" s="22">
        <f t="shared" si="9"/>
        <v>1</v>
      </c>
      <c r="AD10" s="23">
        <v>8.6393999999999999E-2</v>
      </c>
      <c r="AE10" s="19">
        <v>302532000</v>
      </c>
      <c r="AF10" s="19">
        <v>87130000</v>
      </c>
      <c r="AG10" s="22">
        <f t="shared" si="10"/>
        <v>8.6394861687824995E-2</v>
      </c>
      <c r="AH10" s="19">
        <v>137228000</v>
      </c>
      <c r="AI10" s="2">
        <v>1648476000</v>
      </c>
      <c r="AJ10" s="2">
        <v>1528287000</v>
      </c>
      <c r="AK10" s="18" t="s">
        <v>27</v>
      </c>
      <c r="AL10" s="18"/>
      <c r="AM10" s="18"/>
      <c r="AN10" s="18"/>
      <c r="AO10" s="18"/>
      <c r="AP10" s="18"/>
      <c r="AQ10" s="18"/>
      <c r="AR10" s="18"/>
      <c r="AS10" s="18"/>
    </row>
    <row r="11" spans="1:45" ht="15.75">
      <c r="A11" s="18" t="s">
        <v>29</v>
      </c>
      <c r="B11" s="18" t="s">
        <v>30</v>
      </c>
      <c r="C11" s="19">
        <v>1572974000</v>
      </c>
      <c r="D11" s="19"/>
      <c r="E11" s="19"/>
      <c r="F11" s="19">
        <v>4468989000</v>
      </c>
      <c r="G11" s="19">
        <v>3274590447.0599999</v>
      </c>
      <c r="H11" s="10" t="s">
        <v>99</v>
      </c>
      <c r="I11" s="10" t="s">
        <v>100</v>
      </c>
      <c r="J11" s="20">
        <v>1.6567590000000001</v>
      </c>
      <c r="K11" s="20"/>
      <c r="L11" s="20"/>
      <c r="M11" s="20"/>
      <c r="N11" s="21">
        <f t="shared" si="1"/>
        <v>0.34303104131003126</v>
      </c>
      <c r="O11" s="22">
        <f t="shared" si="2"/>
        <v>4.5663314873806357E-2</v>
      </c>
      <c r="P11" s="20">
        <f t="shared" si="3"/>
        <v>1.8926802473450033</v>
      </c>
      <c r="Q11" s="20"/>
      <c r="R11" s="20"/>
      <c r="S11" s="19">
        <v>96600000</v>
      </c>
      <c r="T11" s="19">
        <v>5743000</v>
      </c>
      <c r="U11" s="19">
        <v>3211189000</v>
      </c>
      <c r="V11" s="19"/>
      <c r="W11" s="19">
        <v>1730134000</v>
      </c>
      <c r="X11" s="19">
        <f t="shared" si="4"/>
        <v>5043666000</v>
      </c>
      <c r="Y11" s="22">
        <f t="shared" si="5"/>
        <v>2.0291391222178472E-2</v>
      </c>
      <c r="Z11" s="22">
        <f t="shared" si="6"/>
        <v>0.63667756746779025</v>
      </c>
      <c r="AA11" s="22">
        <f t="shared" si="7"/>
        <v>0</v>
      </c>
      <c r="AB11" s="22">
        <f t="shared" si="8"/>
        <v>0.34303104131003126</v>
      </c>
      <c r="AC11" s="22">
        <f t="shared" si="9"/>
        <v>1</v>
      </c>
      <c r="AD11" s="23">
        <v>4.5663000000000002E-2</v>
      </c>
      <c r="AE11" s="19">
        <v>231267000</v>
      </c>
      <c r="AF11" s="19">
        <v>139590000</v>
      </c>
      <c r="AG11" s="22">
        <f t="shared" si="10"/>
        <v>4.5663314873806357E-2</v>
      </c>
      <c r="AH11" s="19">
        <v>72970000</v>
      </c>
      <c r="AI11" s="2">
        <v>1730134000</v>
      </c>
      <c r="AJ11" s="2">
        <v>1465867000</v>
      </c>
      <c r="AK11" s="18" t="s">
        <v>29</v>
      </c>
      <c r="AL11" s="18"/>
      <c r="AM11" s="18"/>
      <c r="AN11" s="18"/>
      <c r="AO11" s="18"/>
      <c r="AP11" s="18"/>
      <c r="AQ11" s="18"/>
      <c r="AR11" s="18"/>
      <c r="AS11" s="18"/>
    </row>
    <row r="12" spans="1:45" ht="15.75">
      <c r="A12" s="18" t="s">
        <v>31</v>
      </c>
      <c r="B12" s="18" t="s">
        <v>32</v>
      </c>
      <c r="C12" s="19">
        <v>7528000000</v>
      </c>
      <c r="D12" s="19"/>
      <c r="E12" s="19"/>
      <c r="F12" s="19">
        <v>12307000000</v>
      </c>
      <c r="G12" s="19">
        <v>10612016467.877497</v>
      </c>
      <c r="H12" s="10" t="s">
        <v>97</v>
      </c>
      <c r="I12" s="10" t="s">
        <v>98</v>
      </c>
      <c r="J12" s="20">
        <v>3.029585</v>
      </c>
      <c r="K12" s="20"/>
      <c r="L12" s="20"/>
      <c r="M12" s="20"/>
      <c r="N12" s="21">
        <f t="shared" si="1"/>
        <v>0.28708927978758714</v>
      </c>
      <c r="O12" s="22">
        <f t="shared" si="2"/>
        <v>0.12483745123537061</v>
      </c>
      <c r="P12" s="20">
        <f t="shared" si="3"/>
        <v>3.067056782623554</v>
      </c>
      <c r="Q12" s="20"/>
      <c r="R12" s="20"/>
      <c r="S12" s="19">
        <v>446000000</v>
      </c>
      <c r="T12" s="19">
        <v>614000000</v>
      </c>
      <c r="U12" s="19">
        <v>7532000000</v>
      </c>
      <c r="V12" s="19">
        <v>0</v>
      </c>
      <c r="W12" s="19">
        <v>3460000000</v>
      </c>
      <c r="X12" s="19">
        <f t="shared" si="4"/>
        <v>12052000000</v>
      </c>
      <c r="Y12" s="22">
        <f t="shared" si="5"/>
        <v>8.7952207102555593E-2</v>
      </c>
      <c r="Z12" s="22">
        <f t="shared" si="6"/>
        <v>0.62495851310985728</v>
      </c>
      <c r="AA12" s="22">
        <f t="shared" si="7"/>
        <v>0</v>
      </c>
      <c r="AB12" s="22">
        <f t="shared" si="8"/>
        <v>0.28708927978758714</v>
      </c>
      <c r="AC12" s="22">
        <f t="shared" si="9"/>
        <v>1</v>
      </c>
      <c r="AD12" s="23">
        <v>0.124837</v>
      </c>
      <c r="AE12" s="19">
        <v>1024000000</v>
      </c>
      <c r="AF12" s="19">
        <v>338000000</v>
      </c>
      <c r="AG12" s="22">
        <f t="shared" si="10"/>
        <v>0.12483745123537061</v>
      </c>
      <c r="AH12" s="19">
        <v>432000000</v>
      </c>
      <c r="AI12" s="2">
        <v>3460000000</v>
      </c>
      <c r="AJ12" s="2">
        <v>3461000000</v>
      </c>
      <c r="AK12" s="18" t="s">
        <v>31</v>
      </c>
      <c r="AL12" s="18"/>
      <c r="AM12" s="18"/>
      <c r="AN12" s="18"/>
      <c r="AO12" s="18"/>
      <c r="AP12" s="18"/>
      <c r="AQ12" s="18"/>
      <c r="AR12" s="18"/>
      <c r="AS12" s="18"/>
    </row>
    <row r="13" spans="1:45" ht="15.75">
      <c r="A13" s="18" t="s">
        <v>33</v>
      </c>
      <c r="B13" s="18" t="s">
        <v>34</v>
      </c>
      <c r="C13" s="19">
        <v>6399000000</v>
      </c>
      <c r="D13" s="19"/>
      <c r="E13" s="19"/>
      <c r="F13" s="19">
        <v>15715000000</v>
      </c>
      <c r="G13" s="19">
        <v>11620303720.799999</v>
      </c>
      <c r="H13" s="9" t="s">
        <v>95</v>
      </c>
      <c r="I13" s="9" t="s">
        <v>100</v>
      </c>
      <c r="J13" s="20">
        <v>2.8850570000000002</v>
      </c>
      <c r="K13" s="20"/>
      <c r="L13" s="20"/>
      <c r="M13" s="20"/>
      <c r="N13" s="21">
        <f t="shared" si="1"/>
        <v>0.2984763097474431</v>
      </c>
      <c r="O13" s="22">
        <f t="shared" si="2"/>
        <v>0.14857834240774351</v>
      </c>
      <c r="P13" s="20">
        <f t="shared" si="3"/>
        <v>2.7086955060139859</v>
      </c>
      <c r="Q13" s="20"/>
      <c r="R13" s="20"/>
      <c r="S13" s="19">
        <v>886000000</v>
      </c>
      <c r="T13" s="19">
        <v>410000000</v>
      </c>
      <c r="U13" s="19">
        <v>8750000000</v>
      </c>
      <c r="V13" s="19">
        <v>37000000</v>
      </c>
      <c r="W13" s="19">
        <v>4290000000</v>
      </c>
      <c r="X13" s="19">
        <f t="shared" si="4"/>
        <v>14373000000</v>
      </c>
      <c r="Y13" s="22">
        <f t="shared" si="5"/>
        <v>9.0169067000626171E-2</v>
      </c>
      <c r="Z13" s="22">
        <f t="shared" si="6"/>
        <v>0.60878035204898073</v>
      </c>
      <c r="AA13" s="22">
        <f t="shared" si="7"/>
        <v>2.5742712029499758E-3</v>
      </c>
      <c r="AB13" s="22">
        <f t="shared" si="8"/>
        <v>0.2984763097474431</v>
      </c>
      <c r="AC13" s="22">
        <f t="shared" si="9"/>
        <v>1</v>
      </c>
      <c r="AD13" s="23">
        <v>0.13333300000000001</v>
      </c>
      <c r="AE13" s="19">
        <v>1255000000</v>
      </c>
      <c r="AF13" s="19">
        <v>435000000</v>
      </c>
      <c r="AG13" s="22">
        <f t="shared" si="10"/>
        <v>0.14857834240774351</v>
      </c>
      <c r="AH13" s="19">
        <v>614000000</v>
      </c>
      <c r="AI13" s="2">
        <v>4290000000</v>
      </c>
      <c r="AJ13" s="2">
        <v>3975000000</v>
      </c>
      <c r="AK13" s="18" t="s">
        <v>33</v>
      </c>
      <c r="AL13" s="18"/>
      <c r="AM13" s="18"/>
      <c r="AN13" s="18"/>
      <c r="AO13" s="18"/>
      <c r="AP13" s="18"/>
      <c r="AQ13" s="18"/>
      <c r="AR13" s="18"/>
      <c r="AS13" s="18"/>
    </row>
    <row r="14" spans="1:45" ht="15.75">
      <c r="A14" s="18" t="s">
        <v>35</v>
      </c>
      <c r="B14" s="18" t="s">
        <v>36</v>
      </c>
      <c r="C14" s="19">
        <v>12075000000</v>
      </c>
      <c r="D14" s="19"/>
      <c r="E14" s="19"/>
      <c r="F14" s="19">
        <v>35216000000</v>
      </c>
      <c r="G14" s="19">
        <v>21631667065.68</v>
      </c>
      <c r="H14" s="9" t="s">
        <v>97</v>
      </c>
      <c r="I14" s="9" t="s">
        <v>96</v>
      </c>
      <c r="J14" s="20">
        <v>3.6609189999999998</v>
      </c>
      <c r="K14" s="20"/>
      <c r="L14" s="20"/>
      <c r="M14" s="20"/>
      <c r="N14" s="21">
        <f t="shared" si="1"/>
        <v>0.47474613393508991</v>
      </c>
      <c r="O14" s="22">
        <f t="shared" si="2"/>
        <v>9.0985493477545948E-2</v>
      </c>
      <c r="P14" s="20">
        <f t="shared" si="3"/>
        <v>1.5120695558283237</v>
      </c>
      <c r="Q14" s="20"/>
      <c r="R14" s="20"/>
      <c r="S14" s="19"/>
      <c r="T14" s="19">
        <v>1093000000</v>
      </c>
      <c r="U14" s="19">
        <v>14735000000</v>
      </c>
      <c r="V14" s="19"/>
      <c r="W14" s="19">
        <v>14306000000</v>
      </c>
      <c r="X14" s="19">
        <f t="shared" si="4"/>
        <v>30134000000</v>
      </c>
      <c r="Y14" s="22">
        <f t="shared" si="5"/>
        <v>3.6271321430941791E-2</v>
      </c>
      <c r="Z14" s="22">
        <f t="shared" si="6"/>
        <v>0.48898254463396829</v>
      </c>
      <c r="AA14" s="22">
        <f t="shared" si="7"/>
        <v>0</v>
      </c>
      <c r="AB14" s="22">
        <f t="shared" si="8"/>
        <v>0.47474613393508991</v>
      </c>
      <c r="AC14" s="22">
        <f t="shared" si="9"/>
        <v>1</v>
      </c>
      <c r="AD14" s="23">
        <v>9.0984999999999996E-2</v>
      </c>
      <c r="AE14" s="19">
        <v>2548000000</v>
      </c>
      <c r="AF14" s="19">
        <v>696000000</v>
      </c>
      <c r="AG14" s="22">
        <f t="shared" si="10"/>
        <v>9.0985493477545948E-2</v>
      </c>
      <c r="AH14" s="19">
        <v>1245000000</v>
      </c>
      <c r="AI14" s="2">
        <v>14306000000</v>
      </c>
      <c r="AJ14" s="2">
        <v>13061000000</v>
      </c>
      <c r="AK14" s="18" t="s">
        <v>35</v>
      </c>
      <c r="AL14" s="18"/>
      <c r="AM14" s="18"/>
      <c r="AN14" s="18"/>
      <c r="AO14" s="18"/>
      <c r="AP14" s="18"/>
      <c r="AQ14" s="18"/>
      <c r="AR14" s="18"/>
      <c r="AS14" s="18"/>
    </row>
    <row r="15" spans="1:45" ht="15.75">
      <c r="A15" s="18" t="s">
        <v>37</v>
      </c>
      <c r="B15" s="18" t="s">
        <v>38</v>
      </c>
      <c r="C15" s="19">
        <v>11737000000</v>
      </c>
      <c r="D15" s="19"/>
      <c r="E15" s="19"/>
      <c r="F15" s="19">
        <v>49964000000</v>
      </c>
      <c r="G15" s="19">
        <v>48098517488</v>
      </c>
      <c r="H15" s="9" t="s">
        <v>95</v>
      </c>
      <c r="I15" s="9" t="s">
        <v>100</v>
      </c>
      <c r="J15" s="20">
        <v>3.8386130000000001</v>
      </c>
      <c r="K15" s="20"/>
      <c r="L15" s="20"/>
      <c r="M15" s="20"/>
      <c r="N15" s="21">
        <f t="shared" si="1"/>
        <v>0.32425146818138056</v>
      </c>
      <c r="O15" s="22">
        <f t="shared" si="2"/>
        <v>0.14532553708691939</v>
      </c>
      <c r="P15" s="20">
        <f t="shared" si="3"/>
        <v>2.8562065016627076</v>
      </c>
      <c r="Q15" s="20"/>
      <c r="R15" s="20"/>
      <c r="S15" s="19">
        <v>3155000000</v>
      </c>
      <c r="T15" s="19">
        <v>1709000000</v>
      </c>
      <c r="U15" s="19">
        <v>30231000000</v>
      </c>
      <c r="V15" s="19"/>
      <c r="W15" s="19">
        <v>16840000000</v>
      </c>
      <c r="X15" s="19">
        <f t="shared" si="4"/>
        <v>51935000000</v>
      </c>
      <c r="Y15" s="22">
        <f t="shared" si="5"/>
        <v>9.3655530952151733E-2</v>
      </c>
      <c r="Z15" s="22">
        <f t="shared" si="6"/>
        <v>0.58209300086646765</v>
      </c>
      <c r="AA15" s="22">
        <f t="shared" si="7"/>
        <v>0</v>
      </c>
      <c r="AB15" s="22">
        <f t="shared" si="8"/>
        <v>0.32425146818138056</v>
      </c>
      <c r="AC15" s="22">
        <f t="shared" si="9"/>
        <v>1</v>
      </c>
      <c r="AD15" s="23">
        <v>0.13947799999999999</v>
      </c>
      <c r="AE15" s="19">
        <v>3877000000</v>
      </c>
      <c r="AF15" s="19">
        <v>1010000000</v>
      </c>
      <c r="AG15" s="22">
        <f t="shared" si="10"/>
        <v>0.14532553708691939</v>
      </c>
      <c r="AH15" s="19">
        <v>2212000000</v>
      </c>
      <c r="AI15" s="2">
        <v>16840000000</v>
      </c>
      <c r="AJ15" s="2">
        <v>13602000000</v>
      </c>
      <c r="AK15" s="18" t="s">
        <v>37</v>
      </c>
      <c r="AL15" s="18"/>
      <c r="AM15" s="18"/>
      <c r="AN15" s="18"/>
      <c r="AO15" s="18"/>
      <c r="AP15" s="18"/>
      <c r="AQ15" s="18"/>
      <c r="AR15" s="18"/>
      <c r="AS15" s="18"/>
    </row>
    <row r="16" spans="1:45" ht="15.75">
      <c r="A16" s="18" t="s">
        <v>39</v>
      </c>
      <c r="B16" s="18" t="s">
        <v>40</v>
      </c>
      <c r="C16" s="19">
        <v>10630000000</v>
      </c>
      <c r="D16" s="19"/>
      <c r="E16" s="19"/>
      <c r="F16" s="19">
        <v>19730000000</v>
      </c>
      <c r="G16" s="19">
        <v>17675903913.175163</v>
      </c>
      <c r="H16" s="9" t="s">
        <v>95</v>
      </c>
      <c r="I16" s="9" t="s">
        <v>98</v>
      </c>
      <c r="J16" s="20">
        <v>3.2987280000000001</v>
      </c>
      <c r="K16" s="20"/>
      <c r="L16" s="20"/>
      <c r="M16" s="20"/>
      <c r="N16" s="21">
        <f t="shared" si="1"/>
        <v>0.44636060335510547</v>
      </c>
      <c r="O16" s="22">
        <f t="shared" si="2"/>
        <v>9.489450092926642E-2</v>
      </c>
      <c r="P16" s="20">
        <f t="shared" si="3"/>
        <v>1.8608173400542334</v>
      </c>
      <c r="Q16" s="20"/>
      <c r="R16" s="20"/>
      <c r="S16" s="19">
        <v>499000000</v>
      </c>
      <c r="T16" s="19">
        <v>14000000</v>
      </c>
      <c r="U16" s="19">
        <v>11269000000</v>
      </c>
      <c r="V16" s="19"/>
      <c r="W16" s="19">
        <v>9499000000</v>
      </c>
      <c r="X16" s="19">
        <f t="shared" si="4"/>
        <v>21281000000</v>
      </c>
      <c r="Y16" s="22">
        <f t="shared" si="5"/>
        <v>2.4106010055918423E-2</v>
      </c>
      <c r="Z16" s="22">
        <f t="shared" si="6"/>
        <v>0.52953338658897608</v>
      </c>
      <c r="AA16" s="22">
        <f t="shared" si="7"/>
        <v>0</v>
      </c>
      <c r="AB16" s="22">
        <f t="shared" si="8"/>
        <v>0.44636060335510547</v>
      </c>
      <c r="AC16" s="22">
        <f t="shared" si="9"/>
        <v>1</v>
      </c>
      <c r="AD16" s="23">
        <v>9.4894000000000006E-2</v>
      </c>
      <c r="AE16" s="19">
        <v>1557000000</v>
      </c>
      <c r="AF16" s="19">
        <v>472000000</v>
      </c>
      <c r="AG16" s="22">
        <f t="shared" si="10"/>
        <v>9.489450092926642E-2</v>
      </c>
      <c r="AH16" s="19">
        <v>868000000</v>
      </c>
      <c r="AI16" s="2">
        <v>9499000000</v>
      </c>
      <c r="AJ16" s="2">
        <v>8795000000</v>
      </c>
      <c r="AK16" s="18" t="s">
        <v>39</v>
      </c>
      <c r="AL16" s="18"/>
      <c r="AM16" s="18"/>
      <c r="AN16" s="18"/>
      <c r="AO16" s="18"/>
      <c r="AP16" s="18"/>
      <c r="AQ16" s="18"/>
      <c r="AR16" s="18"/>
      <c r="AS16" s="18"/>
    </row>
    <row r="17" spans="1:45" ht="15.75">
      <c r="A17" s="18" t="s">
        <v>41</v>
      </c>
      <c r="B17" s="18" t="s">
        <v>42</v>
      </c>
      <c r="C17" s="19">
        <v>22743000000</v>
      </c>
      <c r="D17" s="19"/>
      <c r="E17" s="19"/>
      <c r="F17" s="19">
        <v>82520000000</v>
      </c>
      <c r="G17" s="19">
        <v>54334002100</v>
      </c>
      <c r="H17" s="9" t="s">
        <v>97</v>
      </c>
      <c r="I17" s="9" t="s">
        <v>98</v>
      </c>
      <c r="J17" s="20">
        <v>2.9488509999999999</v>
      </c>
      <c r="K17" s="20"/>
      <c r="L17" s="20"/>
      <c r="M17" s="20"/>
      <c r="N17" s="21">
        <f t="shared" si="1"/>
        <v>0.44891329315380157</v>
      </c>
      <c r="O17" s="22">
        <f t="shared" si="2"/>
        <v>5.3259416918279463E-2</v>
      </c>
      <c r="P17" s="20">
        <f t="shared" si="3"/>
        <v>1.3238956677468872</v>
      </c>
      <c r="Q17" s="20"/>
      <c r="R17" s="20"/>
      <c r="S17" s="19">
        <v>2487000000</v>
      </c>
      <c r="T17" s="19">
        <v>2319000000</v>
      </c>
      <c r="U17" s="19">
        <v>45576000000</v>
      </c>
      <c r="V17" s="19"/>
      <c r="W17" s="19">
        <v>41041000000</v>
      </c>
      <c r="X17" s="19">
        <f t="shared" si="4"/>
        <v>91423000000</v>
      </c>
      <c r="Y17" s="22">
        <f t="shared" si="5"/>
        <v>5.2568828412981418E-2</v>
      </c>
      <c r="Z17" s="22">
        <f t="shared" si="6"/>
        <v>0.49851787843321704</v>
      </c>
      <c r="AA17" s="22">
        <f t="shared" si="7"/>
        <v>0</v>
      </c>
      <c r="AB17" s="22">
        <f t="shared" si="8"/>
        <v>0.44891329315380157</v>
      </c>
      <c r="AC17" s="22">
        <f t="shared" si="9"/>
        <v>1</v>
      </c>
      <c r="AD17" s="23">
        <v>5.3704000000000002E-2</v>
      </c>
      <c r="AE17" s="19">
        <v>5650000000</v>
      </c>
      <c r="AF17" s="19">
        <v>1916000000</v>
      </c>
      <c r="AG17" s="22">
        <f t="shared" si="10"/>
        <v>5.3259416918279463E-2</v>
      </c>
      <c r="AH17" s="19">
        <v>2152000000</v>
      </c>
      <c r="AI17" s="2">
        <v>41041000000</v>
      </c>
      <c r="AJ17" s="2">
        <v>39771000000</v>
      </c>
      <c r="AK17" s="18" t="s">
        <v>41</v>
      </c>
      <c r="AL17" s="18"/>
      <c r="AM17" s="18"/>
      <c r="AN17" s="18"/>
      <c r="AO17" s="18"/>
      <c r="AP17" s="18"/>
      <c r="AQ17" s="18"/>
      <c r="AR17" s="18"/>
      <c r="AS17" s="18"/>
    </row>
    <row r="18" spans="1:45" ht="15.75">
      <c r="A18" s="18" t="s">
        <v>43</v>
      </c>
      <c r="B18" s="18" t="s">
        <v>44</v>
      </c>
      <c r="C18" s="19">
        <v>11869000000</v>
      </c>
      <c r="D18" s="19"/>
      <c r="E18" s="19"/>
      <c r="F18" s="19">
        <v>37000000000</v>
      </c>
      <c r="G18" s="19">
        <v>23455148068.317589</v>
      </c>
      <c r="H18" s="9" t="s">
        <v>95</v>
      </c>
      <c r="I18" s="9" t="s">
        <v>96</v>
      </c>
      <c r="J18" s="20">
        <v>3.7366600000000001</v>
      </c>
      <c r="K18" s="20"/>
      <c r="L18" s="20"/>
      <c r="M18" s="20"/>
      <c r="N18" s="21">
        <f t="shared" si="1"/>
        <v>0.53234521575984994</v>
      </c>
      <c r="O18" s="22">
        <f t="shared" si="2"/>
        <v>9.5086128739800546E-2</v>
      </c>
      <c r="P18" s="20">
        <f t="shared" si="3"/>
        <v>1.6532845610994282</v>
      </c>
      <c r="Q18" s="20"/>
      <c r="R18" s="20"/>
      <c r="S18" s="19">
        <v>1307000000</v>
      </c>
      <c r="T18" s="19">
        <v>981000000</v>
      </c>
      <c r="U18" s="19">
        <v>10175000000</v>
      </c>
      <c r="V18" s="19"/>
      <c r="W18" s="19">
        <v>14187000000</v>
      </c>
      <c r="X18" s="19">
        <f t="shared" si="4"/>
        <v>26650000000</v>
      </c>
      <c r="Y18" s="22">
        <f t="shared" si="5"/>
        <v>8.5853658536585373E-2</v>
      </c>
      <c r="Z18" s="22">
        <f t="shared" si="6"/>
        <v>0.38180112570356473</v>
      </c>
      <c r="AA18" s="22">
        <f t="shared" si="7"/>
        <v>0</v>
      </c>
      <c r="AB18" s="22">
        <f t="shared" si="8"/>
        <v>0.53234521575984994</v>
      </c>
      <c r="AC18" s="22">
        <f t="shared" si="9"/>
        <v>1</v>
      </c>
      <c r="AD18" s="23">
        <v>0.104007</v>
      </c>
      <c r="AE18" s="19">
        <v>2171000000</v>
      </c>
      <c r="AF18" s="19">
        <v>581000000</v>
      </c>
      <c r="AG18" s="22">
        <f t="shared" si="10"/>
        <v>9.5086128739800546E-2</v>
      </c>
      <c r="AH18" s="19">
        <v>1311000000</v>
      </c>
      <c r="AI18" s="2">
        <v>14187000000</v>
      </c>
      <c r="AJ18" s="2">
        <v>13388000000</v>
      </c>
      <c r="AK18" s="18" t="s">
        <v>43</v>
      </c>
      <c r="AL18" s="18"/>
      <c r="AM18" s="18"/>
      <c r="AN18" s="18"/>
      <c r="AO18" s="18"/>
      <c r="AP18" s="18"/>
      <c r="AQ18" s="18"/>
      <c r="AR18" s="18"/>
      <c r="AS18" s="18"/>
    </row>
    <row r="19" spans="1:45" ht="15.75">
      <c r="A19" s="18" t="s">
        <v>45</v>
      </c>
      <c r="B19" s="18" t="s">
        <v>46</v>
      </c>
      <c r="C19" s="19">
        <v>653471000</v>
      </c>
      <c r="D19" s="19"/>
      <c r="E19" s="19"/>
      <c r="F19" s="19">
        <v>4498000000</v>
      </c>
      <c r="G19" s="19">
        <v>1885932073.5</v>
      </c>
      <c r="H19" s="11" t="s">
        <v>99</v>
      </c>
      <c r="I19" s="11" t="s">
        <v>98</v>
      </c>
      <c r="J19" s="20">
        <v>3.3966340000000002</v>
      </c>
      <c r="K19" s="20"/>
      <c r="L19" s="20"/>
      <c r="M19" s="20"/>
      <c r="N19" s="21">
        <f t="shared" si="1"/>
        <v>0.44129817064304744</v>
      </c>
      <c r="O19" s="22">
        <f t="shared" si="2"/>
        <v>9.255959298571835E-2</v>
      </c>
      <c r="P19" s="20">
        <f t="shared" si="3"/>
        <v>1.7553416742988619</v>
      </c>
      <c r="Q19" s="20"/>
      <c r="R19" s="20"/>
      <c r="S19" s="19">
        <v>81574000</v>
      </c>
      <c r="T19" s="19">
        <v>83143000</v>
      </c>
      <c r="U19" s="19">
        <v>1195513000</v>
      </c>
      <c r="V19" s="19"/>
      <c r="W19" s="19">
        <v>1074396000</v>
      </c>
      <c r="X19" s="19">
        <f t="shared" si="4"/>
        <v>2434626000</v>
      </c>
      <c r="Y19" s="22">
        <f t="shared" si="5"/>
        <v>6.7655976729074613E-2</v>
      </c>
      <c r="Z19" s="22">
        <f t="shared" si="6"/>
        <v>0.49104585262787798</v>
      </c>
      <c r="AA19" s="22">
        <f t="shared" si="7"/>
        <v>0</v>
      </c>
      <c r="AB19" s="22">
        <f t="shared" si="8"/>
        <v>0.44129817064304744</v>
      </c>
      <c r="AC19" s="22">
        <f t="shared" si="9"/>
        <v>1</v>
      </c>
      <c r="AD19" s="23">
        <v>9.2559000000000002E-2</v>
      </c>
      <c r="AE19" s="19">
        <v>213560000</v>
      </c>
      <c r="AF19" s="19">
        <v>62874000</v>
      </c>
      <c r="AG19" s="22">
        <f t="shared" si="10"/>
        <v>9.255959298571835E-2</v>
      </c>
      <c r="AH19" s="19">
        <v>96768000</v>
      </c>
      <c r="AI19" s="2">
        <v>1074396000</v>
      </c>
      <c r="AJ19" s="2">
        <v>1016538000</v>
      </c>
      <c r="AK19" s="18" t="s">
        <v>45</v>
      </c>
      <c r="AL19" s="18"/>
      <c r="AM19" s="18"/>
      <c r="AN19" s="18"/>
      <c r="AO19" s="18"/>
      <c r="AP19" s="18"/>
      <c r="AQ19" s="18"/>
      <c r="AR19" s="18"/>
      <c r="AS19" s="18"/>
    </row>
    <row r="20" spans="1:45" ht="15.75">
      <c r="A20" s="18" t="s">
        <v>47</v>
      </c>
      <c r="B20" s="18" t="s">
        <v>48</v>
      </c>
      <c r="C20" s="19">
        <v>10845645000</v>
      </c>
      <c r="D20" s="19"/>
      <c r="E20" s="19"/>
      <c r="F20" s="19">
        <v>28155048000</v>
      </c>
      <c r="G20" s="19">
        <v>13113809255.242023</v>
      </c>
      <c r="H20" s="10" t="s">
        <v>95</v>
      </c>
      <c r="I20" s="10" t="s">
        <v>101</v>
      </c>
      <c r="J20" s="20">
        <v>-1.179573</v>
      </c>
      <c r="K20" s="20"/>
      <c r="L20" s="20"/>
      <c r="M20" s="20"/>
      <c r="N20" s="21">
        <f t="shared" si="1"/>
        <v>0.34602147250558518</v>
      </c>
      <c r="O20" s="22">
        <f t="shared" si="2"/>
        <v>-6.7320083513086409E-2</v>
      </c>
      <c r="P20" s="20">
        <f t="shared" si="3"/>
        <v>1.6226329099391019</v>
      </c>
      <c r="Q20" s="20"/>
      <c r="R20" s="20"/>
      <c r="S20" s="19">
        <v>415011000</v>
      </c>
      <c r="T20" s="19">
        <v>367323000</v>
      </c>
      <c r="U20" s="19">
        <v>14492237000</v>
      </c>
      <c r="V20" s="19"/>
      <c r="W20" s="19">
        <v>8081809000</v>
      </c>
      <c r="X20" s="19">
        <f t="shared" si="4"/>
        <v>23356380000</v>
      </c>
      <c r="Y20" s="22">
        <f t="shared" si="5"/>
        <v>3.3495516000339093E-2</v>
      </c>
      <c r="Z20" s="22">
        <f t="shared" si="6"/>
        <v>0.6204830114940757</v>
      </c>
      <c r="AA20" s="22">
        <f t="shared" si="7"/>
        <v>0</v>
      </c>
      <c r="AB20" s="22">
        <f t="shared" si="8"/>
        <v>0.34602147250558518</v>
      </c>
      <c r="AC20" s="22">
        <f t="shared" si="9"/>
        <v>1</v>
      </c>
      <c r="AD20" s="23">
        <v>-6.7320000000000005E-2</v>
      </c>
      <c r="AE20" s="19">
        <v>-826344000</v>
      </c>
      <c r="AF20" s="19">
        <v>700545000</v>
      </c>
      <c r="AG20" s="22">
        <f t="shared" si="10"/>
        <v>-6.7320083513086409E-2</v>
      </c>
      <c r="AH20" s="19">
        <v>-583618000</v>
      </c>
      <c r="AI20" s="2">
        <v>8081809000</v>
      </c>
      <c r="AJ20" s="2">
        <v>9256791000</v>
      </c>
      <c r="AK20" s="18" t="s">
        <v>47</v>
      </c>
      <c r="AL20" s="18"/>
      <c r="AM20" s="18"/>
      <c r="AN20" s="18"/>
      <c r="AO20" s="18"/>
      <c r="AP20" s="18"/>
      <c r="AQ20" s="18"/>
      <c r="AR20" s="18"/>
      <c r="AS20" s="18"/>
    </row>
    <row r="21" spans="1:45" ht="15.75">
      <c r="A21" s="18" t="s">
        <v>49</v>
      </c>
      <c r="B21" s="18" t="s">
        <v>50</v>
      </c>
      <c r="C21" s="19">
        <v>7639129000</v>
      </c>
      <c r="D21" s="19"/>
      <c r="E21" s="19"/>
      <c r="F21" s="19">
        <v>21350510000</v>
      </c>
      <c r="G21" s="19">
        <v>17858955580.41</v>
      </c>
      <c r="H21" s="9" t="s">
        <v>102</v>
      </c>
      <c r="I21" s="9" t="s">
        <v>98</v>
      </c>
      <c r="J21" s="20">
        <v>4.7530279999999996</v>
      </c>
      <c r="K21" s="20"/>
      <c r="L21" s="20"/>
      <c r="M21" s="20"/>
      <c r="N21" s="21">
        <f t="shared" si="1"/>
        <v>0.52728276107310224</v>
      </c>
      <c r="O21" s="22">
        <f t="shared" si="2"/>
        <v>8.9470592622494474E-2</v>
      </c>
      <c r="P21" s="20">
        <f t="shared" si="3"/>
        <v>1.6672329223643902</v>
      </c>
      <c r="Q21" s="20"/>
      <c r="R21" s="20"/>
      <c r="S21" s="19"/>
      <c r="T21" s="19">
        <v>773883000</v>
      </c>
      <c r="U21" s="19">
        <v>8829354000</v>
      </c>
      <c r="V21" s="19"/>
      <c r="W21" s="19">
        <v>10711734000</v>
      </c>
      <c r="X21" s="19">
        <f t="shared" si="4"/>
        <v>20314971000</v>
      </c>
      <c r="Y21" s="22">
        <f t="shared" si="5"/>
        <v>3.8094221251903336E-2</v>
      </c>
      <c r="Z21" s="22">
        <f t="shared" si="6"/>
        <v>0.43462301767499445</v>
      </c>
      <c r="AA21" s="22">
        <f t="shared" si="7"/>
        <v>0</v>
      </c>
      <c r="AB21" s="22">
        <f t="shared" si="8"/>
        <v>0.52728276107310224</v>
      </c>
      <c r="AC21" s="22">
        <f t="shared" si="9"/>
        <v>1</v>
      </c>
      <c r="AD21" s="23">
        <v>9.0184E-2</v>
      </c>
      <c r="AE21" s="19">
        <v>1905779000</v>
      </c>
      <c r="AF21" s="19">
        <v>400961000</v>
      </c>
      <c r="AG21" s="22">
        <f t="shared" si="10"/>
        <v>8.9470592622494474E-2</v>
      </c>
      <c r="AH21" s="19">
        <v>942302000</v>
      </c>
      <c r="AI21" s="2">
        <v>10711734000</v>
      </c>
      <c r="AJ21" s="2">
        <v>10352215000</v>
      </c>
      <c r="AK21" s="18" t="s">
        <v>49</v>
      </c>
      <c r="AL21" s="18"/>
      <c r="AM21" s="18"/>
      <c r="AN21" s="18"/>
      <c r="AO21" s="18"/>
      <c r="AP21" s="18"/>
      <c r="AQ21" s="18"/>
      <c r="AR21" s="18"/>
      <c r="AS21" s="18"/>
    </row>
    <row r="22" spans="1:45" ht="15.75">
      <c r="A22" s="18" t="s">
        <v>51</v>
      </c>
      <c r="B22" s="18" t="s">
        <v>52</v>
      </c>
      <c r="C22" s="19">
        <v>31360000000</v>
      </c>
      <c r="D22" s="19"/>
      <c r="E22" s="19"/>
      <c r="F22" s="19">
        <v>71555000000</v>
      </c>
      <c r="G22" s="19">
        <v>32794006091.980118</v>
      </c>
      <c r="H22" s="11" t="s">
        <v>99</v>
      </c>
      <c r="I22" s="11" t="s">
        <v>100</v>
      </c>
      <c r="J22" s="20">
        <v>2.294921</v>
      </c>
      <c r="K22" s="20"/>
      <c r="L22" s="20"/>
      <c r="M22" s="20"/>
      <c r="N22" s="21">
        <f t="shared" si="1"/>
        <v>0.43466351829988192</v>
      </c>
      <c r="O22" s="22">
        <f t="shared" si="2"/>
        <v>4.1306960987870178E-2</v>
      </c>
      <c r="P22" s="20">
        <f t="shared" si="3"/>
        <v>1.1876722472830696</v>
      </c>
      <c r="Q22" s="20"/>
      <c r="R22" s="20"/>
      <c r="S22" s="19">
        <v>1267000000</v>
      </c>
      <c r="T22" s="19">
        <v>2430000000</v>
      </c>
      <c r="U22" s="19">
        <v>32216000000</v>
      </c>
      <c r="V22" s="19">
        <v>0</v>
      </c>
      <c r="W22" s="19">
        <v>27612000000</v>
      </c>
      <c r="X22" s="19">
        <f t="shared" si="4"/>
        <v>63525000000</v>
      </c>
      <c r="Y22" s="22">
        <f t="shared" si="5"/>
        <v>5.8197560015741834E-2</v>
      </c>
      <c r="Z22" s="22">
        <f t="shared" si="6"/>
        <v>0.50713892168437624</v>
      </c>
      <c r="AA22" s="22">
        <f t="shared" si="7"/>
        <v>0</v>
      </c>
      <c r="AB22" s="22">
        <f t="shared" si="8"/>
        <v>0.43466351829988192</v>
      </c>
      <c r="AC22" s="22">
        <f t="shared" si="9"/>
        <v>1</v>
      </c>
      <c r="AD22" s="23">
        <v>4.1306000000000002E-2</v>
      </c>
      <c r="AE22" s="19">
        <v>3525000000</v>
      </c>
      <c r="AF22" s="19">
        <v>1536000000</v>
      </c>
      <c r="AG22" s="22">
        <f t="shared" si="10"/>
        <v>4.1306960987870178E-2</v>
      </c>
      <c r="AH22" s="19">
        <v>1134000000</v>
      </c>
      <c r="AI22" s="2">
        <v>27612000000</v>
      </c>
      <c r="AJ22" s="2">
        <v>27294000000</v>
      </c>
      <c r="AK22" s="18" t="s">
        <v>51</v>
      </c>
      <c r="AL22" s="18"/>
      <c r="AM22" s="18"/>
      <c r="AN22" s="18"/>
      <c r="AO22" s="18"/>
      <c r="AP22" s="18"/>
      <c r="AQ22" s="18"/>
      <c r="AR22" s="18"/>
      <c r="AS22" s="18"/>
    </row>
    <row r="23" spans="1:45" ht="15.75">
      <c r="A23" s="18" t="s">
        <v>53</v>
      </c>
      <c r="B23" s="18" t="s">
        <v>54</v>
      </c>
      <c r="C23" s="19">
        <v>14562000000</v>
      </c>
      <c r="D23" s="19"/>
      <c r="E23" s="19"/>
      <c r="F23" s="19">
        <v>29387000000</v>
      </c>
      <c r="G23" s="19">
        <v>13699399989.11578</v>
      </c>
      <c r="H23" s="9" t="s">
        <v>103</v>
      </c>
      <c r="I23" s="9" t="s">
        <v>101</v>
      </c>
      <c r="J23" s="20">
        <v>-7.0518580000000002</v>
      </c>
      <c r="K23" s="20"/>
      <c r="L23" s="20"/>
      <c r="M23" s="20"/>
      <c r="N23" s="21">
        <f t="shared" si="1"/>
        <v>0.21643835616438356</v>
      </c>
      <c r="O23" s="22">
        <f t="shared" si="2"/>
        <v>-0.66195145475004014</v>
      </c>
      <c r="P23" s="20">
        <f t="shared" si="3"/>
        <v>2.1950648917025766</v>
      </c>
      <c r="Q23" s="20"/>
      <c r="R23" s="20"/>
      <c r="S23" s="19">
        <v>2675000000</v>
      </c>
      <c r="T23" s="19">
        <v>1685000000</v>
      </c>
      <c r="U23" s="19">
        <v>18234000000</v>
      </c>
      <c r="V23" s="19"/>
      <c r="W23" s="19">
        <v>6241000000</v>
      </c>
      <c r="X23" s="19">
        <f t="shared" si="4"/>
        <v>28835000000</v>
      </c>
      <c r="Y23" s="22">
        <f t="shared" si="5"/>
        <v>0.15120513265129185</v>
      </c>
      <c r="Z23" s="22">
        <f t="shared" si="6"/>
        <v>0.63235651118432457</v>
      </c>
      <c r="AA23" s="22">
        <f t="shared" si="7"/>
        <v>0</v>
      </c>
      <c r="AB23" s="22">
        <f t="shared" si="8"/>
        <v>0.21643835616438356</v>
      </c>
      <c r="AC23" s="22">
        <f t="shared" si="9"/>
        <v>1</v>
      </c>
      <c r="AD23" s="23">
        <v>-0.66195099999999996</v>
      </c>
      <c r="AE23" s="19">
        <v>-8159000000</v>
      </c>
      <c r="AF23" s="19">
        <v>1157000000</v>
      </c>
      <c r="AG23" s="22">
        <f t="shared" si="10"/>
        <v>-0.66195145475004014</v>
      </c>
      <c r="AH23" s="19">
        <v>-6177000000</v>
      </c>
      <c r="AI23" s="2">
        <v>6241000000</v>
      </c>
      <c r="AJ23" s="2">
        <v>12422000000</v>
      </c>
      <c r="AK23" s="18" t="s">
        <v>53</v>
      </c>
      <c r="AL23" s="18"/>
      <c r="AM23" s="18"/>
      <c r="AN23" s="18"/>
      <c r="AO23" s="18"/>
      <c r="AP23" s="18"/>
      <c r="AQ23" s="18"/>
      <c r="AR23" s="18"/>
      <c r="AS23" s="18"/>
    </row>
    <row r="24" spans="1:45" ht="15.75">
      <c r="A24" s="18" t="s">
        <v>55</v>
      </c>
      <c r="B24" s="18" t="s">
        <v>56</v>
      </c>
      <c r="C24" s="19">
        <v>2676000000</v>
      </c>
      <c r="D24" s="19"/>
      <c r="E24" s="19"/>
      <c r="F24" s="19">
        <v>8956700000</v>
      </c>
      <c r="G24" s="19">
        <v>5890768837.3500004</v>
      </c>
      <c r="H24" s="9" t="s">
        <v>95</v>
      </c>
      <c r="I24" s="9" t="s">
        <v>101</v>
      </c>
      <c r="J24" s="20">
        <v>3.8495349999999999</v>
      </c>
      <c r="K24" s="20"/>
      <c r="L24" s="20"/>
      <c r="M24" s="20"/>
      <c r="N24" s="21">
        <f t="shared" si="1"/>
        <v>0.54760190887520332</v>
      </c>
      <c r="O24" s="22">
        <f t="shared" si="2"/>
        <v>5.5490743089018517E-2</v>
      </c>
      <c r="P24" s="20">
        <f t="shared" si="3"/>
        <v>0.95598325825219088</v>
      </c>
      <c r="Q24" s="20"/>
      <c r="R24" s="20"/>
      <c r="S24" s="19">
        <v>334800000</v>
      </c>
      <c r="T24" s="19">
        <v>382100000</v>
      </c>
      <c r="U24" s="19">
        <v>3537600000</v>
      </c>
      <c r="V24" s="19">
        <v>836200000</v>
      </c>
      <c r="W24" s="19">
        <v>6162000000</v>
      </c>
      <c r="X24" s="19">
        <f t="shared" si="4"/>
        <v>11252700000</v>
      </c>
      <c r="Y24" s="22">
        <f t="shared" si="5"/>
        <v>6.3709154247425057E-2</v>
      </c>
      <c r="Z24" s="22">
        <f t="shared" si="6"/>
        <v>0.31437788264149935</v>
      </c>
      <c r="AA24" s="22">
        <f t="shared" si="7"/>
        <v>7.4311054235872281E-2</v>
      </c>
      <c r="AB24" s="22">
        <f t="shared" si="8"/>
        <v>0.54760190887520332</v>
      </c>
      <c r="AC24" s="22">
        <f t="shared" si="9"/>
        <v>1</v>
      </c>
      <c r="AD24" s="23">
        <v>5.8838000000000001E-2</v>
      </c>
      <c r="AE24" s="19">
        <v>621700000</v>
      </c>
      <c r="AF24" s="19">
        <v>161500000</v>
      </c>
      <c r="AG24" s="22">
        <f t="shared" si="10"/>
        <v>5.5490743089018517E-2</v>
      </c>
      <c r="AH24" s="19">
        <v>273500000</v>
      </c>
      <c r="AI24" s="2">
        <v>6162000000</v>
      </c>
      <c r="AJ24" s="2">
        <v>3695500000</v>
      </c>
      <c r="AK24" s="18" t="s">
        <v>55</v>
      </c>
      <c r="AL24" s="18"/>
      <c r="AM24" s="18"/>
      <c r="AN24" s="18"/>
      <c r="AO24" s="18"/>
      <c r="AP24" s="18"/>
      <c r="AQ24" s="18"/>
      <c r="AR24" s="18"/>
      <c r="AS24" s="18"/>
    </row>
    <row r="25" spans="1:45" ht="15.75">
      <c r="A25" s="18" t="s">
        <v>57</v>
      </c>
      <c r="B25" s="18" t="s">
        <v>58</v>
      </c>
      <c r="C25" s="19">
        <v>2380654000</v>
      </c>
      <c r="D25" s="19"/>
      <c r="E25" s="19"/>
      <c r="F25" s="19">
        <v>4603465000</v>
      </c>
      <c r="G25" s="19">
        <v>3590853467.9099998</v>
      </c>
      <c r="H25" s="9" t="s">
        <v>103</v>
      </c>
      <c r="I25" s="9" t="s">
        <v>104</v>
      </c>
      <c r="J25" s="20">
        <v>5.9317440000000001</v>
      </c>
      <c r="K25" s="20"/>
      <c r="L25" s="20"/>
      <c r="M25" s="20"/>
      <c r="N25" s="21">
        <f t="shared" si="1"/>
        <v>0.53288942061009847</v>
      </c>
      <c r="O25" s="22">
        <f t="shared" si="2"/>
        <v>0.12430224066585337</v>
      </c>
      <c r="P25" s="20">
        <f t="shared" si="3"/>
        <v>1.7374371625007923</v>
      </c>
      <c r="Q25" s="20"/>
      <c r="R25" s="20"/>
      <c r="S25" s="19">
        <v>0</v>
      </c>
      <c r="T25" s="19"/>
      <c r="U25" s="19">
        <v>1811637000</v>
      </c>
      <c r="V25" s="19">
        <v>0</v>
      </c>
      <c r="W25" s="19">
        <v>2066753000</v>
      </c>
      <c r="X25" s="19">
        <f t="shared" si="4"/>
        <v>3878390000</v>
      </c>
      <c r="Y25" s="22">
        <f t="shared" si="5"/>
        <v>0</v>
      </c>
      <c r="Z25" s="22">
        <f t="shared" si="6"/>
        <v>0.46711057938990147</v>
      </c>
      <c r="AA25" s="22">
        <f t="shared" si="7"/>
        <v>0</v>
      </c>
      <c r="AB25" s="22">
        <f t="shared" si="8"/>
        <v>0.53288942061009847</v>
      </c>
      <c r="AC25" s="22">
        <f t="shared" si="9"/>
        <v>1</v>
      </c>
      <c r="AD25" s="23">
        <v>0.125248</v>
      </c>
      <c r="AE25" s="19">
        <v>449644000</v>
      </c>
      <c r="AF25" s="19">
        <v>75803000</v>
      </c>
      <c r="AG25" s="22">
        <f t="shared" si="10"/>
        <v>0.12430224066585337</v>
      </c>
      <c r="AH25" s="19">
        <v>248256000</v>
      </c>
      <c r="AI25" s="2">
        <v>2066753000</v>
      </c>
      <c r="AJ25" s="2">
        <v>1927640000</v>
      </c>
      <c r="AK25" s="18" t="s">
        <v>57</v>
      </c>
      <c r="AL25" s="18"/>
      <c r="AM25" s="18"/>
      <c r="AN25" s="18"/>
      <c r="AO25" s="18"/>
      <c r="AP25" s="18"/>
      <c r="AQ25" s="18"/>
      <c r="AR25" s="18"/>
      <c r="AS25" s="18"/>
    </row>
    <row r="26" spans="1:45" ht="15.75">
      <c r="A26" s="18" t="s">
        <v>59</v>
      </c>
      <c r="B26" s="18" t="s">
        <v>60</v>
      </c>
      <c r="C26" s="19">
        <v>1262020000</v>
      </c>
      <c r="D26" s="19"/>
      <c r="E26" s="19"/>
      <c r="F26" s="19">
        <v>4171999000</v>
      </c>
      <c r="G26" s="19">
        <v>7213058240.3927546</v>
      </c>
      <c r="H26" s="9" t="s">
        <v>99</v>
      </c>
      <c r="I26" s="9" t="s">
        <v>98</v>
      </c>
      <c r="J26" s="20">
        <v>3.858743</v>
      </c>
      <c r="K26" s="20"/>
      <c r="L26" s="20"/>
      <c r="M26" s="20"/>
      <c r="N26" s="21">
        <f t="shared" si="1"/>
        <v>0.54972659721033368</v>
      </c>
      <c r="O26" s="22">
        <f t="shared" si="2"/>
        <v>9.3977359706723607E-2</v>
      </c>
      <c r="P26" s="20">
        <f t="shared" si="3"/>
        <v>3.3426812602787916</v>
      </c>
      <c r="Q26" s="20"/>
      <c r="R26" s="20"/>
      <c r="S26" s="19">
        <v>21800000</v>
      </c>
      <c r="T26" s="19">
        <v>1064000</v>
      </c>
      <c r="U26" s="19">
        <v>1744614000</v>
      </c>
      <c r="V26" s="19"/>
      <c r="W26" s="19">
        <v>2157866000</v>
      </c>
      <c r="X26" s="19">
        <f t="shared" si="4"/>
        <v>3925344000</v>
      </c>
      <c r="Y26" s="22">
        <f t="shared" si="5"/>
        <v>5.8247124328466501E-3</v>
      </c>
      <c r="Z26" s="22">
        <f t="shared" si="6"/>
        <v>0.44444869035681966</v>
      </c>
      <c r="AA26" s="22">
        <f t="shared" si="7"/>
        <v>0</v>
      </c>
      <c r="AB26" s="22">
        <f t="shared" si="8"/>
        <v>0.54972659721033368</v>
      </c>
      <c r="AC26" s="22">
        <f t="shared" si="9"/>
        <v>1</v>
      </c>
      <c r="AD26" s="23">
        <v>9.3881999999999993E-2</v>
      </c>
      <c r="AE26" s="19">
        <v>316552000</v>
      </c>
      <c r="AF26" s="19">
        <v>82035000</v>
      </c>
      <c r="AG26" s="22">
        <f t="shared" si="10"/>
        <v>9.3977359706723607E-2</v>
      </c>
      <c r="AH26" s="19">
        <v>198288000</v>
      </c>
      <c r="AI26" s="2">
        <v>2157866000</v>
      </c>
      <c r="AJ26" s="2">
        <v>2062044000</v>
      </c>
      <c r="AK26" s="18" t="s">
        <v>59</v>
      </c>
      <c r="AL26" s="18"/>
      <c r="AM26" s="18"/>
      <c r="AN26" s="18"/>
      <c r="AO26" s="18"/>
      <c r="AP26" s="18"/>
      <c r="AQ26" s="18"/>
      <c r="AR26" s="18"/>
      <c r="AS26" s="18"/>
    </row>
    <row r="27" spans="1:45" ht="15.75">
      <c r="A27" s="18" t="s">
        <v>61</v>
      </c>
      <c r="B27" s="18" t="s">
        <v>62</v>
      </c>
      <c r="C27" s="19">
        <v>544745000</v>
      </c>
      <c r="D27" s="19"/>
      <c r="E27" s="19"/>
      <c r="F27" s="19">
        <v>1282059000</v>
      </c>
      <c r="G27" s="19">
        <v>2263820504.0040002</v>
      </c>
      <c r="H27" s="12" t="s">
        <v>105</v>
      </c>
      <c r="I27" s="12" t="s">
        <v>106</v>
      </c>
      <c r="J27" s="20">
        <v>7.9434709999999997</v>
      </c>
      <c r="K27" s="20"/>
      <c r="L27" s="20"/>
      <c r="M27" s="20"/>
      <c r="N27" s="21">
        <f t="shared" si="1"/>
        <v>0.60891548713824906</v>
      </c>
      <c r="O27" s="22">
        <f t="shared" si="2"/>
        <v>0.12140756290706521</v>
      </c>
      <c r="P27" s="20">
        <f t="shared" si="3"/>
        <v>3.7558262294985147</v>
      </c>
      <c r="Q27" s="20"/>
      <c r="R27" s="20"/>
      <c r="S27" s="19"/>
      <c r="T27" s="19">
        <v>4333000</v>
      </c>
      <c r="U27" s="19">
        <v>382791000</v>
      </c>
      <c r="V27" s="19"/>
      <c r="W27" s="19">
        <v>602749000</v>
      </c>
      <c r="X27" s="19">
        <f t="shared" si="4"/>
        <v>989873000</v>
      </c>
      <c r="Y27" s="22">
        <f t="shared" si="5"/>
        <v>4.3773292129394379E-3</v>
      </c>
      <c r="Z27" s="22">
        <f t="shared" si="6"/>
        <v>0.38670718364881151</v>
      </c>
      <c r="AA27" s="22">
        <f t="shared" si="7"/>
        <v>0</v>
      </c>
      <c r="AB27" s="22">
        <f t="shared" si="8"/>
        <v>0.60891548713824906</v>
      </c>
      <c r="AC27" s="22">
        <f t="shared" si="9"/>
        <v>1</v>
      </c>
      <c r="AD27" s="23">
        <v>0.121407</v>
      </c>
      <c r="AE27" s="19">
        <v>157805000</v>
      </c>
      <c r="AF27" s="19">
        <v>19866000</v>
      </c>
      <c r="AG27" s="22">
        <f t="shared" si="10"/>
        <v>0.12140756290706521</v>
      </c>
      <c r="AH27" s="19">
        <v>75560000</v>
      </c>
      <c r="AI27" s="2">
        <v>602749000</v>
      </c>
      <c r="AJ27" s="2">
        <v>641984000</v>
      </c>
      <c r="AK27" s="18" t="s">
        <v>61</v>
      </c>
      <c r="AL27" s="18"/>
      <c r="AM27" s="18"/>
      <c r="AN27" s="18"/>
      <c r="AO27" s="18"/>
      <c r="AP27" s="18"/>
      <c r="AQ27" s="18"/>
      <c r="AR27" s="18"/>
      <c r="AS27" s="18"/>
    </row>
    <row r="28" spans="1:45" ht="15.75">
      <c r="A28" s="18" t="s">
        <v>63</v>
      </c>
      <c r="B28" s="18" t="s">
        <v>64</v>
      </c>
      <c r="C28" s="19">
        <v>16155000000</v>
      </c>
      <c r="D28" s="19"/>
      <c r="E28" s="19"/>
      <c r="F28" s="19">
        <v>66912000000</v>
      </c>
      <c r="G28" s="19">
        <v>55907279532</v>
      </c>
      <c r="H28" s="9" t="s">
        <v>97</v>
      </c>
      <c r="I28" s="9" t="s">
        <v>98</v>
      </c>
      <c r="J28" s="20">
        <v>4.9396149999999999</v>
      </c>
      <c r="K28" s="20"/>
      <c r="L28" s="20"/>
      <c r="M28" s="20"/>
      <c r="N28" s="21">
        <f t="shared" si="1"/>
        <v>0.45216972206851003</v>
      </c>
      <c r="O28" s="22">
        <f t="shared" si="2"/>
        <v>0.12022376813987573</v>
      </c>
      <c r="P28" s="20">
        <f t="shared" si="3"/>
        <v>2.2070695800402667</v>
      </c>
      <c r="Q28" s="20"/>
      <c r="R28" s="20"/>
      <c r="S28" s="19">
        <v>268000000</v>
      </c>
      <c r="T28" s="19">
        <v>2604000000</v>
      </c>
      <c r="U28" s="19">
        <v>27818000000</v>
      </c>
      <c r="V28" s="19"/>
      <c r="W28" s="19">
        <v>25331000000</v>
      </c>
      <c r="X28" s="19">
        <f t="shared" si="4"/>
        <v>56021000000</v>
      </c>
      <c r="Y28" s="22">
        <f t="shared" si="5"/>
        <v>5.1266489352207206E-2</v>
      </c>
      <c r="Z28" s="22">
        <f t="shared" si="6"/>
        <v>0.49656378857928279</v>
      </c>
      <c r="AA28" s="22">
        <f t="shared" si="7"/>
        <v>0</v>
      </c>
      <c r="AB28" s="22">
        <f t="shared" si="8"/>
        <v>0.45216972206851003</v>
      </c>
      <c r="AC28" s="22">
        <f t="shared" si="9"/>
        <v>1</v>
      </c>
      <c r="AD28" s="23">
        <v>0.12406300000000001</v>
      </c>
      <c r="AE28" s="19">
        <v>5399000000</v>
      </c>
      <c r="AF28" s="19">
        <v>1093000000</v>
      </c>
      <c r="AG28" s="22">
        <f t="shared" si="10"/>
        <v>0.12022376813987573</v>
      </c>
      <c r="AH28" s="19">
        <v>2912000000</v>
      </c>
      <c r="AI28" s="2">
        <v>25331000000</v>
      </c>
      <c r="AJ28" s="2">
        <v>23112000000</v>
      </c>
      <c r="AK28" s="18" t="s">
        <v>63</v>
      </c>
      <c r="AL28" s="18"/>
      <c r="AM28" s="18"/>
      <c r="AN28" s="18"/>
      <c r="AO28" s="18"/>
      <c r="AP28" s="18"/>
      <c r="AQ28" s="18"/>
      <c r="AR28" s="18"/>
      <c r="AS28" s="18"/>
    </row>
    <row r="29" spans="1:45" ht="15.75">
      <c r="A29" s="18" t="s">
        <v>65</v>
      </c>
      <c r="B29" s="18" t="s">
        <v>66</v>
      </c>
      <c r="C29" s="19">
        <v>1257247000</v>
      </c>
      <c r="D29" s="19"/>
      <c r="E29" s="19"/>
      <c r="F29" s="19">
        <v>4214892000</v>
      </c>
      <c r="G29" s="19">
        <v>2748622308.9183249</v>
      </c>
      <c r="H29" s="9" t="s">
        <v>99</v>
      </c>
      <c r="I29" s="9" t="s">
        <v>96</v>
      </c>
      <c r="J29" s="20">
        <v>2.6481520000000001</v>
      </c>
      <c r="K29" s="20"/>
      <c r="L29" s="20"/>
      <c r="M29" s="20"/>
      <c r="N29" s="21">
        <f t="shared" si="1"/>
        <v>0.44149565636061411</v>
      </c>
      <c r="O29" s="22">
        <f t="shared" si="2"/>
        <v>0.10021483939236986</v>
      </c>
      <c r="P29" s="20">
        <f t="shared" si="3"/>
        <v>1.6397673518672142</v>
      </c>
      <c r="Q29" s="20"/>
      <c r="R29" s="20"/>
      <c r="S29" s="19">
        <v>300811000</v>
      </c>
      <c r="T29" s="19">
        <v>1979000</v>
      </c>
      <c r="U29" s="19">
        <v>1817684000</v>
      </c>
      <c r="V29" s="19"/>
      <c r="W29" s="19">
        <v>1676227000</v>
      </c>
      <c r="X29" s="19">
        <f t="shared" si="4"/>
        <v>3796701000</v>
      </c>
      <c r="Y29" s="22">
        <f t="shared" si="5"/>
        <v>7.9750815247237011E-2</v>
      </c>
      <c r="Z29" s="22">
        <f t="shared" si="6"/>
        <v>0.47875352839214885</v>
      </c>
      <c r="AA29" s="22">
        <f t="shared" si="7"/>
        <v>0</v>
      </c>
      <c r="AB29" s="22">
        <f t="shared" si="8"/>
        <v>0.44149565636061411</v>
      </c>
      <c r="AC29" s="22">
        <f t="shared" si="9"/>
        <v>1</v>
      </c>
      <c r="AD29" s="23">
        <v>0.100214</v>
      </c>
      <c r="AE29" s="19">
        <v>251495000</v>
      </c>
      <c r="AF29" s="19">
        <v>94970000</v>
      </c>
      <c r="AG29" s="22">
        <f t="shared" si="10"/>
        <v>0.10021483939236986</v>
      </c>
      <c r="AH29" s="19">
        <v>164172000</v>
      </c>
      <c r="AI29" s="2">
        <v>1676227000</v>
      </c>
      <c r="AJ29" s="2">
        <v>1600174000</v>
      </c>
      <c r="AK29" s="18" t="s">
        <v>65</v>
      </c>
      <c r="AL29" s="18"/>
      <c r="AM29" s="18"/>
      <c r="AN29" s="18"/>
      <c r="AO29" s="18"/>
      <c r="AP29" s="18"/>
      <c r="AQ29" s="18"/>
      <c r="AR29" s="18"/>
      <c r="AS29" s="18"/>
    </row>
    <row r="30" spans="1:45" ht="15.75">
      <c r="A30" s="18" t="s">
        <v>67</v>
      </c>
      <c r="B30" s="18" t="s">
        <v>68</v>
      </c>
      <c r="C30" s="19">
        <v>2259200000</v>
      </c>
      <c r="D30" s="19"/>
      <c r="E30" s="19"/>
      <c r="F30" s="19">
        <v>7696200000</v>
      </c>
      <c r="G30" s="19">
        <v>6679965199.6999998</v>
      </c>
      <c r="H30" s="9" t="s">
        <v>97</v>
      </c>
      <c r="I30" s="9" t="s">
        <v>106</v>
      </c>
      <c r="J30" s="20">
        <v>4.422237</v>
      </c>
      <c r="K30" s="20"/>
      <c r="L30" s="20"/>
      <c r="M30" s="20"/>
      <c r="N30" s="21">
        <f t="shared" si="1"/>
        <v>0.54572537833769119</v>
      </c>
      <c r="O30" s="22">
        <f t="shared" si="2"/>
        <v>9.991432538627433E-2</v>
      </c>
      <c r="P30" s="20">
        <f t="shared" si="3"/>
        <v>1.9397076484406759</v>
      </c>
      <c r="Q30" s="20"/>
      <c r="R30" s="20"/>
      <c r="S30" s="19">
        <v>236200000</v>
      </c>
      <c r="T30" s="19">
        <v>224700000</v>
      </c>
      <c r="U30" s="19">
        <v>2405800000</v>
      </c>
      <c r="V30" s="19"/>
      <c r="W30" s="19">
        <v>3443800000</v>
      </c>
      <c r="X30" s="19">
        <f t="shared" si="4"/>
        <v>6310500000</v>
      </c>
      <c r="Y30" s="22">
        <f t="shared" si="5"/>
        <v>7.303700182235956E-2</v>
      </c>
      <c r="Z30" s="22">
        <f t="shared" si="6"/>
        <v>0.3812376198399493</v>
      </c>
      <c r="AA30" s="22">
        <f t="shared" si="7"/>
        <v>0</v>
      </c>
      <c r="AB30" s="22">
        <f t="shared" si="8"/>
        <v>0.54572537833769119</v>
      </c>
      <c r="AC30" s="22">
        <f t="shared" si="9"/>
        <v>1</v>
      </c>
      <c r="AD30" s="23">
        <v>9.9914000000000003E-2</v>
      </c>
      <c r="AE30" s="19">
        <v>628400000</v>
      </c>
      <c r="AF30" s="19">
        <v>142100000</v>
      </c>
      <c r="AG30" s="22">
        <f t="shared" si="10"/>
        <v>9.991432538627433E-2</v>
      </c>
      <c r="AH30" s="19">
        <v>338200000</v>
      </c>
      <c r="AI30" s="2">
        <v>3443800000</v>
      </c>
      <c r="AJ30" s="2">
        <v>3326000000</v>
      </c>
      <c r="AK30" s="18" t="s">
        <v>67</v>
      </c>
      <c r="AL30" s="18"/>
      <c r="AM30" s="18"/>
      <c r="AN30" s="18"/>
      <c r="AO30" s="18"/>
      <c r="AP30" s="18"/>
      <c r="AQ30" s="18"/>
      <c r="AR30" s="18"/>
      <c r="AS30" s="18"/>
    </row>
    <row r="31" spans="1:45" ht="15.75">
      <c r="A31" s="18" t="s">
        <v>69</v>
      </c>
      <c r="B31" s="18" t="s">
        <v>70</v>
      </c>
      <c r="C31" s="19">
        <v>803539000</v>
      </c>
      <c r="D31" s="19"/>
      <c r="E31" s="19"/>
      <c r="F31" s="19">
        <v>1477225000</v>
      </c>
      <c r="G31" s="19">
        <v>1605403909.451864</v>
      </c>
      <c r="H31" s="13" t="s">
        <v>99</v>
      </c>
      <c r="I31" s="10" t="s">
        <v>96</v>
      </c>
      <c r="J31" s="20">
        <v>3.5753620000000002</v>
      </c>
      <c r="K31" s="20"/>
      <c r="L31" s="20"/>
      <c r="M31" s="20"/>
      <c r="N31" s="21">
        <f t="shared" si="1"/>
        <v>0.53542826414729505</v>
      </c>
      <c r="O31" s="22">
        <f t="shared" si="2"/>
        <v>9.774869483588694E-2</v>
      </c>
      <c r="P31" s="20">
        <f t="shared" si="3"/>
        <v>2.3957533598543868</v>
      </c>
      <c r="Q31" s="20"/>
      <c r="R31" s="20"/>
      <c r="S31" s="19">
        <v>42883000</v>
      </c>
      <c r="T31" s="19">
        <v>33201000</v>
      </c>
      <c r="U31" s="19">
        <v>505341000</v>
      </c>
      <c r="V31" s="19"/>
      <c r="W31" s="19">
        <v>670104000</v>
      </c>
      <c r="X31" s="19">
        <f t="shared" si="4"/>
        <v>1251529000</v>
      </c>
      <c r="Y31" s="22">
        <f t="shared" si="5"/>
        <v>6.0792838200313379E-2</v>
      </c>
      <c r="Z31" s="22">
        <f t="shared" si="6"/>
        <v>0.40377889765239161</v>
      </c>
      <c r="AA31" s="22">
        <f t="shared" si="7"/>
        <v>0</v>
      </c>
      <c r="AB31" s="22">
        <f t="shared" si="8"/>
        <v>0.53542826414729505</v>
      </c>
      <c r="AC31" s="22">
        <f t="shared" si="9"/>
        <v>1</v>
      </c>
      <c r="AD31" s="23">
        <v>9.7748000000000002E-2</v>
      </c>
      <c r="AE31" s="19">
        <v>114004000</v>
      </c>
      <c r="AF31" s="19">
        <v>31886000</v>
      </c>
      <c r="AG31" s="22">
        <f t="shared" si="10"/>
        <v>9.774869483588694E-2</v>
      </c>
      <c r="AH31" s="19">
        <v>62321000</v>
      </c>
      <c r="AI31" s="2">
        <v>670104000</v>
      </c>
      <c r="AJ31" s="2">
        <v>605023000</v>
      </c>
      <c r="AK31" s="18" t="s">
        <v>69</v>
      </c>
      <c r="AL31" s="18"/>
      <c r="AM31" s="18"/>
      <c r="AN31" s="18"/>
      <c r="AO31" s="18"/>
      <c r="AP31" s="18"/>
      <c r="AQ31" s="18"/>
      <c r="AR31" s="18"/>
      <c r="AS31" s="18"/>
    </row>
    <row r="32" spans="1:45" ht="15.75">
      <c r="A32" s="18" t="s">
        <v>71</v>
      </c>
      <c r="B32" s="18" t="s">
        <v>72</v>
      </c>
      <c r="C32" s="19">
        <v>17666000000</v>
      </c>
      <c r="D32" s="19"/>
      <c r="E32" s="19"/>
      <c r="F32" s="19">
        <v>50581000000</v>
      </c>
      <c r="G32" s="19">
        <v>30803819182.98</v>
      </c>
      <c r="H32" s="9" t="s">
        <v>95</v>
      </c>
      <c r="I32" s="9" t="s">
        <v>98</v>
      </c>
      <c r="J32" s="20">
        <v>2.7358259999999999</v>
      </c>
      <c r="K32" s="20"/>
      <c r="L32" s="20"/>
      <c r="M32" s="20"/>
      <c r="N32" s="21">
        <f t="shared" si="1"/>
        <v>0.49319525023043975</v>
      </c>
      <c r="O32" s="22">
        <f t="shared" si="2"/>
        <v>7.955454026270703E-2</v>
      </c>
      <c r="P32" s="20">
        <f t="shared" si="3"/>
        <v>1.6932618284399736</v>
      </c>
      <c r="Q32" s="20"/>
      <c r="R32" s="20"/>
      <c r="S32" s="19">
        <v>1516000000</v>
      </c>
      <c r="T32" s="19">
        <v>700000000</v>
      </c>
      <c r="U32" s="19">
        <v>16220000000</v>
      </c>
      <c r="V32" s="19">
        <v>258000000</v>
      </c>
      <c r="W32" s="19">
        <v>18192000000</v>
      </c>
      <c r="X32" s="19">
        <f t="shared" si="4"/>
        <v>36886000000</v>
      </c>
      <c r="Y32" s="22">
        <f t="shared" si="5"/>
        <v>6.0076993981456377E-2</v>
      </c>
      <c r="Z32" s="22">
        <f t="shared" si="6"/>
        <v>0.43973323212058774</v>
      </c>
      <c r="AA32" s="22">
        <f t="shared" si="7"/>
        <v>6.9945236675161308E-3</v>
      </c>
      <c r="AB32" s="22">
        <f t="shared" si="8"/>
        <v>0.49319525023043975</v>
      </c>
      <c r="AC32" s="22">
        <f t="shared" si="9"/>
        <v>1</v>
      </c>
      <c r="AD32" s="23">
        <v>8.0353999999999995E-2</v>
      </c>
      <c r="AE32" s="19">
        <v>2268000000</v>
      </c>
      <c r="AF32" s="19">
        <v>829000000</v>
      </c>
      <c r="AG32" s="22">
        <f t="shared" si="10"/>
        <v>7.955454026270703E-2</v>
      </c>
      <c r="AH32" s="19">
        <v>1393000000</v>
      </c>
      <c r="AI32" s="2">
        <v>18192000000</v>
      </c>
      <c r="AJ32" s="2">
        <v>16828000000</v>
      </c>
      <c r="AK32" s="18" t="s">
        <v>71</v>
      </c>
      <c r="AL32" s="18"/>
      <c r="AM32" s="18"/>
      <c r="AN32" s="18"/>
      <c r="AO32" s="18"/>
      <c r="AP32" s="18"/>
      <c r="AQ32" s="18"/>
      <c r="AR32" s="18"/>
      <c r="AS32" s="18"/>
    </row>
    <row r="33" spans="1:45" ht="15.75">
      <c r="A33" s="18" t="s">
        <v>73</v>
      </c>
      <c r="B33" s="18" t="s">
        <v>74</v>
      </c>
      <c r="C33" s="19">
        <v>3498682000</v>
      </c>
      <c r="D33" s="19"/>
      <c r="E33" s="19"/>
      <c r="F33" s="19">
        <v>12714276000</v>
      </c>
      <c r="G33" s="19">
        <v>14248677018.874884</v>
      </c>
      <c r="H33" s="9" t="s">
        <v>97</v>
      </c>
      <c r="I33" s="9" t="s">
        <v>96</v>
      </c>
      <c r="J33" s="20">
        <v>4.7574050000000003</v>
      </c>
      <c r="K33" s="20"/>
      <c r="L33" s="20"/>
      <c r="M33" s="20"/>
      <c r="N33" s="21">
        <f t="shared" si="1"/>
        <v>0.53304178221420817</v>
      </c>
      <c r="O33" s="22">
        <f t="shared" si="2"/>
        <v>9.1562321440019537E-2</v>
      </c>
      <c r="P33" s="20">
        <f t="shared" si="3"/>
        <v>2.8867364367263604</v>
      </c>
      <c r="Q33" s="20"/>
      <c r="R33" s="20"/>
      <c r="S33" s="19">
        <v>177200000</v>
      </c>
      <c r="T33" s="19">
        <v>125000000</v>
      </c>
      <c r="U33" s="19">
        <v>4021785000</v>
      </c>
      <c r="V33" s="19"/>
      <c r="W33" s="19">
        <v>4935912000</v>
      </c>
      <c r="X33" s="19">
        <f t="shared" si="4"/>
        <v>9259897000</v>
      </c>
      <c r="Y33" s="22">
        <f t="shared" si="5"/>
        <v>3.2635352207481358E-2</v>
      </c>
      <c r="Z33" s="22">
        <f t="shared" si="6"/>
        <v>0.4343228655783104</v>
      </c>
      <c r="AA33" s="22">
        <f t="shared" si="7"/>
        <v>0</v>
      </c>
      <c r="AB33" s="22">
        <f t="shared" si="8"/>
        <v>0.53304178221420817</v>
      </c>
      <c r="AC33" s="22">
        <f t="shared" si="9"/>
        <v>1</v>
      </c>
      <c r="AD33" s="23">
        <v>9.1562000000000004E-2</v>
      </c>
      <c r="AE33" s="19">
        <v>883688000</v>
      </c>
      <c r="AF33" s="19">
        <v>185750000</v>
      </c>
      <c r="AG33" s="22">
        <f t="shared" si="10"/>
        <v>9.1562321440019537E-2</v>
      </c>
      <c r="AH33" s="19">
        <v>442034000</v>
      </c>
      <c r="AI33" s="2">
        <v>4935912000</v>
      </c>
      <c r="AJ33" s="2">
        <v>4719457000</v>
      </c>
      <c r="AK33" s="18" t="s">
        <v>73</v>
      </c>
      <c r="AL33" s="18"/>
      <c r="AM33" s="18"/>
      <c r="AN33" s="18"/>
      <c r="AO33" s="18"/>
      <c r="AP33" s="18"/>
      <c r="AQ33" s="18"/>
      <c r="AR33" s="18"/>
      <c r="AS33" s="18"/>
    </row>
    <row r="34" spans="1:45" ht="15.75">
      <c r="A34" s="18" t="s">
        <v>75</v>
      </c>
      <c r="B34" s="18" t="s">
        <v>76</v>
      </c>
      <c r="C34" s="19">
        <v>1362951000</v>
      </c>
      <c r="D34" s="19"/>
      <c r="E34" s="19"/>
      <c r="F34" s="19">
        <v>4904715000</v>
      </c>
      <c r="G34" s="19">
        <v>2732119223.5463762</v>
      </c>
      <c r="H34" s="9" t="s">
        <v>95</v>
      </c>
      <c r="I34" s="9" t="s">
        <v>101</v>
      </c>
      <c r="J34" s="20">
        <v>2.3439860000000001</v>
      </c>
      <c r="K34" s="20"/>
      <c r="L34" s="20"/>
      <c r="M34" s="20"/>
      <c r="N34" s="21">
        <f t="shared" si="1"/>
        <v>0.39434951738926438</v>
      </c>
      <c r="O34" s="22">
        <f t="shared" si="2"/>
        <v>6.7326939188013454E-2</v>
      </c>
      <c r="P34" s="20">
        <f t="shared" si="3"/>
        <v>1.5657992239811152</v>
      </c>
      <c r="Q34" s="20"/>
      <c r="R34" s="20"/>
      <c r="S34" s="19">
        <v>287100000</v>
      </c>
      <c r="T34" s="19">
        <v>273348000</v>
      </c>
      <c r="U34" s="19">
        <v>2119364000</v>
      </c>
      <c r="V34" s="19"/>
      <c r="W34" s="19">
        <v>1744872000</v>
      </c>
      <c r="X34" s="19">
        <f t="shared" si="4"/>
        <v>4424684000</v>
      </c>
      <c r="Y34" s="22">
        <f t="shared" si="5"/>
        <v>0.12666396063538096</v>
      </c>
      <c r="Z34" s="22">
        <f t="shared" si="6"/>
        <v>0.47898652197535463</v>
      </c>
      <c r="AA34" s="22">
        <f t="shared" si="7"/>
        <v>0</v>
      </c>
      <c r="AB34" s="22">
        <f t="shared" si="8"/>
        <v>0.39434951738926438</v>
      </c>
      <c r="AC34" s="22">
        <f t="shared" si="9"/>
        <v>1</v>
      </c>
      <c r="AD34" s="23">
        <v>6.7325999999999997E-2</v>
      </c>
      <c r="AE34" s="19">
        <v>301514000</v>
      </c>
      <c r="AF34" s="19">
        <v>128633000</v>
      </c>
      <c r="AG34" s="22">
        <f t="shared" si="10"/>
        <v>6.7326939188013454E-2</v>
      </c>
      <c r="AH34" s="19">
        <v>116849000</v>
      </c>
      <c r="AI34" s="2">
        <v>1744872000</v>
      </c>
      <c r="AJ34" s="2">
        <v>1726220000</v>
      </c>
      <c r="AK34" s="18" t="s">
        <v>75</v>
      </c>
      <c r="AL34" s="18"/>
      <c r="AM34" s="18"/>
      <c r="AN34" s="18"/>
      <c r="AO34" s="18"/>
      <c r="AP34" s="18"/>
      <c r="AQ34" s="18"/>
      <c r="AR34" s="18"/>
      <c r="AS34" s="18"/>
    </row>
    <row r="35" spans="1:45" ht="15.75">
      <c r="A35" s="18" t="s">
        <v>77</v>
      </c>
      <c r="B35" s="18" t="s">
        <v>78</v>
      </c>
      <c r="C35" s="19">
        <v>1923000000</v>
      </c>
      <c r="D35" s="19"/>
      <c r="E35" s="19"/>
      <c r="F35" s="19">
        <v>6434000000</v>
      </c>
      <c r="G35" s="19">
        <v>3854060862.213408</v>
      </c>
      <c r="H35" s="9" t="s">
        <v>99</v>
      </c>
      <c r="I35" s="9" t="s">
        <v>96</v>
      </c>
      <c r="J35" s="20">
        <v>3.1696420000000001</v>
      </c>
      <c r="K35" s="20"/>
      <c r="L35" s="20"/>
      <c r="M35" s="20"/>
      <c r="N35" s="21">
        <f t="shared" si="1"/>
        <v>0.49936088623775032</v>
      </c>
      <c r="O35" s="22">
        <f t="shared" si="2"/>
        <v>8.3876575401999137E-2</v>
      </c>
      <c r="P35" s="20">
        <f t="shared" si="3"/>
        <v>1.6442239173265392</v>
      </c>
      <c r="Q35" s="20"/>
      <c r="R35" s="20"/>
      <c r="S35" s="19">
        <v>0</v>
      </c>
      <c r="T35" s="19">
        <v>150000000</v>
      </c>
      <c r="U35" s="19">
        <v>2200000000</v>
      </c>
      <c r="V35" s="19">
        <v>0</v>
      </c>
      <c r="W35" s="19">
        <v>2344000000</v>
      </c>
      <c r="X35" s="19">
        <f t="shared" si="4"/>
        <v>4694000000</v>
      </c>
      <c r="Y35" s="22">
        <f t="shared" si="5"/>
        <v>3.1955688112484025E-2</v>
      </c>
      <c r="Z35" s="22">
        <f t="shared" si="6"/>
        <v>0.46868342564976567</v>
      </c>
      <c r="AA35" s="22">
        <f t="shared" si="7"/>
        <v>0</v>
      </c>
      <c r="AB35" s="22">
        <f t="shared" si="8"/>
        <v>0.49936088623775032</v>
      </c>
      <c r="AC35" s="22">
        <f t="shared" si="9"/>
        <v>1</v>
      </c>
      <c r="AD35" s="23">
        <v>8.3876000000000006E-2</v>
      </c>
      <c r="AE35" s="19">
        <v>355000000</v>
      </c>
      <c r="AF35" s="19">
        <v>112000000</v>
      </c>
      <c r="AG35" s="22">
        <f t="shared" si="10"/>
        <v>8.3876575401999137E-2</v>
      </c>
      <c r="AH35" s="19">
        <v>193000000</v>
      </c>
      <c r="AI35" s="2">
        <v>2344000000</v>
      </c>
      <c r="AJ35" s="2">
        <v>2258000000</v>
      </c>
      <c r="AK35" s="18" t="s">
        <v>77</v>
      </c>
      <c r="AL35" s="18"/>
      <c r="AM35" s="18"/>
      <c r="AN35" s="18"/>
      <c r="AO35" s="18"/>
      <c r="AP35" s="18"/>
      <c r="AQ35" s="18"/>
      <c r="AR35" s="18"/>
      <c r="AS35" s="18"/>
    </row>
    <row r="36" spans="1:45" ht="15.75">
      <c r="A36" s="18" t="s">
        <v>79</v>
      </c>
      <c r="B36" s="18" t="s">
        <v>80</v>
      </c>
      <c r="C36" s="19">
        <v>7517000000</v>
      </c>
      <c r="D36" s="19"/>
      <c r="E36" s="19"/>
      <c r="F36" s="19">
        <v>30074000000</v>
      </c>
      <c r="G36" s="19">
        <v>23144839870.269001</v>
      </c>
      <c r="H36" s="12" t="s">
        <v>97</v>
      </c>
      <c r="I36" s="12" t="s">
        <v>100</v>
      </c>
      <c r="J36" s="20">
        <v>3.8716210000000002</v>
      </c>
      <c r="K36" s="20"/>
      <c r="L36" s="20"/>
      <c r="M36" s="20"/>
      <c r="N36" s="21">
        <f t="shared" si="1"/>
        <v>0.33961163716206944</v>
      </c>
      <c r="O36" s="22">
        <f t="shared" si="2"/>
        <v>0.19194671510747804</v>
      </c>
      <c r="P36" s="20">
        <f t="shared" si="3"/>
        <v>2.3380987847529044</v>
      </c>
      <c r="Q36" s="20"/>
      <c r="R36" s="20"/>
      <c r="S36" s="19">
        <v>923000000</v>
      </c>
      <c r="T36" s="19">
        <v>518000000</v>
      </c>
      <c r="U36" s="19">
        <v>17808000000</v>
      </c>
      <c r="V36" s="19"/>
      <c r="W36" s="19">
        <v>9899000000</v>
      </c>
      <c r="X36" s="19">
        <f t="shared" si="4"/>
        <v>29148000000</v>
      </c>
      <c r="Y36" s="22">
        <f t="shared" si="5"/>
        <v>4.943735419239742E-2</v>
      </c>
      <c r="Z36" s="22">
        <f t="shared" si="6"/>
        <v>0.61095100864553309</v>
      </c>
      <c r="AA36" s="22">
        <f t="shared" si="7"/>
        <v>0</v>
      </c>
      <c r="AB36" s="22">
        <f t="shared" si="8"/>
        <v>0.33961163716206944</v>
      </c>
      <c r="AC36" s="22">
        <f t="shared" si="9"/>
        <v>1</v>
      </c>
      <c r="AD36" s="23">
        <v>0.41419800000000001</v>
      </c>
      <c r="AE36" s="19">
        <v>3438000000</v>
      </c>
      <c r="AF36" s="19">
        <v>888000000</v>
      </c>
      <c r="AG36" s="22">
        <f t="shared" si="10"/>
        <v>0.19194671510747804</v>
      </c>
      <c r="AH36" s="19">
        <v>1902000000</v>
      </c>
      <c r="AI36" s="19">
        <v>9899000000</v>
      </c>
      <c r="AJ36" s="2">
        <v>9919000000</v>
      </c>
      <c r="AK36" s="18" t="s">
        <v>79</v>
      </c>
      <c r="AL36" s="18"/>
      <c r="AM36" s="18"/>
      <c r="AN36" s="18"/>
      <c r="AO36" s="18"/>
      <c r="AP36" s="18"/>
      <c r="AQ36" s="18"/>
      <c r="AR36" s="18"/>
      <c r="AS36" s="18"/>
    </row>
    <row r="37" spans="1:45" ht="15.75">
      <c r="A37" s="18" t="s">
        <v>81</v>
      </c>
      <c r="B37" s="18" t="s">
        <v>82</v>
      </c>
      <c r="C37" s="19">
        <v>9061000000</v>
      </c>
      <c r="D37" s="19"/>
      <c r="E37" s="19"/>
      <c r="F37" s="19">
        <v>29286000000</v>
      </c>
      <c r="G37" s="19">
        <v>22153529887.426212</v>
      </c>
      <c r="H37" s="9" t="s">
        <v>95</v>
      </c>
      <c r="I37" s="9" t="s">
        <v>100</v>
      </c>
      <c r="J37" s="20">
        <v>4.3714279999999999</v>
      </c>
      <c r="K37" s="20"/>
      <c r="L37" s="20"/>
      <c r="M37" s="20"/>
      <c r="N37" s="21">
        <f t="shared" si="1"/>
        <v>0.52703407859350537</v>
      </c>
      <c r="O37" s="22">
        <f t="shared" si="2"/>
        <v>6.7717677596671369E-2</v>
      </c>
      <c r="P37" s="20">
        <f t="shared" si="3"/>
        <v>1.6872452313348218</v>
      </c>
      <c r="Q37" s="20"/>
      <c r="R37" s="20"/>
      <c r="S37" s="19">
        <v>388000000</v>
      </c>
      <c r="T37" s="19">
        <v>500000000</v>
      </c>
      <c r="U37" s="19">
        <v>10895000000</v>
      </c>
      <c r="V37" s="19"/>
      <c r="W37" s="19">
        <v>13130000000</v>
      </c>
      <c r="X37" s="19">
        <f t="shared" si="4"/>
        <v>24913000000</v>
      </c>
      <c r="Y37" s="22">
        <f t="shared" si="5"/>
        <v>3.5644041263597319E-2</v>
      </c>
      <c r="Z37" s="22">
        <f t="shared" si="6"/>
        <v>0.4373218801428973</v>
      </c>
      <c r="AA37" s="22">
        <f t="shared" si="7"/>
        <v>0</v>
      </c>
      <c r="AB37" s="22">
        <f t="shared" si="8"/>
        <v>0.52703407859350537</v>
      </c>
      <c r="AC37" s="22">
        <f t="shared" si="9"/>
        <v>1</v>
      </c>
      <c r="AD37" s="23">
        <v>6.7716999999999999E-2</v>
      </c>
      <c r="AE37" s="19">
        <v>1683000000</v>
      </c>
      <c r="AF37" s="19">
        <v>385000000</v>
      </c>
      <c r="AG37" s="22">
        <f t="shared" si="10"/>
        <v>6.7717677596671369E-2</v>
      </c>
      <c r="AH37" s="19">
        <v>887000000</v>
      </c>
      <c r="AI37" s="2">
        <v>13130000000</v>
      </c>
      <c r="AJ37" s="2">
        <v>13067000000</v>
      </c>
      <c r="AK37" s="18" t="s">
        <v>81</v>
      </c>
      <c r="AL37" s="18"/>
      <c r="AM37" s="18"/>
      <c r="AN37" s="18"/>
      <c r="AO37" s="18"/>
      <c r="AP37" s="18"/>
      <c r="AQ37" s="18"/>
      <c r="AR37" s="18"/>
      <c r="AS37" s="18"/>
    </row>
    <row r="38" spans="1:45" ht="15.75">
      <c r="A38" s="18" t="s">
        <v>83</v>
      </c>
      <c r="B38" s="18" t="s">
        <v>84</v>
      </c>
      <c r="C38" s="19">
        <v>4227000000</v>
      </c>
      <c r="D38" s="19"/>
      <c r="E38" s="19"/>
      <c r="F38" s="19">
        <v>14324000000</v>
      </c>
      <c r="G38" s="19">
        <v>10471711857.1</v>
      </c>
      <c r="H38" s="9" t="s">
        <v>95</v>
      </c>
      <c r="I38" s="9" t="s">
        <v>101</v>
      </c>
      <c r="J38" s="20">
        <v>3.2631570000000001</v>
      </c>
      <c r="K38" s="20"/>
      <c r="L38" s="20"/>
      <c r="M38" s="20"/>
      <c r="N38" s="21">
        <f t="shared" si="1"/>
        <v>0.42408742152987677</v>
      </c>
      <c r="O38" s="22">
        <f t="shared" si="2"/>
        <v>0.11202108632213123</v>
      </c>
      <c r="P38" s="20">
        <f t="shared" si="3"/>
        <v>1.9136900323647661</v>
      </c>
      <c r="Q38" s="20"/>
      <c r="R38" s="20"/>
      <c r="S38" s="19">
        <v>941000000</v>
      </c>
      <c r="T38" s="19">
        <v>17000000</v>
      </c>
      <c r="U38" s="19">
        <v>6473000000</v>
      </c>
      <c r="V38" s="19"/>
      <c r="W38" s="19">
        <v>5472000000</v>
      </c>
      <c r="X38" s="19">
        <f t="shared" si="4"/>
        <v>12903000000</v>
      </c>
      <c r="Y38" s="22">
        <f t="shared" si="5"/>
        <v>7.4246299310237934E-2</v>
      </c>
      <c r="Z38" s="22">
        <f t="shared" si="6"/>
        <v>0.50166627915988526</v>
      </c>
      <c r="AA38" s="22">
        <f t="shared" si="7"/>
        <v>0</v>
      </c>
      <c r="AB38" s="22">
        <f t="shared" si="8"/>
        <v>0.42408742152987677</v>
      </c>
      <c r="AC38" s="22">
        <f t="shared" si="9"/>
        <v>1</v>
      </c>
      <c r="AD38" s="23">
        <v>9.6582000000000001E-2</v>
      </c>
      <c r="AE38" s="19">
        <v>1116000000</v>
      </c>
      <c r="AF38" s="19">
        <v>342000000</v>
      </c>
      <c r="AG38" s="22">
        <f t="shared" si="10"/>
        <v>0.11202108632213123</v>
      </c>
      <c r="AH38" s="19">
        <v>595000000</v>
      </c>
      <c r="AI38" s="2">
        <v>5472000000</v>
      </c>
      <c r="AJ38" s="2">
        <v>5151000000</v>
      </c>
      <c r="AK38" s="18" t="s">
        <v>83</v>
      </c>
      <c r="AL38" s="18"/>
      <c r="AM38" s="18"/>
      <c r="AN38" s="18"/>
      <c r="AO38" s="18"/>
      <c r="AP38" s="18"/>
      <c r="AQ38" s="18"/>
      <c r="AR38" s="18"/>
      <c r="AS38" s="18"/>
    </row>
    <row r="39" spans="1:45" ht="15.75">
      <c r="A39" s="18" t="s">
        <v>85</v>
      </c>
      <c r="B39" s="18" t="s">
        <v>86</v>
      </c>
      <c r="C39" s="19">
        <v>10183000000</v>
      </c>
      <c r="D39" s="19"/>
      <c r="E39" s="19"/>
      <c r="F39" s="19">
        <v>32931000000</v>
      </c>
      <c r="G39" s="19">
        <v>25175348758.807487</v>
      </c>
      <c r="H39" s="9" t="s">
        <v>95</v>
      </c>
      <c r="I39" s="9" t="s">
        <v>98</v>
      </c>
      <c r="J39" s="20">
        <v>4.2622059999999999</v>
      </c>
      <c r="K39" s="20"/>
      <c r="L39" s="20"/>
      <c r="M39" s="20"/>
      <c r="N39" s="21">
        <f t="shared" si="1"/>
        <v>0.47095358754094307</v>
      </c>
      <c r="O39" s="22">
        <f t="shared" si="2"/>
        <v>2.5089863407620417E-2</v>
      </c>
      <c r="P39" s="20">
        <f t="shared" si="3"/>
        <v>1.6518173846078006</v>
      </c>
      <c r="Q39" s="20"/>
      <c r="R39" s="20"/>
      <c r="S39" s="19">
        <v>1779000000</v>
      </c>
      <c r="T39" s="19">
        <v>913000000</v>
      </c>
      <c r="U39" s="19">
        <v>14429000000</v>
      </c>
      <c r="V39" s="19">
        <v>0</v>
      </c>
      <c r="W39" s="19">
        <v>15241000000</v>
      </c>
      <c r="X39" s="19">
        <f t="shared" si="4"/>
        <v>32362000000</v>
      </c>
      <c r="Y39" s="22">
        <f t="shared" si="5"/>
        <v>8.3183981212533217E-2</v>
      </c>
      <c r="Z39" s="22">
        <f t="shared" si="6"/>
        <v>0.44586243124652369</v>
      </c>
      <c r="AA39" s="22">
        <f t="shared" si="7"/>
        <v>0</v>
      </c>
      <c r="AB39" s="22">
        <f t="shared" si="8"/>
        <v>0.47095358754094307</v>
      </c>
      <c r="AC39" s="22">
        <f t="shared" si="9"/>
        <v>1</v>
      </c>
      <c r="AD39" s="23">
        <v>9.8489999999999994E-2</v>
      </c>
      <c r="AE39" s="19">
        <v>2357000000</v>
      </c>
      <c r="AF39" s="19">
        <v>553000000</v>
      </c>
      <c r="AG39" s="22">
        <f t="shared" si="10"/>
        <v>2.5089863407620417E-2</v>
      </c>
      <c r="AH39" s="19">
        <v>349000000</v>
      </c>
      <c r="AI39" s="2">
        <v>15241000000</v>
      </c>
      <c r="AJ39" s="2">
        <v>12579000000</v>
      </c>
      <c r="AK39" s="18" t="s">
        <v>85</v>
      </c>
      <c r="AL39" s="18"/>
      <c r="AM39" s="18"/>
      <c r="AN39" s="18"/>
      <c r="AO39" s="18"/>
      <c r="AP39" s="18"/>
      <c r="AQ39" s="18"/>
      <c r="AR39" s="18"/>
      <c r="AS39" s="18"/>
    </row>
    <row r="40" spans="1:45" ht="15.75">
      <c r="A40" s="18" t="s">
        <v>107</v>
      </c>
      <c r="B40" s="18" t="s">
        <v>108</v>
      </c>
      <c r="C40" s="19">
        <v>19863000000</v>
      </c>
      <c r="D40" s="19"/>
      <c r="E40" s="19"/>
      <c r="F40" s="19">
        <v>61114000000</v>
      </c>
      <c r="G40" s="19">
        <v>49186000000</v>
      </c>
      <c r="H40" s="9" t="s">
        <v>97</v>
      </c>
      <c r="I40" s="9" t="s">
        <v>100</v>
      </c>
      <c r="J40" s="20">
        <f>AE40/AF40</f>
        <v>3.642369020501139</v>
      </c>
      <c r="K40" s="20"/>
      <c r="L40" s="20"/>
      <c r="M40" s="20"/>
      <c r="N40" s="21">
        <f t="shared" si="1"/>
        <v>0.34293824647849608</v>
      </c>
      <c r="O40" s="22">
        <f t="shared" si="2"/>
        <v>0.10287010967769046</v>
      </c>
      <c r="P40" s="20">
        <f t="shared" si="3"/>
        <v>1.9204279244104325</v>
      </c>
      <c r="Q40" s="20"/>
      <c r="R40" s="20"/>
      <c r="S40" s="19">
        <v>4935000000</v>
      </c>
      <c r="T40" s="19"/>
      <c r="U40" s="19">
        <v>42629000000</v>
      </c>
      <c r="V40" s="19">
        <v>1508000000</v>
      </c>
      <c r="W40" s="19">
        <v>25612000000</v>
      </c>
      <c r="X40" s="19">
        <f t="shared" si="4"/>
        <v>74684000000</v>
      </c>
      <c r="Y40" s="22">
        <f t="shared" ref="Y40" si="11">(S40+T40)/X40</f>
        <v>6.607841036902147E-2</v>
      </c>
      <c r="Z40" s="22">
        <f t="shared" ref="Z40" si="12">U40/X40</f>
        <v>0.57079160194954748</v>
      </c>
      <c r="AA40" s="22">
        <f t="shared" ref="AA40" si="13">V40/X40</f>
        <v>2.0191741202935033E-2</v>
      </c>
      <c r="AB40" s="22">
        <f t="shared" ref="AB40" si="14">W40/X40</f>
        <v>0.34293824647849608</v>
      </c>
      <c r="AC40" s="22">
        <f t="shared" ref="AC40" si="15">X40/X40</f>
        <v>1</v>
      </c>
      <c r="AD40" s="23">
        <f>AH40/W40</f>
        <v>9.5580196782758087E-2</v>
      </c>
      <c r="AE40" s="19">
        <v>4797000000</v>
      </c>
      <c r="AF40" s="19">
        <v>1317000000</v>
      </c>
      <c r="AG40" s="22">
        <f t="shared" si="10"/>
        <v>0.10287010967769046</v>
      </c>
      <c r="AH40" s="19">
        <v>2448000000</v>
      </c>
      <c r="AI40" s="19">
        <f>W40</f>
        <v>25612000000</v>
      </c>
      <c r="AJ40" s="2">
        <v>21982000000</v>
      </c>
      <c r="AK40" s="18" t="s">
        <v>107</v>
      </c>
      <c r="AL40" s="18"/>
      <c r="AM40" s="18"/>
      <c r="AN40" s="18"/>
      <c r="AO40" s="18"/>
      <c r="AP40" s="18"/>
      <c r="AQ40" s="18"/>
      <c r="AR40" s="18"/>
      <c r="AS40" s="18"/>
    </row>
    <row r="41" spans="1:45" ht="15.75">
      <c r="A41" s="18" t="s">
        <v>87</v>
      </c>
      <c r="B41" s="18" t="s">
        <v>88</v>
      </c>
      <c r="C41" s="19">
        <v>383400000</v>
      </c>
      <c r="D41" s="19"/>
      <c r="E41" s="19"/>
      <c r="F41" s="19">
        <v>883400000</v>
      </c>
      <c r="G41" s="19">
        <v>637717528.20000005</v>
      </c>
      <c r="H41" s="9" t="s">
        <v>95</v>
      </c>
      <c r="I41" s="9" t="s">
        <v>104</v>
      </c>
      <c r="J41" s="24">
        <v>2.8888880000000001</v>
      </c>
      <c r="K41" s="20"/>
      <c r="L41" s="20"/>
      <c r="M41" s="20"/>
      <c r="N41" s="21">
        <f t="shared" si="1"/>
        <v>0.40702680183307877</v>
      </c>
      <c r="O41" s="22">
        <f t="shared" si="2"/>
        <v>9.4113561382184407E-2</v>
      </c>
      <c r="P41" s="20">
        <f t="shared" si="3"/>
        <v>2.1757677523029684</v>
      </c>
      <c r="Q41" s="20"/>
      <c r="R41" s="20"/>
      <c r="S41" s="19">
        <v>81900000</v>
      </c>
      <c r="T41" s="19">
        <v>19800000</v>
      </c>
      <c r="U41" s="19">
        <v>325100000</v>
      </c>
      <c r="V41" s="19">
        <v>200000</v>
      </c>
      <c r="W41" s="19">
        <v>293100000</v>
      </c>
      <c r="X41" s="19">
        <f t="shared" si="4"/>
        <v>720100000</v>
      </c>
      <c r="Y41" s="22">
        <f t="shared" si="5"/>
        <v>0.14123038466879601</v>
      </c>
      <c r="Z41" s="22">
        <f t="shared" si="6"/>
        <v>0.45146507429523675</v>
      </c>
      <c r="AA41" s="22">
        <f t="shared" si="7"/>
        <v>2.7773920288848769E-4</v>
      </c>
      <c r="AB41" s="22">
        <f t="shared" si="8"/>
        <v>0.40702680183307877</v>
      </c>
      <c r="AC41" s="22">
        <f t="shared" si="9"/>
        <v>1</v>
      </c>
      <c r="AD41" s="23">
        <v>9.4113000000000002E-2</v>
      </c>
      <c r="AE41" s="19">
        <v>65000000</v>
      </c>
      <c r="AF41" s="19">
        <v>22500000</v>
      </c>
      <c r="AG41" s="22">
        <f t="shared" si="10"/>
        <v>9.4113561382184407E-2</v>
      </c>
      <c r="AH41" s="19">
        <v>27100000</v>
      </c>
      <c r="AI41" s="2">
        <v>293100000</v>
      </c>
      <c r="AJ41" s="2">
        <v>282800000</v>
      </c>
      <c r="AK41" s="18" t="s">
        <v>87</v>
      </c>
      <c r="AL41" s="18"/>
      <c r="AM41" s="18"/>
      <c r="AN41" s="18"/>
      <c r="AO41" s="18"/>
      <c r="AP41" s="18"/>
      <c r="AQ41" s="18"/>
      <c r="AR41" s="18"/>
      <c r="AS41" s="18"/>
    </row>
    <row r="42" spans="1:45" ht="15.75">
      <c r="A42" s="18" t="s">
        <v>89</v>
      </c>
      <c r="B42" s="18" t="s">
        <v>90</v>
      </c>
      <c r="C42" s="19">
        <v>2448300000</v>
      </c>
      <c r="D42" s="19"/>
      <c r="E42" s="19"/>
      <c r="F42" s="19">
        <v>4406800000</v>
      </c>
      <c r="G42" s="19">
        <v>4323235165.8000002</v>
      </c>
      <c r="H42" s="14" t="s">
        <v>97</v>
      </c>
      <c r="I42" s="9" t="s">
        <v>104</v>
      </c>
      <c r="J42" s="20">
        <v>4.7953210000000004</v>
      </c>
      <c r="K42" s="20"/>
      <c r="L42" s="20"/>
      <c r="M42" s="20"/>
      <c r="N42" s="21">
        <f t="shared" si="1"/>
        <v>0.48091935264517882</v>
      </c>
      <c r="O42" s="22">
        <f t="shared" si="2"/>
        <v>0.1225991482951418</v>
      </c>
      <c r="P42" s="20">
        <f t="shared" si="3"/>
        <v>2.4451304597025056</v>
      </c>
      <c r="Q42" s="20"/>
      <c r="R42" s="20"/>
      <c r="S42" s="19">
        <v>194400000</v>
      </c>
      <c r="T42" s="19">
        <v>124100000</v>
      </c>
      <c r="U42" s="19">
        <v>1589900000</v>
      </c>
      <c r="V42" s="19"/>
      <c r="W42" s="19">
        <v>1768100000</v>
      </c>
      <c r="X42" s="19">
        <f t="shared" si="4"/>
        <v>3676500000</v>
      </c>
      <c r="Y42" s="22">
        <f t="shared" si="5"/>
        <v>8.6631306949544407E-2</v>
      </c>
      <c r="Z42" s="22">
        <f t="shared" si="6"/>
        <v>0.43244934040527677</v>
      </c>
      <c r="AA42" s="22">
        <f t="shared" si="7"/>
        <v>0</v>
      </c>
      <c r="AB42" s="22">
        <f t="shared" si="8"/>
        <v>0.48091935264517882</v>
      </c>
      <c r="AC42" s="22">
        <f t="shared" si="9"/>
        <v>1</v>
      </c>
      <c r="AD42" s="23">
        <v>0.122599</v>
      </c>
      <c r="AE42" s="19">
        <v>410000000</v>
      </c>
      <c r="AF42" s="19">
        <v>85500000</v>
      </c>
      <c r="AG42" s="22">
        <f t="shared" si="10"/>
        <v>0.1225991482951418</v>
      </c>
      <c r="AH42" s="19">
        <v>211600000</v>
      </c>
      <c r="AI42" s="2">
        <v>1768100000</v>
      </c>
      <c r="AJ42" s="2">
        <v>1683800000</v>
      </c>
      <c r="AK42" s="18" t="s">
        <v>89</v>
      </c>
      <c r="AL42" s="18"/>
      <c r="AM42" s="18"/>
      <c r="AN42" s="18"/>
      <c r="AO42" s="18"/>
      <c r="AP42" s="18"/>
      <c r="AQ42" s="18"/>
      <c r="AR42" s="18"/>
      <c r="AS42" s="18"/>
    </row>
    <row r="43" spans="1:45" ht="15.75">
      <c r="A43" s="18" t="s">
        <v>91</v>
      </c>
      <c r="B43" s="18" t="s">
        <v>92</v>
      </c>
      <c r="C43" s="19">
        <v>7472300000</v>
      </c>
      <c r="D43" s="19"/>
      <c r="E43" s="19"/>
      <c r="F43" s="19">
        <v>19915500000</v>
      </c>
      <c r="G43" s="19">
        <v>18510816920.879879</v>
      </c>
      <c r="H43" s="14" t="s">
        <v>97</v>
      </c>
      <c r="I43" s="15" t="s">
        <v>96</v>
      </c>
      <c r="J43" s="20">
        <v>4.7414940000000003</v>
      </c>
      <c r="K43" s="20"/>
      <c r="L43" s="20"/>
      <c r="M43" s="20"/>
      <c r="N43" s="21">
        <f t="shared" si="1"/>
        <v>0.46750007826277512</v>
      </c>
      <c r="O43" s="22">
        <f t="shared" si="2"/>
        <v>3.1574487545058372E-2</v>
      </c>
      <c r="P43" s="20">
        <f t="shared" si="3"/>
        <v>2.0658932748018883</v>
      </c>
      <c r="Q43" s="20"/>
      <c r="R43" s="20"/>
      <c r="S43" s="19">
        <v>860200000</v>
      </c>
      <c r="T43" s="19">
        <v>157200000</v>
      </c>
      <c r="U43" s="19">
        <v>9158200000</v>
      </c>
      <c r="V43" s="19">
        <v>30400000</v>
      </c>
      <c r="W43" s="19">
        <v>8960200000</v>
      </c>
      <c r="X43" s="19">
        <f t="shared" si="4"/>
        <v>19166200000</v>
      </c>
      <c r="Y43" s="22">
        <f t="shared" si="5"/>
        <v>5.3083031586856025E-2</v>
      </c>
      <c r="Z43" s="22">
        <f t="shared" si="6"/>
        <v>0.47783076457513746</v>
      </c>
      <c r="AA43" s="22">
        <f t="shared" si="7"/>
        <v>1.5861255752313969E-3</v>
      </c>
      <c r="AB43" s="22">
        <f t="shared" si="8"/>
        <v>0.46750007826277512</v>
      </c>
      <c r="AC43" s="22">
        <f t="shared" si="9"/>
        <v>1</v>
      </c>
      <c r="AD43" s="23">
        <v>3.1614000000000003E-2</v>
      </c>
      <c r="AE43" s="19">
        <v>1909400000</v>
      </c>
      <c r="AF43" s="19">
        <v>402700000</v>
      </c>
      <c r="AG43" s="22">
        <f t="shared" si="10"/>
        <v>3.1574487545058372E-2</v>
      </c>
      <c r="AH43" s="19">
        <v>939000000</v>
      </c>
      <c r="AI43" s="2">
        <v>30123200000</v>
      </c>
      <c r="AJ43" s="2">
        <v>29355200000</v>
      </c>
      <c r="AK43" s="18" t="s">
        <v>91</v>
      </c>
      <c r="AL43" s="18"/>
      <c r="AM43" s="18"/>
      <c r="AN43" s="18"/>
      <c r="AO43" s="18"/>
      <c r="AP43" s="18"/>
      <c r="AQ43" s="18"/>
      <c r="AR43" s="18"/>
      <c r="AS43" s="18"/>
    </row>
    <row r="44" spans="1:45" ht="16.5" thickBot="1">
      <c r="A44" s="18" t="s">
        <v>93</v>
      </c>
      <c r="B44" s="18" t="s">
        <v>94</v>
      </c>
      <c r="C44" s="19">
        <v>11106920000</v>
      </c>
      <c r="D44" s="19"/>
      <c r="E44" s="19"/>
      <c r="F44" s="19">
        <v>32841750000</v>
      </c>
      <c r="G44" s="19">
        <v>20643968263.722794</v>
      </c>
      <c r="H44" s="16" t="s">
        <v>97</v>
      </c>
      <c r="I44" s="17" t="s">
        <v>96</v>
      </c>
      <c r="J44" s="20">
        <v>3.7498849999999999</v>
      </c>
      <c r="K44" s="20"/>
      <c r="L44" s="20"/>
      <c r="M44" s="20"/>
      <c r="N44" s="21">
        <f t="shared" si="1"/>
        <v>0.42612257248706809</v>
      </c>
      <c r="O44" s="22">
        <f t="shared" si="2"/>
        <v>0.10391184921085782</v>
      </c>
      <c r="P44" s="20">
        <f t="shared" si="3"/>
        <v>1.8731740416480431</v>
      </c>
      <c r="Q44" s="20"/>
      <c r="R44" s="20"/>
      <c r="S44" s="19">
        <v>392000000</v>
      </c>
      <c r="T44" s="19">
        <v>255529000</v>
      </c>
      <c r="U44" s="19">
        <v>14194718000</v>
      </c>
      <c r="V44" s="19"/>
      <c r="W44" s="19">
        <v>11020849000</v>
      </c>
      <c r="X44" s="19">
        <f t="shared" si="4"/>
        <v>25863096000</v>
      </c>
      <c r="Y44" s="22">
        <f t="shared" si="5"/>
        <v>2.5036793738847044E-2</v>
      </c>
      <c r="Z44" s="22">
        <f t="shared" si="6"/>
        <v>0.54884063377408487</v>
      </c>
      <c r="AA44" s="22">
        <f t="shared" si="7"/>
        <v>0</v>
      </c>
      <c r="AB44" s="22">
        <f t="shared" si="8"/>
        <v>0.42612257248706809</v>
      </c>
      <c r="AC44" s="22">
        <f t="shared" si="9"/>
        <v>1</v>
      </c>
      <c r="AD44" s="23">
        <v>0.103911</v>
      </c>
      <c r="AE44" s="19">
        <v>2324475000</v>
      </c>
      <c r="AF44" s="19">
        <v>619879000</v>
      </c>
      <c r="AG44" s="22">
        <f t="shared" si="10"/>
        <v>0.10391184921085782</v>
      </c>
      <c r="AH44" s="19">
        <v>1123379000</v>
      </c>
      <c r="AI44" s="2">
        <v>11020849000</v>
      </c>
      <c r="AJ44" s="2">
        <v>10600920000</v>
      </c>
      <c r="AK44" s="18" t="s">
        <v>93</v>
      </c>
      <c r="AL44" s="18"/>
      <c r="AM44" s="18"/>
      <c r="AN44" s="18"/>
      <c r="AO44" s="18"/>
      <c r="AP44" s="18"/>
      <c r="AQ44" s="18"/>
      <c r="AR44" s="18"/>
      <c r="AS44" s="18"/>
    </row>
    <row r="45" spans="1:45" ht="15.7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23">
        <f t="shared" si="2"/>
        <v>6.6366479090390146E-2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23">
        <f>AVERAGE(AD5:AD44)</f>
        <v>7.4605254919568958E-2</v>
      </c>
      <c r="AE45" s="18"/>
      <c r="AF45" s="18"/>
      <c r="AG45" s="23">
        <f>AVERAGE(AG5:AG44)</f>
        <v>6.6366479090390146E-2</v>
      </c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</row>
    <row r="46" spans="1:45" ht="15.7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23">
        <f t="shared" si="2"/>
        <v>9.2060957212868944E-2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23">
        <f>MEDIAN(AD5:AD44)</f>
        <v>9.3220499999999998E-2</v>
      </c>
      <c r="AE46" s="18"/>
      <c r="AF46" s="18"/>
      <c r="AG46" s="23">
        <f>MEDIAN(AG5:AG44)</f>
        <v>9.2060957212868944E-2</v>
      </c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</row>
    <row r="47" spans="1:45" ht="15.7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</row>
    <row r="48" spans="1:45" ht="15.7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</row>
    <row r="49" spans="1:45" ht="15.7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</row>
    <row r="50" spans="1:45" ht="15.7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</row>
    <row r="51" spans="1:45" ht="15.7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</row>
    <row r="52" spans="1:45" ht="15.7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</row>
    <row r="53" spans="1:45" ht="15.7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</row>
    <row r="54" spans="1:45" ht="15.7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</row>
    <row r="55" spans="1:45" ht="15.7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</row>
    <row r="56" spans="1:45" ht="15.7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</row>
    <row r="57" spans="1:45" ht="15.7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</row>
    <row r="58" spans="1:45" ht="15.7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</row>
    <row r="59" spans="1:45" ht="15.7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</row>
    <row r="60" spans="1:45" ht="15.7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</row>
    <row r="61" spans="1:45" ht="15.7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</row>
    <row r="62" spans="1:45" ht="15.7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</row>
    <row r="63" spans="1:45" ht="15.7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</row>
    <row r="64" spans="1:45" ht="15.7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</row>
    <row r="65" spans="1:45" ht="15.7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</row>
    <row r="66" spans="1:45" ht="15.7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</row>
    <row r="67" spans="1:45" ht="15.7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</row>
    <row r="68" spans="1:45" ht="15.7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</row>
    <row r="69" spans="1:45" ht="15.7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</row>
    <row r="70" spans="1:45" ht="15.7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</row>
    <row r="71" spans="1:45" ht="15.7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</row>
    <row r="72" spans="1:45" ht="15.7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</row>
    <row r="73" spans="1:45" ht="15.7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</row>
    <row r="74" spans="1:45" ht="15.7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</row>
    <row r="75" spans="1:45" ht="15.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</row>
    <row r="76" spans="1:45" ht="15.7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</row>
    <row r="77" spans="1:45" ht="15.7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</row>
    <row r="78" spans="1:45" ht="15.7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</row>
    <row r="79" spans="1:45" ht="15.7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</row>
    <row r="80" spans="1:45" ht="15.7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</row>
    <row r="81" spans="1:45" ht="15.7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</row>
    <row r="82" spans="1:45" ht="15.7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</row>
    <row r="83" spans="1:45" ht="15.7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</row>
    <row r="84" spans="1:45" ht="15.7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</row>
    <row r="85" spans="1:45" ht="15.7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</row>
    <row r="86" spans="1:45" ht="15.7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</row>
    <row r="87" spans="1:45" ht="15.7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</row>
    <row r="88" spans="1:45" ht="15.7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</row>
    <row r="89" spans="1:45" ht="15.7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</row>
    <row r="90" spans="1:45" ht="15.7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</row>
    <row r="91" spans="1:45" ht="15.7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</row>
    <row r="92" spans="1:45" ht="15.7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</row>
    <row r="93" spans="1:45" ht="15.7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</row>
    <row r="94" spans="1:45" ht="15.7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</row>
    <row r="95" spans="1:45" ht="15.7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</row>
    <row r="96" spans="1:45" ht="15.7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</row>
    <row r="97" spans="1:45" ht="15.7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</row>
    <row r="98" spans="1:45" ht="15.7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</row>
    <row r="99" spans="1:45" ht="15.7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</row>
    <row r="100" spans="1:45" ht="15.7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</row>
    <row r="101" spans="1:45" ht="15.7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</row>
    <row r="102" spans="1:45" ht="15.7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</row>
    <row r="103" spans="1:45" ht="15.7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</row>
    <row r="104" spans="1:45" ht="15.7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</row>
    <row r="105" spans="1:45" ht="15.7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</row>
    <row r="106" spans="1:45" ht="15.7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</row>
    <row r="107" spans="1:45" ht="15.7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</row>
    <row r="108" spans="1:45" ht="15.7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</row>
    <row r="109" spans="1:45" ht="15.7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</row>
    <row r="110" spans="1:45" ht="15.7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</row>
    <row r="111" spans="1:45" ht="15.7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</row>
    <row r="112" spans="1:45" ht="15.7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</row>
    <row r="113" spans="1:45" ht="15.7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</row>
    <row r="114" spans="1:45" ht="15.7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</row>
    <row r="115" spans="1:45" ht="15.7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</row>
    <row r="116" spans="1:45" ht="15.7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</row>
    <row r="117" spans="1:45" ht="15.7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</row>
    <row r="118" spans="1:45" ht="15.7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</row>
    <row r="119" spans="1:45" ht="15.7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</row>
    <row r="120" spans="1:45" ht="15.7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</row>
    <row r="121" spans="1:45" ht="15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</row>
    <row r="122" spans="1:45" ht="15.7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</row>
    <row r="123" spans="1:45" ht="15.7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</row>
    <row r="124" spans="1:45" ht="15.7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</row>
    <row r="125" spans="1:45" ht="15.7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</row>
    <row r="126" spans="1:45" ht="15.7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</row>
    <row r="127" spans="1:45" ht="15.7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</row>
    <row r="128" spans="1:45" ht="15.7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</row>
    <row r="129" spans="1:45" ht="15.7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</row>
    <row r="130" spans="1:45" ht="15.7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</row>
    <row r="131" spans="1:45" ht="15.7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</row>
    <row r="132" spans="1:45" ht="15.7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</row>
    <row r="133" spans="1:45" ht="15.7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</row>
    <row r="134" spans="1:45" ht="15.7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</row>
    <row r="135" spans="1:45" ht="15.7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</row>
    <row r="136" spans="1:45" ht="15.7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</row>
    <row r="137" spans="1:45" ht="15.7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</row>
    <row r="138" spans="1:45" ht="15.7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</row>
    <row r="139" spans="1:45" ht="15.7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</row>
    <row r="140" spans="1:45" ht="15.7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</row>
    <row r="141" spans="1:45" ht="15.7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</row>
    <row r="142" spans="1:45" ht="15.7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</row>
    <row r="143" spans="1:45" ht="15.7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</row>
    <row r="144" spans="1:45" ht="15.7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</row>
    <row r="145" spans="1:45" ht="15.7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</row>
    <row r="146" spans="1:45" ht="15.7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</row>
    <row r="147" spans="1:45" ht="15.7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</row>
    <row r="148" spans="1:45" ht="15.7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</row>
    <row r="149" spans="1:45" ht="15.7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</row>
    <row r="150" spans="1:45" ht="15.7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</row>
    <row r="151" spans="1:45" ht="15.7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</row>
    <row r="152" spans="1:45" ht="15.7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</row>
    <row r="153" spans="1:45" ht="15.7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</row>
    <row r="154" spans="1:45" ht="15.7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</row>
    <row r="155" spans="1:45" ht="15.7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</row>
    <row r="156" spans="1:45" ht="15.7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</row>
    <row r="157" spans="1:45" ht="15.7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</row>
    <row r="158" spans="1:45" ht="15.7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</row>
    <row r="159" spans="1:45" ht="15.7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</row>
    <row r="160" spans="1:45" ht="15.7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</row>
    <row r="161" spans="1:45" ht="15.7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</row>
    <row r="162" spans="1:45" ht="15.7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</row>
    <row r="163" spans="1:45" ht="15.7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</row>
    <row r="164" spans="1:45" ht="15.7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</row>
    <row r="165" spans="1:45" ht="15.7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</row>
    <row r="166" spans="1:45" ht="15.7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</row>
    <row r="167" spans="1:45" ht="15.7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</row>
    <row r="168" spans="1:45" ht="15.7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</row>
    <row r="169" spans="1:45" ht="15.7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</row>
    <row r="170" spans="1:45" ht="15.7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</row>
    <row r="171" spans="1:45" ht="15.7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</row>
    <row r="172" spans="1:45" ht="15.7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</row>
    <row r="173" spans="1:45" ht="15.7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</row>
    <row r="174" spans="1:45" ht="15.7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</row>
    <row r="175" spans="1:45" ht="15.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</row>
    <row r="176" spans="1:45" ht="15.7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</row>
    <row r="177" spans="1:45" ht="15.7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</row>
    <row r="178" spans="1:45" ht="15.7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</row>
    <row r="179" spans="1:45" ht="15.7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</row>
    <row r="180" spans="1:45" ht="15.7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</row>
    <row r="181" spans="1:45" ht="15.7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</row>
    <row r="182" spans="1:45" ht="15.7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</row>
    <row r="183" spans="1:45" ht="15.7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</row>
    <row r="184" spans="1:45" ht="15.7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</row>
    <row r="185" spans="1:45" ht="15.7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</row>
    <row r="186" spans="1:45" ht="15.7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</row>
    <row r="187" spans="1:45" ht="15.7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</row>
    <row r="188" spans="1:45" ht="15.7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</row>
    <row r="189" spans="1:45" ht="15.7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</row>
    <row r="190" spans="1:45" ht="15.7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</row>
    <row r="191" spans="1:45" ht="15.7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</row>
    <row r="192" spans="1:45" ht="15.7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</row>
  </sheetData>
  <pageMargins left="0.7" right="0.7" top="0.75" bottom="0.75" header="0.3" footer="0.3"/>
  <pageSetup paperSize="1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2"/>
  <sheetViews>
    <sheetView workbookViewId="0">
      <selection activeCell="O5" sqref="O5:O34"/>
    </sheetView>
  </sheetViews>
  <sheetFormatPr defaultRowHeight="15"/>
  <cols>
    <col min="3" max="3" width="48.28515625" customWidth="1"/>
    <col min="4" max="4" width="16.85546875" customWidth="1"/>
    <col min="5" max="5" width="13.140625" customWidth="1"/>
    <col min="6" max="6" width="12.85546875" customWidth="1"/>
    <col min="7" max="7" width="16.85546875" customWidth="1"/>
    <col min="8" max="10" width="24.7109375" customWidth="1"/>
    <col min="11" max="17" width="20" customWidth="1"/>
    <col min="18" max="18" width="15.7109375" customWidth="1"/>
    <col min="19" max="19" width="21.5703125" customWidth="1"/>
    <col min="20" max="20" width="16.85546875" customWidth="1"/>
    <col min="21" max="21" width="20" customWidth="1"/>
    <col min="22" max="28" width="18.7109375" customWidth="1"/>
    <col min="29" max="29" width="9.140625" customWidth="1"/>
    <col min="30" max="30" width="16.42578125" customWidth="1"/>
    <col min="31" max="32" width="15.85546875" customWidth="1"/>
    <col min="33" max="33" width="31" customWidth="1"/>
    <col min="34" max="34" width="19" customWidth="1"/>
    <col min="35" max="35" width="21.5703125" customWidth="1"/>
  </cols>
  <sheetData>
    <row r="1" spans="1:44">
      <c r="C1" s="5" t="s">
        <v>0</v>
      </c>
    </row>
    <row r="2" spans="1:44">
      <c r="C2" s="1" t="str">
        <f>HYPERLINK("https://www.calcbench.com/excel","**For more features, download the Calcbench Excel Add-in at www.calcbench.com/excel")</f>
        <v>**For more features, download the Calcbench Excel Add-in at www.calcbench.com/excel</v>
      </c>
      <c r="AF2" s="5" t="s">
        <v>12</v>
      </c>
    </row>
    <row r="3" spans="1:44">
      <c r="C3" s="3" t="s">
        <v>1</v>
      </c>
      <c r="D3" s="3" t="s">
        <v>3</v>
      </c>
      <c r="E3" s="3"/>
      <c r="F3" s="3"/>
      <c r="G3" s="3" t="s">
        <v>4</v>
      </c>
      <c r="H3" s="3" t="s">
        <v>5</v>
      </c>
      <c r="I3" s="3"/>
      <c r="J3" s="3"/>
      <c r="K3" s="3" t="s">
        <v>6</v>
      </c>
      <c r="L3" s="3"/>
      <c r="M3" s="3"/>
      <c r="N3" s="6" t="str">
        <f t="shared" ref="N3" si="0">AC3</f>
        <v>ROE</v>
      </c>
      <c r="O3" s="3"/>
      <c r="P3" s="3"/>
      <c r="Q3" s="3"/>
      <c r="R3" s="3" t="s">
        <v>7</v>
      </c>
      <c r="S3" s="3" t="s">
        <v>8</v>
      </c>
      <c r="T3" s="3" t="s">
        <v>9</v>
      </c>
      <c r="U3" s="3" t="s">
        <v>10</v>
      </c>
      <c r="V3" s="3" t="s">
        <v>11</v>
      </c>
      <c r="W3" s="3"/>
      <c r="X3" s="3"/>
      <c r="Y3" s="3"/>
      <c r="Z3" s="3"/>
      <c r="AA3" s="3"/>
      <c r="AB3" s="3"/>
      <c r="AC3" s="3" t="s">
        <v>12</v>
      </c>
      <c r="AD3" s="3" t="s">
        <v>13</v>
      </c>
      <c r="AE3" s="3" t="s">
        <v>14</v>
      </c>
      <c r="AF3" s="3" t="s">
        <v>109</v>
      </c>
      <c r="AG3" s="3" t="s">
        <v>15</v>
      </c>
    </row>
    <row r="4" spans="1:44" ht="15.75" thickBot="1">
      <c r="C4" s="4"/>
      <c r="D4" s="4" t="s">
        <v>16</v>
      </c>
      <c r="E4" s="4"/>
      <c r="F4" s="4"/>
      <c r="G4" s="4" t="s">
        <v>16</v>
      </c>
      <c r="H4" s="4" t="s">
        <v>16</v>
      </c>
      <c r="I4" s="4"/>
      <c r="J4" s="4"/>
      <c r="K4" s="4" t="s">
        <v>16</v>
      </c>
      <c r="L4" s="4"/>
      <c r="M4" s="4"/>
      <c r="N4" s="7"/>
      <c r="O4" s="4"/>
      <c r="P4" s="4"/>
      <c r="Q4" s="4"/>
      <c r="R4" s="4" t="s">
        <v>16</v>
      </c>
      <c r="S4" s="4" t="s">
        <v>16</v>
      </c>
      <c r="T4" s="4" t="s">
        <v>16</v>
      </c>
      <c r="U4" s="4" t="s">
        <v>16</v>
      </c>
      <c r="V4" s="4" t="s">
        <v>16</v>
      </c>
      <c r="W4" s="4"/>
      <c r="X4" s="4"/>
      <c r="Y4" s="4"/>
      <c r="Z4" s="4"/>
      <c r="AA4" s="4"/>
      <c r="AB4" s="4"/>
      <c r="AC4" s="4" t="s">
        <v>16</v>
      </c>
      <c r="AD4" s="4" t="s">
        <v>16</v>
      </c>
      <c r="AE4" s="4" t="s">
        <v>16</v>
      </c>
      <c r="AF4" s="4"/>
      <c r="AG4" s="4" t="s">
        <v>16</v>
      </c>
    </row>
    <row r="5" spans="1:44" ht="15.75">
      <c r="A5" s="25">
        <v>1</v>
      </c>
      <c r="B5" s="26" t="s">
        <v>110</v>
      </c>
      <c r="C5" s="18" t="s">
        <v>17</v>
      </c>
      <c r="D5" s="19">
        <v>1339700000</v>
      </c>
      <c r="E5" s="30"/>
      <c r="F5" s="30"/>
      <c r="G5" s="19">
        <v>3741200000</v>
      </c>
      <c r="H5" s="19">
        <v>3183824099.1999998</v>
      </c>
      <c r="I5" s="8" t="s">
        <v>95</v>
      </c>
      <c r="J5" s="8" t="s">
        <v>96</v>
      </c>
      <c r="K5" s="20">
        <v>3.4978660000000001</v>
      </c>
      <c r="L5" s="20"/>
      <c r="M5" s="21">
        <f t="shared" ref="M5:M34" si="1">AA5</f>
        <v>0.54852076149633455</v>
      </c>
      <c r="N5" s="22">
        <f t="shared" ref="N5:N36" si="2">AF5</f>
        <v>8.3597997523819773E-2</v>
      </c>
      <c r="O5" s="20">
        <f t="shared" ref="O5:O34" si="3">H5/V5</f>
        <v>1.681893343475964</v>
      </c>
      <c r="P5" s="20"/>
      <c r="Q5" s="20"/>
      <c r="R5" s="19"/>
      <c r="S5" s="19">
        <v>187700000</v>
      </c>
      <c r="T5" s="19">
        <v>1370400000</v>
      </c>
      <c r="U5" s="19"/>
      <c r="V5" s="19">
        <v>1893000000</v>
      </c>
      <c r="W5" s="19">
        <f>SUM(R5:V5)</f>
        <v>3451100000</v>
      </c>
      <c r="X5" s="22">
        <f>(R5+S5)/W5</f>
        <v>5.4388455854655036E-2</v>
      </c>
      <c r="Y5" s="22">
        <f>T5/W5</f>
        <v>0.39709078264901049</v>
      </c>
      <c r="Z5" s="22">
        <f>U5/W5</f>
        <v>0</v>
      </c>
      <c r="AA5" s="22">
        <f>V5/W5</f>
        <v>0.54852076149633455</v>
      </c>
      <c r="AB5" s="22">
        <f>W5/W5</f>
        <v>1</v>
      </c>
      <c r="AC5" s="23">
        <v>8.3866999999999997E-2</v>
      </c>
      <c r="AD5" s="19">
        <v>245900000</v>
      </c>
      <c r="AE5" s="19">
        <v>70300000</v>
      </c>
      <c r="AF5" s="22">
        <f>AG5/((AH5+AI5)/2)</f>
        <v>8.3597997523819773E-2</v>
      </c>
      <c r="AG5" s="19">
        <v>155300000</v>
      </c>
      <c r="AH5" s="2">
        <v>1893000000</v>
      </c>
      <c r="AI5" s="2">
        <v>1822400000</v>
      </c>
      <c r="AJ5" s="18" t="s">
        <v>17</v>
      </c>
      <c r="AK5" s="18"/>
      <c r="AL5" s="18"/>
      <c r="AM5" s="18"/>
      <c r="AN5" s="18"/>
      <c r="AO5" s="18"/>
      <c r="AP5" s="18"/>
      <c r="AQ5" s="18"/>
      <c r="AR5" s="18"/>
    </row>
    <row r="6" spans="1:44" ht="15.75">
      <c r="A6" s="25">
        <f t="shared" ref="A6:A34" si="4">A5+1</f>
        <v>2</v>
      </c>
      <c r="B6" s="27" t="s">
        <v>111</v>
      </c>
      <c r="C6" s="18" t="s">
        <v>19</v>
      </c>
      <c r="D6" s="19">
        <v>3320000000</v>
      </c>
      <c r="E6" s="31"/>
      <c r="F6" s="31"/>
      <c r="G6" s="19">
        <v>10279200000</v>
      </c>
      <c r="H6" s="19">
        <v>8626554522.3863468</v>
      </c>
      <c r="I6" s="9" t="s">
        <v>97</v>
      </c>
      <c r="J6" s="9" t="s">
        <v>98</v>
      </c>
      <c r="K6" s="20">
        <v>3.259938</v>
      </c>
      <c r="L6" s="20"/>
      <c r="M6" s="21">
        <f t="shared" si="1"/>
        <v>0.47088554768556623</v>
      </c>
      <c r="N6" s="22">
        <f t="shared" si="2"/>
        <v>9.3036651181427732E-2</v>
      </c>
      <c r="O6" s="20">
        <f t="shared" si="3"/>
        <v>2.1237209557819661</v>
      </c>
      <c r="P6" s="20"/>
      <c r="Q6" s="20"/>
      <c r="R6" s="19">
        <v>244100000</v>
      </c>
      <c r="S6" s="19">
        <v>4600000</v>
      </c>
      <c r="T6" s="19">
        <v>4315600000</v>
      </c>
      <c r="U6" s="19"/>
      <c r="V6" s="19">
        <v>4062000000</v>
      </c>
      <c r="W6" s="19">
        <f t="shared" ref="W6:W34" si="5">SUM(R6:V6)</f>
        <v>8626300000</v>
      </c>
      <c r="X6" s="22">
        <f t="shared" ref="X6:X34" si="6">(R6+S6)/W6</f>
        <v>2.8830437151501801E-2</v>
      </c>
      <c r="Y6" s="22">
        <f t="shared" ref="Y6:Y34" si="7">T6/W6</f>
        <v>0.50028401516293197</v>
      </c>
      <c r="Z6" s="22">
        <f t="shared" ref="Z6:Z34" si="8">U6/W6</f>
        <v>0</v>
      </c>
      <c r="AA6" s="22">
        <f t="shared" ref="AA6:AA34" si="9">V6/W6</f>
        <v>0.47088554768556623</v>
      </c>
      <c r="AB6" s="22">
        <f t="shared" ref="AB6:AB34" si="10">W6/W6</f>
        <v>1</v>
      </c>
      <c r="AC6" s="23">
        <v>9.5590999999999995E-2</v>
      </c>
      <c r="AD6" s="19">
        <v>639600000</v>
      </c>
      <c r="AE6" s="19">
        <v>196200000</v>
      </c>
      <c r="AF6" s="22">
        <f t="shared" ref="AF6:AF34" si="11">AG6/((AH6+AI6)/2)</f>
        <v>9.3036651181427732E-2</v>
      </c>
      <c r="AG6" s="19">
        <v>371500000</v>
      </c>
      <c r="AH6" s="2">
        <v>4062000000</v>
      </c>
      <c r="AI6" s="2">
        <v>3924100000</v>
      </c>
      <c r="AJ6" s="18" t="s">
        <v>19</v>
      </c>
      <c r="AK6" s="18"/>
      <c r="AL6" s="18"/>
      <c r="AM6" s="18"/>
      <c r="AN6" s="18"/>
      <c r="AO6" s="18"/>
      <c r="AP6" s="18"/>
      <c r="AQ6" s="18"/>
      <c r="AR6" s="18"/>
    </row>
    <row r="7" spans="1:44" ht="15.75">
      <c r="A7" s="25">
        <f t="shared" si="4"/>
        <v>3</v>
      </c>
      <c r="B7" s="27" t="s">
        <v>112</v>
      </c>
      <c r="C7" s="18" t="s">
        <v>21</v>
      </c>
      <c r="D7" s="19">
        <v>6076000000</v>
      </c>
      <c r="E7" s="31"/>
      <c r="F7" s="31"/>
      <c r="G7" s="19">
        <v>20113000000</v>
      </c>
      <c r="H7" s="19">
        <v>12726795757.4</v>
      </c>
      <c r="I7" s="9" t="s">
        <v>95</v>
      </c>
      <c r="J7" s="9" t="s">
        <v>98</v>
      </c>
      <c r="K7" s="20">
        <v>3.7251300000000001</v>
      </c>
      <c r="L7" s="20"/>
      <c r="M7" s="21">
        <f t="shared" si="1"/>
        <v>0.47793390065307739</v>
      </c>
      <c r="N7" s="22">
        <f t="shared" si="2"/>
        <v>3.5163608456010603E-2</v>
      </c>
      <c r="O7" s="20">
        <f t="shared" si="3"/>
        <v>1.7566315745203589</v>
      </c>
      <c r="P7" s="20"/>
      <c r="Q7" s="20"/>
      <c r="R7" s="19">
        <v>558000000</v>
      </c>
      <c r="S7" s="19">
        <v>681000000</v>
      </c>
      <c r="T7" s="19">
        <v>6595000000</v>
      </c>
      <c r="U7" s="19">
        <v>80000000</v>
      </c>
      <c r="V7" s="19">
        <v>7245000000</v>
      </c>
      <c r="W7" s="19">
        <f t="shared" si="5"/>
        <v>15159000000</v>
      </c>
      <c r="X7" s="22">
        <f t="shared" si="6"/>
        <v>8.1733623589946569E-2</v>
      </c>
      <c r="Y7" s="22">
        <f t="shared" si="7"/>
        <v>0.43505508278910221</v>
      </c>
      <c r="Z7" s="22">
        <f t="shared" si="8"/>
        <v>5.2773929678738701E-3</v>
      </c>
      <c r="AA7" s="22">
        <f t="shared" si="9"/>
        <v>0.47793390065307739</v>
      </c>
      <c r="AB7" s="22">
        <f t="shared" si="10"/>
        <v>1</v>
      </c>
      <c r="AC7" s="23">
        <v>9.1118000000000005E-2</v>
      </c>
      <c r="AD7" s="19">
        <v>1423000000</v>
      </c>
      <c r="AE7" s="19">
        <v>382000000</v>
      </c>
      <c r="AF7" s="22">
        <f t="shared" si="11"/>
        <v>3.5163608456010603E-2</v>
      </c>
      <c r="AG7" s="19">
        <v>252000000</v>
      </c>
      <c r="AH7" s="2">
        <v>7245000000</v>
      </c>
      <c r="AI7" s="2">
        <v>7088000000</v>
      </c>
      <c r="AJ7" s="18" t="s">
        <v>21</v>
      </c>
      <c r="AK7" s="18"/>
      <c r="AL7" s="18"/>
      <c r="AM7" s="18"/>
      <c r="AN7" s="18"/>
      <c r="AO7" s="18"/>
      <c r="AP7" s="18"/>
      <c r="AQ7" s="18"/>
      <c r="AR7" s="18"/>
    </row>
    <row r="8" spans="1:44" ht="15.75">
      <c r="A8" s="25">
        <f t="shared" si="4"/>
        <v>4</v>
      </c>
      <c r="B8" s="27" t="s">
        <v>113</v>
      </c>
      <c r="C8" s="18" t="s">
        <v>23</v>
      </c>
      <c r="D8" s="19">
        <v>16380100000</v>
      </c>
      <c r="E8" s="31"/>
      <c r="F8" s="31"/>
      <c r="G8" s="19">
        <v>45639300000</v>
      </c>
      <c r="H8" s="19">
        <v>30958182495.168072</v>
      </c>
      <c r="I8" s="9" t="s">
        <v>95</v>
      </c>
      <c r="J8" s="9" t="s">
        <v>98</v>
      </c>
      <c r="K8" s="20">
        <v>1.5235970000000001</v>
      </c>
      <c r="L8" s="20"/>
      <c r="M8" s="21">
        <f t="shared" si="1"/>
        <v>0.4415416864159542</v>
      </c>
      <c r="N8" s="22">
        <f t="shared" si="2"/>
        <v>3.4587402689313519E-2</v>
      </c>
      <c r="O8" s="20">
        <f t="shared" si="3"/>
        <v>1.7771529724380499</v>
      </c>
      <c r="P8" s="20"/>
      <c r="Q8" s="20"/>
      <c r="R8" s="19">
        <v>1713000000</v>
      </c>
      <c r="S8" s="19">
        <v>2941400000</v>
      </c>
      <c r="T8" s="19">
        <v>17378400000</v>
      </c>
      <c r="U8" s="19"/>
      <c r="V8" s="19">
        <v>17420100000</v>
      </c>
      <c r="W8" s="19">
        <f t="shared" si="5"/>
        <v>39452900000</v>
      </c>
      <c r="X8" s="22">
        <f t="shared" si="6"/>
        <v>0.11797358369093273</v>
      </c>
      <c r="Y8" s="22">
        <f t="shared" si="7"/>
        <v>0.44048472989311305</v>
      </c>
      <c r="Z8" s="22">
        <f t="shared" si="8"/>
        <v>0</v>
      </c>
      <c r="AA8" s="22">
        <f t="shared" si="9"/>
        <v>0.4415416864159542</v>
      </c>
      <c r="AB8" s="22">
        <f t="shared" si="10"/>
        <v>1</v>
      </c>
      <c r="AC8" s="23">
        <v>3.4587E-2</v>
      </c>
      <c r="AD8" s="19">
        <v>1336500000</v>
      </c>
      <c r="AE8" s="19">
        <v>877200000</v>
      </c>
      <c r="AF8" s="22">
        <f t="shared" si="11"/>
        <v>3.4587402689313519E-2</v>
      </c>
      <c r="AG8" s="19">
        <v>610900000</v>
      </c>
      <c r="AH8" s="2">
        <v>17420100000</v>
      </c>
      <c r="AI8" s="2">
        <v>17904900000</v>
      </c>
      <c r="AJ8" s="18" t="s">
        <v>23</v>
      </c>
      <c r="AK8" s="18"/>
      <c r="AL8" s="18"/>
      <c r="AM8" s="18"/>
      <c r="AN8" s="18"/>
      <c r="AO8" s="18"/>
      <c r="AP8" s="18"/>
      <c r="AQ8" s="18"/>
      <c r="AR8" s="18"/>
    </row>
    <row r="9" spans="1:44" ht="15.75">
      <c r="A9" s="25">
        <f t="shared" si="4"/>
        <v>5</v>
      </c>
      <c r="B9" s="27" t="s">
        <v>114</v>
      </c>
      <c r="C9" s="18" t="s">
        <v>27</v>
      </c>
      <c r="D9" s="19">
        <v>1442483000</v>
      </c>
      <c r="E9" s="31"/>
      <c r="F9" s="31"/>
      <c r="G9" s="19">
        <v>4147500000</v>
      </c>
      <c r="H9" s="19">
        <v>2566875609.0358682</v>
      </c>
      <c r="I9" s="9" t="s">
        <v>95</v>
      </c>
      <c r="J9" s="9" t="s">
        <v>98</v>
      </c>
      <c r="K9" s="20">
        <v>3.4721899999999999</v>
      </c>
      <c r="L9" s="20"/>
      <c r="M9" s="21">
        <f t="shared" si="1"/>
        <v>0.4707205284253948</v>
      </c>
      <c r="N9" s="22">
        <f t="shared" si="2"/>
        <v>8.6394861687824995E-2</v>
      </c>
      <c r="O9" s="20">
        <f t="shared" si="3"/>
        <v>1.55712040031876</v>
      </c>
      <c r="P9" s="20"/>
      <c r="Q9" s="20"/>
      <c r="R9" s="19">
        <v>120000000</v>
      </c>
      <c r="S9" s="19">
        <v>3287000</v>
      </c>
      <c r="T9" s="19">
        <v>1730264000</v>
      </c>
      <c r="U9" s="19"/>
      <c r="V9" s="19">
        <v>1648476000</v>
      </c>
      <c r="W9" s="19">
        <f t="shared" si="5"/>
        <v>3502027000</v>
      </c>
      <c r="X9" s="22">
        <f t="shared" si="6"/>
        <v>3.5204468726254823E-2</v>
      </c>
      <c r="Y9" s="22">
        <f t="shared" si="7"/>
        <v>0.49407500284835038</v>
      </c>
      <c r="Z9" s="22">
        <f t="shared" si="8"/>
        <v>0</v>
      </c>
      <c r="AA9" s="22">
        <f t="shared" si="9"/>
        <v>0.4707205284253948</v>
      </c>
      <c r="AB9" s="22">
        <f t="shared" si="10"/>
        <v>1</v>
      </c>
      <c r="AC9" s="23">
        <v>8.6393999999999999E-2</v>
      </c>
      <c r="AD9" s="19">
        <v>302532000</v>
      </c>
      <c r="AE9" s="19">
        <v>87130000</v>
      </c>
      <c r="AF9" s="22">
        <f t="shared" si="11"/>
        <v>8.6394861687824995E-2</v>
      </c>
      <c r="AG9" s="19">
        <v>137228000</v>
      </c>
      <c r="AH9" s="2">
        <v>1648476000</v>
      </c>
      <c r="AI9" s="2">
        <v>1528287000</v>
      </c>
      <c r="AJ9" s="18" t="s">
        <v>27</v>
      </c>
      <c r="AK9" s="18"/>
      <c r="AL9" s="18"/>
      <c r="AM9" s="18"/>
      <c r="AN9" s="18"/>
      <c r="AO9" s="18"/>
      <c r="AP9" s="18"/>
      <c r="AQ9" s="18"/>
      <c r="AR9" s="18"/>
    </row>
    <row r="10" spans="1:44" ht="15.75">
      <c r="A10" s="25">
        <f t="shared" si="4"/>
        <v>6</v>
      </c>
      <c r="B10" s="27" t="s">
        <v>115</v>
      </c>
      <c r="C10" s="18" t="s">
        <v>33</v>
      </c>
      <c r="D10" s="19">
        <v>6399000000</v>
      </c>
      <c r="E10" s="31"/>
      <c r="F10" s="31"/>
      <c r="G10" s="19">
        <v>15715000000</v>
      </c>
      <c r="H10" s="19">
        <v>11620303720.799999</v>
      </c>
      <c r="I10" s="9" t="s">
        <v>95</v>
      </c>
      <c r="J10" s="9" t="s">
        <v>100</v>
      </c>
      <c r="K10" s="20">
        <v>2.8850570000000002</v>
      </c>
      <c r="L10" s="20"/>
      <c r="M10" s="21">
        <f t="shared" si="1"/>
        <v>0.2984763097474431</v>
      </c>
      <c r="N10" s="22">
        <f t="shared" si="2"/>
        <v>0.14857834240774351</v>
      </c>
      <c r="O10" s="20">
        <f t="shared" si="3"/>
        <v>2.7086955060139859</v>
      </c>
      <c r="P10" s="20"/>
      <c r="Q10" s="20"/>
      <c r="R10" s="19">
        <v>886000000</v>
      </c>
      <c r="S10" s="19">
        <v>410000000</v>
      </c>
      <c r="T10" s="19">
        <v>8750000000</v>
      </c>
      <c r="U10" s="19">
        <v>37000000</v>
      </c>
      <c r="V10" s="19">
        <v>4290000000</v>
      </c>
      <c r="W10" s="19">
        <f t="shared" si="5"/>
        <v>14373000000</v>
      </c>
      <c r="X10" s="22">
        <f t="shared" si="6"/>
        <v>9.0169067000626171E-2</v>
      </c>
      <c r="Y10" s="22">
        <f t="shared" si="7"/>
        <v>0.60878035204898073</v>
      </c>
      <c r="Z10" s="22">
        <f t="shared" si="8"/>
        <v>2.5742712029499758E-3</v>
      </c>
      <c r="AA10" s="22">
        <f t="shared" si="9"/>
        <v>0.2984763097474431</v>
      </c>
      <c r="AB10" s="22">
        <f t="shared" si="10"/>
        <v>1</v>
      </c>
      <c r="AC10" s="23">
        <v>0.13333300000000001</v>
      </c>
      <c r="AD10" s="19">
        <v>1255000000</v>
      </c>
      <c r="AE10" s="19">
        <v>435000000</v>
      </c>
      <c r="AF10" s="22">
        <f t="shared" si="11"/>
        <v>0.14857834240774351</v>
      </c>
      <c r="AG10" s="19">
        <v>614000000</v>
      </c>
      <c r="AH10" s="2">
        <v>4290000000</v>
      </c>
      <c r="AI10" s="2">
        <v>3975000000</v>
      </c>
      <c r="AJ10" s="18" t="s">
        <v>33</v>
      </c>
      <c r="AK10" s="18"/>
      <c r="AL10" s="18"/>
      <c r="AM10" s="18"/>
      <c r="AN10" s="18"/>
      <c r="AO10" s="18"/>
      <c r="AP10" s="18"/>
      <c r="AQ10" s="18"/>
      <c r="AR10" s="18"/>
    </row>
    <row r="11" spans="1:44" ht="15.75">
      <c r="A11" s="25">
        <f t="shared" si="4"/>
        <v>7</v>
      </c>
      <c r="B11" s="27" t="s">
        <v>116</v>
      </c>
      <c r="C11" s="18" t="s">
        <v>35</v>
      </c>
      <c r="D11" s="19">
        <v>12075000000</v>
      </c>
      <c r="E11" s="31"/>
      <c r="F11" s="31"/>
      <c r="G11" s="19">
        <v>35216000000</v>
      </c>
      <c r="H11" s="19">
        <v>21631667065.68</v>
      </c>
      <c r="I11" s="9" t="s">
        <v>97</v>
      </c>
      <c r="J11" s="9" t="s">
        <v>96</v>
      </c>
      <c r="K11" s="20">
        <v>3.6609189999999998</v>
      </c>
      <c r="L11" s="20"/>
      <c r="M11" s="21">
        <f t="shared" si="1"/>
        <v>0.47474613393508991</v>
      </c>
      <c r="N11" s="22">
        <f t="shared" si="2"/>
        <v>9.0985493477545948E-2</v>
      </c>
      <c r="O11" s="20">
        <f t="shared" si="3"/>
        <v>1.5120695558283237</v>
      </c>
      <c r="P11" s="20"/>
      <c r="Q11" s="20"/>
      <c r="R11" s="19"/>
      <c r="S11" s="19">
        <v>1093000000</v>
      </c>
      <c r="T11" s="19">
        <v>14735000000</v>
      </c>
      <c r="U11" s="19"/>
      <c r="V11" s="19">
        <v>14306000000</v>
      </c>
      <c r="W11" s="19">
        <f t="shared" si="5"/>
        <v>30134000000</v>
      </c>
      <c r="X11" s="22">
        <f t="shared" si="6"/>
        <v>3.6271321430941791E-2</v>
      </c>
      <c r="Y11" s="22">
        <f t="shared" si="7"/>
        <v>0.48898254463396829</v>
      </c>
      <c r="Z11" s="22">
        <f t="shared" si="8"/>
        <v>0</v>
      </c>
      <c r="AA11" s="22">
        <f t="shared" si="9"/>
        <v>0.47474613393508991</v>
      </c>
      <c r="AB11" s="22">
        <f t="shared" si="10"/>
        <v>1</v>
      </c>
      <c r="AC11" s="23">
        <v>9.0984999999999996E-2</v>
      </c>
      <c r="AD11" s="19">
        <v>2548000000</v>
      </c>
      <c r="AE11" s="19">
        <v>696000000</v>
      </c>
      <c r="AF11" s="22">
        <f t="shared" si="11"/>
        <v>9.0985493477545948E-2</v>
      </c>
      <c r="AG11" s="19">
        <v>1245000000</v>
      </c>
      <c r="AH11" s="2">
        <v>14306000000</v>
      </c>
      <c r="AI11" s="2">
        <v>13061000000</v>
      </c>
      <c r="AJ11" s="18" t="s">
        <v>35</v>
      </c>
      <c r="AK11" s="18"/>
      <c r="AL11" s="18"/>
      <c r="AM11" s="18"/>
      <c r="AN11" s="18"/>
      <c r="AO11" s="18"/>
      <c r="AP11" s="18"/>
      <c r="AQ11" s="18"/>
      <c r="AR11" s="18"/>
    </row>
    <row r="12" spans="1:44" ht="15.75">
      <c r="A12" s="25">
        <f t="shared" si="4"/>
        <v>8</v>
      </c>
      <c r="B12" s="27" t="s">
        <v>117</v>
      </c>
      <c r="C12" s="18" t="s">
        <v>37</v>
      </c>
      <c r="D12" s="19">
        <v>11737000000</v>
      </c>
      <c r="E12" s="31"/>
      <c r="F12" s="31"/>
      <c r="G12" s="19">
        <v>49964000000</v>
      </c>
      <c r="H12" s="19">
        <v>48098517488</v>
      </c>
      <c r="I12" s="9" t="s">
        <v>95</v>
      </c>
      <c r="J12" s="9" t="s">
        <v>100</v>
      </c>
      <c r="K12" s="20">
        <v>3.8386130000000001</v>
      </c>
      <c r="L12" s="20"/>
      <c r="M12" s="21">
        <f t="shared" si="1"/>
        <v>0.32425146818138056</v>
      </c>
      <c r="N12" s="22">
        <f t="shared" si="2"/>
        <v>0.14532553708691939</v>
      </c>
      <c r="O12" s="20">
        <f t="shared" si="3"/>
        <v>2.8562065016627076</v>
      </c>
      <c r="P12" s="20"/>
      <c r="Q12" s="20"/>
      <c r="R12" s="19">
        <v>3155000000</v>
      </c>
      <c r="S12" s="19">
        <v>1709000000</v>
      </c>
      <c r="T12" s="19">
        <v>30231000000</v>
      </c>
      <c r="U12" s="19"/>
      <c r="V12" s="19">
        <v>16840000000</v>
      </c>
      <c r="W12" s="19">
        <f t="shared" si="5"/>
        <v>51935000000</v>
      </c>
      <c r="X12" s="22">
        <f t="shared" si="6"/>
        <v>9.3655530952151733E-2</v>
      </c>
      <c r="Y12" s="22">
        <f t="shared" si="7"/>
        <v>0.58209300086646765</v>
      </c>
      <c r="Z12" s="22">
        <f t="shared" si="8"/>
        <v>0</v>
      </c>
      <c r="AA12" s="22">
        <f t="shared" si="9"/>
        <v>0.32425146818138056</v>
      </c>
      <c r="AB12" s="22">
        <f t="shared" si="10"/>
        <v>1</v>
      </c>
      <c r="AC12" s="23">
        <v>0.13947799999999999</v>
      </c>
      <c r="AD12" s="19">
        <v>3877000000</v>
      </c>
      <c r="AE12" s="19">
        <v>1010000000</v>
      </c>
      <c r="AF12" s="22">
        <f t="shared" si="11"/>
        <v>0.14532553708691939</v>
      </c>
      <c r="AG12" s="19">
        <v>2212000000</v>
      </c>
      <c r="AH12" s="2">
        <v>16840000000</v>
      </c>
      <c r="AI12" s="2">
        <v>13602000000</v>
      </c>
      <c r="AJ12" s="18" t="s">
        <v>37</v>
      </c>
      <c r="AK12" s="18"/>
      <c r="AL12" s="18"/>
      <c r="AM12" s="18"/>
      <c r="AN12" s="18"/>
      <c r="AO12" s="18"/>
      <c r="AP12" s="18"/>
      <c r="AQ12" s="18"/>
      <c r="AR12" s="18"/>
    </row>
    <row r="13" spans="1:44" ht="15.75">
      <c r="A13" s="25">
        <f t="shared" si="4"/>
        <v>9</v>
      </c>
      <c r="B13" s="27" t="s">
        <v>118</v>
      </c>
      <c r="C13" s="18" t="s">
        <v>39</v>
      </c>
      <c r="D13" s="19">
        <v>10630000000</v>
      </c>
      <c r="E13" s="31"/>
      <c r="F13" s="31"/>
      <c r="G13" s="19">
        <v>19730000000</v>
      </c>
      <c r="H13" s="19">
        <v>17675903913.175163</v>
      </c>
      <c r="I13" s="9" t="s">
        <v>95</v>
      </c>
      <c r="J13" s="9" t="s">
        <v>98</v>
      </c>
      <c r="K13" s="20">
        <v>3.2987280000000001</v>
      </c>
      <c r="L13" s="20"/>
      <c r="M13" s="21">
        <f t="shared" si="1"/>
        <v>0.44636060335510547</v>
      </c>
      <c r="N13" s="22">
        <f t="shared" si="2"/>
        <v>9.489450092926642E-2</v>
      </c>
      <c r="O13" s="20">
        <f t="shared" si="3"/>
        <v>1.8608173400542334</v>
      </c>
      <c r="P13" s="20"/>
      <c r="Q13" s="20"/>
      <c r="R13" s="19">
        <v>499000000</v>
      </c>
      <c r="S13" s="19">
        <v>14000000</v>
      </c>
      <c r="T13" s="19">
        <v>11269000000</v>
      </c>
      <c r="U13" s="19"/>
      <c r="V13" s="19">
        <v>9499000000</v>
      </c>
      <c r="W13" s="19">
        <f t="shared" si="5"/>
        <v>21281000000</v>
      </c>
      <c r="X13" s="22">
        <f t="shared" si="6"/>
        <v>2.4106010055918423E-2</v>
      </c>
      <c r="Y13" s="22">
        <f t="shared" si="7"/>
        <v>0.52953338658897608</v>
      </c>
      <c r="Z13" s="22">
        <f t="shared" si="8"/>
        <v>0</v>
      </c>
      <c r="AA13" s="22">
        <f t="shared" si="9"/>
        <v>0.44636060335510547</v>
      </c>
      <c r="AB13" s="22">
        <f t="shared" si="10"/>
        <v>1</v>
      </c>
      <c r="AC13" s="23">
        <v>9.4894000000000006E-2</v>
      </c>
      <c r="AD13" s="19">
        <v>1557000000</v>
      </c>
      <c r="AE13" s="19">
        <v>472000000</v>
      </c>
      <c r="AF13" s="22">
        <f t="shared" si="11"/>
        <v>9.489450092926642E-2</v>
      </c>
      <c r="AG13" s="19">
        <v>868000000</v>
      </c>
      <c r="AH13" s="2">
        <v>9499000000</v>
      </c>
      <c r="AI13" s="2">
        <v>8795000000</v>
      </c>
      <c r="AJ13" s="18" t="s">
        <v>39</v>
      </c>
      <c r="AK13" s="18"/>
      <c r="AL13" s="18"/>
      <c r="AM13" s="18"/>
      <c r="AN13" s="18"/>
      <c r="AO13" s="18"/>
      <c r="AP13" s="18"/>
      <c r="AQ13" s="18"/>
      <c r="AR13" s="18"/>
    </row>
    <row r="14" spans="1:44" ht="15.75">
      <c r="A14" s="25">
        <f t="shared" si="4"/>
        <v>10</v>
      </c>
      <c r="B14" s="27" t="s">
        <v>119</v>
      </c>
      <c r="C14" s="18" t="s">
        <v>41</v>
      </c>
      <c r="D14" s="19">
        <v>22743000000</v>
      </c>
      <c r="E14" s="31"/>
      <c r="F14" s="31"/>
      <c r="G14" s="19">
        <v>82520000000</v>
      </c>
      <c r="H14" s="19">
        <v>54334002100</v>
      </c>
      <c r="I14" s="9" t="s">
        <v>97</v>
      </c>
      <c r="J14" s="9" t="s">
        <v>98</v>
      </c>
      <c r="K14" s="20">
        <v>2.9488509999999999</v>
      </c>
      <c r="L14" s="20"/>
      <c r="M14" s="21">
        <f t="shared" si="1"/>
        <v>0.44891329315380157</v>
      </c>
      <c r="N14" s="22">
        <f t="shared" si="2"/>
        <v>5.3259416918279463E-2</v>
      </c>
      <c r="O14" s="20">
        <f t="shared" si="3"/>
        <v>1.3238956677468872</v>
      </c>
      <c r="P14" s="20"/>
      <c r="Q14" s="20"/>
      <c r="R14" s="19">
        <v>2487000000</v>
      </c>
      <c r="S14" s="19">
        <v>2319000000</v>
      </c>
      <c r="T14" s="19">
        <v>45576000000</v>
      </c>
      <c r="U14" s="19"/>
      <c r="V14" s="19">
        <v>41041000000</v>
      </c>
      <c r="W14" s="19">
        <f t="shared" si="5"/>
        <v>91423000000</v>
      </c>
      <c r="X14" s="22">
        <f t="shared" si="6"/>
        <v>5.2568828412981418E-2</v>
      </c>
      <c r="Y14" s="22">
        <f t="shared" si="7"/>
        <v>0.49851787843321704</v>
      </c>
      <c r="Z14" s="22">
        <f t="shared" si="8"/>
        <v>0</v>
      </c>
      <c r="AA14" s="22">
        <f t="shared" si="9"/>
        <v>0.44891329315380157</v>
      </c>
      <c r="AB14" s="22">
        <f t="shared" si="10"/>
        <v>1</v>
      </c>
      <c r="AC14" s="23">
        <v>5.3704000000000002E-2</v>
      </c>
      <c r="AD14" s="19">
        <v>5650000000</v>
      </c>
      <c r="AE14" s="19">
        <v>1916000000</v>
      </c>
      <c r="AF14" s="22">
        <f t="shared" si="11"/>
        <v>5.3259416918279463E-2</v>
      </c>
      <c r="AG14" s="19">
        <v>2152000000</v>
      </c>
      <c r="AH14" s="2">
        <v>41041000000</v>
      </c>
      <c r="AI14" s="2">
        <v>39771000000</v>
      </c>
      <c r="AJ14" s="18" t="s">
        <v>41</v>
      </c>
      <c r="AK14" s="18"/>
      <c r="AL14" s="18"/>
      <c r="AM14" s="18"/>
      <c r="AN14" s="18"/>
      <c r="AO14" s="18"/>
      <c r="AP14" s="18"/>
      <c r="AQ14" s="18"/>
      <c r="AR14" s="18"/>
    </row>
    <row r="15" spans="1:44" ht="15.75">
      <c r="A15" s="25">
        <f t="shared" si="4"/>
        <v>11</v>
      </c>
      <c r="B15" s="27" t="s">
        <v>120</v>
      </c>
      <c r="C15" s="18" t="s">
        <v>43</v>
      </c>
      <c r="D15" s="19">
        <v>11869000000</v>
      </c>
      <c r="E15" s="31"/>
      <c r="F15" s="31"/>
      <c r="G15" s="19">
        <v>37000000000</v>
      </c>
      <c r="H15" s="19">
        <v>23455148068.317589</v>
      </c>
      <c r="I15" s="9" t="s">
        <v>95</v>
      </c>
      <c r="J15" s="9" t="s">
        <v>96</v>
      </c>
      <c r="K15" s="20">
        <v>3.7366600000000001</v>
      </c>
      <c r="L15" s="20"/>
      <c r="M15" s="21">
        <f t="shared" si="1"/>
        <v>0.53234521575984994</v>
      </c>
      <c r="N15" s="22">
        <f t="shared" si="2"/>
        <v>9.5086128739800546E-2</v>
      </c>
      <c r="O15" s="20">
        <f t="shared" si="3"/>
        <v>1.6532845610994282</v>
      </c>
      <c r="P15" s="20"/>
      <c r="Q15" s="20"/>
      <c r="R15" s="19">
        <v>1307000000</v>
      </c>
      <c r="S15" s="19">
        <v>981000000</v>
      </c>
      <c r="T15" s="19">
        <v>10175000000</v>
      </c>
      <c r="U15" s="19"/>
      <c r="V15" s="19">
        <v>14187000000</v>
      </c>
      <c r="W15" s="19">
        <f t="shared" si="5"/>
        <v>26650000000</v>
      </c>
      <c r="X15" s="22">
        <f t="shared" si="6"/>
        <v>8.5853658536585373E-2</v>
      </c>
      <c r="Y15" s="22">
        <f t="shared" si="7"/>
        <v>0.38180112570356473</v>
      </c>
      <c r="Z15" s="22">
        <f t="shared" si="8"/>
        <v>0</v>
      </c>
      <c r="AA15" s="22">
        <f t="shared" si="9"/>
        <v>0.53234521575984994</v>
      </c>
      <c r="AB15" s="22">
        <f t="shared" si="10"/>
        <v>1</v>
      </c>
      <c r="AC15" s="23">
        <v>0.104007</v>
      </c>
      <c r="AD15" s="19">
        <v>2171000000</v>
      </c>
      <c r="AE15" s="19">
        <v>581000000</v>
      </c>
      <c r="AF15" s="22">
        <f t="shared" si="11"/>
        <v>9.5086128739800546E-2</v>
      </c>
      <c r="AG15" s="19">
        <v>1311000000</v>
      </c>
      <c r="AH15" s="2">
        <v>14187000000</v>
      </c>
      <c r="AI15" s="2">
        <v>13388000000</v>
      </c>
      <c r="AJ15" s="18" t="s">
        <v>43</v>
      </c>
      <c r="AK15" s="18"/>
      <c r="AL15" s="18"/>
      <c r="AM15" s="18"/>
      <c r="AN15" s="18"/>
      <c r="AO15" s="18"/>
      <c r="AP15" s="18"/>
      <c r="AQ15" s="18"/>
      <c r="AR15" s="18"/>
    </row>
    <row r="16" spans="1:44" ht="15.75">
      <c r="A16" s="25">
        <f t="shared" si="4"/>
        <v>12</v>
      </c>
      <c r="B16" s="27" t="s">
        <v>121</v>
      </c>
      <c r="C16" s="18" t="s">
        <v>45</v>
      </c>
      <c r="D16" s="19">
        <v>653471000</v>
      </c>
      <c r="E16" s="31"/>
      <c r="F16" s="31"/>
      <c r="G16" s="19">
        <v>4498000000</v>
      </c>
      <c r="H16" s="19">
        <v>1885932073.5</v>
      </c>
      <c r="I16" s="11" t="s">
        <v>99</v>
      </c>
      <c r="J16" s="11" t="s">
        <v>98</v>
      </c>
      <c r="K16" s="20">
        <v>3.3966340000000002</v>
      </c>
      <c r="L16" s="20"/>
      <c r="M16" s="21">
        <f t="shared" si="1"/>
        <v>0.44129817064304744</v>
      </c>
      <c r="N16" s="22">
        <f t="shared" si="2"/>
        <v>9.255959298571835E-2</v>
      </c>
      <c r="O16" s="20">
        <f t="shared" si="3"/>
        <v>1.7553416742988619</v>
      </c>
      <c r="P16" s="20"/>
      <c r="Q16" s="20"/>
      <c r="R16" s="19">
        <v>81574000</v>
      </c>
      <c r="S16" s="19">
        <v>83143000</v>
      </c>
      <c r="T16" s="19">
        <v>1195513000</v>
      </c>
      <c r="U16" s="19"/>
      <c r="V16" s="19">
        <v>1074396000</v>
      </c>
      <c r="W16" s="19">
        <f t="shared" si="5"/>
        <v>2434626000</v>
      </c>
      <c r="X16" s="22">
        <f t="shared" si="6"/>
        <v>6.7655976729074613E-2</v>
      </c>
      <c r="Y16" s="22">
        <f t="shared" si="7"/>
        <v>0.49104585262787798</v>
      </c>
      <c r="Z16" s="22">
        <f t="shared" si="8"/>
        <v>0</v>
      </c>
      <c r="AA16" s="22">
        <f t="shared" si="9"/>
        <v>0.44129817064304744</v>
      </c>
      <c r="AB16" s="22">
        <f t="shared" si="10"/>
        <v>1</v>
      </c>
      <c r="AC16" s="23">
        <v>9.2559000000000002E-2</v>
      </c>
      <c r="AD16" s="19">
        <v>213560000</v>
      </c>
      <c r="AE16" s="19">
        <v>62874000</v>
      </c>
      <c r="AF16" s="22">
        <f t="shared" si="11"/>
        <v>9.255959298571835E-2</v>
      </c>
      <c r="AG16" s="19">
        <v>96768000</v>
      </c>
      <c r="AH16" s="2">
        <v>1074396000</v>
      </c>
      <c r="AI16" s="2">
        <v>1016538000</v>
      </c>
      <c r="AJ16" s="18" t="s">
        <v>45</v>
      </c>
      <c r="AK16" s="18"/>
      <c r="AL16" s="18"/>
      <c r="AM16" s="18"/>
      <c r="AN16" s="18"/>
      <c r="AO16" s="18"/>
      <c r="AP16" s="18"/>
      <c r="AQ16" s="18"/>
      <c r="AR16" s="18"/>
    </row>
    <row r="17" spans="1:44" ht="15.75">
      <c r="A17" s="25">
        <f t="shared" si="4"/>
        <v>13</v>
      </c>
      <c r="B17" s="27" t="s">
        <v>122</v>
      </c>
      <c r="C17" s="18" t="s">
        <v>47</v>
      </c>
      <c r="D17" s="19">
        <v>10845645000</v>
      </c>
      <c r="E17" s="31"/>
      <c r="F17" s="31"/>
      <c r="G17" s="19">
        <v>28155048000</v>
      </c>
      <c r="H17" s="19">
        <v>13113809255.242023</v>
      </c>
      <c r="I17" s="10" t="s">
        <v>95</v>
      </c>
      <c r="J17" s="10" t="s">
        <v>101</v>
      </c>
      <c r="K17" s="20">
        <v>-1.179573</v>
      </c>
      <c r="L17" s="20"/>
      <c r="M17" s="21">
        <f t="shared" si="1"/>
        <v>0.34602147250558518</v>
      </c>
      <c r="N17" s="22">
        <f t="shared" si="2"/>
        <v>-6.7320083513086409E-2</v>
      </c>
      <c r="O17" s="20">
        <f t="shared" si="3"/>
        <v>1.6226329099391019</v>
      </c>
      <c r="P17" s="20"/>
      <c r="Q17" s="20"/>
      <c r="R17" s="19">
        <v>415011000</v>
      </c>
      <c r="S17" s="19">
        <v>367323000</v>
      </c>
      <c r="T17" s="19">
        <v>14492237000</v>
      </c>
      <c r="U17" s="19"/>
      <c r="V17" s="19">
        <v>8081809000</v>
      </c>
      <c r="W17" s="19">
        <f t="shared" si="5"/>
        <v>23356380000</v>
      </c>
      <c r="X17" s="22">
        <f t="shared" si="6"/>
        <v>3.3495516000339093E-2</v>
      </c>
      <c r="Y17" s="22">
        <f t="shared" si="7"/>
        <v>0.6204830114940757</v>
      </c>
      <c r="Z17" s="22">
        <f t="shared" si="8"/>
        <v>0</v>
      </c>
      <c r="AA17" s="22">
        <f t="shared" si="9"/>
        <v>0.34602147250558518</v>
      </c>
      <c r="AB17" s="22">
        <f t="shared" si="10"/>
        <v>1</v>
      </c>
      <c r="AC17" s="23">
        <v>-6.7320000000000005E-2</v>
      </c>
      <c r="AD17" s="19">
        <v>-826344000</v>
      </c>
      <c r="AE17" s="19">
        <v>700545000</v>
      </c>
      <c r="AF17" s="22">
        <f t="shared" si="11"/>
        <v>-6.7320083513086409E-2</v>
      </c>
      <c r="AG17" s="19">
        <v>-583618000</v>
      </c>
      <c r="AH17" s="2">
        <v>8081809000</v>
      </c>
      <c r="AI17" s="2">
        <v>9256791000</v>
      </c>
      <c r="AJ17" s="18" t="s">
        <v>47</v>
      </c>
      <c r="AK17" s="18"/>
      <c r="AL17" s="18"/>
      <c r="AM17" s="18"/>
      <c r="AN17" s="18"/>
      <c r="AO17" s="18"/>
      <c r="AP17" s="18"/>
      <c r="AQ17" s="18"/>
      <c r="AR17" s="18"/>
    </row>
    <row r="18" spans="1:44" ht="15.75">
      <c r="A18" s="25">
        <f t="shared" si="4"/>
        <v>14</v>
      </c>
      <c r="B18" s="27" t="s">
        <v>123</v>
      </c>
      <c r="C18" s="18" t="s">
        <v>49</v>
      </c>
      <c r="D18" s="19">
        <v>7639129000</v>
      </c>
      <c r="E18" s="31"/>
      <c r="F18" s="31"/>
      <c r="G18" s="19">
        <v>21350510000</v>
      </c>
      <c r="H18" s="19">
        <v>17858955580.41</v>
      </c>
      <c r="I18" s="9" t="s">
        <v>102</v>
      </c>
      <c r="J18" s="9" t="s">
        <v>98</v>
      </c>
      <c r="K18" s="20">
        <v>4.7530279999999996</v>
      </c>
      <c r="L18" s="20"/>
      <c r="M18" s="21">
        <f t="shared" si="1"/>
        <v>0.52728276107310224</v>
      </c>
      <c r="N18" s="22">
        <f t="shared" si="2"/>
        <v>8.9470592622494474E-2</v>
      </c>
      <c r="O18" s="20">
        <f t="shared" si="3"/>
        <v>1.6672329223643902</v>
      </c>
      <c r="P18" s="20"/>
      <c r="Q18" s="20"/>
      <c r="R18" s="19"/>
      <c r="S18" s="19">
        <v>773883000</v>
      </c>
      <c r="T18" s="19">
        <v>8829354000</v>
      </c>
      <c r="U18" s="19"/>
      <c r="V18" s="19">
        <v>10711734000</v>
      </c>
      <c r="W18" s="19">
        <f t="shared" si="5"/>
        <v>20314971000</v>
      </c>
      <c r="X18" s="22">
        <f t="shared" si="6"/>
        <v>3.8094221251903336E-2</v>
      </c>
      <c r="Y18" s="22">
        <f t="shared" si="7"/>
        <v>0.43462301767499445</v>
      </c>
      <c r="Z18" s="22">
        <f t="shared" si="8"/>
        <v>0</v>
      </c>
      <c r="AA18" s="22">
        <f t="shared" si="9"/>
        <v>0.52728276107310224</v>
      </c>
      <c r="AB18" s="22">
        <f t="shared" si="10"/>
        <v>1</v>
      </c>
      <c r="AC18" s="23">
        <v>9.0184E-2</v>
      </c>
      <c r="AD18" s="19">
        <v>1905779000</v>
      </c>
      <c r="AE18" s="19">
        <v>400961000</v>
      </c>
      <c r="AF18" s="22">
        <f t="shared" si="11"/>
        <v>8.9470592622494474E-2</v>
      </c>
      <c r="AG18" s="19">
        <v>942302000</v>
      </c>
      <c r="AH18" s="2">
        <v>10711734000</v>
      </c>
      <c r="AI18" s="2">
        <v>10352215000</v>
      </c>
      <c r="AJ18" s="18" t="s">
        <v>49</v>
      </c>
      <c r="AK18" s="18"/>
      <c r="AL18" s="18"/>
      <c r="AM18" s="18"/>
      <c r="AN18" s="18"/>
      <c r="AO18" s="18"/>
      <c r="AP18" s="18"/>
      <c r="AQ18" s="18"/>
      <c r="AR18" s="18"/>
    </row>
    <row r="19" spans="1:44" ht="15.75">
      <c r="A19" s="25">
        <f t="shared" si="4"/>
        <v>15</v>
      </c>
      <c r="B19" s="28" t="s">
        <v>124</v>
      </c>
      <c r="C19" s="18" t="s">
        <v>53</v>
      </c>
      <c r="D19" s="19">
        <v>14562000000</v>
      </c>
      <c r="E19" s="31"/>
      <c r="F19" s="31"/>
      <c r="G19" s="19">
        <v>29387000000</v>
      </c>
      <c r="H19" s="19">
        <v>13699399989.11578</v>
      </c>
      <c r="I19" s="9" t="s">
        <v>103</v>
      </c>
      <c r="J19" s="9" t="s">
        <v>101</v>
      </c>
      <c r="K19" s="20">
        <v>-7.0518580000000002</v>
      </c>
      <c r="L19" s="20"/>
      <c r="M19" s="21">
        <f t="shared" si="1"/>
        <v>0.21643835616438356</v>
      </c>
      <c r="N19" s="22">
        <f t="shared" si="2"/>
        <v>-0.66195145475004014</v>
      </c>
      <c r="O19" s="20">
        <f t="shared" si="3"/>
        <v>2.1950648917025766</v>
      </c>
      <c r="P19" s="20"/>
      <c r="Q19" s="20"/>
      <c r="R19" s="19">
        <v>2675000000</v>
      </c>
      <c r="S19" s="19">
        <v>1685000000</v>
      </c>
      <c r="T19" s="19">
        <v>18234000000</v>
      </c>
      <c r="U19" s="19"/>
      <c r="V19" s="19">
        <v>6241000000</v>
      </c>
      <c r="W19" s="19">
        <f t="shared" si="5"/>
        <v>28835000000</v>
      </c>
      <c r="X19" s="22">
        <f t="shared" si="6"/>
        <v>0.15120513265129185</v>
      </c>
      <c r="Y19" s="22">
        <f t="shared" si="7"/>
        <v>0.63235651118432457</v>
      </c>
      <c r="Z19" s="22">
        <f t="shared" si="8"/>
        <v>0</v>
      </c>
      <c r="AA19" s="22">
        <f t="shared" si="9"/>
        <v>0.21643835616438356</v>
      </c>
      <c r="AB19" s="22">
        <f t="shared" si="10"/>
        <v>1</v>
      </c>
      <c r="AC19" s="23">
        <v>-0.66195099999999996</v>
      </c>
      <c r="AD19" s="19">
        <v>-8159000000</v>
      </c>
      <c r="AE19" s="19">
        <v>1157000000</v>
      </c>
      <c r="AF19" s="22">
        <f t="shared" si="11"/>
        <v>-0.66195145475004014</v>
      </c>
      <c r="AG19" s="19">
        <v>-6177000000</v>
      </c>
      <c r="AH19" s="2">
        <v>6241000000</v>
      </c>
      <c r="AI19" s="2">
        <v>12422000000</v>
      </c>
      <c r="AJ19" s="18" t="s">
        <v>53</v>
      </c>
      <c r="AK19" s="18"/>
      <c r="AL19" s="18"/>
      <c r="AM19" s="18"/>
      <c r="AN19" s="18"/>
      <c r="AO19" s="18"/>
      <c r="AP19" s="18"/>
      <c r="AQ19" s="18"/>
      <c r="AR19" s="18"/>
    </row>
    <row r="20" spans="1:44" ht="15.75">
      <c r="A20" s="25">
        <f t="shared" si="4"/>
        <v>16</v>
      </c>
      <c r="B20" s="28" t="s">
        <v>125</v>
      </c>
      <c r="C20" s="18" t="s">
        <v>57</v>
      </c>
      <c r="D20" s="19">
        <v>2380654000</v>
      </c>
      <c r="E20" s="31"/>
      <c r="F20" s="31"/>
      <c r="G20" s="19">
        <v>4603465000</v>
      </c>
      <c r="H20" s="19">
        <v>3590853467.9099998</v>
      </c>
      <c r="I20" s="9" t="s">
        <v>103</v>
      </c>
      <c r="J20" s="9" t="s">
        <v>104</v>
      </c>
      <c r="K20" s="20">
        <v>5.9317440000000001</v>
      </c>
      <c r="L20" s="20"/>
      <c r="M20" s="21">
        <f t="shared" si="1"/>
        <v>0.53288942061009847</v>
      </c>
      <c r="N20" s="22">
        <f t="shared" si="2"/>
        <v>0.12430224066585337</v>
      </c>
      <c r="O20" s="20">
        <f t="shared" si="3"/>
        <v>1.7374371625007923</v>
      </c>
      <c r="P20" s="20"/>
      <c r="Q20" s="20"/>
      <c r="R20" s="19">
        <v>0</v>
      </c>
      <c r="S20" s="19"/>
      <c r="T20" s="19">
        <v>1811637000</v>
      </c>
      <c r="U20" s="19">
        <v>0</v>
      </c>
      <c r="V20" s="19">
        <v>2066753000</v>
      </c>
      <c r="W20" s="19">
        <f t="shared" si="5"/>
        <v>3878390000</v>
      </c>
      <c r="X20" s="22">
        <f t="shared" si="6"/>
        <v>0</v>
      </c>
      <c r="Y20" s="22">
        <f t="shared" si="7"/>
        <v>0.46711057938990147</v>
      </c>
      <c r="Z20" s="22">
        <f t="shared" si="8"/>
        <v>0</v>
      </c>
      <c r="AA20" s="22">
        <f t="shared" si="9"/>
        <v>0.53288942061009847</v>
      </c>
      <c r="AB20" s="22">
        <f t="shared" si="10"/>
        <v>1</v>
      </c>
      <c r="AC20" s="23">
        <v>0.125248</v>
      </c>
      <c r="AD20" s="19">
        <v>449644000</v>
      </c>
      <c r="AE20" s="19">
        <v>75803000</v>
      </c>
      <c r="AF20" s="22">
        <f t="shared" si="11"/>
        <v>0.12430224066585337</v>
      </c>
      <c r="AG20" s="19">
        <v>248256000</v>
      </c>
      <c r="AH20" s="2">
        <v>2066753000</v>
      </c>
      <c r="AI20" s="2">
        <v>1927640000</v>
      </c>
      <c r="AJ20" s="18" t="s">
        <v>57</v>
      </c>
      <c r="AK20" s="18"/>
      <c r="AL20" s="18"/>
      <c r="AM20" s="18"/>
      <c r="AN20" s="18"/>
      <c r="AO20" s="18"/>
      <c r="AP20" s="18"/>
      <c r="AQ20" s="18"/>
      <c r="AR20" s="18"/>
    </row>
    <row r="21" spans="1:44" ht="15.75">
      <c r="A21" s="25">
        <f t="shared" si="4"/>
        <v>17</v>
      </c>
      <c r="B21" s="27" t="s">
        <v>126</v>
      </c>
      <c r="C21" s="18" t="s">
        <v>59</v>
      </c>
      <c r="D21" s="19">
        <v>1262020000</v>
      </c>
      <c r="E21" s="31"/>
      <c r="F21" s="31"/>
      <c r="G21" s="19">
        <v>4171999000</v>
      </c>
      <c r="H21" s="19">
        <v>7213058240.3927546</v>
      </c>
      <c r="I21" s="9" t="s">
        <v>99</v>
      </c>
      <c r="J21" s="9" t="s">
        <v>98</v>
      </c>
      <c r="K21" s="20">
        <v>3.858743</v>
      </c>
      <c r="L21" s="20"/>
      <c r="M21" s="21">
        <f t="shared" si="1"/>
        <v>0.54972659721033368</v>
      </c>
      <c r="N21" s="22">
        <f t="shared" si="2"/>
        <v>9.3977359706723607E-2</v>
      </c>
      <c r="O21" s="20">
        <f t="shared" si="3"/>
        <v>3.3426812602787916</v>
      </c>
      <c r="P21" s="20"/>
      <c r="Q21" s="20"/>
      <c r="R21" s="19">
        <v>21800000</v>
      </c>
      <c r="S21" s="19">
        <v>1064000</v>
      </c>
      <c r="T21" s="19">
        <v>1744614000</v>
      </c>
      <c r="U21" s="19"/>
      <c r="V21" s="19">
        <v>2157866000</v>
      </c>
      <c r="W21" s="19">
        <f t="shared" si="5"/>
        <v>3925344000</v>
      </c>
      <c r="X21" s="22">
        <f t="shared" si="6"/>
        <v>5.8247124328466501E-3</v>
      </c>
      <c r="Y21" s="22">
        <f t="shared" si="7"/>
        <v>0.44444869035681966</v>
      </c>
      <c r="Z21" s="22">
        <f t="shared" si="8"/>
        <v>0</v>
      </c>
      <c r="AA21" s="22">
        <f t="shared" si="9"/>
        <v>0.54972659721033368</v>
      </c>
      <c r="AB21" s="22">
        <f t="shared" si="10"/>
        <v>1</v>
      </c>
      <c r="AC21" s="23">
        <v>9.3881999999999993E-2</v>
      </c>
      <c r="AD21" s="19">
        <v>316552000</v>
      </c>
      <c r="AE21" s="19">
        <v>82035000</v>
      </c>
      <c r="AF21" s="22">
        <f t="shared" si="11"/>
        <v>9.3977359706723607E-2</v>
      </c>
      <c r="AG21" s="19">
        <v>198288000</v>
      </c>
      <c r="AH21" s="2">
        <v>2157866000</v>
      </c>
      <c r="AI21" s="2">
        <v>2062044000</v>
      </c>
      <c r="AJ21" s="18" t="s">
        <v>59</v>
      </c>
      <c r="AK21" s="18"/>
      <c r="AL21" s="18"/>
      <c r="AM21" s="18"/>
      <c r="AN21" s="18"/>
      <c r="AO21" s="18"/>
      <c r="AP21" s="18"/>
      <c r="AQ21" s="18"/>
      <c r="AR21" s="18"/>
    </row>
    <row r="22" spans="1:44" ht="15.75">
      <c r="A22" s="25">
        <f t="shared" si="4"/>
        <v>18</v>
      </c>
      <c r="B22" s="27" t="s">
        <v>127</v>
      </c>
      <c r="C22" s="18" t="s">
        <v>61</v>
      </c>
      <c r="D22" s="19">
        <v>544745000</v>
      </c>
      <c r="E22" s="31"/>
      <c r="F22" s="31"/>
      <c r="G22" s="19">
        <v>1282059000</v>
      </c>
      <c r="H22" s="19">
        <v>2263820504.0040002</v>
      </c>
      <c r="I22" s="12" t="s">
        <v>105</v>
      </c>
      <c r="J22" s="12" t="s">
        <v>106</v>
      </c>
      <c r="K22" s="20">
        <v>7.9434709999999997</v>
      </c>
      <c r="L22" s="20"/>
      <c r="M22" s="21">
        <f t="shared" si="1"/>
        <v>0.60891548713824906</v>
      </c>
      <c r="N22" s="22">
        <f t="shared" si="2"/>
        <v>0.12140756290706521</v>
      </c>
      <c r="O22" s="20">
        <f t="shared" si="3"/>
        <v>3.7558262294985147</v>
      </c>
      <c r="P22" s="20"/>
      <c r="Q22" s="20"/>
      <c r="R22" s="19"/>
      <c r="S22" s="19">
        <v>4333000</v>
      </c>
      <c r="T22" s="19">
        <v>382791000</v>
      </c>
      <c r="U22" s="19"/>
      <c r="V22" s="19">
        <v>602749000</v>
      </c>
      <c r="W22" s="19">
        <f t="shared" si="5"/>
        <v>989873000</v>
      </c>
      <c r="X22" s="22">
        <f t="shared" si="6"/>
        <v>4.3773292129394379E-3</v>
      </c>
      <c r="Y22" s="22">
        <f t="shared" si="7"/>
        <v>0.38670718364881151</v>
      </c>
      <c r="Z22" s="22">
        <f t="shared" si="8"/>
        <v>0</v>
      </c>
      <c r="AA22" s="22">
        <f t="shared" si="9"/>
        <v>0.60891548713824906</v>
      </c>
      <c r="AB22" s="22">
        <f t="shared" si="10"/>
        <v>1</v>
      </c>
      <c r="AC22" s="23">
        <v>0.121407</v>
      </c>
      <c r="AD22" s="19">
        <v>157805000</v>
      </c>
      <c r="AE22" s="19">
        <v>19866000</v>
      </c>
      <c r="AF22" s="22">
        <f t="shared" si="11"/>
        <v>0.12140756290706521</v>
      </c>
      <c r="AG22" s="19">
        <v>75560000</v>
      </c>
      <c r="AH22" s="2">
        <v>602749000</v>
      </c>
      <c r="AI22" s="2">
        <v>641984000</v>
      </c>
      <c r="AJ22" s="18" t="s">
        <v>61</v>
      </c>
      <c r="AK22" s="18"/>
      <c r="AL22" s="18"/>
      <c r="AM22" s="18"/>
      <c r="AN22" s="18"/>
      <c r="AO22" s="18"/>
      <c r="AP22" s="18"/>
      <c r="AQ22" s="18"/>
      <c r="AR22" s="18"/>
    </row>
    <row r="23" spans="1:44" ht="15.75">
      <c r="A23" s="25">
        <f t="shared" si="4"/>
        <v>19</v>
      </c>
      <c r="B23" s="27" t="s">
        <v>128</v>
      </c>
      <c r="C23" s="18" t="s">
        <v>65</v>
      </c>
      <c r="D23" s="19">
        <v>1257247000</v>
      </c>
      <c r="E23" s="31"/>
      <c r="F23" s="31"/>
      <c r="G23" s="19">
        <v>4214892000</v>
      </c>
      <c r="H23" s="19">
        <v>2748622308.9183249</v>
      </c>
      <c r="I23" s="9" t="s">
        <v>99</v>
      </c>
      <c r="J23" s="9" t="s">
        <v>96</v>
      </c>
      <c r="K23" s="20">
        <v>2.6481520000000001</v>
      </c>
      <c r="L23" s="20"/>
      <c r="M23" s="21">
        <f t="shared" si="1"/>
        <v>0.44149565636061411</v>
      </c>
      <c r="N23" s="22">
        <f t="shared" si="2"/>
        <v>0.10021483939236986</v>
      </c>
      <c r="O23" s="20">
        <f t="shared" si="3"/>
        <v>1.6397673518672142</v>
      </c>
      <c r="P23" s="20"/>
      <c r="Q23" s="20"/>
      <c r="R23" s="19">
        <v>300811000</v>
      </c>
      <c r="S23" s="19">
        <v>1979000</v>
      </c>
      <c r="T23" s="19">
        <v>1817684000</v>
      </c>
      <c r="U23" s="19"/>
      <c r="V23" s="19">
        <v>1676227000</v>
      </c>
      <c r="W23" s="19">
        <f t="shared" si="5"/>
        <v>3796701000</v>
      </c>
      <c r="X23" s="22">
        <f t="shared" si="6"/>
        <v>7.9750815247237011E-2</v>
      </c>
      <c r="Y23" s="22">
        <f t="shared" si="7"/>
        <v>0.47875352839214885</v>
      </c>
      <c r="Z23" s="22">
        <f t="shared" si="8"/>
        <v>0</v>
      </c>
      <c r="AA23" s="22">
        <f t="shared" si="9"/>
        <v>0.44149565636061411</v>
      </c>
      <c r="AB23" s="22">
        <f t="shared" si="10"/>
        <v>1</v>
      </c>
      <c r="AC23" s="23">
        <v>0.100214</v>
      </c>
      <c r="AD23" s="19">
        <v>251495000</v>
      </c>
      <c r="AE23" s="19">
        <v>94970000</v>
      </c>
      <c r="AF23" s="22">
        <f t="shared" si="11"/>
        <v>0.10021483939236986</v>
      </c>
      <c r="AG23" s="19">
        <v>164172000</v>
      </c>
      <c r="AH23" s="2">
        <v>1676227000</v>
      </c>
      <c r="AI23" s="2">
        <v>1600174000</v>
      </c>
      <c r="AJ23" s="18" t="s">
        <v>65</v>
      </c>
      <c r="AK23" s="18"/>
      <c r="AL23" s="18"/>
      <c r="AM23" s="18"/>
      <c r="AN23" s="18"/>
      <c r="AO23" s="18"/>
      <c r="AP23" s="18"/>
      <c r="AQ23" s="18"/>
      <c r="AR23" s="18"/>
    </row>
    <row r="24" spans="1:44" ht="15.75">
      <c r="A24" s="25">
        <f t="shared" si="4"/>
        <v>20</v>
      </c>
      <c r="B24" s="27" t="s">
        <v>129</v>
      </c>
      <c r="C24" s="18" t="s">
        <v>67</v>
      </c>
      <c r="D24" s="19">
        <v>2259200000</v>
      </c>
      <c r="E24" s="31"/>
      <c r="F24" s="31"/>
      <c r="G24" s="19">
        <v>7696200000</v>
      </c>
      <c r="H24" s="19">
        <v>6679965199.6999998</v>
      </c>
      <c r="I24" s="9" t="s">
        <v>97</v>
      </c>
      <c r="J24" s="9" t="s">
        <v>106</v>
      </c>
      <c r="K24" s="20">
        <v>4.422237</v>
      </c>
      <c r="L24" s="20"/>
      <c r="M24" s="21">
        <f t="shared" si="1"/>
        <v>0.54572537833769119</v>
      </c>
      <c r="N24" s="22">
        <f t="shared" si="2"/>
        <v>9.991432538627433E-2</v>
      </c>
      <c r="O24" s="20">
        <f t="shared" si="3"/>
        <v>1.9397076484406759</v>
      </c>
      <c r="P24" s="20"/>
      <c r="Q24" s="20"/>
      <c r="R24" s="19">
        <v>236200000</v>
      </c>
      <c r="S24" s="19">
        <v>224700000</v>
      </c>
      <c r="T24" s="19">
        <v>2405800000</v>
      </c>
      <c r="U24" s="19"/>
      <c r="V24" s="19">
        <v>3443800000</v>
      </c>
      <c r="W24" s="19">
        <f t="shared" si="5"/>
        <v>6310500000</v>
      </c>
      <c r="X24" s="22">
        <f t="shared" si="6"/>
        <v>7.303700182235956E-2</v>
      </c>
      <c r="Y24" s="22">
        <f t="shared" si="7"/>
        <v>0.3812376198399493</v>
      </c>
      <c r="Z24" s="22">
        <f t="shared" si="8"/>
        <v>0</v>
      </c>
      <c r="AA24" s="22">
        <f t="shared" si="9"/>
        <v>0.54572537833769119</v>
      </c>
      <c r="AB24" s="22">
        <f t="shared" si="10"/>
        <v>1</v>
      </c>
      <c r="AC24" s="23">
        <v>9.9914000000000003E-2</v>
      </c>
      <c r="AD24" s="19">
        <v>628400000</v>
      </c>
      <c r="AE24" s="19">
        <v>142100000</v>
      </c>
      <c r="AF24" s="22">
        <f t="shared" si="11"/>
        <v>9.991432538627433E-2</v>
      </c>
      <c r="AG24" s="19">
        <v>338200000</v>
      </c>
      <c r="AH24" s="2">
        <v>3443800000</v>
      </c>
      <c r="AI24" s="2">
        <v>3326000000</v>
      </c>
      <c r="AJ24" s="18" t="s">
        <v>67</v>
      </c>
      <c r="AK24" s="18"/>
      <c r="AL24" s="18"/>
      <c r="AM24" s="18"/>
      <c r="AN24" s="18"/>
      <c r="AO24" s="18"/>
      <c r="AP24" s="18"/>
      <c r="AQ24" s="18"/>
      <c r="AR24" s="18"/>
    </row>
    <row r="25" spans="1:44" ht="15.75">
      <c r="A25" s="25">
        <f t="shared" si="4"/>
        <v>21</v>
      </c>
      <c r="B25" s="27" t="s">
        <v>130</v>
      </c>
      <c r="C25" s="18" t="s">
        <v>69</v>
      </c>
      <c r="D25" s="19">
        <v>803539000</v>
      </c>
      <c r="E25" s="31"/>
      <c r="F25" s="31"/>
      <c r="G25" s="19">
        <v>1477225000</v>
      </c>
      <c r="H25" s="19">
        <v>1605403909.451864</v>
      </c>
      <c r="I25" s="13" t="s">
        <v>99</v>
      </c>
      <c r="J25" s="10" t="s">
        <v>96</v>
      </c>
      <c r="K25" s="20">
        <v>3.5753620000000002</v>
      </c>
      <c r="L25" s="20"/>
      <c r="M25" s="21">
        <f t="shared" si="1"/>
        <v>0.53542826414729505</v>
      </c>
      <c r="N25" s="22">
        <f t="shared" si="2"/>
        <v>9.774869483588694E-2</v>
      </c>
      <c r="O25" s="20">
        <f t="shared" si="3"/>
        <v>2.3957533598543868</v>
      </c>
      <c r="P25" s="20"/>
      <c r="Q25" s="20"/>
      <c r="R25" s="19">
        <v>42883000</v>
      </c>
      <c r="S25" s="19">
        <v>33201000</v>
      </c>
      <c r="T25" s="19">
        <v>505341000</v>
      </c>
      <c r="U25" s="19"/>
      <c r="V25" s="19">
        <v>670104000</v>
      </c>
      <c r="W25" s="19">
        <f t="shared" si="5"/>
        <v>1251529000</v>
      </c>
      <c r="X25" s="22">
        <f t="shared" si="6"/>
        <v>6.0792838200313379E-2</v>
      </c>
      <c r="Y25" s="22">
        <f t="shared" si="7"/>
        <v>0.40377889765239161</v>
      </c>
      <c r="Z25" s="22">
        <f t="shared" si="8"/>
        <v>0</v>
      </c>
      <c r="AA25" s="22">
        <f t="shared" si="9"/>
        <v>0.53542826414729505</v>
      </c>
      <c r="AB25" s="22">
        <f t="shared" si="10"/>
        <v>1</v>
      </c>
      <c r="AC25" s="23">
        <v>9.7748000000000002E-2</v>
      </c>
      <c r="AD25" s="19">
        <v>114004000</v>
      </c>
      <c r="AE25" s="19">
        <v>31886000</v>
      </c>
      <c r="AF25" s="22">
        <f t="shared" si="11"/>
        <v>9.774869483588694E-2</v>
      </c>
      <c r="AG25" s="19">
        <v>62321000</v>
      </c>
      <c r="AH25" s="2">
        <v>670104000</v>
      </c>
      <c r="AI25" s="2">
        <v>605023000</v>
      </c>
      <c r="AJ25" s="18" t="s">
        <v>69</v>
      </c>
      <c r="AK25" s="18"/>
      <c r="AL25" s="18"/>
      <c r="AM25" s="18"/>
      <c r="AN25" s="18"/>
      <c r="AO25" s="18"/>
      <c r="AP25" s="18"/>
      <c r="AQ25" s="18"/>
      <c r="AR25" s="18"/>
    </row>
    <row r="26" spans="1:44" ht="15.75">
      <c r="A26" s="25">
        <f t="shared" si="4"/>
        <v>22</v>
      </c>
      <c r="B26" s="27" t="s">
        <v>131</v>
      </c>
      <c r="C26" s="18" t="s">
        <v>71</v>
      </c>
      <c r="D26" s="19">
        <v>17666000000</v>
      </c>
      <c r="E26" s="31"/>
      <c r="F26" s="31"/>
      <c r="G26" s="19">
        <v>50581000000</v>
      </c>
      <c r="H26" s="19">
        <v>30803819182.98</v>
      </c>
      <c r="I26" s="9" t="s">
        <v>95</v>
      </c>
      <c r="J26" s="9" t="s">
        <v>98</v>
      </c>
      <c r="K26" s="20">
        <v>2.7358259999999999</v>
      </c>
      <c r="L26" s="20"/>
      <c r="M26" s="21">
        <f t="shared" si="1"/>
        <v>0.49319525023043975</v>
      </c>
      <c r="N26" s="22">
        <f t="shared" si="2"/>
        <v>7.955454026270703E-2</v>
      </c>
      <c r="O26" s="20">
        <f t="shared" si="3"/>
        <v>1.6932618284399736</v>
      </c>
      <c r="P26" s="20"/>
      <c r="Q26" s="20"/>
      <c r="R26" s="19">
        <v>1516000000</v>
      </c>
      <c r="S26" s="19">
        <v>700000000</v>
      </c>
      <c r="T26" s="19">
        <v>16220000000</v>
      </c>
      <c r="U26" s="19">
        <v>258000000</v>
      </c>
      <c r="V26" s="19">
        <v>18192000000</v>
      </c>
      <c r="W26" s="19">
        <f t="shared" si="5"/>
        <v>36886000000</v>
      </c>
      <c r="X26" s="22">
        <f t="shared" si="6"/>
        <v>6.0076993981456377E-2</v>
      </c>
      <c r="Y26" s="22">
        <f t="shared" si="7"/>
        <v>0.43973323212058774</v>
      </c>
      <c r="Z26" s="22">
        <f t="shared" si="8"/>
        <v>6.9945236675161308E-3</v>
      </c>
      <c r="AA26" s="22">
        <f t="shared" si="9"/>
        <v>0.49319525023043975</v>
      </c>
      <c r="AB26" s="22">
        <f t="shared" si="10"/>
        <v>1</v>
      </c>
      <c r="AC26" s="23">
        <v>8.0353999999999995E-2</v>
      </c>
      <c r="AD26" s="19">
        <v>2268000000</v>
      </c>
      <c r="AE26" s="19">
        <v>829000000</v>
      </c>
      <c r="AF26" s="22">
        <f t="shared" si="11"/>
        <v>7.955454026270703E-2</v>
      </c>
      <c r="AG26" s="19">
        <v>1393000000</v>
      </c>
      <c r="AH26" s="2">
        <v>18192000000</v>
      </c>
      <c r="AI26" s="2">
        <v>16828000000</v>
      </c>
      <c r="AJ26" s="18" t="s">
        <v>71</v>
      </c>
      <c r="AK26" s="18"/>
      <c r="AL26" s="18"/>
      <c r="AM26" s="18"/>
      <c r="AN26" s="18"/>
      <c r="AO26" s="18"/>
      <c r="AP26" s="18"/>
      <c r="AQ26" s="18"/>
      <c r="AR26" s="18"/>
    </row>
    <row r="27" spans="1:44" ht="15.75">
      <c r="A27" s="25">
        <f t="shared" si="4"/>
        <v>23</v>
      </c>
      <c r="B27" s="27" t="s">
        <v>132</v>
      </c>
      <c r="C27" s="18" t="s">
        <v>73</v>
      </c>
      <c r="D27" s="19">
        <v>3498682000</v>
      </c>
      <c r="E27" s="31"/>
      <c r="F27" s="31"/>
      <c r="G27" s="19">
        <v>12714276000</v>
      </c>
      <c r="H27" s="19">
        <v>14248677018.874884</v>
      </c>
      <c r="I27" s="9" t="s">
        <v>97</v>
      </c>
      <c r="J27" s="9" t="s">
        <v>96</v>
      </c>
      <c r="K27" s="20">
        <v>4.7574050000000003</v>
      </c>
      <c r="L27" s="20"/>
      <c r="M27" s="21">
        <f t="shared" si="1"/>
        <v>0.53304178221420817</v>
      </c>
      <c r="N27" s="22">
        <f t="shared" si="2"/>
        <v>9.1562321440019537E-2</v>
      </c>
      <c r="O27" s="20">
        <f t="shared" si="3"/>
        <v>2.8867364367263604</v>
      </c>
      <c r="P27" s="20"/>
      <c r="Q27" s="20"/>
      <c r="R27" s="19">
        <v>177200000</v>
      </c>
      <c r="S27" s="19">
        <v>125000000</v>
      </c>
      <c r="T27" s="19">
        <v>4021785000</v>
      </c>
      <c r="U27" s="19"/>
      <c r="V27" s="19">
        <v>4935912000</v>
      </c>
      <c r="W27" s="19">
        <f t="shared" si="5"/>
        <v>9259897000</v>
      </c>
      <c r="X27" s="22">
        <f t="shared" si="6"/>
        <v>3.2635352207481358E-2</v>
      </c>
      <c r="Y27" s="22">
        <f t="shared" si="7"/>
        <v>0.4343228655783104</v>
      </c>
      <c r="Z27" s="22">
        <f t="shared" si="8"/>
        <v>0</v>
      </c>
      <c r="AA27" s="22">
        <f t="shared" si="9"/>
        <v>0.53304178221420817</v>
      </c>
      <c r="AB27" s="22">
        <f t="shared" si="10"/>
        <v>1</v>
      </c>
      <c r="AC27" s="23">
        <v>9.1562000000000004E-2</v>
      </c>
      <c r="AD27" s="19">
        <v>883688000</v>
      </c>
      <c r="AE27" s="19">
        <v>185750000</v>
      </c>
      <c r="AF27" s="22">
        <f t="shared" si="11"/>
        <v>9.1562321440019537E-2</v>
      </c>
      <c r="AG27" s="19">
        <v>442034000</v>
      </c>
      <c r="AH27" s="2">
        <v>4935912000</v>
      </c>
      <c r="AI27" s="2">
        <v>4719457000</v>
      </c>
      <c r="AJ27" s="18" t="s">
        <v>73</v>
      </c>
      <c r="AK27" s="18"/>
      <c r="AL27" s="18"/>
      <c r="AM27" s="18"/>
      <c r="AN27" s="18"/>
      <c r="AO27" s="18"/>
      <c r="AP27" s="18"/>
      <c r="AQ27" s="18"/>
      <c r="AR27" s="18"/>
    </row>
    <row r="28" spans="1:44" ht="15.75">
      <c r="A28" s="25">
        <f t="shared" si="4"/>
        <v>24</v>
      </c>
      <c r="B28" s="27" t="s">
        <v>133</v>
      </c>
      <c r="C28" s="18" t="s">
        <v>75</v>
      </c>
      <c r="D28" s="19">
        <v>1362951000</v>
      </c>
      <c r="E28" s="31"/>
      <c r="F28" s="31"/>
      <c r="G28" s="19">
        <v>4904715000</v>
      </c>
      <c r="H28" s="19">
        <v>2732119223.5463762</v>
      </c>
      <c r="I28" s="9" t="s">
        <v>95</v>
      </c>
      <c r="J28" s="9" t="s">
        <v>101</v>
      </c>
      <c r="K28" s="20">
        <v>2.3439860000000001</v>
      </c>
      <c r="L28" s="20"/>
      <c r="M28" s="21">
        <f t="shared" si="1"/>
        <v>0.39434951738926438</v>
      </c>
      <c r="N28" s="22">
        <f t="shared" si="2"/>
        <v>6.7326939188013454E-2</v>
      </c>
      <c r="O28" s="20">
        <f t="shared" si="3"/>
        <v>1.5657992239811152</v>
      </c>
      <c r="P28" s="20"/>
      <c r="Q28" s="20"/>
      <c r="R28" s="19">
        <v>287100000</v>
      </c>
      <c r="S28" s="19">
        <v>273348000</v>
      </c>
      <c r="T28" s="19">
        <v>2119364000</v>
      </c>
      <c r="U28" s="19"/>
      <c r="V28" s="19">
        <v>1744872000</v>
      </c>
      <c r="W28" s="19">
        <f t="shared" si="5"/>
        <v>4424684000</v>
      </c>
      <c r="X28" s="22">
        <f t="shared" si="6"/>
        <v>0.12666396063538096</v>
      </c>
      <c r="Y28" s="22">
        <f t="shared" si="7"/>
        <v>0.47898652197535463</v>
      </c>
      <c r="Z28" s="22">
        <f t="shared" si="8"/>
        <v>0</v>
      </c>
      <c r="AA28" s="22">
        <f t="shared" si="9"/>
        <v>0.39434951738926438</v>
      </c>
      <c r="AB28" s="22">
        <f t="shared" si="10"/>
        <v>1</v>
      </c>
      <c r="AC28" s="23">
        <v>6.7325999999999997E-2</v>
      </c>
      <c r="AD28" s="19">
        <v>301514000</v>
      </c>
      <c r="AE28" s="19">
        <v>128633000</v>
      </c>
      <c r="AF28" s="22">
        <f t="shared" si="11"/>
        <v>6.7326939188013454E-2</v>
      </c>
      <c r="AG28" s="19">
        <v>116849000</v>
      </c>
      <c r="AH28" s="2">
        <v>1744872000</v>
      </c>
      <c r="AI28" s="2">
        <v>1726220000</v>
      </c>
      <c r="AJ28" s="18" t="s">
        <v>75</v>
      </c>
      <c r="AK28" s="18"/>
      <c r="AL28" s="18"/>
      <c r="AM28" s="18"/>
      <c r="AN28" s="18"/>
      <c r="AO28" s="18"/>
      <c r="AP28" s="18"/>
      <c r="AQ28" s="18"/>
      <c r="AR28" s="18"/>
    </row>
    <row r="29" spans="1:44" ht="15.75">
      <c r="A29" s="25">
        <f t="shared" si="4"/>
        <v>25</v>
      </c>
      <c r="B29" s="27" t="s">
        <v>134</v>
      </c>
      <c r="C29" s="18" t="s">
        <v>77</v>
      </c>
      <c r="D29" s="19">
        <v>1923000000</v>
      </c>
      <c r="E29" s="31"/>
      <c r="F29" s="31"/>
      <c r="G29" s="19">
        <v>6434000000</v>
      </c>
      <c r="H29" s="19">
        <v>3854060862.213408</v>
      </c>
      <c r="I29" s="9" t="s">
        <v>99</v>
      </c>
      <c r="J29" s="9" t="s">
        <v>96</v>
      </c>
      <c r="K29" s="20">
        <v>3.1696420000000001</v>
      </c>
      <c r="L29" s="20"/>
      <c r="M29" s="21">
        <f t="shared" si="1"/>
        <v>0.49936088623775032</v>
      </c>
      <c r="N29" s="22">
        <f t="shared" si="2"/>
        <v>8.3876575401999137E-2</v>
      </c>
      <c r="O29" s="20">
        <f t="shared" si="3"/>
        <v>1.6442239173265392</v>
      </c>
      <c r="P29" s="20"/>
      <c r="Q29" s="20"/>
      <c r="R29" s="19">
        <v>0</v>
      </c>
      <c r="S29" s="19">
        <v>150000000</v>
      </c>
      <c r="T29" s="19">
        <v>2200000000</v>
      </c>
      <c r="U29" s="19">
        <v>0</v>
      </c>
      <c r="V29" s="19">
        <v>2344000000</v>
      </c>
      <c r="W29" s="19">
        <f t="shared" si="5"/>
        <v>4694000000</v>
      </c>
      <c r="X29" s="22">
        <f t="shared" si="6"/>
        <v>3.1955688112484025E-2</v>
      </c>
      <c r="Y29" s="22">
        <f t="shared" si="7"/>
        <v>0.46868342564976567</v>
      </c>
      <c r="Z29" s="22">
        <f t="shared" si="8"/>
        <v>0</v>
      </c>
      <c r="AA29" s="22">
        <f t="shared" si="9"/>
        <v>0.49936088623775032</v>
      </c>
      <c r="AB29" s="22">
        <f t="shared" si="10"/>
        <v>1</v>
      </c>
      <c r="AC29" s="23">
        <v>8.3876000000000006E-2</v>
      </c>
      <c r="AD29" s="19">
        <v>355000000</v>
      </c>
      <c r="AE29" s="19">
        <v>112000000</v>
      </c>
      <c r="AF29" s="22">
        <f t="shared" si="11"/>
        <v>8.3876575401999137E-2</v>
      </c>
      <c r="AG29" s="19">
        <v>193000000</v>
      </c>
      <c r="AH29" s="2">
        <v>2344000000</v>
      </c>
      <c r="AI29" s="2">
        <v>2258000000</v>
      </c>
      <c r="AJ29" s="18" t="s">
        <v>77</v>
      </c>
      <c r="AK29" s="18"/>
      <c r="AL29" s="18"/>
      <c r="AM29" s="18"/>
      <c r="AN29" s="18"/>
      <c r="AO29" s="18"/>
      <c r="AP29" s="18"/>
      <c r="AQ29" s="18"/>
      <c r="AR29" s="18"/>
    </row>
    <row r="30" spans="1:44" ht="15.75">
      <c r="A30" s="25">
        <f t="shared" si="4"/>
        <v>26</v>
      </c>
      <c r="B30" s="27" t="s">
        <v>135</v>
      </c>
      <c r="C30" s="18" t="s">
        <v>79</v>
      </c>
      <c r="D30" s="19">
        <v>7517000000</v>
      </c>
      <c r="E30" s="31"/>
      <c r="F30" s="31"/>
      <c r="G30" s="19">
        <v>30074000000</v>
      </c>
      <c r="H30" s="19">
        <v>23144839870.269001</v>
      </c>
      <c r="I30" s="12" t="s">
        <v>97</v>
      </c>
      <c r="J30" s="12" t="s">
        <v>100</v>
      </c>
      <c r="K30" s="20">
        <v>3.8716210000000002</v>
      </c>
      <c r="L30" s="20"/>
      <c r="M30" s="21">
        <f t="shared" si="1"/>
        <v>0.33961163716206944</v>
      </c>
      <c r="N30" s="22">
        <f t="shared" si="2"/>
        <v>0.19194671510747804</v>
      </c>
      <c r="O30" s="20">
        <f t="shared" si="3"/>
        <v>2.3380987847529044</v>
      </c>
      <c r="P30" s="20"/>
      <c r="Q30" s="20"/>
      <c r="R30" s="19">
        <v>923000000</v>
      </c>
      <c r="S30" s="19">
        <v>518000000</v>
      </c>
      <c r="T30" s="19">
        <v>17808000000</v>
      </c>
      <c r="U30" s="19"/>
      <c r="V30" s="19">
        <v>9899000000</v>
      </c>
      <c r="W30" s="19">
        <f t="shared" si="5"/>
        <v>29148000000</v>
      </c>
      <c r="X30" s="22">
        <f t="shared" si="6"/>
        <v>4.943735419239742E-2</v>
      </c>
      <c r="Y30" s="22">
        <f t="shared" si="7"/>
        <v>0.61095100864553309</v>
      </c>
      <c r="Z30" s="22">
        <f t="shared" si="8"/>
        <v>0</v>
      </c>
      <c r="AA30" s="22">
        <f t="shared" si="9"/>
        <v>0.33961163716206944</v>
      </c>
      <c r="AB30" s="22">
        <f t="shared" si="10"/>
        <v>1</v>
      </c>
      <c r="AC30" s="23">
        <v>0.41419800000000001</v>
      </c>
      <c r="AD30" s="19">
        <v>3438000000</v>
      </c>
      <c r="AE30" s="19">
        <v>888000000</v>
      </c>
      <c r="AF30" s="22">
        <f t="shared" si="11"/>
        <v>0.19194671510747804</v>
      </c>
      <c r="AG30" s="19">
        <v>1902000000</v>
      </c>
      <c r="AH30" s="19">
        <v>9899000000</v>
      </c>
      <c r="AI30" s="2">
        <v>9919000000</v>
      </c>
      <c r="AJ30" s="18" t="s">
        <v>79</v>
      </c>
      <c r="AK30" s="18"/>
      <c r="AL30" s="18"/>
      <c r="AM30" s="18"/>
      <c r="AN30" s="18"/>
      <c r="AO30" s="18"/>
      <c r="AP30" s="18"/>
      <c r="AQ30" s="18"/>
      <c r="AR30" s="18"/>
    </row>
    <row r="31" spans="1:44" ht="15.75">
      <c r="A31" s="25">
        <f t="shared" si="4"/>
        <v>27</v>
      </c>
      <c r="B31" s="27" t="s">
        <v>136</v>
      </c>
      <c r="C31" s="18" t="s">
        <v>83</v>
      </c>
      <c r="D31" s="19">
        <v>4227000000</v>
      </c>
      <c r="E31" s="31"/>
      <c r="F31" s="31"/>
      <c r="G31" s="19">
        <v>14324000000</v>
      </c>
      <c r="H31" s="19">
        <v>10471711857.1</v>
      </c>
      <c r="I31" s="9" t="s">
        <v>95</v>
      </c>
      <c r="J31" s="9" t="s">
        <v>101</v>
      </c>
      <c r="K31" s="20">
        <v>3.2631570000000001</v>
      </c>
      <c r="L31" s="20"/>
      <c r="M31" s="21">
        <f t="shared" si="1"/>
        <v>0.42408742152987677</v>
      </c>
      <c r="N31" s="22">
        <f t="shared" si="2"/>
        <v>0.11202108632213123</v>
      </c>
      <c r="O31" s="20">
        <f t="shared" si="3"/>
        <v>1.9136900323647661</v>
      </c>
      <c r="P31" s="20"/>
      <c r="Q31" s="20"/>
      <c r="R31" s="19">
        <v>941000000</v>
      </c>
      <c r="S31" s="19">
        <v>17000000</v>
      </c>
      <c r="T31" s="19">
        <v>6473000000</v>
      </c>
      <c r="U31" s="19"/>
      <c r="V31" s="19">
        <v>5472000000</v>
      </c>
      <c r="W31" s="19">
        <f t="shared" si="5"/>
        <v>12903000000</v>
      </c>
      <c r="X31" s="22">
        <f t="shared" si="6"/>
        <v>7.4246299310237934E-2</v>
      </c>
      <c r="Y31" s="22">
        <f t="shared" si="7"/>
        <v>0.50166627915988526</v>
      </c>
      <c r="Z31" s="22">
        <f t="shared" si="8"/>
        <v>0</v>
      </c>
      <c r="AA31" s="22">
        <f t="shared" si="9"/>
        <v>0.42408742152987677</v>
      </c>
      <c r="AB31" s="22">
        <f t="shared" si="10"/>
        <v>1</v>
      </c>
      <c r="AC31" s="23">
        <v>9.6582000000000001E-2</v>
      </c>
      <c r="AD31" s="19">
        <v>1116000000</v>
      </c>
      <c r="AE31" s="19">
        <v>342000000</v>
      </c>
      <c r="AF31" s="22">
        <f t="shared" si="11"/>
        <v>0.11202108632213123</v>
      </c>
      <c r="AG31" s="19">
        <v>595000000</v>
      </c>
      <c r="AH31" s="2">
        <v>5472000000</v>
      </c>
      <c r="AI31" s="2">
        <v>5151000000</v>
      </c>
      <c r="AJ31" s="18" t="s">
        <v>83</v>
      </c>
      <c r="AK31" s="18"/>
      <c r="AL31" s="18"/>
      <c r="AM31" s="18"/>
      <c r="AN31" s="18"/>
      <c r="AO31" s="18"/>
      <c r="AP31" s="18"/>
      <c r="AQ31" s="18"/>
      <c r="AR31" s="18"/>
    </row>
    <row r="32" spans="1:44" ht="15.75">
      <c r="A32" s="25">
        <f t="shared" si="4"/>
        <v>28</v>
      </c>
      <c r="B32" s="27" t="s">
        <v>137</v>
      </c>
      <c r="C32" s="18" t="s">
        <v>107</v>
      </c>
      <c r="D32" s="19">
        <v>19863000000</v>
      </c>
      <c r="E32" s="31"/>
      <c r="F32" s="31"/>
      <c r="G32" s="19">
        <v>61114000000</v>
      </c>
      <c r="H32" s="19">
        <v>49186000000</v>
      </c>
      <c r="I32" s="9" t="s">
        <v>97</v>
      </c>
      <c r="J32" s="9" t="s">
        <v>100</v>
      </c>
      <c r="K32" s="20">
        <f>AD32/AE32</f>
        <v>3.642369020501139</v>
      </c>
      <c r="L32" s="20"/>
      <c r="M32" s="21">
        <f t="shared" si="1"/>
        <v>0.34293824647849608</v>
      </c>
      <c r="N32" s="22">
        <f t="shared" si="2"/>
        <v>0.10287010967769046</v>
      </c>
      <c r="O32" s="20">
        <f t="shared" si="3"/>
        <v>1.9204279244104325</v>
      </c>
      <c r="P32" s="20"/>
      <c r="Q32" s="20"/>
      <c r="R32" s="19">
        <v>4935000000</v>
      </c>
      <c r="S32" s="19"/>
      <c r="T32" s="19">
        <v>42629000000</v>
      </c>
      <c r="U32" s="19">
        <v>1508000000</v>
      </c>
      <c r="V32" s="19">
        <v>25612000000</v>
      </c>
      <c r="W32" s="19">
        <f t="shared" si="5"/>
        <v>74684000000</v>
      </c>
      <c r="X32" s="22">
        <f t="shared" si="6"/>
        <v>6.607841036902147E-2</v>
      </c>
      <c r="Y32" s="22">
        <f t="shared" si="7"/>
        <v>0.57079160194954748</v>
      </c>
      <c r="Z32" s="22">
        <f t="shared" si="8"/>
        <v>2.0191741202935033E-2</v>
      </c>
      <c r="AA32" s="22">
        <f t="shared" si="9"/>
        <v>0.34293824647849608</v>
      </c>
      <c r="AB32" s="22">
        <f t="shared" si="10"/>
        <v>1</v>
      </c>
      <c r="AC32" s="23">
        <f>AG32/V32</f>
        <v>9.5580196782758087E-2</v>
      </c>
      <c r="AD32" s="19">
        <v>4797000000</v>
      </c>
      <c r="AE32" s="19">
        <v>1317000000</v>
      </c>
      <c r="AF32" s="22">
        <f t="shared" si="11"/>
        <v>0.10287010967769046</v>
      </c>
      <c r="AG32" s="19">
        <v>2448000000</v>
      </c>
      <c r="AH32" s="19">
        <f>V32</f>
        <v>25612000000</v>
      </c>
      <c r="AI32" s="2">
        <v>21982000000</v>
      </c>
      <c r="AJ32" s="18" t="s">
        <v>107</v>
      </c>
      <c r="AK32" s="18"/>
      <c r="AL32" s="18"/>
      <c r="AM32" s="18"/>
      <c r="AN32" s="18"/>
      <c r="AO32" s="18"/>
      <c r="AP32" s="18"/>
      <c r="AQ32" s="18"/>
      <c r="AR32" s="18"/>
    </row>
    <row r="33" spans="1:44" ht="15.75">
      <c r="A33" s="25">
        <f t="shared" si="4"/>
        <v>29</v>
      </c>
      <c r="B33" s="27" t="s">
        <v>138</v>
      </c>
      <c r="C33" s="18" t="s">
        <v>91</v>
      </c>
      <c r="D33" s="19">
        <v>7472300000</v>
      </c>
      <c r="E33" s="31"/>
      <c r="F33" s="31"/>
      <c r="G33" s="19">
        <v>19915500000</v>
      </c>
      <c r="H33" s="19">
        <v>18510816920.879879</v>
      </c>
      <c r="I33" s="14" t="s">
        <v>97</v>
      </c>
      <c r="J33" s="15" t="s">
        <v>96</v>
      </c>
      <c r="K33" s="20">
        <v>4.7414940000000003</v>
      </c>
      <c r="L33" s="20"/>
      <c r="M33" s="21">
        <f t="shared" si="1"/>
        <v>0.46750007826277512</v>
      </c>
      <c r="N33" s="22">
        <f t="shared" si="2"/>
        <v>3.1574487545058372E-2</v>
      </c>
      <c r="O33" s="20">
        <f t="shared" si="3"/>
        <v>2.0658932748018883</v>
      </c>
      <c r="P33" s="20"/>
      <c r="Q33" s="20"/>
      <c r="R33" s="19">
        <v>860200000</v>
      </c>
      <c r="S33" s="19">
        <v>157200000</v>
      </c>
      <c r="T33" s="19">
        <v>9158200000</v>
      </c>
      <c r="U33" s="19">
        <v>30400000</v>
      </c>
      <c r="V33" s="19">
        <v>8960200000</v>
      </c>
      <c r="W33" s="19">
        <f t="shared" si="5"/>
        <v>19166200000</v>
      </c>
      <c r="X33" s="22">
        <f t="shared" si="6"/>
        <v>5.3083031586856025E-2</v>
      </c>
      <c r="Y33" s="22">
        <f t="shared" si="7"/>
        <v>0.47783076457513746</v>
      </c>
      <c r="Z33" s="22">
        <f t="shared" si="8"/>
        <v>1.5861255752313969E-3</v>
      </c>
      <c r="AA33" s="22">
        <f t="shared" si="9"/>
        <v>0.46750007826277512</v>
      </c>
      <c r="AB33" s="22">
        <f t="shared" si="10"/>
        <v>1</v>
      </c>
      <c r="AC33" s="23">
        <v>3.1614000000000003E-2</v>
      </c>
      <c r="AD33" s="19">
        <v>1909400000</v>
      </c>
      <c r="AE33" s="19">
        <v>402700000</v>
      </c>
      <c r="AF33" s="22">
        <f t="shared" si="11"/>
        <v>3.1574487545058372E-2</v>
      </c>
      <c r="AG33" s="19">
        <v>939000000</v>
      </c>
      <c r="AH33" s="2">
        <v>30123200000</v>
      </c>
      <c r="AI33" s="2">
        <v>29355200000</v>
      </c>
      <c r="AJ33" s="18" t="s">
        <v>91</v>
      </c>
      <c r="AK33" s="18"/>
      <c r="AL33" s="18"/>
      <c r="AM33" s="18"/>
      <c r="AN33" s="18"/>
      <c r="AO33" s="18"/>
      <c r="AP33" s="18"/>
      <c r="AQ33" s="18"/>
      <c r="AR33" s="18"/>
    </row>
    <row r="34" spans="1:44" ht="16.5" thickBot="1">
      <c r="A34" s="25">
        <f t="shared" si="4"/>
        <v>30</v>
      </c>
      <c r="B34" s="29" t="s">
        <v>139</v>
      </c>
      <c r="C34" s="18" t="s">
        <v>93</v>
      </c>
      <c r="D34" s="19">
        <v>11106920000</v>
      </c>
      <c r="E34" s="32"/>
      <c r="F34" s="32"/>
      <c r="G34" s="19">
        <v>32841750000</v>
      </c>
      <c r="H34" s="19">
        <v>20643968263.722794</v>
      </c>
      <c r="I34" s="16" t="s">
        <v>97</v>
      </c>
      <c r="J34" s="17" t="s">
        <v>96</v>
      </c>
      <c r="K34" s="20">
        <v>3.7498849999999999</v>
      </c>
      <c r="L34" s="20"/>
      <c r="M34" s="21">
        <f t="shared" si="1"/>
        <v>0.42612257248706809</v>
      </c>
      <c r="N34" s="22">
        <f t="shared" si="2"/>
        <v>0.10391184921085782</v>
      </c>
      <c r="O34" s="20">
        <f t="shared" si="3"/>
        <v>1.8731740416480431</v>
      </c>
      <c r="P34" s="20"/>
      <c r="Q34" s="20"/>
      <c r="R34" s="19">
        <v>392000000</v>
      </c>
      <c r="S34" s="19">
        <v>255529000</v>
      </c>
      <c r="T34" s="19">
        <v>14194718000</v>
      </c>
      <c r="U34" s="19"/>
      <c r="V34" s="19">
        <v>11020849000</v>
      </c>
      <c r="W34" s="19">
        <f t="shared" si="5"/>
        <v>25863096000</v>
      </c>
      <c r="X34" s="22">
        <f t="shared" si="6"/>
        <v>2.5036793738847044E-2</v>
      </c>
      <c r="Y34" s="22">
        <f t="shared" si="7"/>
        <v>0.54884063377408487</v>
      </c>
      <c r="Z34" s="22">
        <f t="shared" si="8"/>
        <v>0</v>
      </c>
      <c r="AA34" s="22">
        <f t="shared" si="9"/>
        <v>0.42612257248706809</v>
      </c>
      <c r="AB34" s="22">
        <f t="shared" si="10"/>
        <v>1</v>
      </c>
      <c r="AC34" s="23">
        <v>0.103911</v>
      </c>
      <c r="AD34" s="19">
        <v>2324475000</v>
      </c>
      <c r="AE34" s="19">
        <v>619879000</v>
      </c>
      <c r="AF34" s="22">
        <f t="shared" si="11"/>
        <v>0.10391184921085782</v>
      </c>
      <c r="AG34" s="19">
        <v>1123379000</v>
      </c>
      <c r="AH34" s="2">
        <v>11020849000</v>
      </c>
      <c r="AI34" s="2">
        <v>10600920000</v>
      </c>
      <c r="AJ34" s="18" t="s">
        <v>93</v>
      </c>
      <c r="AK34" s="18"/>
      <c r="AL34" s="18"/>
      <c r="AM34" s="18"/>
      <c r="AN34" s="18"/>
      <c r="AO34" s="18"/>
      <c r="AP34" s="18"/>
      <c r="AQ34" s="18"/>
      <c r="AR34" s="18"/>
    </row>
    <row r="35" spans="1:44" ht="15.75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23">
        <f t="shared" si="2"/>
        <v>6.3862607849772227E-2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23">
        <f>AVERAGE(AC5:AC34)</f>
        <v>7.2161539892758614E-2</v>
      </c>
      <c r="AD35" s="18"/>
      <c r="AE35" s="18"/>
      <c r="AF35" s="23">
        <f>AVERAGE(AF5:AF34)</f>
        <v>6.3862607849772227E-2</v>
      </c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ht="15.7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3">
        <f t="shared" si="2"/>
        <v>9.2798122083573048E-2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23">
        <f>MEDIAN(AC5:AC34)</f>
        <v>9.3220499999999998E-2</v>
      </c>
      <c r="AD36" s="18"/>
      <c r="AE36" s="18"/>
      <c r="AF36" s="23">
        <f>MEDIAN(AF5:AF34)</f>
        <v>9.2798122083573048E-2</v>
      </c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 ht="15.7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 ht="15.7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 ht="15.7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 ht="15.7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ht="15.7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 ht="15.7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 ht="15.7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 ht="15.7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1:44" ht="15.7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 ht="15.7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  <row r="47" spans="1:44" ht="15.7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</row>
    <row r="48" spans="1:44" ht="15.7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</row>
    <row r="49" spans="3:44" ht="15.75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</row>
    <row r="50" spans="3:44" ht="15.75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3:44" ht="15.75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</row>
    <row r="52" spans="3:44" ht="15.7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</row>
    <row r="53" spans="3:44" ht="15.75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</row>
    <row r="54" spans="3:44" ht="15.75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</row>
    <row r="55" spans="3:44" ht="15.75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3:44" ht="15.7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</row>
    <row r="57" spans="3:44" ht="15.7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</row>
    <row r="58" spans="3:44" ht="15.7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</row>
    <row r="59" spans="3:44" ht="15.7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</row>
    <row r="60" spans="3:44" ht="15.7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</row>
    <row r="61" spans="3:44" ht="15.7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</row>
    <row r="62" spans="3:44" ht="15.7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</row>
    <row r="63" spans="3:44" ht="15.7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</row>
    <row r="64" spans="3:44" ht="15.7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</row>
    <row r="65" spans="3:44" ht="15.7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</row>
    <row r="66" spans="3:44" ht="15.7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</row>
    <row r="67" spans="3:44" ht="15.7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</row>
    <row r="68" spans="3:44" ht="15.7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</row>
    <row r="69" spans="3:44" ht="15.7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</row>
    <row r="70" spans="3:44" ht="15.7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</row>
    <row r="71" spans="3:44" ht="15.7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</row>
    <row r="72" spans="3:44" ht="15.7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</row>
    <row r="73" spans="3:44" ht="15.7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</row>
    <row r="74" spans="3:44" ht="15.7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</row>
    <row r="75" spans="3:44" ht="15.75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</row>
    <row r="76" spans="3:44" ht="15.75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</row>
    <row r="77" spans="3:44" ht="15.75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</row>
    <row r="78" spans="3:44" ht="15.75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</row>
    <row r="79" spans="3:44" ht="15.75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</row>
    <row r="80" spans="3:44" ht="15.75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</row>
    <row r="81" spans="3:44" ht="15.75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</row>
    <row r="82" spans="3:44" ht="15.75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</row>
    <row r="83" spans="3:44" ht="15.7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</row>
    <row r="84" spans="3:44" ht="15.75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</row>
    <row r="85" spans="3:44" ht="15.75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</row>
    <row r="86" spans="3:44" ht="15.75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</row>
    <row r="87" spans="3:44" ht="15.75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</row>
    <row r="88" spans="3:44" ht="15.75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</row>
    <row r="89" spans="3:44" ht="15.75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</row>
    <row r="90" spans="3:44" ht="15.75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</row>
    <row r="91" spans="3:44" ht="15.75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</row>
    <row r="92" spans="3:44" ht="15.75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</row>
    <row r="93" spans="3:44" ht="15.75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</row>
    <row r="94" spans="3:44" ht="15.75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</row>
    <row r="95" spans="3:44" ht="15.75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</row>
    <row r="96" spans="3:44" ht="15.75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</row>
    <row r="97" spans="3:44" ht="15.75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</row>
    <row r="98" spans="3:44" ht="15.75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</row>
    <row r="99" spans="3:44" ht="15.75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</row>
    <row r="100" spans="3:44" ht="15.75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</row>
    <row r="101" spans="3:44" ht="15.75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</row>
    <row r="102" spans="3:44" ht="15.75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</row>
    <row r="103" spans="3:44" ht="15.75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</row>
    <row r="104" spans="3:44" ht="15.75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</row>
    <row r="105" spans="3:44" ht="15.75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</row>
    <row r="106" spans="3:44" ht="15.75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</row>
    <row r="107" spans="3:44" ht="15.75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</row>
    <row r="108" spans="3:44" ht="15.75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</row>
    <row r="109" spans="3:44" ht="15.75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</row>
    <row r="110" spans="3:44" ht="15.75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</row>
    <row r="111" spans="3:44" ht="15.75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</row>
    <row r="112" spans="3:44" ht="15.75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</row>
    <row r="113" spans="3:44" ht="15.75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</row>
    <row r="114" spans="3:44" ht="15.75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</row>
    <row r="115" spans="3:44" ht="15.75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</row>
    <row r="116" spans="3:44" ht="15.75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</row>
    <row r="117" spans="3:44" ht="15.75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</row>
    <row r="118" spans="3:44" ht="15.75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</row>
    <row r="119" spans="3:44" ht="15.75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</row>
    <row r="120" spans="3:44" ht="15.75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</row>
    <row r="121" spans="3:44" ht="15.75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</row>
    <row r="122" spans="3:44" ht="15.75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</row>
    <row r="123" spans="3:44" ht="15.75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</row>
    <row r="124" spans="3:44" ht="15.75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</row>
    <row r="125" spans="3:44" ht="15.75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</row>
    <row r="126" spans="3:44" ht="15.75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</row>
    <row r="127" spans="3:44" ht="15.75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</row>
    <row r="128" spans="3:44" ht="15.75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</row>
    <row r="129" spans="3:44" ht="15.75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</row>
    <row r="130" spans="3:44" ht="15.75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</row>
    <row r="131" spans="3:44" ht="15.75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</row>
    <row r="132" spans="3:44" ht="15.75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</row>
    <row r="133" spans="3:44" ht="15.75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</row>
    <row r="134" spans="3:44" ht="15.75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</row>
    <row r="135" spans="3:44" ht="15.75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</row>
    <row r="136" spans="3:44" ht="15.75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</row>
    <row r="137" spans="3:44" ht="15.75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</row>
    <row r="138" spans="3:44" ht="15.75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</row>
    <row r="139" spans="3:44" ht="15.75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</row>
    <row r="140" spans="3:44" ht="15.75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</row>
    <row r="141" spans="3:44" ht="15.75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</row>
    <row r="142" spans="3:44" ht="15.75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</row>
    <row r="143" spans="3:44" ht="15.75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</row>
    <row r="144" spans="3:44" ht="15.75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</row>
    <row r="145" spans="3:44" ht="15.75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</row>
    <row r="146" spans="3:44" ht="15.75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</row>
    <row r="147" spans="3:44" ht="15.75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</row>
    <row r="148" spans="3:44" ht="15.75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</row>
    <row r="149" spans="3:44" ht="15.75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</row>
    <row r="150" spans="3:44" ht="15.75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</row>
    <row r="151" spans="3:44" ht="15.75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</row>
    <row r="152" spans="3:44" ht="15.75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</row>
    <row r="153" spans="3:44" ht="15.75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</row>
    <row r="154" spans="3:44" ht="15.75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</row>
    <row r="155" spans="3:44" ht="15.75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</row>
    <row r="156" spans="3:44" ht="15.75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</row>
    <row r="157" spans="3:44" ht="15.75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</row>
    <row r="158" spans="3:44" ht="15.75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</row>
    <row r="159" spans="3:44" ht="15.75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</row>
    <row r="160" spans="3:44" ht="15.75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</row>
    <row r="161" spans="3:44" ht="15.75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</row>
    <row r="162" spans="3:44" ht="15.75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</row>
    <row r="163" spans="3:44" ht="15.75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</row>
    <row r="164" spans="3:44" ht="15.75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</row>
    <row r="165" spans="3:44" ht="15.75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</row>
    <row r="166" spans="3:44" ht="15.75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</row>
    <row r="167" spans="3:44" ht="15.75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</row>
    <row r="168" spans="3:44" ht="15.75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</row>
    <row r="169" spans="3:44" ht="15.75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</row>
    <row r="170" spans="3:44" ht="15.75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</row>
    <row r="171" spans="3:44" ht="15.75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</row>
    <row r="172" spans="3:44" ht="15.75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</row>
    <row r="173" spans="3:44" ht="15.75"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</row>
    <row r="174" spans="3:44" ht="15.75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</row>
    <row r="175" spans="3:44" ht="15.75"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</row>
    <row r="176" spans="3:44" ht="15.75"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</row>
    <row r="177" spans="3:44" ht="15.75"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</row>
    <row r="178" spans="3:44" ht="15.75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</row>
    <row r="179" spans="3:44" ht="15.75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</row>
    <row r="180" spans="3:44" ht="15.75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</row>
    <row r="181" spans="3:44" ht="15.75"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</row>
    <row r="182" spans="3:44" ht="15.75"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</row>
  </sheetData>
  <pageMargins left="0.7" right="0.7" top="0.75" bottom="0.75" header="0.3" footer="0.3"/>
  <pageSetup paperSize="1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2"/>
  <sheetViews>
    <sheetView workbookViewId="0">
      <selection activeCell="A19" sqref="A19"/>
    </sheetView>
  </sheetViews>
  <sheetFormatPr defaultRowHeight="15"/>
  <cols>
    <col min="3" max="3" width="48.28515625" customWidth="1"/>
    <col min="4" max="4" width="16.85546875" customWidth="1"/>
    <col min="5" max="5" width="13.140625" customWidth="1"/>
    <col min="6" max="6" width="12.85546875" customWidth="1"/>
    <col min="7" max="7" width="16.85546875" customWidth="1"/>
    <col min="8" max="10" width="24.7109375" customWidth="1"/>
    <col min="11" max="17" width="20" customWidth="1"/>
    <col min="18" max="18" width="15.7109375" customWidth="1"/>
    <col min="19" max="19" width="21.5703125" customWidth="1"/>
    <col min="20" max="20" width="16.85546875" customWidth="1"/>
    <col min="21" max="21" width="20" customWidth="1"/>
    <col min="22" max="28" width="18.7109375" customWidth="1"/>
    <col min="29" max="29" width="9.140625" customWidth="1"/>
    <col min="30" max="30" width="16.42578125" customWidth="1"/>
    <col min="31" max="32" width="15.85546875" customWidth="1"/>
    <col min="33" max="33" width="31" customWidth="1"/>
    <col min="34" max="34" width="19" customWidth="1"/>
    <col min="35" max="35" width="21.5703125" customWidth="1"/>
  </cols>
  <sheetData>
    <row r="1" spans="1:44">
      <c r="C1" s="5" t="s">
        <v>0</v>
      </c>
    </row>
    <row r="2" spans="1:44">
      <c r="C2" s="1" t="str">
        <f>HYPERLINK("https://www.calcbench.com/excel","**For more features, download the Calcbench Excel Add-in at www.calcbench.com/excel")</f>
        <v>**For more features, download the Calcbench Excel Add-in at www.calcbench.com/excel</v>
      </c>
      <c r="AF2" s="5" t="s">
        <v>12</v>
      </c>
    </row>
    <row r="3" spans="1:44">
      <c r="C3" s="3" t="s">
        <v>1</v>
      </c>
      <c r="D3" s="3" t="s">
        <v>3</v>
      </c>
      <c r="E3" s="3"/>
      <c r="F3" s="3"/>
      <c r="G3" s="3" t="s">
        <v>4</v>
      </c>
      <c r="H3" s="3" t="s">
        <v>5</v>
      </c>
      <c r="I3" s="3"/>
      <c r="J3" s="3"/>
      <c r="K3" s="3" t="s">
        <v>6</v>
      </c>
      <c r="L3" s="3"/>
      <c r="M3" s="3"/>
      <c r="N3" s="6" t="str">
        <f t="shared" ref="N3" si="0">AC3</f>
        <v>ROE</v>
      </c>
      <c r="O3" s="3"/>
      <c r="P3" s="3"/>
      <c r="Q3" s="3"/>
      <c r="R3" s="3" t="s">
        <v>7</v>
      </c>
      <c r="S3" s="3" t="s">
        <v>8</v>
      </c>
      <c r="T3" s="3" t="s">
        <v>9</v>
      </c>
      <c r="U3" s="3" t="s">
        <v>10</v>
      </c>
      <c r="V3" s="3" t="s">
        <v>11</v>
      </c>
      <c r="W3" s="3"/>
      <c r="X3" s="3"/>
      <c r="Y3" s="3"/>
      <c r="Z3" s="3"/>
      <c r="AA3" s="3"/>
      <c r="AB3" s="3"/>
      <c r="AC3" s="3" t="s">
        <v>12</v>
      </c>
      <c r="AD3" s="3" t="s">
        <v>13</v>
      </c>
      <c r="AE3" s="3" t="s">
        <v>14</v>
      </c>
      <c r="AF3" s="3" t="s">
        <v>109</v>
      </c>
      <c r="AG3" s="3" t="s">
        <v>15</v>
      </c>
    </row>
    <row r="4" spans="1:44" ht="15.75" thickBot="1">
      <c r="C4" s="4"/>
      <c r="D4" s="4" t="s">
        <v>16</v>
      </c>
      <c r="E4" s="4"/>
      <c r="F4" s="4"/>
      <c r="G4" s="4" t="s">
        <v>16</v>
      </c>
      <c r="H4" s="4" t="s">
        <v>16</v>
      </c>
      <c r="I4" s="4"/>
      <c r="J4" s="4"/>
      <c r="K4" s="4" t="s">
        <v>16</v>
      </c>
      <c r="L4" s="4"/>
      <c r="M4" s="4"/>
      <c r="N4" s="7"/>
      <c r="O4" s="4"/>
      <c r="P4" s="4"/>
      <c r="Q4" s="4"/>
      <c r="R4" s="4" t="s">
        <v>16</v>
      </c>
      <c r="S4" s="4" t="s">
        <v>16</v>
      </c>
      <c r="T4" s="4" t="s">
        <v>16</v>
      </c>
      <c r="U4" s="4" t="s">
        <v>16</v>
      </c>
      <c r="V4" s="4" t="s">
        <v>16</v>
      </c>
      <c r="W4" s="4"/>
      <c r="X4" s="4"/>
      <c r="Y4" s="4"/>
      <c r="Z4" s="4"/>
      <c r="AA4" s="4"/>
      <c r="AB4" s="4"/>
      <c r="AC4" s="4" t="s">
        <v>16</v>
      </c>
      <c r="AD4" s="4" t="s">
        <v>16</v>
      </c>
      <c r="AE4" s="4" t="s">
        <v>16</v>
      </c>
      <c r="AF4" s="4"/>
      <c r="AG4" s="4" t="s">
        <v>16</v>
      </c>
    </row>
    <row r="5" spans="1:44" ht="15.75">
      <c r="A5" s="25">
        <v>1</v>
      </c>
      <c r="B5" s="26" t="s">
        <v>110</v>
      </c>
      <c r="C5" s="26" t="s">
        <v>110</v>
      </c>
      <c r="D5" s="33">
        <f>'Electric Proxy Group I'!D5/1000000</f>
        <v>1339.7</v>
      </c>
      <c r="E5" s="34">
        <v>0.74695827424050165</v>
      </c>
      <c r="F5" s="34"/>
      <c r="G5" s="33">
        <f>'Electric Proxy Group I'!G5/1000000</f>
        <v>3741.2</v>
      </c>
      <c r="H5" s="33">
        <f>'Electric Proxy Group I'!H5/1000000</f>
        <v>3183.8240991999996</v>
      </c>
      <c r="I5" s="8" t="s">
        <v>95</v>
      </c>
      <c r="J5" s="8" t="s">
        <v>96</v>
      </c>
      <c r="K5" s="20">
        <v>3.4978660000000001</v>
      </c>
      <c r="L5" s="20"/>
      <c r="M5" s="21">
        <f t="shared" ref="M5:M34" si="1">AA5</f>
        <v>0.54852076149633455</v>
      </c>
      <c r="N5" s="22">
        <f t="shared" ref="N5:N36" si="2">AF5</f>
        <v>8.3597997523819773E-2</v>
      </c>
      <c r="O5" s="20">
        <f>'Electric Proxy Group I'!O5</f>
        <v>1.681893343475964</v>
      </c>
      <c r="P5" s="20"/>
      <c r="Q5" s="20"/>
      <c r="R5" s="19"/>
      <c r="S5" s="19">
        <v>187700000</v>
      </c>
      <c r="T5" s="19">
        <v>1370400000</v>
      </c>
      <c r="U5" s="19"/>
      <c r="V5" s="19">
        <v>1893000000</v>
      </c>
      <c r="W5" s="19">
        <f>SUM(R5:V5)</f>
        <v>3451100000</v>
      </c>
      <c r="X5" s="22">
        <f>(R5+S5)/W5</f>
        <v>5.4388455854655036E-2</v>
      </c>
      <c r="Y5" s="22">
        <f>T5/W5</f>
        <v>0.39709078264901049</v>
      </c>
      <c r="Z5" s="22">
        <f>U5/W5</f>
        <v>0</v>
      </c>
      <c r="AA5" s="22">
        <f>V5/W5</f>
        <v>0.54852076149633455</v>
      </c>
      <c r="AB5" s="22">
        <f>W5/W5</f>
        <v>1</v>
      </c>
      <c r="AC5" s="23">
        <v>8.3866999999999997E-2</v>
      </c>
      <c r="AD5" s="19">
        <v>245900000</v>
      </c>
      <c r="AE5" s="19">
        <v>70300000</v>
      </c>
      <c r="AF5" s="22">
        <f>AG5/((AH5+AI5)/2)</f>
        <v>8.3597997523819773E-2</v>
      </c>
      <c r="AG5" s="19">
        <v>155300000</v>
      </c>
      <c r="AH5" s="2">
        <v>1893000000</v>
      </c>
      <c r="AI5" s="2">
        <v>1822400000</v>
      </c>
      <c r="AJ5" s="18" t="s">
        <v>17</v>
      </c>
      <c r="AK5" s="18"/>
      <c r="AL5" s="18"/>
      <c r="AM5" s="18"/>
      <c r="AN5" s="18"/>
      <c r="AO5" s="18"/>
      <c r="AP5" s="18"/>
      <c r="AQ5" s="18"/>
      <c r="AR5" s="18"/>
    </row>
    <row r="6" spans="1:44" ht="15.75">
      <c r="A6" s="25">
        <f t="shared" ref="A6:A34" si="3">A5+1</f>
        <v>2</v>
      </c>
      <c r="B6" s="27" t="s">
        <v>111</v>
      </c>
      <c r="C6" s="27" t="s">
        <v>111</v>
      </c>
      <c r="D6" s="33">
        <f>'Electric Proxy Group I'!D6/1000000</f>
        <v>3320</v>
      </c>
      <c r="E6" s="35">
        <v>0.87681048940387252</v>
      </c>
      <c r="F6" s="35">
        <v>0.10837017838085074</v>
      </c>
      <c r="G6" s="33">
        <f>'Electric Proxy Group I'!G6/1000000</f>
        <v>10279.200000000001</v>
      </c>
      <c r="H6" s="33">
        <f>'Electric Proxy Group I'!H6/1000000</f>
        <v>8626.5545223863464</v>
      </c>
      <c r="I6" s="9" t="s">
        <v>97</v>
      </c>
      <c r="J6" s="9" t="s">
        <v>98</v>
      </c>
      <c r="K6" s="20">
        <v>3.259938</v>
      </c>
      <c r="L6" s="20"/>
      <c r="M6" s="21">
        <f t="shared" si="1"/>
        <v>0.47088554768556623</v>
      </c>
      <c r="N6" s="22">
        <f t="shared" si="2"/>
        <v>9.3036651181427732E-2</v>
      </c>
      <c r="O6" s="20">
        <f>'Electric Proxy Group I'!O6</f>
        <v>2.1237209557819661</v>
      </c>
      <c r="P6" s="20"/>
      <c r="Q6" s="20"/>
      <c r="R6" s="19">
        <v>244100000</v>
      </c>
      <c r="S6" s="19">
        <v>4600000</v>
      </c>
      <c r="T6" s="19">
        <v>4315600000</v>
      </c>
      <c r="U6" s="19"/>
      <c r="V6" s="19">
        <v>4062000000</v>
      </c>
      <c r="W6" s="19">
        <f t="shared" ref="W6:W34" si="4">SUM(R6:V6)</f>
        <v>8626300000</v>
      </c>
      <c r="X6" s="22">
        <f t="shared" ref="X6:X34" si="5">(R6+S6)/W6</f>
        <v>2.8830437151501801E-2</v>
      </c>
      <c r="Y6" s="22">
        <f t="shared" ref="Y6:Y34" si="6">T6/W6</f>
        <v>0.50028401516293197</v>
      </c>
      <c r="Z6" s="22">
        <f t="shared" ref="Z6:Z34" si="7">U6/W6</f>
        <v>0</v>
      </c>
      <c r="AA6" s="22">
        <f t="shared" ref="AA6:AA34" si="8">V6/W6</f>
        <v>0.47088554768556623</v>
      </c>
      <c r="AB6" s="22">
        <f t="shared" ref="AB6:AB34" si="9">W6/W6</f>
        <v>1</v>
      </c>
      <c r="AC6" s="23">
        <v>9.5590999999999995E-2</v>
      </c>
      <c r="AD6" s="19">
        <v>639600000</v>
      </c>
      <c r="AE6" s="19">
        <v>196200000</v>
      </c>
      <c r="AF6" s="22">
        <f t="shared" ref="AF6:AF34" si="10">AG6/((AH6+AI6)/2)</f>
        <v>9.3036651181427732E-2</v>
      </c>
      <c r="AG6" s="19">
        <v>371500000</v>
      </c>
      <c r="AH6" s="2">
        <v>4062000000</v>
      </c>
      <c r="AI6" s="2">
        <v>3924100000</v>
      </c>
      <c r="AJ6" s="18" t="s">
        <v>19</v>
      </c>
      <c r="AK6" s="18"/>
      <c r="AL6" s="18"/>
      <c r="AM6" s="18"/>
      <c r="AN6" s="18"/>
      <c r="AO6" s="18"/>
      <c r="AP6" s="18"/>
      <c r="AQ6" s="18"/>
      <c r="AR6" s="18"/>
    </row>
    <row r="7" spans="1:44" ht="15.75">
      <c r="A7" s="25">
        <f t="shared" si="3"/>
        <v>3</v>
      </c>
      <c r="B7" s="27" t="s">
        <v>112</v>
      </c>
      <c r="C7" s="27" t="s">
        <v>112</v>
      </c>
      <c r="D7" s="33">
        <f>'Electric Proxy Group I'!D7/1000000</f>
        <v>6076</v>
      </c>
      <c r="E7" s="34">
        <v>0.86611445783132535</v>
      </c>
      <c r="F7" s="34">
        <v>0.10704819277108434</v>
      </c>
      <c r="G7" s="33">
        <f>'Electric Proxy Group I'!G7/1000000</f>
        <v>20113</v>
      </c>
      <c r="H7" s="33">
        <f>'Electric Proxy Group I'!H7/1000000</f>
        <v>12726.795757399999</v>
      </c>
      <c r="I7" s="9" t="s">
        <v>95</v>
      </c>
      <c r="J7" s="9" t="s">
        <v>98</v>
      </c>
      <c r="K7" s="20">
        <v>3.7251300000000001</v>
      </c>
      <c r="L7" s="20"/>
      <c r="M7" s="21">
        <f t="shared" si="1"/>
        <v>0.47793390065307739</v>
      </c>
      <c r="N7" s="22">
        <f t="shared" si="2"/>
        <v>3.5163608456010603E-2</v>
      </c>
      <c r="O7" s="20">
        <f>'Electric Proxy Group I'!O7</f>
        <v>1.7566315745203589</v>
      </c>
      <c r="P7" s="20"/>
      <c r="Q7" s="20"/>
      <c r="R7" s="19">
        <v>558000000</v>
      </c>
      <c r="S7" s="19">
        <v>681000000</v>
      </c>
      <c r="T7" s="19">
        <v>6595000000</v>
      </c>
      <c r="U7" s="19">
        <v>80000000</v>
      </c>
      <c r="V7" s="19">
        <v>7245000000</v>
      </c>
      <c r="W7" s="19">
        <f t="shared" si="4"/>
        <v>15159000000</v>
      </c>
      <c r="X7" s="22">
        <f t="shared" si="5"/>
        <v>8.1733623589946569E-2</v>
      </c>
      <c r="Y7" s="22">
        <f t="shared" si="6"/>
        <v>0.43505508278910221</v>
      </c>
      <c r="Z7" s="22">
        <f t="shared" si="7"/>
        <v>5.2773929678738701E-3</v>
      </c>
      <c r="AA7" s="22">
        <f t="shared" si="8"/>
        <v>0.47793390065307739</v>
      </c>
      <c r="AB7" s="22">
        <f t="shared" si="9"/>
        <v>1</v>
      </c>
      <c r="AC7" s="23">
        <v>9.1118000000000005E-2</v>
      </c>
      <c r="AD7" s="19">
        <v>1423000000</v>
      </c>
      <c r="AE7" s="19">
        <v>382000000</v>
      </c>
      <c r="AF7" s="22">
        <f t="shared" si="10"/>
        <v>3.5163608456010603E-2</v>
      </c>
      <c r="AG7" s="19">
        <v>252000000</v>
      </c>
      <c r="AH7" s="2">
        <v>7245000000</v>
      </c>
      <c r="AI7" s="2">
        <v>7088000000</v>
      </c>
      <c r="AJ7" s="18" t="s">
        <v>21</v>
      </c>
      <c r="AK7" s="18"/>
      <c r="AL7" s="18"/>
      <c r="AM7" s="18"/>
      <c r="AN7" s="18"/>
      <c r="AO7" s="18"/>
      <c r="AP7" s="18"/>
      <c r="AQ7" s="18"/>
      <c r="AR7" s="18"/>
    </row>
    <row r="8" spans="1:44" ht="15.75">
      <c r="A8" s="25">
        <f t="shared" si="3"/>
        <v>4</v>
      </c>
      <c r="B8" s="27" t="s">
        <v>113</v>
      </c>
      <c r="C8" s="27" t="s">
        <v>113</v>
      </c>
      <c r="D8" s="33">
        <f>'Electric Proxy Group I'!D8/1000000</f>
        <v>16380.1</v>
      </c>
      <c r="E8" s="34">
        <v>0.81444557725532818</v>
      </c>
      <c r="F8" s="34"/>
      <c r="G8" s="33">
        <f>'Electric Proxy Group I'!G8/1000000</f>
        <v>45639.3</v>
      </c>
      <c r="H8" s="33">
        <f>'Electric Proxy Group I'!H8/1000000</f>
        <v>30958.182495168072</v>
      </c>
      <c r="I8" s="9" t="s">
        <v>95</v>
      </c>
      <c r="J8" s="9" t="s">
        <v>98</v>
      </c>
      <c r="K8" s="20">
        <v>1.5235970000000001</v>
      </c>
      <c r="L8" s="20"/>
      <c r="M8" s="21">
        <f t="shared" si="1"/>
        <v>0.4415416864159542</v>
      </c>
      <c r="N8" s="22">
        <f t="shared" si="2"/>
        <v>3.4587402689313519E-2</v>
      </c>
      <c r="O8" s="20">
        <f>'Electric Proxy Group I'!O8</f>
        <v>1.7771529724380499</v>
      </c>
      <c r="P8" s="20"/>
      <c r="Q8" s="20"/>
      <c r="R8" s="19">
        <v>1713000000</v>
      </c>
      <c r="S8" s="19">
        <v>2941400000</v>
      </c>
      <c r="T8" s="19">
        <v>17378400000</v>
      </c>
      <c r="U8" s="19"/>
      <c r="V8" s="19">
        <v>17420100000</v>
      </c>
      <c r="W8" s="19">
        <f t="shared" si="4"/>
        <v>39452900000</v>
      </c>
      <c r="X8" s="22">
        <f t="shared" si="5"/>
        <v>0.11797358369093273</v>
      </c>
      <c r="Y8" s="22">
        <f t="shared" si="6"/>
        <v>0.44048472989311305</v>
      </c>
      <c r="Z8" s="22">
        <f t="shared" si="7"/>
        <v>0</v>
      </c>
      <c r="AA8" s="22">
        <f t="shared" si="8"/>
        <v>0.4415416864159542</v>
      </c>
      <c r="AB8" s="22">
        <f t="shared" si="9"/>
        <v>1</v>
      </c>
      <c r="AC8" s="23">
        <v>3.4587E-2</v>
      </c>
      <c r="AD8" s="19">
        <v>1336500000</v>
      </c>
      <c r="AE8" s="19">
        <v>877200000</v>
      </c>
      <c r="AF8" s="22">
        <f t="shared" si="10"/>
        <v>3.4587402689313519E-2</v>
      </c>
      <c r="AG8" s="19">
        <v>610900000</v>
      </c>
      <c r="AH8" s="2">
        <v>17420100000</v>
      </c>
      <c r="AI8" s="2">
        <v>17904900000</v>
      </c>
      <c r="AJ8" s="18" t="s">
        <v>23</v>
      </c>
      <c r="AK8" s="18"/>
      <c r="AL8" s="18"/>
      <c r="AM8" s="18"/>
      <c r="AN8" s="18"/>
      <c r="AO8" s="18"/>
      <c r="AP8" s="18"/>
      <c r="AQ8" s="18"/>
      <c r="AR8" s="18"/>
    </row>
    <row r="9" spans="1:44" ht="15.75">
      <c r="A9" s="25">
        <f t="shared" si="3"/>
        <v>5</v>
      </c>
      <c r="B9" s="27" t="s">
        <v>114</v>
      </c>
      <c r="C9" s="27" t="s">
        <v>114</v>
      </c>
      <c r="D9" s="33">
        <f>'Electric Proxy Group I'!D9/1000000</f>
        <v>1442.4829999999999</v>
      </c>
      <c r="E9" s="35">
        <v>0.66</v>
      </c>
      <c r="F9" s="35">
        <v>0.32644682814286202</v>
      </c>
      <c r="G9" s="33">
        <f>'Electric Proxy Group I'!G9/1000000</f>
        <v>4147.5</v>
      </c>
      <c r="H9" s="33">
        <f>'Electric Proxy Group I'!H9/1000000</f>
        <v>2566.8756090358684</v>
      </c>
      <c r="I9" s="9" t="s">
        <v>95</v>
      </c>
      <c r="J9" s="9" t="s">
        <v>98</v>
      </c>
      <c r="K9" s="20">
        <v>3.4721899999999999</v>
      </c>
      <c r="L9" s="20"/>
      <c r="M9" s="21">
        <f t="shared" si="1"/>
        <v>0.4707205284253948</v>
      </c>
      <c r="N9" s="22">
        <f t="shared" si="2"/>
        <v>8.6394861687824995E-2</v>
      </c>
      <c r="O9" s="20">
        <f>'Electric Proxy Group I'!O9</f>
        <v>1.55712040031876</v>
      </c>
      <c r="P9" s="20"/>
      <c r="Q9" s="20"/>
      <c r="R9" s="19">
        <v>120000000</v>
      </c>
      <c r="S9" s="19">
        <v>3287000</v>
      </c>
      <c r="T9" s="19">
        <v>1730264000</v>
      </c>
      <c r="U9" s="19"/>
      <c r="V9" s="19">
        <v>1648476000</v>
      </c>
      <c r="W9" s="19">
        <f t="shared" si="4"/>
        <v>3502027000</v>
      </c>
      <c r="X9" s="22">
        <f t="shared" si="5"/>
        <v>3.5204468726254823E-2</v>
      </c>
      <c r="Y9" s="22">
        <f t="shared" si="6"/>
        <v>0.49407500284835038</v>
      </c>
      <c r="Z9" s="22">
        <f t="shared" si="7"/>
        <v>0</v>
      </c>
      <c r="AA9" s="22">
        <f t="shared" si="8"/>
        <v>0.4707205284253948</v>
      </c>
      <c r="AB9" s="22">
        <f t="shared" si="9"/>
        <v>1</v>
      </c>
      <c r="AC9" s="23">
        <v>8.6393999999999999E-2</v>
      </c>
      <c r="AD9" s="19">
        <v>302532000</v>
      </c>
      <c r="AE9" s="19">
        <v>87130000</v>
      </c>
      <c r="AF9" s="22">
        <f t="shared" si="10"/>
        <v>8.6394861687824995E-2</v>
      </c>
      <c r="AG9" s="19">
        <v>137228000</v>
      </c>
      <c r="AH9" s="2">
        <v>1648476000</v>
      </c>
      <c r="AI9" s="2">
        <v>1528287000</v>
      </c>
      <c r="AJ9" s="18" t="s">
        <v>27</v>
      </c>
      <c r="AK9" s="18"/>
      <c r="AL9" s="18"/>
      <c r="AM9" s="18"/>
      <c r="AN9" s="18"/>
      <c r="AO9" s="18"/>
      <c r="AP9" s="18"/>
      <c r="AQ9" s="18"/>
      <c r="AR9" s="18"/>
    </row>
    <row r="10" spans="1:44" ht="15.75">
      <c r="A10" s="25">
        <f t="shared" si="3"/>
        <v>6</v>
      </c>
      <c r="B10" s="27" t="s">
        <v>115</v>
      </c>
      <c r="C10" s="27" t="s">
        <v>115</v>
      </c>
      <c r="D10" s="33">
        <f>'Electric Proxy Group I'!D10/1000000</f>
        <v>6399</v>
      </c>
      <c r="E10" s="34">
        <v>0.68432567588685733</v>
      </c>
      <c r="F10" s="34">
        <v>0.26332239412408187</v>
      </c>
      <c r="G10" s="33">
        <f>'Electric Proxy Group I'!G10/1000000</f>
        <v>15715</v>
      </c>
      <c r="H10" s="33">
        <f>'Electric Proxy Group I'!H10/1000000</f>
        <v>11620.303720799999</v>
      </c>
      <c r="I10" s="9" t="s">
        <v>95</v>
      </c>
      <c r="J10" s="9" t="s">
        <v>100</v>
      </c>
      <c r="K10" s="20">
        <v>2.8850570000000002</v>
      </c>
      <c r="L10" s="20"/>
      <c r="M10" s="21">
        <f t="shared" si="1"/>
        <v>0.2984763097474431</v>
      </c>
      <c r="N10" s="22">
        <f t="shared" si="2"/>
        <v>0.14857834240774351</v>
      </c>
      <c r="O10" s="20">
        <f>'Electric Proxy Group I'!O10</f>
        <v>2.7086955060139859</v>
      </c>
      <c r="P10" s="20"/>
      <c r="Q10" s="20"/>
      <c r="R10" s="19">
        <v>886000000</v>
      </c>
      <c r="S10" s="19">
        <v>410000000</v>
      </c>
      <c r="T10" s="19">
        <v>8750000000</v>
      </c>
      <c r="U10" s="19">
        <v>37000000</v>
      </c>
      <c r="V10" s="19">
        <v>4290000000</v>
      </c>
      <c r="W10" s="19">
        <f t="shared" si="4"/>
        <v>14373000000</v>
      </c>
      <c r="X10" s="22">
        <f t="shared" si="5"/>
        <v>9.0169067000626171E-2</v>
      </c>
      <c r="Y10" s="22">
        <f t="shared" si="6"/>
        <v>0.60878035204898073</v>
      </c>
      <c r="Z10" s="22">
        <f t="shared" si="7"/>
        <v>2.5742712029499758E-3</v>
      </c>
      <c r="AA10" s="22">
        <f t="shared" si="8"/>
        <v>0.2984763097474431</v>
      </c>
      <c r="AB10" s="22">
        <f t="shared" si="9"/>
        <v>1</v>
      </c>
      <c r="AC10" s="23">
        <v>0.13333300000000001</v>
      </c>
      <c r="AD10" s="19">
        <v>1255000000</v>
      </c>
      <c r="AE10" s="19">
        <v>435000000</v>
      </c>
      <c r="AF10" s="22">
        <f t="shared" si="10"/>
        <v>0.14857834240774351</v>
      </c>
      <c r="AG10" s="19">
        <v>614000000</v>
      </c>
      <c r="AH10" s="2">
        <v>4290000000</v>
      </c>
      <c r="AI10" s="2">
        <v>3975000000</v>
      </c>
      <c r="AJ10" s="18" t="s">
        <v>33</v>
      </c>
      <c r="AK10" s="18"/>
      <c r="AL10" s="18"/>
      <c r="AM10" s="18"/>
      <c r="AN10" s="18"/>
      <c r="AO10" s="18"/>
      <c r="AP10" s="18"/>
      <c r="AQ10" s="18"/>
      <c r="AR10" s="18"/>
    </row>
    <row r="11" spans="1:44" ht="15.75">
      <c r="A11" s="25">
        <f t="shared" si="3"/>
        <v>7</v>
      </c>
      <c r="B11" s="27" t="s">
        <v>116</v>
      </c>
      <c r="C11" s="27" t="s">
        <v>116</v>
      </c>
      <c r="D11" s="33">
        <f>'Electric Proxy Group I'!D11/1000000</f>
        <v>12075</v>
      </c>
      <c r="E11" s="34">
        <v>0.72389233954451349</v>
      </c>
      <c r="F11" s="34">
        <v>0.14012422360248447</v>
      </c>
      <c r="G11" s="33">
        <f>'Electric Proxy Group I'!G11/1000000</f>
        <v>35216</v>
      </c>
      <c r="H11" s="33">
        <f>'Electric Proxy Group I'!H11/1000000</f>
        <v>21631.667065680002</v>
      </c>
      <c r="I11" s="9" t="s">
        <v>97</v>
      </c>
      <c r="J11" s="9" t="s">
        <v>96</v>
      </c>
      <c r="K11" s="20">
        <v>3.6609189999999998</v>
      </c>
      <c r="L11" s="20"/>
      <c r="M11" s="21">
        <f t="shared" si="1"/>
        <v>0.47474613393508991</v>
      </c>
      <c r="N11" s="22">
        <f t="shared" si="2"/>
        <v>9.0985493477545948E-2</v>
      </c>
      <c r="O11" s="20">
        <f>'Electric Proxy Group I'!O11</f>
        <v>1.5120695558283237</v>
      </c>
      <c r="P11" s="20"/>
      <c r="Q11" s="20"/>
      <c r="R11" s="19"/>
      <c r="S11" s="19">
        <v>1093000000</v>
      </c>
      <c r="T11" s="19">
        <v>14735000000</v>
      </c>
      <c r="U11" s="19"/>
      <c r="V11" s="19">
        <v>14306000000</v>
      </c>
      <c r="W11" s="19">
        <f t="shared" si="4"/>
        <v>30134000000</v>
      </c>
      <c r="X11" s="22">
        <f t="shared" si="5"/>
        <v>3.6271321430941791E-2</v>
      </c>
      <c r="Y11" s="22">
        <f t="shared" si="6"/>
        <v>0.48898254463396829</v>
      </c>
      <c r="Z11" s="22">
        <f t="shared" si="7"/>
        <v>0</v>
      </c>
      <c r="AA11" s="22">
        <f t="shared" si="8"/>
        <v>0.47474613393508991</v>
      </c>
      <c r="AB11" s="22">
        <f t="shared" si="9"/>
        <v>1</v>
      </c>
      <c r="AC11" s="23">
        <v>9.0984999999999996E-2</v>
      </c>
      <c r="AD11" s="19">
        <v>2548000000</v>
      </c>
      <c r="AE11" s="19">
        <v>696000000</v>
      </c>
      <c r="AF11" s="22">
        <f t="shared" si="10"/>
        <v>9.0985493477545948E-2</v>
      </c>
      <c r="AG11" s="19">
        <v>1245000000</v>
      </c>
      <c r="AH11" s="2">
        <v>14306000000</v>
      </c>
      <c r="AI11" s="2">
        <v>13061000000</v>
      </c>
      <c r="AJ11" s="18" t="s">
        <v>35</v>
      </c>
      <c r="AK11" s="18"/>
      <c r="AL11" s="18"/>
      <c r="AM11" s="18"/>
      <c r="AN11" s="18"/>
      <c r="AO11" s="18"/>
      <c r="AP11" s="18"/>
      <c r="AQ11" s="18"/>
      <c r="AR11" s="18"/>
    </row>
    <row r="12" spans="1:44" ht="15.75">
      <c r="A12" s="25">
        <f t="shared" si="3"/>
        <v>8</v>
      </c>
      <c r="B12" s="27" t="s">
        <v>117</v>
      </c>
      <c r="C12" s="27" t="s">
        <v>117</v>
      </c>
      <c r="D12" s="33">
        <f>'Electric Proxy Group I'!D12/1000000</f>
        <v>11737</v>
      </c>
      <c r="E12" s="35">
        <v>0.62129999999999996</v>
      </c>
      <c r="F12" s="35">
        <v>0.32869999999999994</v>
      </c>
      <c r="G12" s="33">
        <f>'Electric Proxy Group I'!G12/1000000</f>
        <v>49964</v>
      </c>
      <c r="H12" s="33">
        <f>'Electric Proxy Group I'!H12/1000000</f>
        <v>48098.517487999998</v>
      </c>
      <c r="I12" s="9" t="s">
        <v>95</v>
      </c>
      <c r="J12" s="9" t="s">
        <v>100</v>
      </c>
      <c r="K12" s="20">
        <v>3.8386130000000001</v>
      </c>
      <c r="L12" s="20"/>
      <c r="M12" s="21">
        <f t="shared" si="1"/>
        <v>0.32425146818138056</v>
      </c>
      <c r="N12" s="22">
        <f t="shared" si="2"/>
        <v>0.14532553708691939</v>
      </c>
      <c r="O12" s="20">
        <f>'Electric Proxy Group I'!O12</f>
        <v>2.8562065016627076</v>
      </c>
      <c r="P12" s="20"/>
      <c r="Q12" s="20"/>
      <c r="R12" s="19">
        <v>3155000000</v>
      </c>
      <c r="S12" s="19">
        <v>1709000000</v>
      </c>
      <c r="T12" s="19">
        <v>30231000000</v>
      </c>
      <c r="U12" s="19"/>
      <c r="V12" s="19">
        <v>16840000000</v>
      </c>
      <c r="W12" s="19">
        <f t="shared" si="4"/>
        <v>51935000000</v>
      </c>
      <c r="X12" s="22">
        <f t="shared" si="5"/>
        <v>9.3655530952151733E-2</v>
      </c>
      <c r="Y12" s="22">
        <f t="shared" si="6"/>
        <v>0.58209300086646765</v>
      </c>
      <c r="Z12" s="22">
        <f t="shared" si="7"/>
        <v>0</v>
      </c>
      <c r="AA12" s="22">
        <f t="shared" si="8"/>
        <v>0.32425146818138056</v>
      </c>
      <c r="AB12" s="22">
        <f t="shared" si="9"/>
        <v>1</v>
      </c>
      <c r="AC12" s="23">
        <v>0.13947799999999999</v>
      </c>
      <c r="AD12" s="19">
        <v>3877000000</v>
      </c>
      <c r="AE12" s="19">
        <v>1010000000</v>
      </c>
      <c r="AF12" s="22">
        <f t="shared" si="10"/>
        <v>0.14532553708691939</v>
      </c>
      <c r="AG12" s="19">
        <v>2212000000</v>
      </c>
      <c r="AH12" s="2">
        <v>16840000000</v>
      </c>
      <c r="AI12" s="2">
        <v>13602000000</v>
      </c>
      <c r="AJ12" s="18" t="s">
        <v>37</v>
      </c>
      <c r="AK12" s="18"/>
      <c r="AL12" s="18"/>
      <c r="AM12" s="18"/>
      <c r="AN12" s="18"/>
      <c r="AO12" s="18"/>
      <c r="AP12" s="18"/>
      <c r="AQ12" s="18"/>
      <c r="AR12" s="18"/>
    </row>
    <row r="13" spans="1:44" ht="15.75">
      <c r="A13" s="25">
        <f t="shared" si="3"/>
        <v>9</v>
      </c>
      <c r="B13" s="27" t="s">
        <v>118</v>
      </c>
      <c r="C13" s="27" t="s">
        <v>118</v>
      </c>
      <c r="D13" s="33">
        <f>'Electric Proxy Group I'!D13/1000000</f>
        <v>10630</v>
      </c>
      <c r="E13" s="34">
        <v>0.50094073377234238</v>
      </c>
      <c r="F13" s="34">
        <v>0.12455315145813735</v>
      </c>
      <c r="G13" s="33">
        <f>'Electric Proxy Group I'!G13/1000000</f>
        <v>19730</v>
      </c>
      <c r="H13" s="33">
        <f>'Electric Proxy Group I'!H13/1000000</f>
        <v>17675.903913175163</v>
      </c>
      <c r="I13" s="9" t="s">
        <v>95</v>
      </c>
      <c r="J13" s="9" t="s">
        <v>98</v>
      </c>
      <c r="K13" s="20">
        <v>3.2987280000000001</v>
      </c>
      <c r="L13" s="20"/>
      <c r="M13" s="21">
        <f t="shared" si="1"/>
        <v>0.44636060335510547</v>
      </c>
      <c r="N13" s="22">
        <f t="shared" si="2"/>
        <v>9.489450092926642E-2</v>
      </c>
      <c r="O13" s="20">
        <f>'Electric Proxy Group I'!O13</f>
        <v>1.8608173400542334</v>
      </c>
      <c r="P13" s="20"/>
      <c r="Q13" s="20"/>
      <c r="R13" s="19">
        <v>499000000</v>
      </c>
      <c r="S13" s="19">
        <v>14000000</v>
      </c>
      <c r="T13" s="19">
        <v>11269000000</v>
      </c>
      <c r="U13" s="19"/>
      <c r="V13" s="19">
        <v>9499000000</v>
      </c>
      <c r="W13" s="19">
        <f t="shared" si="4"/>
        <v>21281000000</v>
      </c>
      <c r="X13" s="22">
        <f t="shared" si="5"/>
        <v>2.4106010055918423E-2</v>
      </c>
      <c r="Y13" s="22">
        <f t="shared" si="6"/>
        <v>0.52953338658897608</v>
      </c>
      <c r="Z13" s="22">
        <f t="shared" si="7"/>
        <v>0</v>
      </c>
      <c r="AA13" s="22">
        <f t="shared" si="8"/>
        <v>0.44636060335510547</v>
      </c>
      <c r="AB13" s="22">
        <f t="shared" si="9"/>
        <v>1</v>
      </c>
      <c r="AC13" s="23">
        <v>9.4894000000000006E-2</v>
      </c>
      <c r="AD13" s="19">
        <v>1557000000</v>
      </c>
      <c r="AE13" s="19">
        <v>472000000</v>
      </c>
      <c r="AF13" s="22">
        <f t="shared" si="10"/>
        <v>9.489450092926642E-2</v>
      </c>
      <c r="AG13" s="19">
        <v>868000000</v>
      </c>
      <c r="AH13" s="2">
        <v>9499000000</v>
      </c>
      <c r="AI13" s="2">
        <v>8795000000</v>
      </c>
      <c r="AJ13" s="18" t="s">
        <v>39</v>
      </c>
      <c r="AK13" s="18"/>
      <c r="AL13" s="18"/>
      <c r="AM13" s="18"/>
      <c r="AN13" s="18"/>
      <c r="AO13" s="18"/>
      <c r="AP13" s="18"/>
      <c r="AQ13" s="18"/>
      <c r="AR13" s="18"/>
    </row>
    <row r="14" spans="1:44" ht="15.75">
      <c r="A14" s="25">
        <f t="shared" si="3"/>
        <v>10</v>
      </c>
      <c r="B14" s="27" t="s">
        <v>119</v>
      </c>
      <c r="C14" s="27" t="s">
        <v>119</v>
      </c>
      <c r="D14" s="33">
        <f>'Electric Proxy Group I'!D14/1000000</f>
        <v>22743</v>
      </c>
      <c r="E14" s="34">
        <v>0.93307830980961171</v>
      </c>
      <c r="F14" s="34">
        <v>3.7945741546849578E-2</v>
      </c>
      <c r="G14" s="33">
        <f>'Electric Proxy Group I'!G14/1000000</f>
        <v>82520</v>
      </c>
      <c r="H14" s="33">
        <f>'Electric Proxy Group I'!H14/1000000</f>
        <v>54334.002099999998</v>
      </c>
      <c r="I14" s="9" t="s">
        <v>97</v>
      </c>
      <c r="J14" s="9" t="s">
        <v>98</v>
      </c>
      <c r="K14" s="20">
        <v>2.9488509999999999</v>
      </c>
      <c r="L14" s="20"/>
      <c r="M14" s="21">
        <f t="shared" si="1"/>
        <v>0.44891329315380157</v>
      </c>
      <c r="N14" s="22">
        <f t="shared" si="2"/>
        <v>5.3259416918279463E-2</v>
      </c>
      <c r="O14" s="20">
        <f>'Electric Proxy Group I'!O14</f>
        <v>1.3238956677468872</v>
      </c>
      <c r="P14" s="20"/>
      <c r="Q14" s="20"/>
      <c r="R14" s="19">
        <v>2487000000</v>
      </c>
      <c r="S14" s="19">
        <v>2319000000</v>
      </c>
      <c r="T14" s="19">
        <v>45576000000</v>
      </c>
      <c r="U14" s="19"/>
      <c r="V14" s="19">
        <v>41041000000</v>
      </c>
      <c r="W14" s="19">
        <f t="shared" si="4"/>
        <v>91423000000</v>
      </c>
      <c r="X14" s="22">
        <f t="shared" si="5"/>
        <v>5.2568828412981418E-2</v>
      </c>
      <c r="Y14" s="22">
        <f t="shared" si="6"/>
        <v>0.49851787843321704</v>
      </c>
      <c r="Z14" s="22">
        <f t="shared" si="7"/>
        <v>0</v>
      </c>
      <c r="AA14" s="22">
        <f t="shared" si="8"/>
        <v>0.44891329315380157</v>
      </c>
      <c r="AB14" s="22">
        <f t="shared" si="9"/>
        <v>1</v>
      </c>
      <c r="AC14" s="23">
        <v>5.3704000000000002E-2</v>
      </c>
      <c r="AD14" s="19">
        <v>5650000000</v>
      </c>
      <c r="AE14" s="19">
        <v>1916000000</v>
      </c>
      <c r="AF14" s="22">
        <f t="shared" si="10"/>
        <v>5.3259416918279463E-2</v>
      </c>
      <c r="AG14" s="19">
        <v>2152000000</v>
      </c>
      <c r="AH14" s="2">
        <v>41041000000</v>
      </c>
      <c r="AI14" s="2">
        <v>39771000000</v>
      </c>
      <c r="AJ14" s="18" t="s">
        <v>41</v>
      </c>
      <c r="AK14" s="18"/>
      <c r="AL14" s="18"/>
      <c r="AM14" s="18"/>
      <c r="AN14" s="18"/>
      <c r="AO14" s="18"/>
      <c r="AP14" s="18"/>
      <c r="AQ14" s="18"/>
      <c r="AR14" s="18"/>
    </row>
    <row r="15" spans="1:44" ht="15.75">
      <c r="A15" s="25">
        <f t="shared" si="3"/>
        <v>11</v>
      </c>
      <c r="B15" s="27" t="s">
        <v>120</v>
      </c>
      <c r="C15" s="27" t="s">
        <v>120</v>
      </c>
      <c r="D15" s="33">
        <f>'Electric Proxy Group I'!D15/1000000</f>
        <v>11869</v>
      </c>
      <c r="E15" s="34">
        <v>1</v>
      </c>
      <c r="F15" s="34"/>
      <c r="G15" s="33">
        <f>'Electric Proxy Group I'!G15/1000000</f>
        <v>37000</v>
      </c>
      <c r="H15" s="33">
        <f>'Electric Proxy Group I'!H15/1000000</f>
        <v>23455.148068317591</v>
      </c>
      <c r="I15" s="9" t="s">
        <v>95</v>
      </c>
      <c r="J15" s="9" t="s">
        <v>96</v>
      </c>
      <c r="K15" s="20">
        <v>3.7366600000000001</v>
      </c>
      <c r="L15" s="20"/>
      <c r="M15" s="21">
        <f t="shared" si="1"/>
        <v>0.53234521575984994</v>
      </c>
      <c r="N15" s="22">
        <f t="shared" si="2"/>
        <v>9.5086128739800546E-2</v>
      </c>
      <c r="O15" s="20">
        <f>'Electric Proxy Group I'!O15</f>
        <v>1.6532845610994282</v>
      </c>
      <c r="P15" s="20"/>
      <c r="Q15" s="20"/>
      <c r="R15" s="19">
        <v>1307000000</v>
      </c>
      <c r="S15" s="19">
        <v>981000000</v>
      </c>
      <c r="T15" s="19">
        <v>10175000000</v>
      </c>
      <c r="U15" s="19"/>
      <c r="V15" s="19">
        <v>14187000000</v>
      </c>
      <c r="W15" s="19">
        <f t="shared" si="4"/>
        <v>26650000000</v>
      </c>
      <c r="X15" s="22">
        <f t="shared" si="5"/>
        <v>8.5853658536585373E-2</v>
      </c>
      <c r="Y15" s="22">
        <f t="shared" si="6"/>
        <v>0.38180112570356473</v>
      </c>
      <c r="Z15" s="22">
        <f t="shared" si="7"/>
        <v>0</v>
      </c>
      <c r="AA15" s="22">
        <f t="shared" si="8"/>
        <v>0.53234521575984994</v>
      </c>
      <c r="AB15" s="22">
        <f t="shared" si="9"/>
        <v>1</v>
      </c>
      <c r="AC15" s="23">
        <v>0.104007</v>
      </c>
      <c r="AD15" s="19">
        <v>2171000000</v>
      </c>
      <c r="AE15" s="19">
        <v>581000000</v>
      </c>
      <c r="AF15" s="22">
        <f t="shared" si="10"/>
        <v>9.5086128739800546E-2</v>
      </c>
      <c r="AG15" s="19">
        <v>1311000000</v>
      </c>
      <c r="AH15" s="2">
        <v>14187000000</v>
      </c>
      <c r="AI15" s="2">
        <v>13388000000</v>
      </c>
      <c r="AJ15" s="18" t="s">
        <v>43</v>
      </c>
      <c r="AK15" s="18"/>
      <c r="AL15" s="18"/>
      <c r="AM15" s="18"/>
      <c r="AN15" s="18"/>
      <c r="AO15" s="18"/>
      <c r="AP15" s="18"/>
      <c r="AQ15" s="18"/>
      <c r="AR15" s="18"/>
    </row>
    <row r="16" spans="1:44" ht="15.75">
      <c r="A16" s="25">
        <f t="shared" si="3"/>
        <v>12</v>
      </c>
      <c r="B16" s="27" t="s">
        <v>121</v>
      </c>
      <c r="C16" s="27" t="s">
        <v>121</v>
      </c>
      <c r="D16" s="33">
        <f>'Electric Proxy Group I'!D16/1000000</f>
        <v>653.471</v>
      </c>
      <c r="E16" s="34">
        <v>1</v>
      </c>
      <c r="F16" s="34"/>
      <c r="G16" s="33">
        <f>'Electric Proxy Group I'!G16/1000000</f>
        <v>4498</v>
      </c>
      <c r="H16" s="33">
        <f>'Electric Proxy Group I'!H16/1000000</f>
        <v>1885.9320734999999</v>
      </c>
      <c r="I16" s="11" t="s">
        <v>99</v>
      </c>
      <c r="J16" s="11" t="s">
        <v>98</v>
      </c>
      <c r="K16" s="20">
        <v>3.3966340000000002</v>
      </c>
      <c r="L16" s="20"/>
      <c r="M16" s="21">
        <f t="shared" si="1"/>
        <v>0.44129817064304744</v>
      </c>
      <c r="N16" s="22">
        <f t="shared" si="2"/>
        <v>9.255959298571835E-2</v>
      </c>
      <c r="O16" s="20">
        <f>'Electric Proxy Group I'!O16</f>
        <v>1.7553416742988619</v>
      </c>
      <c r="P16" s="20"/>
      <c r="Q16" s="20"/>
      <c r="R16" s="19">
        <v>81574000</v>
      </c>
      <c r="S16" s="19">
        <v>83143000</v>
      </c>
      <c r="T16" s="19">
        <v>1195513000</v>
      </c>
      <c r="U16" s="19"/>
      <c r="V16" s="19">
        <v>1074396000</v>
      </c>
      <c r="W16" s="19">
        <f t="shared" si="4"/>
        <v>2434626000</v>
      </c>
      <c r="X16" s="22">
        <f t="shared" si="5"/>
        <v>6.7655976729074613E-2</v>
      </c>
      <c r="Y16" s="22">
        <f t="shared" si="6"/>
        <v>0.49104585262787798</v>
      </c>
      <c r="Z16" s="22">
        <f t="shared" si="7"/>
        <v>0</v>
      </c>
      <c r="AA16" s="22">
        <f t="shared" si="8"/>
        <v>0.44129817064304744</v>
      </c>
      <c r="AB16" s="22">
        <f t="shared" si="9"/>
        <v>1</v>
      </c>
      <c r="AC16" s="23">
        <v>9.2559000000000002E-2</v>
      </c>
      <c r="AD16" s="19">
        <v>213560000</v>
      </c>
      <c r="AE16" s="19">
        <v>62874000</v>
      </c>
      <c r="AF16" s="22">
        <f t="shared" si="10"/>
        <v>9.255959298571835E-2</v>
      </c>
      <c r="AG16" s="19">
        <v>96768000</v>
      </c>
      <c r="AH16" s="2">
        <v>1074396000</v>
      </c>
      <c r="AI16" s="2">
        <v>1016538000</v>
      </c>
      <c r="AJ16" s="18" t="s">
        <v>45</v>
      </c>
      <c r="AK16" s="18"/>
      <c r="AL16" s="18"/>
      <c r="AM16" s="18"/>
      <c r="AN16" s="18"/>
      <c r="AO16" s="18"/>
      <c r="AP16" s="18"/>
      <c r="AQ16" s="18"/>
      <c r="AR16" s="18"/>
    </row>
    <row r="17" spans="1:44" ht="15.75">
      <c r="A17" s="25">
        <f t="shared" si="3"/>
        <v>13</v>
      </c>
      <c r="B17" s="27" t="s">
        <v>122</v>
      </c>
      <c r="C17" s="27" t="s">
        <v>122</v>
      </c>
      <c r="D17" s="33">
        <f>'Electric Proxy Group I'!D17/1000000</f>
        <v>10845.645</v>
      </c>
      <c r="E17" s="34">
        <v>0.81723750184338595</v>
      </c>
      <c r="F17" s="34">
        <v>1.1921885372870105E-2</v>
      </c>
      <c r="G17" s="33">
        <f>'Electric Proxy Group I'!G17/1000000</f>
        <v>28155.047999999999</v>
      </c>
      <c r="H17" s="33">
        <f>'Electric Proxy Group I'!H17/1000000</f>
        <v>13113.809255242024</v>
      </c>
      <c r="I17" s="10" t="s">
        <v>95</v>
      </c>
      <c r="J17" s="10" t="s">
        <v>101</v>
      </c>
      <c r="K17" s="20">
        <v>-1.179573</v>
      </c>
      <c r="L17" s="20"/>
      <c r="M17" s="21">
        <f t="shared" si="1"/>
        <v>0.34602147250558518</v>
      </c>
      <c r="N17" s="22">
        <f t="shared" si="2"/>
        <v>-6.7320083513086409E-2</v>
      </c>
      <c r="O17" s="20">
        <f>'Electric Proxy Group I'!O17</f>
        <v>1.6226329099391019</v>
      </c>
      <c r="P17" s="20"/>
      <c r="Q17" s="20"/>
      <c r="R17" s="19">
        <v>415011000</v>
      </c>
      <c r="S17" s="19">
        <v>367323000</v>
      </c>
      <c r="T17" s="19">
        <v>14492237000</v>
      </c>
      <c r="U17" s="19"/>
      <c r="V17" s="19">
        <v>8081809000</v>
      </c>
      <c r="W17" s="19">
        <f t="shared" si="4"/>
        <v>23356380000</v>
      </c>
      <c r="X17" s="22">
        <f t="shared" si="5"/>
        <v>3.3495516000339093E-2</v>
      </c>
      <c r="Y17" s="22">
        <f t="shared" si="6"/>
        <v>0.6204830114940757</v>
      </c>
      <c r="Z17" s="22">
        <f t="shared" si="7"/>
        <v>0</v>
      </c>
      <c r="AA17" s="22">
        <f t="shared" si="8"/>
        <v>0.34602147250558518</v>
      </c>
      <c r="AB17" s="22">
        <f t="shared" si="9"/>
        <v>1</v>
      </c>
      <c r="AC17" s="23">
        <v>-6.7320000000000005E-2</v>
      </c>
      <c r="AD17" s="19">
        <v>-826344000</v>
      </c>
      <c r="AE17" s="19">
        <v>700545000</v>
      </c>
      <c r="AF17" s="22">
        <f t="shared" si="10"/>
        <v>-6.7320083513086409E-2</v>
      </c>
      <c r="AG17" s="19">
        <v>-583618000</v>
      </c>
      <c r="AH17" s="2">
        <v>8081809000</v>
      </c>
      <c r="AI17" s="2">
        <v>9256791000</v>
      </c>
      <c r="AJ17" s="18" t="s">
        <v>47</v>
      </c>
      <c r="AK17" s="18"/>
      <c r="AL17" s="18"/>
      <c r="AM17" s="18"/>
      <c r="AN17" s="18"/>
      <c r="AO17" s="18"/>
      <c r="AP17" s="18"/>
      <c r="AQ17" s="18"/>
      <c r="AR17" s="18"/>
    </row>
    <row r="18" spans="1:44" ht="15.75">
      <c r="A18" s="25">
        <f t="shared" si="3"/>
        <v>14</v>
      </c>
      <c r="B18" s="27" t="s">
        <v>123</v>
      </c>
      <c r="C18" s="27" t="s">
        <v>123</v>
      </c>
      <c r="D18" s="33">
        <f>'Electric Proxy Group I'!D18/1000000</f>
        <v>7639.1289999999999</v>
      </c>
      <c r="E18" s="35">
        <v>0.88507681962171347</v>
      </c>
      <c r="F18" s="35">
        <v>0.11186196750964672</v>
      </c>
      <c r="G18" s="33">
        <f>'Electric Proxy Group I'!G18/1000000</f>
        <v>21350.51</v>
      </c>
      <c r="H18" s="33">
        <f>'Electric Proxy Group I'!H18/1000000</f>
        <v>17858.955580409998</v>
      </c>
      <c r="I18" s="9" t="s">
        <v>102</v>
      </c>
      <c r="J18" s="9" t="s">
        <v>98</v>
      </c>
      <c r="K18" s="20">
        <v>4.7530279999999996</v>
      </c>
      <c r="L18" s="20"/>
      <c r="M18" s="21">
        <f t="shared" si="1"/>
        <v>0.52728276107310224</v>
      </c>
      <c r="N18" s="22">
        <f t="shared" si="2"/>
        <v>8.9470592622494474E-2</v>
      </c>
      <c r="O18" s="20">
        <f>'Electric Proxy Group I'!O18</f>
        <v>1.6672329223643902</v>
      </c>
      <c r="P18" s="20"/>
      <c r="Q18" s="20"/>
      <c r="R18" s="19"/>
      <c r="S18" s="19">
        <v>773883000</v>
      </c>
      <c r="T18" s="19">
        <v>8829354000</v>
      </c>
      <c r="U18" s="19"/>
      <c r="V18" s="19">
        <v>10711734000</v>
      </c>
      <c r="W18" s="19">
        <f t="shared" si="4"/>
        <v>20314971000</v>
      </c>
      <c r="X18" s="22">
        <f t="shared" si="5"/>
        <v>3.8094221251903336E-2</v>
      </c>
      <c r="Y18" s="22">
        <f t="shared" si="6"/>
        <v>0.43462301767499445</v>
      </c>
      <c r="Z18" s="22">
        <f t="shared" si="7"/>
        <v>0</v>
      </c>
      <c r="AA18" s="22">
        <f t="shared" si="8"/>
        <v>0.52728276107310224</v>
      </c>
      <c r="AB18" s="22">
        <f t="shared" si="9"/>
        <v>1</v>
      </c>
      <c r="AC18" s="23">
        <v>9.0184E-2</v>
      </c>
      <c r="AD18" s="19">
        <v>1905779000</v>
      </c>
      <c r="AE18" s="19">
        <v>400961000</v>
      </c>
      <c r="AF18" s="22">
        <f t="shared" si="10"/>
        <v>8.9470592622494474E-2</v>
      </c>
      <c r="AG18" s="19">
        <v>942302000</v>
      </c>
      <c r="AH18" s="2">
        <v>10711734000</v>
      </c>
      <c r="AI18" s="2">
        <v>10352215000</v>
      </c>
      <c r="AJ18" s="18" t="s">
        <v>49</v>
      </c>
      <c r="AK18" s="18"/>
      <c r="AL18" s="18"/>
      <c r="AM18" s="18"/>
      <c r="AN18" s="18"/>
      <c r="AO18" s="18"/>
      <c r="AP18" s="18"/>
      <c r="AQ18" s="18"/>
      <c r="AR18" s="18"/>
    </row>
    <row r="19" spans="1:44" ht="15.75">
      <c r="A19" s="25">
        <f t="shared" si="3"/>
        <v>15</v>
      </c>
      <c r="B19" s="28" t="s">
        <v>124</v>
      </c>
      <c r="C19" s="28" t="s">
        <v>124</v>
      </c>
      <c r="D19" s="33">
        <f>'Electric Proxy Group I'!D19/1000000</f>
        <v>14562</v>
      </c>
      <c r="E19" s="34">
        <v>0.74028292816920749</v>
      </c>
      <c r="F19" s="34"/>
      <c r="G19" s="33">
        <f>'Electric Proxy Group I'!G19/1000000</f>
        <v>29387</v>
      </c>
      <c r="H19" s="33">
        <f>'Electric Proxy Group I'!H19/1000000</f>
        <v>13699.39998911578</v>
      </c>
      <c r="I19" s="9" t="s">
        <v>103</v>
      </c>
      <c r="J19" s="9" t="s">
        <v>101</v>
      </c>
      <c r="K19" s="20">
        <v>-7.0518580000000002</v>
      </c>
      <c r="L19" s="20"/>
      <c r="M19" s="21">
        <f t="shared" si="1"/>
        <v>0.21643835616438356</v>
      </c>
      <c r="N19" s="22">
        <f t="shared" si="2"/>
        <v>-0.66195145475004014</v>
      </c>
      <c r="O19" s="20">
        <f>'Electric Proxy Group I'!O19</f>
        <v>2.1950648917025766</v>
      </c>
      <c r="P19" s="20"/>
      <c r="Q19" s="20"/>
      <c r="R19" s="19">
        <v>2675000000</v>
      </c>
      <c r="S19" s="19">
        <v>1685000000</v>
      </c>
      <c r="T19" s="19">
        <v>18234000000</v>
      </c>
      <c r="U19" s="19"/>
      <c r="V19" s="19">
        <v>6241000000</v>
      </c>
      <c r="W19" s="19">
        <f t="shared" si="4"/>
        <v>28835000000</v>
      </c>
      <c r="X19" s="22">
        <f t="shared" si="5"/>
        <v>0.15120513265129185</v>
      </c>
      <c r="Y19" s="22">
        <f t="shared" si="6"/>
        <v>0.63235651118432457</v>
      </c>
      <c r="Z19" s="22">
        <f t="shared" si="7"/>
        <v>0</v>
      </c>
      <c r="AA19" s="22">
        <f t="shared" si="8"/>
        <v>0.21643835616438356</v>
      </c>
      <c r="AB19" s="22">
        <f t="shared" si="9"/>
        <v>1</v>
      </c>
      <c r="AC19" s="23">
        <v>-0.66195099999999996</v>
      </c>
      <c r="AD19" s="19">
        <v>-8159000000</v>
      </c>
      <c r="AE19" s="19">
        <v>1157000000</v>
      </c>
      <c r="AF19" s="22">
        <f t="shared" si="10"/>
        <v>-0.66195145475004014</v>
      </c>
      <c r="AG19" s="19">
        <v>-6177000000</v>
      </c>
      <c r="AH19" s="2">
        <v>6241000000</v>
      </c>
      <c r="AI19" s="2">
        <v>12422000000</v>
      </c>
      <c r="AJ19" s="18" t="s">
        <v>53</v>
      </c>
      <c r="AK19" s="18"/>
      <c r="AL19" s="18"/>
      <c r="AM19" s="18"/>
      <c r="AN19" s="18"/>
      <c r="AO19" s="18"/>
      <c r="AP19" s="18"/>
      <c r="AQ19" s="18"/>
      <c r="AR19" s="18"/>
    </row>
    <row r="20" spans="1:44" ht="15.75">
      <c r="A20" s="25">
        <f t="shared" si="3"/>
        <v>16</v>
      </c>
      <c r="B20" s="28" t="s">
        <v>125</v>
      </c>
      <c r="C20" s="28" t="s">
        <v>125</v>
      </c>
      <c r="D20" s="33">
        <f>'Electric Proxy Group I'!D20/1000000</f>
        <v>2380.654</v>
      </c>
      <c r="E20" s="34">
        <v>0.879462410751785</v>
      </c>
      <c r="F20" s="34"/>
      <c r="G20" s="33">
        <f>'Electric Proxy Group I'!G20/1000000</f>
        <v>4603.4650000000001</v>
      </c>
      <c r="H20" s="33">
        <f>'Electric Proxy Group I'!H20/1000000</f>
        <v>3590.8534679099998</v>
      </c>
      <c r="I20" s="9" t="s">
        <v>103</v>
      </c>
      <c r="J20" s="9" t="s">
        <v>104</v>
      </c>
      <c r="K20" s="20">
        <v>5.9317440000000001</v>
      </c>
      <c r="L20" s="20"/>
      <c r="M20" s="21">
        <f t="shared" si="1"/>
        <v>0.53288942061009847</v>
      </c>
      <c r="N20" s="22">
        <f t="shared" si="2"/>
        <v>0.12430224066585337</v>
      </c>
      <c r="O20" s="20">
        <f>'Electric Proxy Group I'!O20</f>
        <v>1.7374371625007923</v>
      </c>
      <c r="P20" s="20"/>
      <c r="Q20" s="20"/>
      <c r="R20" s="19">
        <v>0</v>
      </c>
      <c r="S20" s="19"/>
      <c r="T20" s="19">
        <v>1811637000</v>
      </c>
      <c r="U20" s="19">
        <v>0</v>
      </c>
      <c r="V20" s="19">
        <v>2066753000</v>
      </c>
      <c r="W20" s="19">
        <f t="shared" si="4"/>
        <v>3878390000</v>
      </c>
      <c r="X20" s="22">
        <f t="shared" si="5"/>
        <v>0</v>
      </c>
      <c r="Y20" s="22">
        <f t="shared" si="6"/>
        <v>0.46711057938990147</v>
      </c>
      <c r="Z20" s="22">
        <f t="shared" si="7"/>
        <v>0</v>
      </c>
      <c r="AA20" s="22">
        <f t="shared" si="8"/>
        <v>0.53288942061009847</v>
      </c>
      <c r="AB20" s="22">
        <f t="shared" si="9"/>
        <v>1</v>
      </c>
      <c r="AC20" s="23">
        <v>0.125248</v>
      </c>
      <c r="AD20" s="19">
        <v>449644000</v>
      </c>
      <c r="AE20" s="19">
        <v>75803000</v>
      </c>
      <c r="AF20" s="22">
        <f t="shared" si="10"/>
        <v>0.12430224066585337</v>
      </c>
      <c r="AG20" s="19">
        <v>248256000</v>
      </c>
      <c r="AH20" s="2">
        <v>2066753000</v>
      </c>
      <c r="AI20" s="2">
        <v>1927640000</v>
      </c>
      <c r="AJ20" s="18" t="s">
        <v>57</v>
      </c>
      <c r="AK20" s="18"/>
      <c r="AL20" s="18"/>
      <c r="AM20" s="18"/>
      <c r="AN20" s="18"/>
      <c r="AO20" s="18"/>
      <c r="AP20" s="18"/>
      <c r="AQ20" s="18"/>
      <c r="AR20" s="18"/>
    </row>
    <row r="21" spans="1:44" ht="15.75">
      <c r="A21" s="25">
        <f t="shared" si="3"/>
        <v>17</v>
      </c>
      <c r="B21" s="27" t="s">
        <v>126</v>
      </c>
      <c r="C21" s="27" t="s">
        <v>126</v>
      </c>
      <c r="D21" s="33">
        <f>'Electric Proxy Group I'!D21/1000000</f>
        <v>1262.02</v>
      </c>
      <c r="E21" s="34">
        <v>0.99762282091917587</v>
      </c>
      <c r="F21" s="34"/>
      <c r="G21" s="33">
        <f>'Electric Proxy Group I'!G21/1000000</f>
        <v>4171.9989999999998</v>
      </c>
      <c r="H21" s="33">
        <f>'Electric Proxy Group I'!H21/1000000</f>
        <v>7213.0582403927547</v>
      </c>
      <c r="I21" s="9" t="s">
        <v>99</v>
      </c>
      <c r="J21" s="9" t="s">
        <v>98</v>
      </c>
      <c r="K21" s="20">
        <v>3.858743</v>
      </c>
      <c r="L21" s="20"/>
      <c r="M21" s="21">
        <f t="shared" si="1"/>
        <v>0.54972659721033368</v>
      </c>
      <c r="N21" s="22">
        <f t="shared" si="2"/>
        <v>9.3977359706723607E-2</v>
      </c>
      <c r="O21" s="20">
        <f>'Electric Proxy Group I'!O21</f>
        <v>3.3426812602787916</v>
      </c>
      <c r="P21" s="20"/>
      <c r="Q21" s="20"/>
      <c r="R21" s="19">
        <v>21800000</v>
      </c>
      <c r="S21" s="19">
        <v>1064000</v>
      </c>
      <c r="T21" s="19">
        <v>1744614000</v>
      </c>
      <c r="U21" s="19"/>
      <c r="V21" s="19">
        <v>2157866000</v>
      </c>
      <c r="W21" s="19">
        <f t="shared" si="4"/>
        <v>3925344000</v>
      </c>
      <c r="X21" s="22">
        <f t="shared" si="5"/>
        <v>5.8247124328466501E-3</v>
      </c>
      <c r="Y21" s="22">
        <f t="shared" si="6"/>
        <v>0.44444869035681966</v>
      </c>
      <c r="Z21" s="22">
        <f t="shared" si="7"/>
        <v>0</v>
      </c>
      <c r="AA21" s="22">
        <f t="shared" si="8"/>
        <v>0.54972659721033368</v>
      </c>
      <c r="AB21" s="22">
        <f t="shared" si="9"/>
        <v>1</v>
      </c>
      <c r="AC21" s="23">
        <v>9.3881999999999993E-2</v>
      </c>
      <c r="AD21" s="19">
        <v>316552000</v>
      </c>
      <c r="AE21" s="19">
        <v>82035000</v>
      </c>
      <c r="AF21" s="22">
        <f t="shared" si="10"/>
        <v>9.3977359706723607E-2</v>
      </c>
      <c r="AG21" s="19">
        <v>198288000</v>
      </c>
      <c r="AH21" s="2">
        <v>2157866000</v>
      </c>
      <c r="AI21" s="2">
        <v>2062044000</v>
      </c>
      <c r="AJ21" s="18" t="s">
        <v>59</v>
      </c>
      <c r="AK21" s="18"/>
      <c r="AL21" s="18"/>
      <c r="AM21" s="18"/>
      <c r="AN21" s="18"/>
      <c r="AO21" s="18"/>
      <c r="AP21" s="18"/>
      <c r="AQ21" s="18"/>
      <c r="AR21" s="18"/>
    </row>
    <row r="22" spans="1:44" ht="15.75">
      <c r="A22" s="25">
        <f t="shared" si="3"/>
        <v>18</v>
      </c>
      <c r="B22" s="27" t="s">
        <v>127</v>
      </c>
      <c r="C22" s="27" t="s">
        <v>127</v>
      </c>
      <c r="D22" s="33">
        <f>'Electric Proxy Group I'!D22/1000000</f>
        <v>544.745</v>
      </c>
      <c r="E22" s="34">
        <v>0.75045871559633026</v>
      </c>
      <c r="F22" s="34">
        <v>0.24770642201834864</v>
      </c>
      <c r="G22" s="33">
        <f>'Electric Proxy Group I'!G22/1000000</f>
        <v>1282.059</v>
      </c>
      <c r="H22" s="33">
        <f>'Electric Proxy Group I'!H22/1000000</f>
        <v>2263.8205040040002</v>
      </c>
      <c r="I22" s="12" t="s">
        <v>105</v>
      </c>
      <c r="J22" s="12" t="s">
        <v>106</v>
      </c>
      <c r="K22" s="20">
        <v>7.9434709999999997</v>
      </c>
      <c r="L22" s="20"/>
      <c r="M22" s="21">
        <f t="shared" si="1"/>
        <v>0.60891548713824906</v>
      </c>
      <c r="N22" s="22">
        <f t="shared" si="2"/>
        <v>0.12140756290706521</v>
      </c>
      <c r="O22" s="20">
        <f>'Electric Proxy Group I'!O22</f>
        <v>3.7558262294985147</v>
      </c>
      <c r="P22" s="20"/>
      <c r="Q22" s="20"/>
      <c r="R22" s="19"/>
      <c r="S22" s="19">
        <v>4333000</v>
      </c>
      <c r="T22" s="19">
        <v>382791000</v>
      </c>
      <c r="U22" s="19"/>
      <c r="V22" s="19">
        <v>602749000</v>
      </c>
      <c r="W22" s="19">
        <f t="shared" si="4"/>
        <v>989873000</v>
      </c>
      <c r="X22" s="22">
        <f t="shared" si="5"/>
        <v>4.3773292129394379E-3</v>
      </c>
      <c r="Y22" s="22">
        <f t="shared" si="6"/>
        <v>0.38670718364881151</v>
      </c>
      <c r="Z22" s="22">
        <f t="shared" si="7"/>
        <v>0</v>
      </c>
      <c r="AA22" s="22">
        <f t="shared" si="8"/>
        <v>0.60891548713824906</v>
      </c>
      <c r="AB22" s="22">
        <f t="shared" si="9"/>
        <v>1</v>
      </c>
      <c r="AC22" s="23">
        <v>0.121407</v>
      </c>
      <c r="AD22" s="19">
        <v>157805000</v>
      </c>
      <c r="AE22" s="19">
        <v>19866000</v>
      </c>
      <c r="AF22" s="22">
        <f t="shared" si="10"/>
        <v>0.12140756290706521</v>
      </c>
      <c r="AG22" s="19">
        <v>75560000</v>
      </c>
      <c r="AH22" s="2">
        <v>602749000</v>
      </c>
      <c r="AI22" s="2">
        <v>641984000</v>
      </c>
      <c r="AJ22" s="18" t="s">
        <v>61</v>
      </c>
      <c r="AK22" s="18"/>
      <c r="AL22" s="18"/>
      <c r="AM22" s="18"/>
      <c r="AN22" s="18"/>
      <c r="AO22" s="18"/>
      <c r="AP22" s="18"/>
      <c r="AQ22" s="18"/>
      <c r="AR22" s="18"/>
    </row>
    <row r="23" spans="1:44" ht="15.75">
      <c r="A23" s="25">
        <f t="shared" si="3"/>
        <v>19</v>
      </c>
      <c r="B23" s="27" t="s">
        <v>128</v>
      </c>
      <c r="C23" s="27" t="s">
        <v>128</v>
      </c>
      <c r="D23" s="33">
        <f>'Electric Proxy Group I'!D23/1000000</f>
        <v>1257.2470000000001</v>
      </c>
      <c r="E23" s="34">
        <v>0.80493331859213024</v>
      </c>
      <c r="F23" s="34">
        <v>0.19566560906488542</v>
      </c>
      <c r="G23" s="33">
        <f>'Electric Proxy Group I'!G23/1000000</f>
        <v>4214.8919999999998</v>
      </c>
      <c r="H23" s="33">
        <f>'Electric Proxy Group I'!H23/1000000</f>
        <v>2748.622308918325</v>
      </c>
      <c r="I23" s="9" t="s">
        <v>99</v>
      </c>
      <c r="J23" s="9" t="s">
        <v>96</v>
      </c>
      <c r="K23" s="20">
        <v>2.6481520000000001</v>
      </c>
      <c r="L23" s="20"/>
      <c r="M23" s="21">
        <f t="shared" si="1"/>
        <v>0.44149565636061411</v>
      </c>
      <c r="N23" s="22">
        <f t="shared" si="2"/>
        <v>0.10021483939236986</v>
      </c>
      <c r="O23" s="20">
        <f>'Electric Proxy Group I'!O23</f>
        <v>1.6397673518672142</v>
      </c>
      <c r="P23" s="20"/>
      <c r="Q23" s="20"/>
      <c r="R23" s="19">
        <v>300811000</v>
      </c>
      <c r="S23" s="19">
        <v>1979000</v>
      </c>
      <c r="T23" s="19">
        <v>1817684000</v>
      </c>
      <c r="U23" s="19"/>
      <c r="V23" s="19">
        <v>1676227000</v>
      </c>
      <c r="W23" s="19">
        <f t="shared" si="4"/>
        <v>3796701000</v>
      </c>
      <c r="X23" s="22">
        <f t="shared" si="5"/>
        <v>7.9750815247237011E-2</v>
      </c>
      <c r="Y23" s="22">
        <f t="shared" si="6"/>
        <v>0.47875352839214885</v>
      </c>
      <c r="Z23" s="22">
        <f t="shared" si="7"/>
        <v>0</v>
      </c>
      <c r="AA23" s="22">
        <f t="shared" si="8"/>
        <v>0.44149565636061411</v>
      </c>
      <c r="AB23" s="22">
        <f t="shared" si="9"/>
        <v>1</v>
      </c>
      <c r="AC23" s="23">
        <v>0.100214</v>
      </c>
      <c r="AD23" s="19">
        <v>251495000</v>
      </c>
      <c r="AE23" s="19">
        <v>94970000</v>
      </c>
      <c r="AF23" s="22">
        <f t="shared" si="10"/>
        <v>0.10021483939236986</v>
      </c>
      <c r="AG23" s="19">
        <v>164172000</v>
      </c>
      <c r="AH23" s="2">
        <v>1676227000</v>
      </c>
      <c r="AI23" s="2">
        <v>1600174000</v>
      </c>
      <c r="AJ23" s="18" t="s">
        <v>65</v>
      </c>
      <c r="AK23" s="18"/>
      <c r="AL23" s="18"/>
      <c r="AM23" s="18"/>
      <c r="AN23" s="18"/>
      <c r="AO23" s="18"/>
      <c r="AP23" s="18"/>
      <c r="AQ23" s="18"/>
      <c r="AR23" s="18"/>
    </row>
    <row r="24" spans="1:44" ht="15.75">
      <c r="A24" s="25">
        <f t="shared" si="3"/>
        <v>20</v>
      </c>
      <c r="B24" s="27" t="s">
        <v>129</v>
      </c>
      <c r="C24" s="27" t="s">
        <v>129</v>
      </c>
      <c r="D24" s="33">
        <f>'Electric Proxy Group I'!D24/1000000</f>
        <v>2259.1999999999998</v>
      </c>
      <c r="E24" s="34">
        <v>1</v>
      </c>
      <c r="F24" s="34"/>
      <c r="G24" s="33">
        <f>'Electric Proxy Group I'!G24/1000000</f>
        <v>7696.2</v>
      </c>
      <c r="H24" s="33">
        <f>'Electric Proxy Group I'!H24/1000000</f>
        <v>6679.9651997000001</v>
      </c>
      <c r="I24" s="9" t="s">
        <v>97</v>
      </c>
      <c r="J24" s="9" t="s">
        <v>106</v>
      </c>
      <c r="K24" s="20">
        <v>4.422237</v>
      </c>
      <c r="L24" s="20"/>
      <c r="M24" s="21">
        <f t="shared" si="1"/>
        <v>0.54572537833769119</v>
      </c>
      <c r="N24" s="22">
        <f t="shared" si="2"/>
        <v>9.991432538627433E-2</v>
      </c>
      <c r="O24" s="20">
        <f>'Electric Proxy Group I'!O24</f>
        <v>1.9397076484406759</v>
      </c>
      <c r="P24" s="20"/>
      <c r="Q24" s="20"/>
      <c r="R24" s="19">
        <v>236200000</v>
      </c>
      <c r="S24" s="19">
        <v>224700000</v>
      </c>
      <c r="T24" s="19">
        <v>2405800000</v>
      </c>
      <c r="U24" s="19"/>
      <c r="V24" s="19">
        <v>3443800000</v>
      </c>
      <c r="W24" s="19">
        <f t="shared" si="4"/>
        <v>6310500000</v>
      </c>
      <c r="X24" s="22">
        <f t="shared" si="5"/>
        <v>7.303700182235956E-2</v>
      </c>
      <c r="Y24" s="22">
        <f t="shared" si="6"/>
        <v>0.3812376198399493</v>
      </c>
      <c r="Z24" s="22">
        <f t="shared" si="7"/>
        <v>0</v>
      </c>
      <c r="AA24" s="22">
        <f t="shared" si="8"/>
        <v>0.54572537833769119</v>
      </c>
      <c r="AB24" s="22">
        <f t="shared" si="9"/>
        <v>1</v>
      </c>
      <c r="AC24" s="23">
        <v>9.9914000000000003E-2</v>
      </c>
      <c r="AD24" s="19">
        <v>628400000</v>
      </c>
      <c r="AE24" s="19">
        <v>142100000</v>
      </c>
      <c r="AF24" s="22">
        <f t="shared" si="10"/>
        <v>9.991432538627433E-2</v>
      </c>
      <c r="AG24" s="19">
        <v>338200000</v>
      </c>
      <c r="AH24" s="2">
        <v>3443800000</v>
      </c>
      <c r="AI24" s="2">
        <v>3326000000</v>
      </c>
      <c r="AJ24" s="18" t="s">
        <v>67</v>
      </c>
      <c r="AK24" s="18"/>
      <c r="AL24" s="18"/>
      <c r="AM24" s="18"/>
      <c r="AN24" s="18"/>
      <c r="AO24" s="18"/>
      <c r="AP24" s="18"/>
      <c r="AQ24" s="18"/>
      <c r="AR24" s="18"/>
    </row>
    <row r="25" spans="1:44" ht="15.75">
      <c r="A25" s="25">
        <f t="shared" si="3"/>
        <v>21</v>
      </c>
      <c r="B25" s="27" t="s">
        <v>130</v>
      </c>
      <c r="C25" s="27" t="s">
        <v>130</v>
      </c>
      <c r="D25" s="33">
        <f>'Electric Proxy Group I'!D25/1000000</f>
        <v>803.53899999999999</v>
      </c>
      <c r="E25" s="34">
        <v>0.5318758641459842</v>
      </c>
      <c r="F25" s="34"/>
      <c r="G25" s="33">
        <f>'Electric Proxy Group I'!G25/1000000</f>
        <v>1477.2249999999999</v>
      </c>
      <c r="H25" s="33">
        <f>'Electric Proxy Group I'!H25/1000000</f>
        <v>1605.4039094518639</v>
      </c>
      <c r="I25" s="13" t="s">
        <v>99</v>
      </c>
      <c r="J25" s="10" t="s">
        <v>96</v>
      </c>
      <c r="K25" s="20">
        <v>3.5753620000000002</v>
      </c>
      <c r="L25" s="20"/>
      <c r="M25" s="21">
        <f t="shared" si="1"/>
        <v>0.53542826414729505</v>
      </c>
      <c r="N25" s="22">
        <f t="shared" si="2"/>
        <v>9.774869483588694E-2</v>
      </c>
      <c r="O25" s="20">
        <f>'Electric Proxy Group I'!O25</f>
        <v>2.3957533598543868</v>
      </c>
      <c r="P25" s="20"/>
      <c r="Q25" s="20"/>
      <c r="R25" s="19">
        <v>42883000</v>
      </c>
      <c r="S25" s="19">
        <v>33201000</v>
      </c>
      <c r="T25" s="19">
        <v>505341000</v>
      </c>
      <c r="U25" s="19"/>
      <c r="V25" s="19">
        <v>670104000</v>
      </c>
      <c r="W25" s="19">
        <f t="shared" si="4"/>
        <v>1251529000</v>
      </c>
      <c r="X25" s="22">
        <f t="shared" si="5"/>
        <v>6.0792838200313379E-2</v>
      </c>
      <c r="Y25" s="22">
        <f t="shared" si="6"/>
        <v>0.40377889765239161</v>
      </c>
      <c r="Z25" s="22">
        <f t="shared" si="7"/>
        <v>0</v>
      </c>
      <c r="AA25" s="22">
        <f t="shared" si="8"/>
        <v>0.53542826414729505</v>
      </c>
      <c r="AB25" s="22">
        <f t="shared" si="9"/>
        <v>1</v>
      </c>
      <c r="AC25" s="23">
        <v>9.7748000000000002E-2</v>
      </c>
      <c r="AD25" s="19">
        <v>114004000</v>
      </c>
      <c r="AE25" s="19">
        <v>31886000</v>
      </c>
      <c r="AF25" s="22">
        <f t="shared" si="10"/>
        <v>9.774869483588694E-2</v>
      </c>
      <c r="AG25" s="19">
        <v>62321000</v>
      </c>
      <c r="AH25" s="2">
        <v>670104000</v>
      </c>
      <c r="AI25" s="2">
        <v>605023000</v>
      </c>
      <c r="AJ25" s="18" t="s">
        <v>69</v>
      </c>
      <c r="AK25" s="18"/>
      <c r="AL25" s="18"/>
      <c r="AM25" s="18"/>
      <c r="AN25" s="18"/>
      <c r="AO25" s="18"/>
      <c r="AP25" s="18"/>
      <c r="AQ25" s="18"/>
      <c r="AR25" s="18"/>
    </row>
    <row r="26" spans="1:44" ht="15.75">
      <c r="A26" s="25">
        <f t="shared" si="3"/>
        <v>22</v>
      </c>
      <c r="B26" s="27" t="s">
        <v>131</v>
      </c>
      <c r="C26" s="27" t="s">
        <v>131</v>
      </c>
      <c r="D26" s="33">
        <f>'Electric Proxy Group I'!D26/1000000</f>
        <v>17666</v>
      </c>
      <c r="E26" s="34">
        <v>0.7847843314842069</v>
      </c>
      <c r="F26" s="34">
        <v>0.21521566851579305</v>
      </c>
      <c r="G26" s="33">
        <f>'Electric Proxy Group I'!G26/1000000</f>
        <v>50581</v>
      </c>
      <c r="H26" s="33">
        <f>'Electric Proxy Group I'!H26/1000000</f>
        <v>30803.819182979998</v>
      </c>
      <c r="I26" s="9" t="s">
        <v>95</v>
      </c>
      <c r="J26" s="9" t="s">
        <v>98</v>
      </c>
      <c r="K26" s="20">
        <v>2.7358259999999999</v>
      </c>
      <c r="L26" s="20"/>
      <c r="M26" s="21">
        <f t="shared" si="1"/>
        <v>0.49319525023043975</v>
      </c>
      <c r="N26" s="22">
        <f t="shared" si="2"/>
        <v>7.955454026270703E-2</v>
      </c>
      <c r="O26" s="20">
        <f>'Electric Proxy Group I'!O26</f>
        <v>1.6932618284399736</v>
      </c>
      <c r="P26" s="20"/>
      <c r="Q26" s="20"/>
      <c r="R26" s="19">
        <v>1516000000</v>
      </c>
      <c r="S26" s="19">
        <v>700000000</v>
      </c>
      <c r="T26" s="19">
        <v>16220000000</v>
      </c>
      <c r="U26" s="19">
        <v>258000000</v>
      </c>
      <c r="V26" s="19">
        <v>18192000000</v>
      </c>
      <c r="W26" s="19">
        <f t="shared" si="4"/>
        <v>36886000000</v>
      </c>
      <c r="X26" s="22">
        <f t="shared" si="5"/>
        <v>6.0076993981456377E-2</v>
      </c>
      <c r="Y26" s="22">
        <f t="shared" si="6"/>
        <v>0.43973323212058774</v>
      </c>
      <c r="Z26" s="22">
        <f t="shared" si="7"/>
        <v>6.9945236675161308E-3</v>
      </c>
      <c r="AA26" s="22">
        <f t="shared" si="8"/>
        <v>0.49319525023043975</v>
      </c>
      <c r="AB26" s="22">
        <f t="shared" si="9"/>
        <v>1</v>
      </c>
      <c r="AC26" s="23">
        <v>8.0353999999999995E-2</v>
      </c>
      <c r="AD26" s="19">
        <v>2268000000</v>
      </c>
      <c r="AE26" s="19">
        <v>829000000</v>
      </c>
      <c r="AF26" s="22">
        <f t="shared" si="10"/>
        <v>7.955454026270703E-2</v>
      </c>
      <c r="AG26" s="19">
        <v>1393000000</v>
      </c>
      <c r="AH26" s="2">
        <v>18192000000</v>
      </c>
      <c r="AI26" s="2">
        <v>16828000000</v>
      </c>
      <c r="AJ26" s="18" t="s">
        <v>71</v>
      </c>
      <c r="AK26" s="18"/>
      <c r="AL26" s="18"/>
      <c r="AM26" s="18"/>
      <c r="AN26" s="18"/>
      <c r="AO26" s="18"/>
      <c r="AP26" s="18"/>
      <c r="AQ26" s="18"/>
      <c r="AR26" s="18"/>
    </row>
    <row r="27" spans="1:44" ht="15.75">
      <c r="A27" s="25">
        <f t="shared" si="3"/>
        <v>23</v>
      </c>
      <c r="B27" s="27" t="s">
        <v>132</v>
      </c>
      <c r="C27" s="27" t="s">
        <v>132</v>
      </c>
      <c r="D27" s="33">
        <f>'Electric Proxy Group I'!D27/1000000</f>
        <v>3498.6819999999998</v>
      </c>
      <c r="E27" s="34">
        <v>1</v>
      </c>
      <c r="F27" s="34"/>
      <c r="G27" s="33">
        <f>'Electric Proxy Group I'!G27/1000000</f>
        <v>12714.276</v>
      </c>
      <c r="H27" s="33">
        <f>'Electric Proxy Group I'!H27/1000000</f>
        <v>14248.677018874883</v>
      </c>
      <c r="I27" s="9" t="s">
        <v>97</v>
      </c>
      <c r="J27" s="9" t="s">
        <v>96</v>
      </c>
      <c r="K27" s="20">
        <v>4.7574050000000003</v>
      </c>
      <c r="L27" s="20"/>
      <c r="M27" s="21">
        <f t="shared" si="1"/>
        <v>0.53304178221420817</v>
      </c>
      <c r="N27" s="22">
        <f t="shared" si="2"/>
        <v>9.1562321440019537E-2</v>
      </c>
      <c r="O27" s="20">
        <f>'Electric Proxy Group I'!O27</f>
        <v>2.8867364367263604</v>
      </c>
      <c r="P27" s="20"/>
      <c r="Q27" s="20"/>
      <c r="R27" s="19">
        <v>177200000</v>
      </c>
      <c r="S27" s="19">
        <v>125000000</v>
      </c>
      <c r="T27" s="19">
        <v>4021785000</v>
      </c>
      <c r="U27" s="19"/>
      <c r="V27" s="19">
        <v>4935912000</v>
      </c>
      <c r="W27" s="19">
        <f t="shared" si="4"/>
        <v>9259897000</v>
      </c>
      <c r="X27" s="22">
        <f t="shared" si="5"/>
        <v>3.2635352207481358E-2</v>
      </c>
      <c r="Y27" s="22">
        <f t="shared" si="6"/>
        <v>0.4343228655783104</v>
      </c>
      <c r="Z27" s="22">
        <f t="shared" si="7"/>
        <v>0</v>
      </c>
      <c r="AA27" s="22">
        <f t="shared" si="8"/>
        <v>0.53304178221420817</v>
      </c>
      <c r="AB27" s="22">
        <f t="shared" si="9"/>
        <v>1</v>
      </c>
      <c r="AC27" s="23">
        <v>9.1562000000000004E-2</v>
      </c>
      <c r="AD27" s="19">
        <v>883688000</v>
      </c>
      <c r="AE27" s="19">
        <v>185750000</v>
      </c>
      <c r="AF27" s="22">
        <f t="shared" si="10"/>
        <v>9.1562321440019537E-2</v>
      </c>
      <c r="AG27" s="19">
        <v>442034000</v>
      </c>
      <c r="AH27" s="2">
        <v>4935912000</v>
      </c>
      <c r="AI27" s="2">
        <v>4719457000</v>
      </c>
      <c r="AJ27" s="18" t="s">
        <v>73</v>
      </c>
      <c r="AK27" s="18"/>
      <c r="AL27" s="18"/>
      <c r="AM27" s="18"/>
      <c r="AN27" s="18"/>
      <c r="AO27" s="18"/>
      <c r="AP27" s="18"/>
      <c r="AQ27" s="18"/>
      <c r="AR27" s="18"/>
    </row>
    <row r="28" spans="1:44" ht="15.75">
      <c r="A28" s="25">
        <f t="shared" si="3"/>
        <v>24</v>
      </c>
      <c r="B28" s="27" t="s">
        <v>133</v>
      </c>
      <c r="C28" s="27" t="s">
        <v>133</v>
      </c>
      <c r="D28" s="33">
        <f>'Electric Proxy Group I'!D28/1000000</f>
        <v>1362.951</v>
      </c>
      <c r="E28" s="34">
        <v>1</v>
      </c>
      <c r="F28" s="34"/>
      <c r="G28" s="33">
        <f>'Electric Proxy Group I'!G28/1000000</f>
        <v>4904.7150000000001</v>
      </c>
      <c r="H28" s="33">
        <f>'Electric Proxy Group I'!H28/1000000</f>
        <v>2732.1192235463764</v>
      </c>
      <c r="I28" s="9" t="s">
        <v>95</v>
      </c>
      <c r="J28" s="9" t="s">
        <v>101</v>
      </c>
      <c r="K28" s="20">
        <v>2.3439860000000001</v>
      </c>
      <c r="L28" s="20"/>
      <c r="M28" s="21">
        <f t="shared" si="1"/>
        <v>0.39434951738926438</v>
      </c>
      <c r="N28" s="22">
        <f t="shared" si="2"/>
        <v>6.7326939188013454E-2</v>
      </c>
      <c r="O28" s="20">
        <f>'Electric Proxy Group I'!O28</f>
        <v>1.5657992239811152</v>
      </c>
      <c r="P28" s="20"/>
      <c r="Q28" s="20"/>
      <c r="R28" s="19">
        <v>287100000</v>
      </c>
      <c r="S28" s="19">
        <v>273348000</v>
      </c>
      <c r="T28" s="19">
        <v>2119364000</v>
      </c>
      <c r="U28" s="19"/>
      <c r="V28" s="19">
        <v>1744872000</v>
      </c>
      <c r="W28" s="19">
        <f t="shared" si="4"/>
        <v>4424684000</v>
      </c>
      <c r="X28" s="22">
        <f t="shared" si="5"/>
        <v>0.12666396063538096</v>
      </c>
      <c r="Y28" s="22">
        <f t="shared" si="6"/>
        <v>0.47898652197535463</v>
      </c>
      <c r="Z28" s="22">
        <f t="shared" si="7"/>
        <v>0</v>
      </c>
      <c r="AA28" s="22">
        <f t="shared" si="8"/>
        <v>0.39434951738926438</v>
      </c>
      <c r="AB28" s="22">
        <f t="shared" si="9"/>
        <v>1</v>
      </c>
      <c r="AC28" s="23">
        <v>6.7325999999999997E-2</v>
      </c>
      <c r="AD28" s="19">
        <v>301514000</v>
      </c>
      <c r="AE28" s="19">
        <v>128633000</v>
      </c>
      <c r="AF28" s="22">
        <f t="shared" si="10"/>
        <v>6.7326939188013454E-2</v>
      </c>
      <c r="AG28" s="19">
        <v>116849000</v>
      </c>
      <c r="AH28" s="2">
        <v>1744872000</v>
      </c>
      <c r="AI28" s="2">
        <v>1726220000</v>
      </c>
      <c r="AJ28" s="18" t="s">
        <v>75</v>
      </c>
      <c r="AK28" s="18"/>
      <c r="AL28" s="18"/>
      <c r="AM28" s="18"/>
      <c r="AN28" s="18"/>
      <c r="AO28" s="18"/>
      <c r="AP28" s="18"/>
      <c r="AQ28" s="18"/>
      <c r="AR28" s="18"/>
    </row>
    <row r="29" spans="1:44" ht="15.75">
      <c r="A29" s="25">
        <f t="shared" si="3"/>
        <v>25</v>
      </c>
      <c r="B29" s="27" t="s">
        <v>134</v>
      </c>
      <c r="C29" s="27" t="s">
        <v>134</v>
      </c>
      <c r="D29" s="33">
        <f>'Electric Proxy Group I'!D29/1000000</f>
        <v>1923</v>
      </c>
      <c r="E29" s="34">
        <v>1</v>
      </c>
      <c r="F29" s="34"/>
      <c r="G29" s="33">
        <f>'Electric Proxy Group I'!G29/1000000</f>
        <v>6434</v>
      </c>
      <c r="H29" s="33">
        <f>'Electric Proxy Group I'!H29/1000000</f>
        <v>3854.0608622134082</v>
      </c>
      <c r="I29" s="9" t="s">
        <v>99</v>
      </c>
      <c r="J29" s="9" t="s">
        <v>96</v>
      </c>
      <c r="K29" s="20">
        <v>3.1696420000000001</v>
      </c>
      <c r="L29" s="20"/>
      <c r="M29" s="21">
        <f t="shared" si="1"/>
        <v>0.49936088623775032</v>
      </c>
      <c r="N29" s="22">
        <f t="shared" si="2"/>
        <v>8.3876575401999137E-2</v>
      </c>
      <c r="O29" s="20">
        <f>'Electric Proxy Group I'!O29</f>
        <v>1.6442239173265392</v>
      </c>
      <c r="P29" s="20"/>
      <c r="Q29" s="20"/>
      <c r="R29" s="19">
        <v>0</v>
      </c>
      <c r="S29" s="19">
        <v>150000000</v>
      </c>
      <c r="T29" s="19">
        <v>2200000000</v>
      </c>
      <c r="U29" s="19">
        <v>0</v>
      </c>
      <c r="V29" s="19">
        <v>2344000000</v>
      </c>
      <c r="W29" s="19">
        <f t="shared" si="4"/>
        <v>4694000000</v>
      </c>
      <c r="X29" s="22">
        <f t="shared" si="5"/>
        <v>3.1955688112484025E-2</v>
      </c>
      <c r="Y29" s="22">
        <f t="shared" si="6"/>
        <v>0.46868342564976567</v>
      </c>
      <c r="Z29" s="22">
        <f t="shared" si="7"/>
        <v>0</v>
      </c>
      <c r="AA29" s="22">
        <f t="shared" si="8"/>
        <v>0.49936088623775032</v>
      </c>
      <c r="AB29" s="22">
        <f t="shared" si="9"/>
        <v>1</v>
      </c>
      <c r="AC29" s="23">
        <v>8.3876000000000006E-2</v>
      </c>
      <c r="AD29" s="19">
        <v>355000000</v>
      </c>
      <c r="AE29" s="19">
        <v>112000000</v>
      </c>
      <c r="AF29" s="22">
        <f t="shared" si="10"/>
        <v>8.3876575401999137E-2</v>
      </c>
      <c r="AG29" s="19">
        <v>193000000</v>
      </c>
      <c r="AH29" s="2">
        <v>2344000000</v>
      </c>
      <c r="AI29" s="2">
        <v>2258000000</v>
      </c>
      <c r="AJ29" s="18" t="s">
        <v>77</v>
      </c>
      <c r="AK29" s="18"/>
      <c r="AL29" s="18"/>
      <c r="AM29" s="18"/>
      <c r="AN29" s="18"/>
      <c r="AO29" s="18"/>
      <c r="AP29" s="18"/>
      <c r="AQ29" s="18"/>
      <c r="AR29" s="18"/>
    </row>
    <row r="30" spans="1:44" ht="15.75">
      <c r="A30" s="25">
        <f t="shared" si="3"/>
        <v>26</v>
      </c>
      <c r="B30" s="27" t="s">
        <v>135</v>
      </c>
      <c r="C30" s="27" t="s">
        <v>135</v>
      </c>
      <c r="D30" s="33">
        <f>'Electric Proxy Group I'!D30/1000000</f>
        <v>7517</v>
      </c>
      <c r="E30" s="34">
        <v>0.61</v>
      </c>
      <c r="F30" s="34">
        <v>7.0000000000000007E-2</v>
      </c>
      <c r="G30" s="33">
        <f>'Electric Proxy Group I'!G30/1000000</f>
        <v>30074</v>
      </c>
      <c r="H30" s="33">
        <f>'Electric Proxy Group I'!H30/1000000</f>
        <v>23144.839870268999</v>
      </c>
      <c r="I30" s="12" t="s">
        <v>97</v>
      </c>
      <c r="J30" s="12" t="s">
        <v>100</v>
      </c>
      <c r="K30" s="20">
        <v>3.8716210000000002</v>
      </c>
      <c r="L30" s="20"/>
      <c r="M30" s="21">
        <f t="shared" si="1"/>
        <v>0.33961163716206944</v>
      </c>
      <c r="N30" s="22">
        <f t="shared" si="2"/>
        <v>0.19194671510747804</v>
      </c>
      <c r="O30" s="20">
        <f>'Electric Proxy Group I'!O30</f>
        <v>2.3380987847529044</v>
      </c>
      <c r="P30" s="20"/>
      <c r="Q30" s="20"/>
      <c r="R30" s="19">
        <v>923000000</v>
      </c>
      <c r="S30" s="19">
        <v>518000000</v>
      </c>
      <c r="T30" s="19">
        <v>17808000000</v>
      </c>
      <c r="U30" s="19"/>
      <c r="V30" s="19">
        <v>9899000000</v>
      </c>
      <c r="W30" s="19">
        <f t="shared" si="4"/>
        <v>29148000000</v>
      </c>
      <c r="X30" s="22">
        <f t="shared" si="5"/>
        <v>4.943735419239742E-2</v>
      </c>
      <c r="Y30" s="22">
        <f t="shared" si="6"/>
        <v>0.61095100864553309</v>
      </c>
      <c r="Z30" s="22">
        <f t="shared" si="7"/>
        <v>0</v>
      </c>
      <c r="AA30" s="22">
        <f t="shared" si="8"/>
        <v>0.33961163716206944</v>
      </c>
      <c r="AB30" s="22">
        <f t="shared" si="9"/>
        <v>1</v>
      </c>
      <c r="AC30" s="23">
        <v>0.41419800000000001</v>
      </c>
      <c r="AD30" s="19">
        <v>3438000000</v>
      </c>
      <c r="AE30" s="19">
        <v>888000000</v>
      </c>
      <c r="AF30" s="22">
        <f t="shared" si="10"/>
        <v>0.19194671510747804</v>
      </c>
      <c r="AG30" s="19">
        <v>1902000000</v>
      </c>
      <c r="AH30" s="19">
        <v>9899000000</v>
      </c>
      <c r="AI30" s="2">
        <v>9919000000</v>
      </c>
      <c r="AJ30" s="18" t="s">
        <v>79</v>
      </c>
      <c r="AK30" s="18"/>
      <c r="AL30" s="18"/>
      <c r="AM30" s="18"/>
      <c r="AN30" s="18"/>
      <c r="AO30" s="18"/>
      <c r="AP30" s="18"/>
      <c r="AQ30" s="18"/>
      <c r="AR30" s="18"/>
    </row>
    <row r="31" spans="1:44" ht="15.75">
      <c r="A31" s="25">
        <f t="shared" si="3"/>
        <v>27</v>
      </c>
      <c r="B31" s="27" t="s">
        <v>136</v>
      </c>
      <c r="C31" s="27" t="s">
        <v>136</v>
      </c>
      <c r="D31" s="33">
        <f>'Electric Proxy Group I'!D31/1000000</f>
        <v>4227</v>
      </c>
      <c r="E31" s="34">
        <v>0.6032771751673206</v>
      </c>
      <c r="F31" s="34">
        <v>0.19039926148165243</v>
      </c>
      <c r="G31" s="33">
        <f>'Electric Proxy Group I'!G31/1000000</f>
        <v>14324</v>
      </c>
      <c r="H31" s="33">
        <f>'Electric Proxy Group I'!H31/1000000</f>
        <v>10471.711857100001</v>
      </c>
      <c r="I31" s="9" t="s">
        <v>95</v>
      </c>
      <c r="J31" s="9" t="s">
        <v>101</v>
      </c>
      <c r="K31" s="20">
        <v>3.2631570000000001</v>
      </c>
      <c r="L31" s="20"/>
      <c r="M31" s="21">
        <f t="shared" si="1"/>
        <v>0.42408742152987677</v>
      </c>
      <c r="N31" s="22">
        <f t="shared" si="2"/>
        <v>0.11202108632213123</v>
      </c>
      <c r="O31" s="20">
        <f>'Electric Proxy Group I'!O31</f>
        <v>1.9136900323647661</v>
      </c>
      <c r="P31" s="20"/>
      <c r="Q31" s="20"/>
      <c r="R31" s="19">
        <v>941000000</v>
      </c>
      <c r="S31" s="19">
        <v>17000000</v>
      </c>
      <c r="T31" s="19">
        <v>6473000000</v>
      </c>
      <c r="U31" s="19"/>
      <c r="V31" s="19">
        <v>5472000000</v>
      </c>
      <c r="W31" s="19">
        <f t="shared" si="4"/>
        <v>12903000000</v>
      </c>
      <c r="X31" s="22">
        <f t="shared" si="5"/>
        <v>7.4246299310237934E-2</v>
      </c>
      <c r="Y31" s="22">
        <f t="shared" si="6"/>
        <v>0.50166627915988526</v>
      </c>
      <c r="Z31" s="22">
        <f t="shared" si="7"/>
        <v>0</v>
      </c>
      <c r="AA31" s="22">
        <f t="shared" si="8"/>
        <v>0.42408742152987677</v>
      </c>
      <c r="AB31" s="22">
        <f t="shared" si="9"/>
        <v>1</v>
      </c>
      <c r="AC31" s="23">
        <v>9.6582000000000001E-2</v>
      </c>
      <c r="AD31" s="19">
        <v>1116000000</v>
      </c>
      <c r="AE31" s="19">
        <v>342000000</v>
      </c>
      <c r="AF31" s="22">
        <f t="shared" si="10"/>
        <v>0.11202108632213123</v>
      </c>
      <c r="AG31" s="19">
        <v>595000000</v>
      </c>
      <c r="AH31" s="2">
        <v>5472000000</v>
      </c>
      <c r="AI31" s="2">
        <v>5151000000</v>
      </c>
      <c r="AJ31" s="18" t="s">
        <v>83</v>
      </c>
      <c r="AK31" s="18"/>
      <c r="AL31" s="18"/>
      <c r="AM31" s="18"/>
      <c r="AN31" s="18"/>
      <c r="AO31" s="18"/>
      <c r="AP31" s="18"/>
      <c r="AQ31" s="18"/>
      <c r="AR31" s="18"/>
    </row>
    <row r="32" spans="1:44" ht="15.75">
      <c r="A32" s="25">
        <f t="shared" si="3"/>
        <v>28</v>
      </c>
      <c r="B32" s="27" t="s">
        <v>137</v>
      </c>
      <c r="C32" s="27" t="s">
        <v>137</v>
      </c>
      <c r="D32" s="33">
        <f>'Electric Proxy Group I'!D32/1000000</f>
        <v>19863</v>
      </c>
      <c r="E32" s="34">
        <v>0.94293555949453944</v>
      </c>
      <c r="F32" s="34"/>
      <c r="G32" s="33">
        <f>'Electric Proxy Group I'!G32/1000000</f>
        <v>61114</v>
      </c>
      <c r="H32" s="33">
        <f>'Electric Proxy Group I'!H32/1000000</f>
        <v>49186</v>
      </c>
      <c r="I32" s="9" t="s">
        <v>97</v>
      </c>
      <c r="J32" s="9" t="s">
        <v>100</v>
      </c>
      <c r="K32" s="20">
        <f>AD32/AE32</f>
        <v>3.642369020501139</v>
      </c>
      <c r="L32" s="20"/>
      <c r="M32" s="21">
        <f t="shared" si="1"/>
        <v>0.34293824647849608</v>
      </c>
      <c r="N32" s="22">
        <f t="shared" si="2"/>
        <v>0.10287010967769046</v>
      </c>
      <c r="O32" s="20">
        <f>'Electric Proxy Group I'!O32</f>
        <v>1.9204279244104325</v>
      </c>
      <c r="P32" s="20"/>
      <c r="Q32" s="20"/>
      <c r="R32" s="19">
        <v>4935000000</v>
      </c>
      <c r="S32" s="19"/>
      <c r="T32" s="19">
        <v>42629000000</v>
      </c>
      <c r="U32" s="19">
        <v>1508000000</v>
      </c>
      <c r="V32" s="19">
        <v>25612000000</v>
      </c>
      <c r="W32" s="19">
        <f t="shared" si="4"/>
        <v>74684000000</v>
      </c>
      <c r="X32" s="22">
        <f t="shared" si="5"/>
        <v>6.607841036902147E-2</v>
      </c>
      <c r="Y32" s="22">
        <f t="shared" si="6"/>
        <v>0.57079160194954748</v>
      </c>
      <c r="Z32" s="22">
        <f t="shared" si="7"/>
        <v>2.0191741202935033E-2</v>
      </c>
      <c r="AA32" s="22">
        <f t="shared" si="8"/>
        <v>0.34293824647849608</v>
      </c>
      <c r="AB32" s="22">
        <f t="shared" si="9"/>
        <v>1</v>
      </c>
      <c r="AC32" s="23">
        <f>AG32/V32</f>
        <v>9.5580196782758087E-2</v>
      </c>
      <c r="AD32" s="19">
        <v>4797000000</v>
      </c>
      <c r="AE32" s="19">
        <v>1317000000</v>
      </c>
      <c r="AF32" s="22">
        <f t="shared" si="10"/>
        <v>0.10287010967769046</v>
      </c>
      <c r="AG32" s="19">
        <v>2448000000</v>
      </c>
      <c r="AH32" s="19">
        <f>V32</f>
        <v>25612000000</v>
      </c>
      <c r="AI32" s="2">
        <v>21982000000</v>
      </c>
      <c r="AJ32" s="18" t="s">
        <v>107</v>
      </c>
      <c r="AK32" s="18"/>
      <c r="AL32" s="18"/>
      <c r="AM32" s="18"/>
      <c r="AN32" s="18"/>
      <c r="AO32" s="18"/>
      <c r="AP32" s="18"/>
      <c r="AQ32" s="18"/>
      <c r="AR32" s="18"/>
    </row>
    <row r="33" spans="1:44" ht="15.75">
      <c r="A33" s="25">
        <f t="shared" si="3"/>
        <v>29</v>
      </c>
      <c r="B33" s="27" t="s">
        <v>138</v>
      </c>
      <c r="C33" s="27" t="s">
        <v>138</v>
      </c>
      <c r="D33" s="33">
        <f>'Electric Proxy Group I'!D33/1000000</f>
        <v>7472.3</v>
      </c>
      <c r="E33" s="35">
        <v>0.61935414798656374</v>
      </c>
      <c r="F33" s="35">
        <v>0.37431580637822354</v>
      </c>
      <c r="G33" s="33">
        <f>'Electric Proxy Group I'!G33/1000000</f>
        <v>19915.5</v>
      </c>
      <c r="H33" s="33">
        <f>'Electric Proxy Group I'!H33/1000000</f>
        <v>18510.816920879879</v>
      </c>
      <c r="I33" s="14" t="s">
        <v>97</v>
      </c>
      <c r="J33" s="15" t="s">
        <v>96</v>
      </c>
      <c r="K33" s="20">
        <v>4.7414940000000003</v>
      </c>
      <c r="L33" s="20"/>
      <c r="M33" s="21">
        <f t="shared" si="1"/>
        <v>0.46750007826277512</v>
      </c>
      <c r="N33" s="22">
        <f t="shared" si="2"/>
        <v>3.1574487545058372E-2</v>
      </c>
      <c r="O33" s="20">
        <f>'Electric Proxy Group I'!O33</f>
        <v>2.0658932748018883</v>
      </c>
      <c r="P33" s="20"/>
      <c r="Q33" s="20"/>
      <c r="R33" s="19">
        <v>860200000</v>
      </c>
      <c r="S33" s="19">
        <v>157200000</v>
      </c>
      <c r="T33" s="19">
        <v>9158200000</v>
      </c>
      <c r="U33" s="19">
        <v>30400000</v>
      </c>
      <c r="V33" s="19">
        <v>8960200000</v>
      </c>
      <c r="W33" s="19">
        <f t="shared" si="4"/>
        <v>19166200000</v>
      </c>
      <c r="X33" s="22">
        <f t="shared" si="5"/>
        <v>5.3083031586856025E-2</v>
      </c>
      <c r="Y33" s="22">
        <f t="shared" si="6"/>
        <v>0.47783076457513746</v>
      </c>
      <c r="Z33" s="22">
        <f t="shared" si="7"/>
        <v>1.5861255752313969E-3</v>
      </c>
      <c r="AA33" s="22">
        <f t="shared" si="8"/>
        <v>0.46750007826277512</v>
      </c>
      <c r="AB33" s="22">
        <f t="shared" si="9"/>
        <v>1</v>
      </c>
      <c r="AC33" s="23">
        <v>3.1614000000000003E-2</v>
      </c>
      <c r="AD33" s="19">
        <v>1909400000</v>
      </c>
      <c r="AE33" s="19">
        <v>402700000</v>
      </c>
      <c r="AF33" s="22">
        <f t="shared" si="10"/>
        <v>3.1574487545058372E-2</v>
      </c>
      <c r="AG33" s="19">
        <v>939000000</v>
      </c>
      <c r="AH33" s="2">
        <v>30123200000</v>
      </c>
      <c r="AI33" s="2">
        <v>29355200000</v>
      </c>
      <c r="AJ33" s="18" t="s">
        <v>91</v>
      </c>
      <c r="AK33" s="18"/>
      <c r="AL33" s="18"/>
      <c r="AM33" s="18"/>
      <c r="AN33" s="18"/>
      <c r="AO33" s="18"/>
      <c r="AP33" s="18"/>
      <c r="AQ33" s="18"/>
      <c r="AR33" s="18"/>
    </row>
    <row r="34" spans="1:44" ht="16.5" thickBot="1">
      <c r="A34" s="25">
        <f t="shared" si="3"/>
        <v>30</v>
      </c>
      <c r="B34" s="29" t="s">
        <v>139</v>
      </c>
      <c r="C34" s="29" t="s">
        <v>139</v>
      </c>
      <c r="D34" s="33">
        <f>'Electric Proxy Group I'!D34/1000000</f>
        <v>11106.92</v>
      </c>
      <c r="E34" s="34">
        <v>0.85530616103503221</v>
      </c>
      <c r="F34" s="34">
        <v>0.13787825585897057</v>
      </c>
      <c r="G34" s="33">
        <f>'Electric Proxy Group I'!G34/1000000</f>
        <v>32841.75</v>
      </c>
      <c r="H34" s="33">
        <f>'Electric Proxy Group I'!H34/1000000</f>
        <v>20643.968263722792</v>
      </c>
      <c r="I34" s="16" t="s">
        <v>97</v>
      </c>
      <c r="J34" s="17" t="s">
        <v>96</v>
      </c>
      <c r="K34" s="20">
        <v>3.7498849999999999</v>
      </c>
      <c r="L34" s="20"/>
      <c r="M34" s="21">
        <f t="shared" si="1"/>
        <v>0.42612257248706809</v>
      </c>
      <c r="N34" s="22">
        <f t="shared" si="2"/>
        <v>0.10391184921085782</v>
      </c>
      <c r="O34" s="20">
        <f>'Electric Proxy Group I'!O34</f>
        <v>1.8731740416480431</v>
      </c>
      <c r="P34" s="20"/>
      <c r="Q34" s="20"/>
      <c r="R34" s="19">
        <v>392000000</v>
      </c>
      <c r="S34" s="19">
        <v>255529000</v>
      </c>
      <c r="T34" s="19">
        <v>14194718000</v>
      </c>
      <c r="U34" s="19"/>
      <c r="V34" s="19">
        <v>11020849000</v>
      </c>
      <c r="W34" s="19">
        <f t="shared" si="4"/>
        <v>25863096000</v>
      </c>
      <c r="X34" s="22">
        <f t="shared" si="5"/>
        <v>2.5036793738847044E-2</v>
      </c>
      <c r="Y34" s="22">
        <f t="shared" si="6"/>
        <v>0.54884063377408487</v>
      </c>
      <c r="Z34" s="22">
        <f t="shared" si="7"/>
        <v>0</v>
      </c>
      <c r="AA34" s="22">
        <f t="shared" si="8"/>
        <v>0.42612257248706809</v>
      </c>
      <c r="AB34" s="22">
        <f t="shared" si="9"/>
        <v>1</v>
      </c>
      <c r="AC34" s="23">
        <v>0.103911</v>
      </c>
      <c r="AD34" s="19">
        <v>2324475000</v>
      </c>
      <c r="AE34" s="19">
        <v>619879000</v>
      </c>
      <c r="AF34" s="22">
        <f t="shared" si="10"/>
        <v>0.10391184921085782</v>
      </c>
      <c r="AG34" s="19">
        <v>1123379000</v>
      </c>
      <c r="AH34" s="2">
        <v>11020849000</v>
      </c>
      <c r="AI34" s="2">
        <v>10600920000</v>
      </c>
      <c r="AJ34" s="18" t="s">
        <v>93</v>
      </c>
      <c r="AK34" s="18"/>
      <c r="AL34" s="18"/>
      <c r="AM34" s="18"/>
      <c r="AN34" s="18"/>
      <c r="AO34" s="18"/>
      <c r="AP34" s="18"/>
      <c r="AQ34" s="18"/>
      <c r="AR34" s="18"/>
    </row>
    <row r="35" spans="1:44" ht="15.75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23">
        <f t="shared" si="2"/>
        <v>6.3862607849772227E-2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23">
        <f>AVERAGE(AC5:AC34)</f>
        <v>7.2161539892758614E-2</v>
      </c>
      <c r="AD35" s="18"/>
      <c r="AE35" s="18"/>
      <c r="AF35" s="23">
        <f>AVERAGE(AF5:AF34)</f>
        <v>6.3862607849772227E-2</v>
      </c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ht="15.7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3">
        <f t="shared" si="2"/>
        <v>9.2798122083573048E-2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23">
        <f>MEDIAN(AC5:AC34)</f>
        <v>9.3220499999999998E-2</v>
      </c>
      <c r="AD36" s="18"/>
      <c r="AE36" s="18"/>
      <c r="AF36" s="23">
        <f>MEDIAN(AF5:AF34)</f>
        <v>9.2798122083573048E-2</v>
      </c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 ht="15.7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 ht="15.7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 ht="15.7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 ht="15.7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ht="15.7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 ht="15.7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 ht="15.7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 ht="15.7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1:44" ht="15.7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 ht="15.7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  <row r="47" spans="1:44" ht="15.7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</row>
    <row r="48" spans="1:44" ht="15.7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</row>
    <row r="49" spans="3:44" ht="15.75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</row>
    <row r="50" spans="3:44" ht="15.75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3:44" ht="15.75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</row>
    <row r="52" spans="3:44" ht="15.7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</row>
    <row r="53" spans="3:44" ht="15.75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</row>
    <row r="54" spans="3:44" ht="15.75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</row>
    <row r="55" spans="3:44" ht="15.75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3:44" ht="15.7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</row>
    <row r="57" spans="3:44" ht="15.7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</row>
    <row r="58" spans="3:44" ht="15.7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</row>
    <row r="59" spans="3:44" ht="15.7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</row>
    <row r="60" spans="3:44" ht="15.7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</row>
    <row r="61" spans="3:44" ht="15.7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</row>
    <row r="62" spans="3:44" ht="15.7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</row>
    <row r="63" spans="3:44" ht="15.7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</row>
    <row r="64" spans="3:44" ht="15.7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</row>
    <row r="65" spans="3:44" ht="15.7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</row>
    <row r="66" spans="3:44" ht="15.7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</row>
    <row r="67" spans="3:44" ht="15.7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</row>
    <row r="68" spans="3:44" ht="15.7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</row>
    <row r="69" spans="3:44" ht="15.7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</row>
    <row r="70" spans="3:44" ht="15.7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</row>
    <row r="71" spans="3:44" ht="15.7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</row>
    <row r="72" spans="3:44" ht="15.7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</row>
    <row r="73" spans="3:44" ht="15.7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</row>
    <row r="74" spans="3:44" ht="15.7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</row>
    <row r="75" spans="3:44" ht="15.75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</row>
    <row r="76" spans="3:44" ht="15.75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</row>
    <row r="77" spans="3:44" ht="15.75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</row>
    <row r="78" spans="3:44" ht="15.75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</row>
    <row r="79" spans="3:44" ht="15.75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</row>
    <row r="80" spans="3:44" ht="15.75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</row>
    <row r="81" spans="3:44" ht="15.75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</row>
    <row r="82" spans="3:44" ht="15.75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</row>
    <row r="83" spans="3:44" ht="15.7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</row>
    <row r="84" spans="3:44" ht="15.75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</row>
    <row r="85" spans="3:44" ht="15.75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</row>
    <row r="86" spans="3:44" ht="15.75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</row>
    <row r="87" spans="3:44" ht="15.75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</row>
    <row r="88" spans="3:44" ht="15.75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</row>
    <row r="89" spans="3:44" ht="15.75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</row>
    <row r="90" spans="3:44" ht="15.75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</row>
    <row r="91" spans="3:44" ht="15.75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</row>
    <row r="92" spans="3:44" ht="15.75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</row>
    <row r="93" spans="3:44" ht="15.75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</row>
    <row r="94" spans="3:44" ht="15.75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</row>
    <row r="95" spans="3:44" ht="15.75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</row>
    <row r="96" spans="3:44" ht="15.75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</row>
    <row r="97" spans="3:44" ht="15.75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</row>
    <row r="98" spans="3:44" ht="15.75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</row>
    <row r="99" spans="3:44" ht="15.75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</row>
    <row r="100" spans="3:44" ht="15.75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</row>
    <row r="101" spans="3:44" ht="15.75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</row>
    <row r="102" spans="3:44" ht="15.75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</row>
    <row r="103" spans="3:44" ht="15.75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</row>
    <row r="104" spans="3:44" ht="15.75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</row>
    <row r="105" spans="3:44" ht="15.75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</row>
    <row r="106" spans="3:44" ht="15.75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</row>
    <row r="107" spans="3:44" ht="15.75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</row>
    <row r="108" spans="3:44" ht="15.75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</row>
    <row r="109" spans="3:44" ht="15.75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</row>
    <row r="110" spans="3:44" ht="15.75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</row>
    <row r="111" spans="3:44" ht="15.75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</row>
    <row r="112" spans="3:44" ht="15.75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</row>
    <row r="113" spans="3:44" ht="15.75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</row>
    <row r="114" spans="3:44" ht="15.75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</row>
    <row r="115" spans="3:44" ht="15.75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</row>
    <row r="116" spans="3:44" ht="15.75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</row>
    <row r="117" spans="3:44" ht="15.75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</row>
    <row r="118" spans="3:44" ht="15.75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</row>
    <row r="119" spans="3:44" ht="15.75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</row>
    <row r="120" spans="3:44" ht="15.75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</row>
    <row r="121" spans="3:44" ht="15.75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</row>
    <row r="122" spans="3:44" ht="15.75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</row>
    <row r="123" spans="3:44" ht="15.75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</row>
    <row r="124" spans="3:44" ht="15.75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</row>
    <row r="125" spans="3:44" ht="15.75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</row>
    <row r="126" spans="3:44" ht="15.75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</row>
    <row r="127" spans="3:44" ht="15.75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</row>
    <row r="128" spans="3:44" ht="15.75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</row>
    <row r="129" spans="3:44" ht="15.75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</row>
    <row r="130" spans="3:44" ht="15.75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</row>
    <row r="131" spans="3:44" ht="15.75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</row>
    <row r="132" spans="3:44" ht="15.75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</row>
    <row r="133" spans="3:44" ht="15.75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</row>
    <row r="134" spans="3:44" ht="15.75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</row>
    <row r="135" spans="3:44" ht="15.75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</row>
    <row r="136" spans="3:44" ht="15.75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</row>
    <row r="137" spans="3:44" ht="15.75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</row>
    <row r="138" spans="3:44" ht="15.75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</row>
    <row r="139" spans="3:44" ht="15.75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</row>
    <row r="140" spans="3:44" ht="15.75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</row>
    <row r="141" spans="3:44" ht="15.75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</row>
    <row r="142" spans="3:44" ht="15.75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</row>
    <row r="143" spans="3:44" ht="15.75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</row>
    <row r="144" spans="3:44" ht="15.75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</row>
    <row r="145" spans="3:44" ht="15.75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</row>
    <row r="146" spans="3:44" ht="15.75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</row>
    <row r="147" spans="3:44" ht="15.75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</row>
    <row r="148" spans="3:44" ht="15.75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</row>
    <row r="149" spans="3:44" ht="15.75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</row>
    <row r="150" spans="3:44" ht="15.75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</row>
    <row r="151" spans="3:44" ht="15.75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</row>
    <row r="152" spans="3:44" ht="15.75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</row>
    <row r="153" spans="3:44" ht="15.75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</row>
    <row r="154" spans="3:44" ht="15.75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</row>
    <row r="155" spans="3:44" ht="15.75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</row>
    <row r="156" spans="3:44" ht="15.75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</row>
    <row r="157" spans="3:44" ht="15.75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</row>
    <row r="158" spans="3:44" ht="15.75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</row>
    <row r="159" spans="3:44" ht="15.75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</row>
    <row r="160" spans="3:44" ht="15.75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</row>
    <row r="161" spans="3:44" ht="15.75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</row>
    <row r="162" spans="3:44" ht="15.75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</row>
    <row r="163" spans="3:44" ht="15.75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</row>
    <row r="164" spans="3:44" ht="15.75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</row>
    <row r="165" spans="3:44" ht="15.75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</row>
    <row r="166" spans="3:44" ht="15.75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</row>
    <row r="167" spans="3:44" ht="15.75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</row>
    <row r="168" spans="3:44" ht="15.75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</row>
    <row r="169" spans="3:44" ht="15.75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</row>
    <row r="170" spans="3:44" ht="15.75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</row>
    <row r="171" spans="3:44" ht="15.75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</row>
    <row r="172" spans="3:44" ht="15.75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</row>
    <row r="173" spans="3:44" ht="15.75"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</row>
    <row r="174" spans="3:44" ht="15.75"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</row>
    <row r="175" spans="3:44" ht="15.75"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</row>
    <row r="176" spans="3:44" ht="15.75"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</row>
    <row r="177" spans="3:44" ht="15.75"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</row>
    <row r="178" spans="3:44" ht="15.75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</row>
    <row r="179" spans="3:44" ht="15.75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</row>
    <row r="180" spans="3:44" ht="15.75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</row>
    <row r="181" spans="3:44" ht="15.75"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</row>
    <row r="182" spans="3:44" ht="15.75"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</row>
  </sheetData>
  <pageMargins left="0.7" right="0.7" top="0.75" bottom="0.75" header="0.3" footer="0.3"/>
  <pageSetup paperSize="16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2"/>
  <sheetViews>
    <sheetView topLeftCell="J1" workbookViewId="0">
      <selection activeCell="M5" sqref="M5:O24"/>
    </sheetView>
  </sheetViews>
  <sheetFormatPr defaultRowHeight="15"/>
  <cols>
    <col min="3" max="3" width="48.28515625" customWidth="1"/>
    <col min="4" max="4" width="16.85546875" customWidth="1"/>
    <col min="5" max="5" width="13.140625" customWidth="1"/>
    <col min="6" max="6" width="12.85546875" customWidth="1"/>
    <col min="7" max="7" width="16.85546875" customWidth="1"/>
    <col min="8" max="10" width="24.7109375" customWidth="1"/>
    <col min="11" max="17" width="20" customWidth="1"/>
    <col min="18" max="18" width="15.7109375" customWidth="1"/>
    <col min="19" max="19" width="21.5703125" customWidth="1"/>
    <col min="20" max="20" width="16.85546875" customWidth="1"/>
    <col min="21" max="21" width="20" customWidth="1"/>
    <col min="22" max="28" width="18.7109375" customWidth="1"/>
    <col min="29" max="29" width="9.140625" customWidth="1"/>
    <col min="30" max="30" width="16.42578125" customWidth="1"/>
    <col min="31" max="32" width="15.85546875" customWidth="1"/>
    <col min="33" max="33" width="31" customWidth="1"/>
    <col min="34" max="34" width="19" customWidth="1"/>
    <col min="35" max="35" width="21.5703125" customWidth="1"/>
  </cols>
  <sheetData>
    <row r="1" spans="1:44">
      <c r="C1" s="5" t="s">
        <v>0</v>
      </c>
    </row>
    <row r="2" spans="1:44">
      <c r="C2" s="1" t="str">
        <f>HYPERLINK("https://www.calcbench.com/excel","**For more features, download the Calcbench Excel Add-in at www.calcbench.com/excel")</f>
        <v>**For more features, download the Calcbench Excel Add-in at www.calcbench.com/excel</v>
      </c>
      <c r="AF2" s="5" t="s">
        <v>12</v>
      </c>
    </row>
    <row r="3" spans="1:44">
      <c r="C3" s="3" t="s">
        <v>1</v>
      </c>
      <c r="D3" s="3" t="s">
        <v>3</v>
      </c>
      <c r="E3" s="3"/>
      <c r="F3" s="3"/>
      <c r="G3" s="3" t="s">
        <v>4</v>
      </c>
      <c r="H3" s="3" t="s">
        <v>5</v>
      </c>
      <c r="I3" s="3"/>
      <c r="J3" s="3"/>
      <c r="K3" s="3" t="s">
        <v>6</v>
      </c>
      <c r="L3" s="3"/>
      <c r="M3" s="3"/>
      <c r="N3" s="6" t="str">
        <f t="shared" ref="N3" si="0">AC3</f>
        <v>ROE</v>
      </c>
      <c r="O3" s="3"/>
      <c r="P3" s="3"/>
      <c r="Q3" s="3"/>
      <c r="R3" s="3" t="s">
        <v>7</v>
      </c>
      <c r="S3" s="3" t="s">
        <v>8</v>
      </c>
      <c r="T3" s="3" t="s">
        <v>9</v>
      </c>
      <c r="U3" s="3" t="s">
        <v>10</v>
      </c>
      <c r="V3" s="3" t="s">
        <v>11</v>
      </c>
      <c r="W3" s="3"/>
      <c r="X3" s="3"/>
      <c r="Y3" s="3"/>
      <c r="Z3" s="3"/>
      <c r="AA3" s="3"/>
      <c r="AB3" s="3"/>
      <c r="AC3" s="3" t="s">
        <v>12</v>
      </c>
      <c r="AD3" s="3" t="s">
        <v>13</v>
      </c>
      <c r="AE3" s="3" t="s">
        <v>14</v>
      </c>
      <c r="AF3" s="3" t="s">
        <v>109</v>
      </c>
      <c r="AG3" s="3" t="s">
        <v>15</v>
      </c>
    </row>
    <row r="4" spans="1:44" ht="15.75" thickBot="1">
      <c r="C4" s="4"/>
      <c r="D4" s="4" t="s">
        <v>16</v>
      </c>
      <c r="E4" s="4"/>
      <c r="F4" s="4"/>
      <c r="G4" s="4" t="s">
        <v>16</v>
      </c>
      <c r="H4" s="4" t="s">
        <v>16</v>
      </c>
      <c r="I4" s="4"/>
      <c r="J4" s="4"/>
      <c r="K4" s="4" t="s">
        <v>16</v>
      </c>
      <c r="L4" s="4"/>
      <c r="M4" s="4"/>
      <c r="N4" s="7"/>
      <c r="O4" s="4"/>
      <c r="P4" s="4"/>
      <c r="Q4" s="4"/>
      <c r="R4" s="4" t="s">
        <v>16</v>
      </c>
      <c r="S4" s="4" t="s">
        <v>16</v>
      </c>
      <c r="T4" s="4" t="s">
        <v>16</v>
      </c>
      <c r="U4" s="4" t="s">
        <v>16</v>
      </c>
      <c r="V4" s="4" t="s">
        <v>16</v>
      </c>
      <c r="W4" s="4"/>
      <c r="X4" s="4"/>
      <c r="Y4" s="4"/>
      <c r="Z4" s="4"/>
      <c r="AA4" s="4"/>
      <c r="AB4" s="4"/>
      <c r="AC4" s="4" t="s">
        <v>16</v>
      </c>
      <c r="AD4" s="4" t="s">
        <v>16</v>
      </c>
      <c r="AE4" s="4" t="s">
        <v>16</v>
      </c>
      <c r="AF4" s="4"/>
      <c r="AG4" s="4" t="s">
        <v>16</v>
      </c>
    </row>
    <row r="5" spans="1:44" ht="15.75">
      <c r="A5" s="25">
        <v>1</v>
      </c>
      <c r="B5" s="26" t="s">
        <v>110</v>
      </c>
      <c r="C5" s="26" t="s">
        <v>110</v>
      </c>
      <c r="D5" s="33">
        <f>'Electric Proxy Group I'!D5/1000000</f>
        <v>1339.7</v>
      </c>
      <c r="E5" s="34">
        <v>0.74695827424050165</v>
      </c>
      <c r="F5" s="34"/>
      <c r="G5" s="33">
        <f>'Electric Proxy Group I'!G5/1000000</f>
        <v>3741.2</v>
      </c>
      <c r="H5" s="33">
        <f>'Electric Proxy Group I'!H5/1000000</f>
        <v>3183.8240991999996</v>
      </c>
      <c r="I5" s="8" t="s">
        <v>95</v>
      </c>
      <c r="J5" s="8" t="s">
        <v>96</v>
      </c>
      <c r="K5" s="20">
        <v>3.4978660000000001</v>
      </c>
      <c r="L5" s="20"/>
      <c r="M5" s="21">
        <f t="shared" ref="M5:M24" si="1">AA5</f>
        <v>0.54852076149633455</v>
      </c>
      <c r="N5" s="22">
        <f t="shared" ref="N5:N26" si="2">AF5</f>
        <v>8.3597997523819773E-2</v>
      </c>
      <c r="O5" s="20">
        <f>'Electric Proxy Group I'!O5</f>
        <v>1.681893343475964</v>
      </c>
      <c r="P5" s="20"/>
      <c r="Q5" s="20"/>
      <c r="R5" s="19"/>
      <c r="S5" s="19">
        <v>187700000</v>
      </c>
      <c r="T5" s="19">
        <v>1370400000</v>
      </c>
      <c r="U5" s="19"/>
      <c r="V5" s="19">
        <v>1893000000</v>
      </c>
      <c r="W5" s="19">
        <f>SUM(R5:V5)</f>
        <v>3451100000</v>
      </c>
      <c r="X5" s="22">
        <f>(R5+S5)/W5</f>
        <v>5.4388455854655036E-2</v>
      </c>
      <c r="Y5" s="22">
        <f>T5/W5</f>
        <v>0.39709078264901049</v>
      </c>
      <c r="Z5" s="22">
        <f>U5/W5</f>
        <v>0</v>
      </c>
      <c r="AA5" s="22">
        <f>V5/W5</f>
        <v>0.54852076149633455</v>
      </c>
      <c r="AB5" s="22">
        <f>W5/W5</f>
        <v>1</v>
      </c>
      <c r="AC5" s="23">
        <v>8.3866999999999997E-2</v>
      </c>
      <c r="AD5" s="19">
        <v>245900000</v>
      </c>
      <c r="AE5" s="19">
        <v>70300000</v>
      </c>
      <c r="AF5" s="22">
        <f>AG5/((AH5+AI5)/2)</f>
        <v>8.3597997523819773E-2</v>
      </c>
      <c r="AG5" s="19">
        <v>155300000</v>
      </c>
      <c r="AH5" s="2">
        <v>1893000000</v>
      </c>
      <c r="AI5" s="2">
        <v>1822400000</v>
      </c>
      <c r="AJ5" s="18" t="s">
        <v>17</v>
      </c>
      <c r="AK5" s="18"/>
      <c r="AL5" s="18"/>
      <c r="AM5" s="18"/>
      <c r="AN5" s="18"/>
      <c r="AO5" s="18"/>
      <c r="AP5" s="18"/>
      <c r="AQ5" s="18"/>
      <c r="AR5" s="18"/>
    </row>
    <row r="6" spans="1:44" ht="15.75">
      <c r="A6" s="25">
        <f t="shared" ref="A6:A24" si="3">A5+1</f>
        <v>2</v>
      </c>
      <c r="B6" s="27" t="s">
        <v>111</v>
      </c>
      <c r="C6" s="27" t="s">
        <v>111</v>
      </c>
      <c r="D6" s="33">
        <f>'Electric Proxy Group I'!D6/1000000</f>
        <v>3320</v>
      </c>
      <c r="E6" s="35">
        <v>0.87681048940387252</v>
      </c>
      <c r="F6" s="35">
        <v>0.10837017838085074</v>
      </c>
      <c r="G6" s="33">
        <f>'Electric Proxy Group I'!G6/1000000</f>
        <v>10279.200000000001</v>
      </c>
      <c r="H6" s="33">
        <f>'Electric Proxy Group I'!H6/1000000</f>
        <v>8626.5545223863464</v>
      </c>
      <c r="I6" s="9" t="s">
        <v>97</v>
      </c>
      <c r="J6" s="9" t="s">
        <v>98</v>
      </c>
      <c r="K6" s="20">
        <v>3.259938</v>
      </c>
      <c r="L6" s="20"/>
      <c r="M6" s="21">
        <f t="shared" si="1"/>
        <v>0.47088554768556623</v>
      </c>
      <c r="N6" s="22">
        <f t="shared" si="2"/>
        <v>9.3036651181427732E-2</v>
      </c>
      <c r="O6" s="20">
        <f>'Electric Proxy Group I'!O6</f>
        <v>2.1237209557819661</v>
      </c>
      <c r="P6" s="20"/>
      <c r="Q6" s="20"/>
      <c r="R6" s="19">
        <v>244100000</v>
      </c>
      <c r="S6" s="19">
        <v>4600000</v>
      </c>
      <c r="T6" s="19">
        <v>4315600000</v>
      </c>
      <c r="U6" s="19"/>
      <c r="V6" s="19">
        <v>4062000000</v>
      </c>
      <c r="W6" s="19">
        <f t="shared" ref="W6:W24" si="4">SUM(R6:V6)</f>
        <v>8626300000</v>
      </c>
      <c r="X6" s="22">
        <f t="shared" ref="X6:X24" si="5">(R6+S6)/W6</f>
        <v>2.8830437151501801E-2</v>
      </c>
      <c r="Y6" s="22">
        <f t="shared" ref="Y6:Y24" si="6">T6/W6</f>
        <v>0.50028401516293197</v>
      </c>
      <c r="Z6" s="22">
        <f t="shared" ref="Z6:Z24" si="7">U6/W6</f>
        <v>0</v>
      </c>
      <c r="AA6" s="22">
        <f t="shared" ref="AA6:AA24" si="8">V6/W6</f>
        <v>0.47088554768556623</v>
      </c>
      <c r="AB6" s="22">
        <f t="shared" ref="AB6:AB24" si="9">W6/W6</f>
        <v>1</v>
      </c>
      <c r="AC6" s="23">
        <v>9.5590999999999995E-2</v>
      </c>
      <c r="AD6" s="19">
        <v>639600000</v>
      </c>
      <c r="AE6" s="19">
        <v>196200000</v>
      </c>
      <c r="AF6" s="22">
        <f t="shared" ref="AF6:AF24" si="10">AG6/((AH6+AI6)/2)</f>
        <v>9.3036651181427732E-2</v>
      </c>
      <c r="AG6" s="19">
        <v>371500000</v>
      </c>
      <c r="AH6" s="2">
        <v>4062000000</v>
      </c>
      <c r="AI6" s="2">
        <v>3924100000</v>
      </c>
      <c r="AJ6" s="18" t="s">
        <v>19</v>
      </c>
      <c r="AK6" s="18"/>
      <c r="AL6" s="18"/>
      <c r="AM6" s="18"/>
      <c r="AN6" s="18"/>
      <c r="AO6" s="18"/>
      <c r="AP6" s="18"/>
      <c r="AQ6" s="18"/>
      <c r="AR6" s="18"/>
    </row>
    <row r="7" spans="1:44" ht="15.75">
      <c r="A7" s="25">
        <f t="shared" si="3"/>
        <v>3</v>
      </c>
      <c r="B7" s="27" t="s">
        <v>112</v>
      </c>
      <c r="C7" s="27" t="s">
        <v>112</v>
      </c>
      <c r="D7" s="33">
        <f>'Electric Proxy Group I'!D7/1000000</f>
        <v>6076</v>
      </c>
      <c r="E7" s="34">
        <v>0.86611445783132535</v>
      </c>
      <c r="F7" s="34">
        <v>0.10704819277108434</v>
      </c>
      <c r="G7" s="33">
        <f>'Electric Proxy Group I'!G7/1000000</f>
        <v>20113</v>
      </c>
      <c r="H7" s="33">
        <f>'Electric Proxy Group I'!H7/1000000</f>
        <v>12726.795757399999</v>
      </c>
      <c r="I7" s="9" t="s">
        <v>95</v>
      </c>
      <c r="J7" s="9" t="s">
        <v>98</v>
      </c>
      <c r="K7" s="20">
        <v>3.7251300000000001</v>
      </c>
      <c r="L7" s="20"/>
      <c r="M7" s="21">
        <f t="shared" si="1"/>
        <v>0.47793390065307739</v>
      </c>
      <c r="N7" s="22">
        <f t="shared" si="2"/>
        <v>3.5163608456010603E-2</v>
      </c>
      <c r="O7" s="20">
        <f>'Electric Proxy Group I'!O7</f>
        <v>1.7566315745203589</v>
      </c>
      <c r="P7" s="20"/>
      <c r="Q7" s="20"/>
      <c r="R7" s="19">
        <v>558000000</v>
      </c>
      <c r="S7" s="19">
        <v>681000000</v>
      </c>
      <c r="T7" s="19">
        <v>6595000000</v>
      </c>
      <c r="U7" s="19">
        <v>80000000</v>
      </c>
      <c r="V7" s="19">
        <v>7245000000</v>
      </c>
      <c r="W7" s="19">
        <f t="shared" si="4"/>
        <v>15159000000</v>
      </c>
      <c r="X7" s="22">
        <f t="shared" si="5"/>
        <v>8.1733623589946569E-2</v>
      </c>
      <c r="Y7" s="22">
        <f t="shared" si="6"/>
        <v>0.43505508278910221</v>
      </c>
      <c r="Z7" s="22">
        <f t="shared" si="7"/>
        <v>5.2773929678738701E-3</v>
      </c>
      <c r="AA7" s="22">
        <f t="shared" si="8"/>
        <v>0.47793390065307739</v>
      </c>
      <c r="AB7" s="22">
        <f t="shared" si="9"/>
        <v>1</v>
      </c>
      <c r="AC7" s="23">
        <v>9.1118000000000005E-2</v>
      </c>
      <c r="AD7" s="19">
        <v>1423000000</v>
      </c>
      <c r="AE7" s="19">
        <v>382000000</v>
      </c>
      <c r="AF7" s="22">
        <f t="shared" si="10"/>
        <v>3.5163608456010603E-2</v>
      </c>
      <c r="AG7" s="19">
        <v>252000000</v>
      </c>
      <c r="AH7" s="2">
        <v>7245000000</v>
      </c>
      <c r="AI7" s="2">
        <v>7088000000</v>
      </c>
      <c r="AJ7" s="18" t="s">
        <v>21</v>
      </c>
      <c r="AK7" s="18"/>
      <c r="AL7" s="18"/>
      <c r="AM7" s="18"/>
      <c r="AN7" s="18"/>
      <c r="AO7" s="18"/>
      <c r="AP7" s="18"/>
      <c r="AQ7" s="18"/>
      <c r="AR7" s="18"/>
    </row>
    <row r="8" spans="1:44" ht="15.75">
      <c r="A8" s="25">
        <f t="shared" si="3"/>
        <v>4</v>
      </c>
      <c r="B8" s="27" t="s">
        <v>113</v>
      </c>
      <c r="C8" s="27" t="s">
        <v>113</v>
      </c>
      <c r="D8" s="33">
        <f>'Electric Proxy Group I'!D8/1000000</f>
        <v>16380.1</v>
      </c>
      <c r="E8" s="34">
        <v>0.81444557725532818</v>
      </c>
      <c r="F8" s="34"/>
      <c r="G8" s="33">
        <f>'Electric Proxy Group I'!G8/1000000</f>
        <v>45639.3</v>
      </c>
      <c r="H8" s="33">
        <f>'Electric Proxy Group I'!H8/1000000</f>
        <v>30958.182495168072</v>
      </c>
      <c r="I8" s="9" t="s">
        <v>95</v>
      </c>
      <c r="J8" s="9" t="s">
        <v>98</v>
      </c>
      <c r="K8" s="20">
        <v>1.5235970000000001</v>
      </c>
      <c r="L8" s="20"/>
      <c r="M8" s="21">
        <f t="shared" si="1"/>
        <v>0.4415416864159542</v>
      </c>
      <c r="N8" s="22">
        <f t="shared" si="2"/>
        <v>3.4587402689313519E-2</v>
      </c>
      <c r="O8" s="20">
        <f>'Electric Proxy Group I'!O8</f>
        <v>1.7771529724380499</v>
      </c>
      <c r="P8" s="20"/>
      <c r="Q8" s="20"/>
      <c r="R8" s="19">
        <v>1713000000</v>
      </c>
      <c r="S8" s="19">
        <v>2941400000</v>
      </c>
      <c r="T8" s="19">
        <v>17378400000</v>
      </c>
      <c r="U8" s="19"/>
      <c r="V8" s="19">
        <v>17420100000</v>
      </c>
      <c r="W8" s="19">
        <f t="shared" si="4"/>
        <v>39452900000</v>
      </c>
      <c r="X8" s="22">
        <f t="shared" si="5"/>
        <v>0.11797358369093273</v>
      </c>
      <c r="Y8" s="22">
        <f t="shared" si="6"/>
        <v>0.44048472989311305</v>
      </c>
      <c r="Z8" s="22">
        <f t="shared" si="7"/>
        <v>0</v>
      </c>
      <c r="AA8" s="22">
        <f t="shared" si="8"/>
        <v>0.4415416864159542</v>
      </c>
      <c r="AB8" s="22">
        <f t="shared" si="9"/>
        <v>1</v>
      </c>
      <c r="AC8" s="23">
        <v>3.4587E-2</v>
      </c>
      <c r="AD8" s="19">
        <v>1336500000</v>
      </c>
      <c r="AE8" s="19">
        <v>877200000</v>
      </c>
      <c r="AF8" s="22">
        <f t="shared" si="10"/>
        <v>3.4587402689313519E-2</v>
      </c>
      <c r="AG8" s="19">
        <v>610900000</v>
      </c>
      <c r="AH8" s="2">
        <v>17420100000</v>
      </c>
      <c r="AI8" s="2">
        <v>17904900000</v>
      </c>
      <c r="AJ8" s="18" t="s">
        <v>23</v>
      </c>
      <c r="AK8" s="18"/>
      <c r="AL8" s="18"/>
      <c r="AM8" s="18"/>
      <c r="AN8" s="18"/>
      <c r="AO8" s="18"/>
      <c r="AP8" s="18"/>
      <c r="AQ8" s="18"/>
      <c r="AR8" s="18"/>
    </row>
    <row r="9" spans="1:44" ht="15.75">
      <c r="A9" s="25">
        <f t="shared" si="3"/>
        <v>5</v>
      </c>
      <c r="B9" s="27" t="s">
        <v>114</v>
      </c>
      <c r="C9" s="27" t="s">
        <v>114</v>
      </c>
      <c r="D9" s="33">
        <f>'Electric Proxy Group I'!D9/1000000</f>
        <v>1442.4829999999999</v>
      </c>
      <c r="E9" s="35">
        <v>0.66</v>
      </c>
      <c r="F9" s="35">
        <v>0.32644682814286202</v>
      </c>
      <c r="G9" s="33">
        <f>'Electric Proxy Group I'!G9/1000000</f>
        <v>4147.5</v>
      </c>
      <c r="H9" s="33">
        <f>'Electric Proxy Group I'!H9/1000000</f>
        <v>2566.8756090358684</v>
      </c>
      <c r="I9" s="9" t="s">
        <v>95</v>
      </c>
      <c r="J9" s="9" t="s">
        <v>98</v>
      </c>
      <c r="K9" s="20">
        <v>3.4721899999999999</v>
      </c>
      <c r="L9" s="20"/>
      <c r="M9" s="21">
        <f t="shared" si="1"/>
        <v>0.4707205284253948</v>
      </c>
      <c r="N9" s="22">
        <f t="shared" si="2"/>
        <v>8.6394861687824995E-2</v>
      </c>
      <c r="O9" s="20">
        <f>'Electric Proxy Group I'!O9</f>
        <v>1.55712040031876</v>
      </c>
      <c r="P9" s="20"/>
      <c r="Q9" s="20"/>
      <c r="R9" s="19">
        <v>120000000</v>
      </c>
      <c r="S9" s="19">
        <v>3287000</v>
      </c>
      <c r="T9" s="19">
        <v>1730264000</v>
      </c>
      <c r="U9" s="19"/>
      <c r="V9" s="19">
        <v>1648476000</v>
      </c>
      <c r="W9" s="19">
        <f t="shared" si="4"/>
        <v>3502027000</v>
      </c>
      <c r="X9" s="22">
        <f t="shared" si="5"/>
        <v>3.5204468726254823E-2</v>
      </c>
      <c r="Y9" s="22">
        <f t="shared" si="6"/>
        <v>0.49407500284835038</v>
      </c>
      <c r="Z9" s="22">
        <f t="shared" si="7"/>
        <v>0</v>
      </c>
      <c r="AA9" s="22">
        <f t="shared" si="8"/>
        <v>0.4707205284253948</v>
      </c>
      <c r="AB9" s="22">
        <f t="shared" si="9"/>
        <v>1</v>
      </c>
      <c r="AC9" s="23">
        <v>8.6393999999999999E-2</v>
      </c>
      <c r="AD9" s="19">
        <v>302532000</v>
      </c>
      <c r="AE9" s="19">
        <v>87130000</v>
      </c>
      <c r="AF9" s="22">
        <f t="shared" si="10"/>
        <v>8.6394861687824995E-2</v>
      </c>
      <c r="AG9" s="19">
        <v>137228000</v>
      </c>
      <c r="AH9" s="2">
        <v>1648476000</v>
      </c>
      <c r="AI9" s="2">
        <v>1528287000</v>
      </c>
      <c r="AJ9" s="18" t="s">
        <v>27</v>
      </c>
      <c r="AK9" s="18"/>
      <c r="AL9" s="18"/>
      <c r="AM9" s="18"/>
      <c r="AN9" s="18"/>
      <c r="AO9" s="18"/>
      <c r="AP9" s="18"/>
      <c r="AQ9" s="18"/>
      <c r="AR9" s="18"/>
    </row>
    <row r="10" spans="1:44" ht="15.75">
      <c r="A10" s="25">
        <f t="shared" si="3"/>
        <v>6</v>
      </c>
      <c r="B10" s="27"/>
      <c r="C10" s="27" t="str">
        <f>'Calcbench Export'!A11</f>
        <v>Black Hills Corp /SD/</v>
      </c>
      <c r="D10" s="33">
        <f>'Calcbench Export'!C11/1000000</f>
        <v>1572.9739999999999</v>
      </c>
      <c r="E10" s="35"/>
      <c r="F10" s="35"/>
      <c r="G10" s="33">
        <f>'Calcbench Export'!F11/1000000</f>
        <v>4468.9889999999996</v>
      </c>
      <c r="H10" s="33">
        <f>'Calcbench Export'!G11/1000000</f>
        <v>3274.5904470599999</v>
      </c>
      <c r="I10" s="9" t="s">
        <v>95</v>
      </c>
      <c r="J10" s="9" t="s">
        <v>98</v>
      </c>
      <c r="K10" s="20">
        <f>'Calcbench Export'!J11</f>
        <v>1.6567590000000001</v>
      </c>
      <c r="L10" s="20"/>
      <c r="M10" s="21">
        <f>'Calcbench Export'!N10</f>
        <v>0.4707205284253948</v>
      </c>
      <c r="N10" s="22">
        <f>'Calcbench Export'!O10</f>
        <v>8.6394861687824995E-2</v>
      </c>
      <c r="O10" s="20">
        <f>'Calcbench Export'!P10</f>
        <v>1.55712040031876</v>
      </c>
      <c r="P10" s="20"/>
      <c r="Q10" s="20"/>
      <c r="R10" s="19"/>
      <c r="S10" s="19"/>
      <c r="T10" s="19"/>
      <c r="U10" s="19"/>
      <c r="V10" s="19"/>
      <c r="W10" s="19"/>
      <c r="X10" s="22"/>
      <c r="Y10" s="22"/>
      <c r="Z10" s="22"/>
      <c r="AA10" s="22"/>
      <c r="AB10" s="22"/>
      <c r="AC10" s="23"/>
      <c r="AD10" s="19"/>
      <c r="AE10" s="19"/>
      <c r="AF10" s="22"/>
      <c r="AG10" s="19"/>
      <c r="AH10" s="2"/>
      <c r="AI10" s="2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ht="15.75">
      <c r="A11" s="25">
        <f t="shared" si="3"/>
        <v>7</v>
      </c>
      <c r="B11" s="27"/>
      <c r="C11" s="27" t="s">
        <v>140</v>
      </c>
      <c r="D11" s="33">
        <f>'Calcbench Export'!C12/1000000</f>
        <v>7528</v>
      </c>
      <c r="E11" s="35"/>
      <c r="F11" s="35"/>
      <c r="G11" s="33">
        <f>'Calcbench Export'!F12/1000000</f>
        <v>12307</v>
      </c>
      <c r="H11" s="33">
        <f>'Calcbench Export'!G12/1000000</f>
        <v>10612.016467877496</v>
      </c>
      <c r="I11" s="9" t="str">
        <f>'Calcbench Export'!H12</f>
        <v>A-</v>
      </c>
      <c r="J11" s="9" t="str">
        <f>'Calcbench Export'!I12</f>
        <v>Baa1</v>
      </c>
      <c r="K11" s="20">
        <f>'Calcbench Export'!J12</f>
        <v>3.029585</v>
      </c>
      <c r="L11" s="20"/>
      <c r="M11" s="21">
        <f>'Calcbench Export'!N12</f>
        <v>0.28708927978758714</v>
      </c>
      <c r="N11" s="22">
        <f>'Calcbench Export'!O12</f>
        <v>0.12483745123537061</v>
      </c>
      <c r="O11" s="20">
        <f>'Calcbench Export'!P12</f>
        <v>3.067056782623554</v>
      </c>
      <c r="P11" s="20"/>
      <c r="Q11" s="20"/>
      <c r="R11" s="19"/>
      <c r="S11" s="19"/>
      <c r="T11" s="19"/>
      <c r="U11" s="19"/>
      <c r="V11" s="19"/>
      <c r="W11" s="19"/>
      <c r="X11" s="22"/>
      <c r="Y11" s="22"/>
      <c r="Z11" s="22"/>
      <c r="AA11" s="22"/>
      <c r="AB11" s="22"/>
      <c r="AC11" s="23"/>
      <c r="AD11" s="19"/>
      <c r="AE11" s="19"/>
      <c r="AF11" s="22"/>
      <c r="AG11" s="19"/>
      <c r="AH11" s="2"/>
      <c r="AI11" s="2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ht="15.75">
      <c r="A12" s="25">
        <f t="shared" si="3"/>
        <v>8</v>
      </c>
      <c r="B12" s="27" t="s">
        <v>115</v>
      </c>
      <c r="C12" s="27" t="s">
        <v>115</v>
      </c>
      <c r="D12" s="33">
        <f>'Electric Proxy Group I'!D10/1000000</f>
        <v>6399</v>
      </c>
      <c r="E12" s="34">
        <v>0.68432567588685733</v>
      </c>
      <c r="F12" s="34">
        <v>0.26332239412408187</v>
      </c>
      <c r="G12" s="33">
        <f>'Electric Proxy Group I'!G10/1000000</f>
        <v>15715</v>
      </c>
      <c r="H12" s="33">
        <f>'Electric Proxy Group I'!H10/1000000</f>
        <v>11620.303720799999</v>
      </c>
      <c r="I12" s="9" t="s">
        <v>95</v>
      </c>
      <c r="J12" s="9" t="s">
        <v>100</v>
      </c>
      <c r="K12" s="20">
        <v>2.8850570000000002</v>
      </c>
      <c r="L12" s="20"/>
      <c r="M12" s="21">
        <f t="shared" si="1"/>
        <v>0.2984763097474431</v>
      </c>
      <c r="N12" s="22">
        <f t="shared" si="2"/>
        <v>0.14857834240774351</v>
      </c>
      <c r="O12" s="20">
        <f>'Electric Proxy Group I'!O10</f>
        <v>2.7086955060139859</v>
      </c>
      <c r="P12" s="20"/>
      <c r="Q12" s="20"/>
      <c r="R12" s="19">
        <v>886000000</v>
      </c>
      <c r="S12" s="19">
        <v>410000000</v>
      </c>
      <c r="T12" s="19">
        <v>8750000000</v>
      </c>
      <c r="U12" s="19">
        <v>37000000</v>
      </c>
      <c r="V12" s="19">
        <v>4290000000</v>
      </c>
      <c r="W12" s="19">
        <f t="shared" si="4"/>
        <v>14373000000</v>
      </c>
      <c r="X12" s="22">
        <f t="shared" si="5"/>
        <v>9.0169067000626171E-2</v>
      </c>
      <c r="Y12" s="22">
        <f t="shared" si="6"/>
        <v>0.60878035204898073</v>
      </c>
      <c r="Z12" s="22">
        <f t="shared" si="7"/>
        <v>2.5742712029499758E-3</v>
      </c>
      <c r="AA12" s="22">
        <f t="shared" si="8"/>
        <v>0.2984763097474431</v>
      </c>
      <c r="AB12" s="22">
        <f t="shared" si="9"/>
        <v>1</v>
      </c>
      <c r="AC12" s="23">
        <v>0.13333300000000001</v>
      </c>
      <c r="AD12" s="19">
        <v>1255000000</v>
      </c>
      <c r="AE12" s="19">
        <v>435000000</v>
      </c>
      <c r="AF12" s="22">
        <f t="shared" si="10"/>
        <v>0.14857834240774351</v>
      </c>
      <c r="AG12" s="19">
        <v>614000000</v>
      </c>
      <c r="AH12" s="2">
        <v>4290000000</v>
      </c>
      <c r="AI12" s="2">
        <v>3975000000</v>
      </c>
      <c r="AJ12" s="18" t="s">
        <v>33</v>
      </c>
      <c r="AK12" s="18"/>
      <c r="AL12" s="18"/>
      <c r="AM12" s="18"/>
      <c r="AN12" s="18"/>
      <c r="AO12" s="18"/>
      <c r="AP12" s="18"/>
      <c r="AQ12" s="18"/>
      <c r="AR12" s="18"/>
    </row>
    <row r="13" spans="1:44" ht="15.75">
      <c r="A13" s="25">
        <f t="shared" si="3"/>
        <v>9</v>
      </c>
      <c r="B13" s="27" t="s">
        <v>118</v>
      </c>
      <c r="C13" s="27" t="s">
        <v>118</v>
      </c>
      <c r="D13" s="33">
        <f>'Electric Proxy Group I'!D13/1000000</f>
        <v>10630</v>
      </c>
      <c r="E13" s="34">
        <v>0.50094073377234238</v>
      </c>
      <c r="F13" s="34">
        <v>0.12455315145813735</v>
      </c>
      <c r="G13" s="33">
        <f>'Electric Proxy Group I'!G13/1000000</f>
        <v>19730</v>
      </c>
      <c r="H13" s="33">
        <f>'Electric Proxy Group I'!H13/1000000</f>
        <v>17675.903913175163</v>
      </c>
      <c r="I13" s="9" t="s">
        <v>95</v>
      </c>
      <c r="J13" s="9" t="s">
        <v>98</v>
      </c>
      <c r="K13" s="20">
        <v>3.2987280000000001</v>
      </c>
      <c r="L13" s="20"/>
      <c r="M13" s="21">
        <f t="shared" si="1"/>
        <v>0.44636060335510547</v>
      </c>
      <c r="N13" s="22">
        <f t="shared" si="2"/>
        <v>9.489450092926642E-2</v>
      </c>
      <c r="O13" s="20">
        <f>'Electric Proxy Group I'!O13</f>
        <v>1.8608173400542334</v>
      </c>
      <c r="P13" s="20"/>
      <c r="Q13" s="20"/>
      <c r="R13" s="19">
        <v>499000000</v>
      </c>
      <c r="S13" s="19">
        <v>14000000</v>
      </c>
      <c r="T13" s="19">
        <v>11269000000</v>
      </c>
      <c r="U13" s="19"/>
      <c r="V13" s="19">
        <v>9499000000</v>
      </c>
      <c r="W13" s="19">
        <f t="shared" si="4"/>
        <v>21281000000</v>
      </c>
      <c r="X13" s="22">
        <f t="shared" si="5"/>
        <v>2.4106010055918423E-2</v>
      </c>
      <c r="Y13" s="22">
        <f t="shared" si="6"/>
        <v>0.52953338658897608</v>
      </c>
      <c r="Z13" s="22">
        <f t="shared" si="7"/>
        <v>0</v>
      </c>
      <c r="AA13" s="22">
        <f t="shared" si="8"/>
        <v>0.44636060335510547</v>
      </c>
      <c r="AB13" s="22">
        <f t="shared" si="9"/>
        <v>1</v>
      </c>
      <c r="AC13" s="23">
        <v>9.4894000000000006E-2</v>
      </c>
      <c r="AD13" s="19">
        <v>1557000000</v>
      </c>
      <c r="AE13" s="19">
        <v>472000000</v>
      </c>
      <c r="AF13" s="22">
        <f t="shared" si="10"/>
        <v>9.489450092926642E-2</v>
      </c>
      <c r="AG13" s="19">
        <v>868000000</v>
      </c>
      <c r="AH13" s="2">
        <v>9499000000</v>
      </c>
      <c r="AI13" s="2">
        <v>8795000000</v>
      </c>
      <c r="AJ13" s="18" t="s">
        <v>39</v>
      </c>
      <c r="AK13" s="18"/>
      <c r="AL13" s="18"/>
      <c r="AM13" s="18"/>
      <c r="AN13" s="18"/>
      <c r="AO13" s="18"/>
      <c r="AP13" s="18"/>
      <c r="AQ13" s="18"/>
      <c r="AR13" s="18"/>
    </row>
    <row r="14" spans="1:44" ht="15.75">
      <c r="A14" s="25">
        <f t="shared" si="3"/>
        <v>10</v>
      </c>
      <c r="B14" s="27" t="s">
        <v>121</v>
      </c>
      <c r="C14" s="27" t="s">
        <v>121</v>
      </c>
      <c r="D14" s="33">
        <f>'Electric Proxy Group I'!D16/1000000</f>
        <v>653.471</v>
      </c>
      <c r="E14" s="34">
        <v>1</v>
      </c>
      <c r="F14" s="34"/>
      <c r="G14" s="33">
        <f>'Electric Proxy Group I'!G16/1000000</f>
        <v>4498</v>
      </c>
      <c r="H14" s="33">
        <f>'Electric Proxy Group I'!H16/1000000</f>
        <v>1885.9320734999999</v>
      </c>
      <c r="I14" s="11" t="s">
        <v>99</v>
      </c>
      <c r="J14" s="11" t="s">
        <v>98</v>
      </c>
      <c r="K14" s="20">
        <v>3.3966340000000002</v>
      </c>
      <c r="L14" s="20"/>
      <c r="M14" s="21">
        <f t="shared" si="1"/>
        <v>0.44129817064304744</v>
      </c>
      <c r="N14" s="22">
        <f t="shared" si="2"/>
        <v>9.255959298571835E-2</v>
      </c>
      <c r="O14" s="20">
        <f>'Electric Proxy Group I'!O16</f>
        <v>1.7553416742988619</v>
      </c>
      <c r="P14" s="20"/>
      <c r="Q14" s="20"/>
      <c r="R14" s="19">
        <v>81574000</v>
      </c>
      <c r="S14" s="19">
        <v>83143000</v>
      </c>
      <c r="T14" s="19">
        <v>1195513000</v>
      </c>
      <c r="U14" s="19"/>
      <c r="V14" s="19">
        <v>1074396000</v>
      </c>
      <c r="W14" s="19">
        <f t="shared" si="4"/>
        <v>2434626000</v>
      </c>
      <c r="X14" s="22">
        <f t="shared" si="5"/>
        <v>6.7655976729074613E-2</v>
      </c>
      <c r="Y14" s="22">
        <f t="shared" si="6"/>
        <v>0.49104585262787798</v>
      </c>
      <c r="Z14" s="22">
        <f t="shared" si="7"/>
        <v>0</v>
      </c>
      <c r="AA14" s="22">
        <f t="shared" si="8"/>
        <v>0.44129817064304744</v>
      </c>
      <c r="AB14" s="22">
        <f t="shared" si="9"/>
        <v>1</v>
      </c>
      <c r="AC14" s="23">
        <v>9.2559000000000002E-2</v>
      </c>
      <c r="AD14" s="19">
        <v>213560000</v>
      </c>
      <c r="AE14" s="19">
        <v>62874000</v>
      </c>
      <c r="AF14" s="22">
        <f t="shared" si="10"/>
        <v>9.255959298571835E-2</v>
      </c>
      <c r="AG14" s="19">
        <v>96768000</v>
      </c>
      <c r="AH14" s="2">
        <v>1074396000</v>
      </c>
      <c r="AI14" s="2">
        <v>1016538000</v>
      </c>
      <c r="AJ14" s="18" t="s">
        <v>45</v>
      </c>
      <c r="AK14" s="18"/>
      <c r="AL14" s="18"/>
      <c r="AM14" s="18"/>
      <c r="AN14" s="18"/>
      <c r="AO14" s="18"/>
      <c r="AP14" s="18"/>
      <c r="AQ14" s="18"/>
      <c r="AR14" s="18"/>
    </row>
    <row r="15" spans="1:44" ht="15.75">
      <c r="A15" s="25">
        <f t="shared" si="3"/>
        <v>11</v>
      </c>
      <c r="B15" s="27" t="s">
        <v>126</v>
      </c>
      <c r="C15" s="27" t="s">
        <v>126</v>
      </c>
      <c r="D15" s="33">
        <f>'Electric Proxy Group I'!D21/1000000</f>
        <v>1262.02</v>
      </c>
      <c r="E15" s="34">
        <v>0.99762282091917587</v>
      </c>
      <c r="F15" s="34"/>
      <c r="G15" s="33">
        <f>'Electric Proxy Group I'!G21/1000000</f>
        <v>4171.9989999999998</v>
      </c>
      <c r="H15" s="33">
        <f>'Electric Proxy Group I'!H21/1000000</f>
        <v>7213.0582403927547</v>
      </c>
      <c r="I15" s="9" t="s">
        <v>99</v>
      </c>
      <c r="J15" s="9" t="s">
        <v>98</v>
      </c>
      <c r="K15" s="20">
        <v>3.858743</v>
      </c>
      <c r="L15" s="20"/>
      <c r="M15" s="21">
        <f t="shared" si="1"/>
        <v>0.54972659721033368</v>
      </c>
      <c r="N15" s="22">
        <f t="shared" si="2"/>
        <v>9.3977359706723607E-2</v>
      </c>
      <c r="O15" s="20">
        <f>'Electric Proxy Group I'!O21</f>
        <v>3.3426812602787916</v>
      </c>
      <c r="P15" s="20"/>
      <c r="Q15" s="20"/>
      <c r="R15" s="19">
        <v>21800000</v>
      </c>
      <c r="S15" s="19">
        <v>1064000</v>
      </c>
      <c r="T15" s="19">
        <v>1744614000</v>
      </c>
      <c r="U15" s="19"/>
      <c r="V15" s="19">
        <v>2157866000</v>
      </c>
      <c r="W15" s="19">
        <f t="shared" si="4"/>
        <v>3925344000</v>
      </c>
      <c r="X15" s="22">
        <f t="shared" si="5"/>
        <v>5.8247124328466501E-3</v>
      </c>
      <c r="Y15" s="22">
        <f t="shared" si="6"/>
        <v>0.44444869035681966</v>
      </c>
      <c r="Z15" s="22">
        <f t="shared" si="7"/>
        <v>0</v>
      </c>
      <c r="AA15" s="22">
        <f t="shared" si="8"/>
        <v>0.54972659721033368</v>
      </c>
      <c r="AB15" s="22">
        <f t="shared" si="9"/>
        <v>1</v>
      </c>
      <c r="AC15" s="23">
        <v>9.3881999999999993E-2</v>
      </c>
      <c r="AD15" s="19">
        <v>316552000</v>
      </c>
      <c r="AE15" s="19">
        <v>82035000</v>
      </c>
      <c r="AF15" s="22">
        <f t="shared" si="10"/>
        <v>9.3977359706723607E-2</v>
      </c>
      <c r="AG15" s="19">
        <v>198288000</v>
      </c>
      <c r="AH15" s="2">
        <v>2157866000</v>
      </c>
      <c r="AI15" s="2">
        <v>2062044000</v>
      </c>
      <c r="AJ15" s="18" t="s">
        <v>59</v>
      </c>
      <c r="AK15" s="18"/>
      <c r="AL15" s="18"/>
      <c r="AM15" s="18"/>
      <c r="AN15" s="18"/>
      <c r="AO15" s="18"/>
      <c r="AP15" s="18"/>
      <c r="AQ15" s="18"/>
      <c r="AR15" s="18"/>
    </row>
    <row r="16" spans="1:44" ht="15.75">
      <c r="A16" s="25">
        <f t="shared" si="3"/>
        <v>12</v>
      </c>
      <c r="B16" s="27" t="s">
        <v>128</v>
      </c>
      <c r="C16" s="27" t="s">
        <v>128</v>
      </c>
      <c r="D16" s="33">
        <f>'Electric Proxy Group I'!D23/1000000</f>
        <v>1257.2470000000001</v>
      </c>
      <c r="E16" s="34">
        <v>0.80493331859213024</v>
      </c>
      <c r="F16" s="34">
        <v>0.19566560906488542</v>
      </c>
      <c r="G16" s="33">
        <f>'Electric Proxy Group I'!G23/1000000</f>
        <v>4214.8919999999998</v>
      </c>
      <c r="H16" s="33">
        <f>'Electric Proxy Group I'!H23/1000000</f>
        <v>2748.622308918325</v>
      </c>
      <c r="I16" s="9" t="s">
        <v>99</v>
      </c>
      <c r="J16" s="9" t="s">
        <v>96</v>
      </c>
      <c r="K16" s="20">
        <v>2.6481520000000001</v>
      </c>
      <c r="L16" s="20"/>
      <c r="M16" s="21">
        <f t="shared" si="1"/>
        <v>0.44149565636061411</v>
      </c>
      <c r="N16" s="22">
        <f t="shared" si="2"/>
        <v>0.10021483939236986</v>
      </c>
      <c r="O16" s="20">
        <f>'Electric Proxy Group I'!O23</f>
        <v>1.6397673518672142</v>
      </c>
      <c r="P16" s="20"/>
      <c r="Q16" s="20"/>
      <c r="R16" s="19">
        <v>300811000</v>
      </c>
      <c r="S16" s="19">
        <v>1979000</v>
      </c>
      <c r="T16" s="19">
        <v>1817684000</v>
      </c>
      <c r="U16" s="19"/>
      <c r="V16" s="19">
        <v>1676227000</v>
      </c>
      <c r="W16" s="19">
        <f t="shared" si="4"/>
        <v>3796701000</v>
      </c>
      <c r="X16" s="22">
        <f t="shared" si="5"/>
        <v>7.9750815247237011E-2</v>
      </c>
      <c r="Y16" s="22">
        <f t="shared" si="6"/>
        <v>0.47875352839214885</v>
      </c>
      <c r="Z16" s="22">
        <f t="shared" si="7"/>
        <v>0</v>
      </c>
      <c r="AA16" s="22">
        <f t="shared" si="8"/>
        <v>0.44149565636061411</v>
      </c>
      <c r="AB16" s="22">
        <f t="shared" si="9"/>
        <v>1</v>
      </c>
      <c r="AC16" s="23">
        <v>0.100214</v>
      </c>
      <c r="AD16" s="19">
        <v>251495000</v>
      </c>
      <c r="AE16" s="19">
        <v>94970000</v>
      </c>
      <c r="AF16" s="22">
        <f t="shared" si="10"/>
        <v>0.10021483939236986</v>
      </c>
      <c r="AG16" s="19">
        <v>164172000</v>
      </c>
      <c r="AH16" s="2">
        <v>1676227000</v>
      </c>
      <c r="AI16" s="2">
        <v>1600174000</v>
      </c>
      <c r="AJ16" s="18" t="s">
        <v>65</v>
      </c>
      <c r="AK16" s="18"/>
      <c r="AL16" s="18"/>
      <c r="AM16" s="18"/>
      <c r="AN16" s="18"/>
      <c r="AO16" s="18"/>
      <c r="AP16" s="18"/>
      <c r="AQ16" s="18"/>
      <c r="AR16" s="18"/>
    </row>
    <row r="17" spans="1:44" ht="15.75">
      <c r="A17" s="25">
        <f t="shared" si="3"/>
        <v>13</v>
      </c>
      <c r="B17" s="27" t="s">
        <v>129</v>
      </c>
      <c r="C17" s="27" t="s">
        <v>129</v>
      </c>
      <c r="D17" s="33">
        <f>'Electric Proxy Group I'!D24/1000000</f>
        <v>2259.1999999999998</v>
      </c>
      <c r="E17" s="34">
        <v>1</v>
      </c>
      <c r="F17" s="34"/>
      <c r="G17" s="33">
        <f>'Electric Proxy Group I'!G24/1000000</f>
        <v>7696.2</v>
      </c>
      <c r="H17" s="33">
        <f>'Electric Proxy Group I'!H24/1000000</f>
        <v>6679.9651997000001</v>
      </c>
      <c r="I17" s="9" t="s">
        <v>97</v>
      </c>
      <c r="J17" s="9" t="s">
        <v>106</v>
      </c>
      <c r="K17" s="20">
        <v>4.422237</v>
      </c>
      <c r="L17" s="20"/>
      <c r="M17" s="21">
        <f t="shared" si="1"/>
        <v>0.54572537833769119</v>
      </c>
      <c r="N17" s="22">
        <f t="shared" si="2"/>
        <v>9.991432538627433E-2</v>
      </c>
      <c r="O17" s="20">
        <f>'Electric Proxy Group I'!O24</f>
        <v>1.9397076484406759</v>
      </c>
      <c r="P17" s="20"/>
      <c r="Q17" s="20"/>
      <c r="R17" s="19">
        <v>236200000</v>
      </c>
      <c r="S17" s="19">
        <v>224700000</v>
      </c>
      <c r="T17" s="19">
        <v>2405800000</v>
      </c>
      <c r="U17" s="19"/>
      <c r="V17" s="19">
        <v>3443800000</v>
      </c>
      <c r="W17" s="19">
        <f t="shared" si="4"/>
        <v>6310500000</v>
      </c>
      <c r="X17" s="22">
        <f t="shared" si="5"/>
        <v>7.303700182235956E-2</v>
      </c>
      <c r="Y17" s="22">
        <f t="shared" si="6"/>
        <v>0.3812376198399493</v>
      </c>
      <c r="Z17" s="22">
        <f t="shared" si="7"/>
        <v>0</v>
      </c>
      <c r="AA17" s="22">
        <f t="shared" si="8"/>
        <v>0.54572537833769119</v>
      </c>
      <c r="AB17" s="22">
        <f t="shared" si="9"/>
        <v>1</v>
      </c>
      <c r="AC17" s="23">
        <v>9.9914000000000003E-2</v>
      </c>
      <c r="AD17" s="19">
        <v>628400000</v>
      </c>
      <c r="AE17" s="19">
        <v>142100000</v>
      </c>
      <c r="AF17" s="22">
        <f t="shared" si="10"/>
        <v>9.991432538627433E-2</v>
      </c>
      <c r="AG17" s="19">
        <v>338200000</v>
      </c>
      <c r="AH17" s="2">
        <v>3443800000</v>
      </c>
      <c r="AI17" s="2">
        <v>3326000000</v>
      </c>
      <c r="AJ17" s="18" t="s">
        <v>67</v>
      </c>
      <c r="AK17" s="18"/>
      <c r="AL17" s="18"/>
      <c r="AM17" s="18"/>
      <c r="AN17" s="18"/>
      <c r="AO17" s="18"/>
      <c r="AP17" s="18"/>
      <c r="AQ17" s="18"/>
      <c r="AR17" s="18"/>
    </row>
    <row r="18" spans="1:44" ht="15.75">
      <c r="A18" s="25">
        <f t="shared" si="3"/>
        <v>14</v>
      </c>
      <c r="B18" s="27" t="s">
        <v>130</v>
      </c>
      <c r="C18" s="27" t="s">
        <v>130</v>
      </c>
      <c r="D18" s="33">
        <f>'Electric Proxy Group I'!D25/1000000</f>
        <v>803.53899999999999</v>
      </c>
      <c r="E18" s="34">
        <v>0.5318758641459842</v>
      </c>
      <c r="F18" s="34"/>
      <c r="G18" s="33">
        <f>'Electric Proxy Group I'!G25/1000000</f>
        <v>1477.2249999999999</v>
      </c>
      <c r="H18" s="33">
        <f>'Electric Proxy Group I'!H25/1000000</f>
        <v>1605.4039094518639</v>
      </c>
      <c r="I18" s="13" t="s">
        <v>99</v>
      </c>
      <c r="J18" s="10" t="s">
        <v>96</v>
      </c>
      <c r="K18" s="20">
        <v>3.5753620000000002</v>
      </c>
      <c r="L18" s="20"/>
      <c r="M18" s="21">
        <f t="shared" si="1"/>
        <v>0.53542826414729505</v>
      </c>
      <c r="N18" s="22">
        <f t="shared" si="2"/>
        <v>9.774869483588694E-2</v>
      </c>
      <c r="O18" s="20">
        <f>'Electric Proxy Group I'!O25</f>
        <v>2.3957533598543868</v>
      </c>
      <c r="P18" s="20"/>
      <c r="Q18" s="20"/>
      <c r="R18" s="19">
        <v>42883000</v>
      </c>
      <c r="S18" s="19">
        <v>33201000</v>
      </c>
      <c r="T18" s="19">
        <v>505341000</v>
      </c>
      <c r="U18" s="19"/>
      <c r="V18" s="19">
        <v>670104000</v>
      </c>
      <c r="W18" s="19">
        <f t="shared" si="4"/>
        <v>1251529000</v>
      </c>
      <c r="X18" s="22">
        <f t="shared" si="5"/>
        <v>6.0792838200313379E-2</v>
      </c>
      <c r="Y18" s="22">
        <f t="shared" si="6"/>
        <v>0.40377889765239161</v>
      </c>
      <c r="Z18" s="22">
        <f t="shared" si="7"/>
        <v>0</v>
      </c>
      <c r="AA18" s="22">
        <f t="shared" si="8"/>
        <v>0.53542826414729505</v>
      </c>
      <c r="AB18" s="22">
        <f t="shared" si="9"/>
        <v>1</v>
      </c>
      <c r="AC18" s="23">
        <v>9.7748000000000002E-2</v>
      </c>
      <c r="AD18" s="19">
        <v>114004000</v>
      </c>
      <c r="AE18" s="19">
        <v>31886000</v>
      </c>
      <c r="AF18" s="22">
        <f t="shared" si="10"/>
        <v>9.774869483588694E-2</v>
      </c>
      <c r="AG18" s="19">
        <v>62321000</v>
      </c>
      <c r="AH18" s="2">
        <v>670104000</v>
      </c>
      <c r="AI18" s="2">
        <v>605023000</v>
      </c>
      <c r="AJ18" s="18" t="s">
        <v>69</v>
      </c>
      <c r="AK18" s="18"/>
      <c r="AL18" s="18"/>
      <c r="AM18" s="18"/>
      <c r="AN18" s="18"/>
      <c r="AO18" s="18"/>
      <c r="AP18" s="18"/>
      <c r="AQ18" s="18"/>
      <c r="AR18" s="18"/>
    </row>
    <row r="19" spans="1:44" ht="15.75">
      <c r="A19" s="25">
        <f t="shared" si="3"/>
        <v>15</v>
      </c>
      <c r="B19" s="27" t="s">
        <v>132</v>
      </c>
      <c r="C19" s="27" t="s">
        <v>132</v>
      </c>
      <c r="D19" s="33">
        <f>'Electric Proxy Group I'!D27/1000000</f>
        <v>3498.6819999999998</v>
      </c>
      <c r="E19" s="34">
        <v>1</v>
      </c>
      <c r="F19" s="34"/>
      <c r="G19" s="33">
        <f>'Electric Proxy Group I'!G27/1000000</f>
        <v>12714.276</v>
      </c>
      <c r="H19" s="33">
        <f>'Electric Proxy Group I'!H27/1000000</f>
        <v>14248.677018874883</v>
      </c>
      <c r="I19" s="9" t="s">
        <v>97</v>
      </c>
      <c r="J19" s="9" t="s">
        <v>96</v>
      </c>
      <c r="K19" s="20">
        <v>4.7574050000000003</v>
      </c>
      <c r="L19" s="20"/>
      <c r="M19" s="21">
        <f t="shared" si="1"/>
        <v>0.53304178221420817</v>
      </c>
      <c r="N19" s="22">
        <f t="shared" si="2"/>
        <v>9.1562321440019537E-2</v>
      </c>
      <c r="O19" s="20">
        <f>'Electric Proxy Group I'!O27</f>
        <v>2.8867364367263604</v>
      </c>
      <c r="P19" s="20"/>
      <c r="Q19" s="20"/>
      <c r="R19" s="19">
        <v>177200000</v>
      </c>
      <c r="S19" s="19">
        <v>125000000</v>
      </c>
      <c r="T19" s="19">
        <v>4021785000</v>
      </c>
      <c r="U19" s="19"/>
      <c r="V19" s="19">
        <v>4935912000</v>
      </c>
      <c r="W19" s="19">
        <f t="shared" si="4"/>
        <v>9259897000</v>
      </c>
      <c r="X19" s="22">
        <f t="shared" si="5"/>
        <v>3.2635352207481358E-2</v>
      </c>
      <c r="Y19" s="22">
        <f t="shared" si="6"/>
        <v>0.4343228655783104</v>
      </c>
      <c r="Z19" s="22">
        <f t="shared" si="7"/>
        <v>0</v>
      </c>
      <c r="AA19" s="22">
        <f t="shared" si="8"/>
        <v>0.53304178221420817</v>
      </c>
      <c r="AB19" s="22">
        <f t="shared" si="9"/>
        <v>1</v>
      </c>
      <c r="AC19" s="23">
        <v>9.1562000000000004E-2</v>
      </c>
      <c r="AD19" s="19">
        <v>883688000</v>
      </c>
      <c r="AE19" s="19">
        <v>185750000</v>
      </c>
      <c r="AF19" s="22">
        <f t="shared" si="10"/>
        <v>9.1562321440019537E-2</v>
      </c>
      <c r="AG19" s="19">
        <v>442034000</v>
      </c>
      <c r="AH19" s="2">
        <v>4935912000</v>
      </c>
      <c r="AI19" s="2">
        <v>4719457000</v>
      </c>
      <c r="AJ19" s="18" t="s">
        <v>73</v>
      </c>
      <c r="AK19" s="18"/>
      <c r="AL19" s="18"/>
      <c r="AM19" s="18"/>
      <c r="AN19" s="18"/>
      <c r="AO19" s="18"/>
      <c r="AP19" s="18"/>
      <c r="AQ19" s="18"/>
      <c r="AR19" s="18"/>
    </row>
    <row r="20" spans="1:44" ht="15.75">
      <c r="A20" s="25">
        <f t="shared" si="3"/>
        <v>16</v>
      </c>
      <c r="B20" s="27" t="s">
        <v>133</v>
      </c>
      <c r="C20" s="27" t="s">
        <v>133</v>
      </c>
      <c r="D20" s="33">
        <f>'Electric Proxy Group I'!D28/1000000</f>
        <v>1362.951</v>
      </c>
      <c r="E20" s="34">
        <v>1</v>
      </c>
      <c r="F20" s="34"/>
      <c r="G20" s="33">
        <f>'Electric Proxy Group I'!G28/1000000</f>
        <v>4904.7150000000001</v>
      </c>
      <c r="H20" s="33">
        <f>'Electric Proxy Group I'!H28/1000000</f>
        <v>2732.1192235463764</v>
      </c>
      <c r="I20" s="9" t="s">
        <v>95</v>
      </c>
      <c r="J20" s="9" t="s">
        <v>101</v>
      </c>
      <c r="K20" s="20">
        <v>2.3439860000000001</v>
      </c>
      <c r="L20" s="20"/>
      <c r="M20" s="21">
        <f t="shared" si="1"/>
        <v>0.39434951738926438</v>
      </c>
      <c r="N20" s="22">
        <f t="shared" si="2"/>
        <v>6.7326939188013454E-2</v>
      </c>
      <c r="O20" s="20">
        <f>'Electric Proxy Group I'!O28</f>
        <v>1.5657992239811152</v>
      </c>
      <c r="P20" s="20"/>
      <c r="Q20" s="20"/>
      <c r="R20" s="19">
        <v>287100000</v>
      </c>
      <c r="S20" s="19">
        <v>273348000</v>
      </c>
      <c r="T20" s="19">
        <v>2119364000</v>
      </c>
      <c r="U20" s="19"/>
      <c r="V20" s="19">
        <v>1744872000</v>
      </c>
      <c r="W20" s="19">
        <f t="shared" si="4"/>
        <v>4424684000</v>
      </c>
      <c r="X20" s="22">
        <f t="shared" si="5"/>
        <v>0.12666396063538096</v>
      </c>
      <c r="Y20" s="22">
        <f t="shared" si="6"/>
        <v>0.47898652197535463</v>
      </c>
      <c r="Z20" s="22">
        <f t="shared" si="7"/>
        <v>0</v>
      </c>
      <c r="AA20" s="22">
        <f t="shared" si="8"/>
        <v>0.39434951738926438</v>
      </c>
      <c r="AB20" s="22">
        <f t="shared" si="9"/>
        <v>1</v>
      </c>
      <c r="AC20" s="23">
        <v>6.7325999999999997E-2</v>
      </c>
      <c r="AD20" s="19">
        <v>301514000</v>
      </c>
      <c r="AE20" s="19">
        <v>128633000</v>
      </c>
      <c r="AF20" s="22">
        <f t="shared" si="10"/>
        <v>6.7326939188013454E-2</v>
      </c>
      <c r="AG20" s="19">
        <v>116849000</v>
      </c>
      <c r="AH20" s="2">
        <v>1744872000</v>
      </c>
      <c r="AI20" s="2">
        <v>1726220000</v>
      </c>
      <c r="AJ20" s="18" t="s">
        <v>75</v>
      </c>
      <c r="AK20" s="18"/>
      <c r="AL20" s="18"/>
      <c r="AM20" s="18"/>
      <c r="AN20" s="18"/>
      <c r="AO20" s="18"/>
      <c r="AP20" s="18"/>
      <c r="AQ20" s="18"/>
      <c r="AR20" s="18"/>
    </row>
    <row r="21" spans="1:44" ht="15.75">
      <c r="A21" s="25">
        <f t="shared" si="3"/>
        <v>17</v>
      </c>
      <c r="B21" s="27" t="s">
        <v>134</v>
      </c>
      <c r="C21" s="27" t="s">
        <v>134</v>
      </c>
      <c r="D21" s="33">
        <f>'Electric Proxy Group I'!D29/1000000</f>
        <v>1923</v>
      </c>
      <c r="E21" s="34">
        <v>1</v>
      </c>
      <c r="F21" s="34"/>
      <c r="G21" s="33">
        <f>'Electric Proxy Group I'!G29/1000000</f>
        <v>6434</v>
      </c>
      <c r="H21" s="33">
        <f>'Electric Proxy Group I'!H29/1000000</f>
        <v>3854.0608622134082</v>
      </c>
      <c r="I21" s="9" t="s">
        <v>99</v>
      </c>
      <c r="J21" s="9" t="s">
        <v>96</v>
      </c>
      <c r="K21" s="20">
        <v>3.1696420000000001</v>
      </c>
      <c r="L21" s="20"/>
      <c r="M21" s="21">
        <f t="shared" si="1"/>
        <v>0.49936088623775032</v>
      </c>
      <c r="N21" s="22">
        <f t="shared" si="2"/>
        <v>8.3876575401999137E-2</v>
      </c>
      <c r="O21" s="20">
        <f>'Electric Proxy Group I'!O29</f>
        <v>1.6442239173265392</v>
      </c>
      <c r="P21" s="20"/>
      <c r="Q21" s="20"/>
      <c r="R21" s="19">
        <v>0</v>
      </c>
      <c r="S21" s="19">
        <v>150000000</v>
      </c>
      <c r="T21" s="19">
        <v>2200000000</v>
      </c>
      <c r="U21" s="19">
        <v>0</v>
      </c>
      <c r="V21" s="19">
        <v>2344000000</v>
      </c>
      <c r="W21" s="19">
        <f t="shared" si="4"/>
        <v>4694000000</v>
      </c>
      <c r="X21" s="22">
        <f t="shared" si="5"/>
        <v>3.1955688112484025E-2</v>
      </c>
      <c r="Y21" s="22">
        <f t="shared" si="6"/>
        <v>0.46868342564976567</v>
      </c>
      <c r="Z21" s="22">
        <f t="shared" si="7"/>
        <v>0</v>
      </c>
      <c r="AA21" s="22">
        <f t="shared" si="8"/>
        <v>0.49936088623775032</v>
      </c>
      <c r="AB21" s="22">
        <f t="shared" si="9"/>
        <v>1</v>
      </c>
      <c r="AC21" s="23">
        <v>8.3876000000000006E-2</v>
      </c>
      <c r="AD21" s="19">
        <v>355000000</v>
      </c>
      <c r="AE21" s="19">
        <v>112000000</v>
      </c>
      <c r="AF21" s="22">
        <f t="shared" si="10"/>
        <v>8.3876575401999137E-2</v>
      </c>
      <c r="AG21" s="19">
        <v>193000000</v>
      </c>
      <c r="AH21" s="2">
        <v>2344000000</v>
      </c>
      <c r="AI21" s="2">
        <v>2258000000</v>
      </c>
      <c r="AJ21" s="18" t="s">
        <v>77</v>
      </c>
      <c r="AK21" s="18"/>
      <c r="AL21" s="18"/>
      <c r="AM21" s="18"/>
      <c r="AN21" s="18"/>
      <c r="AO21" s="18"/>
      <c r="AP21" s="18"/>
      <c r="AQ21" s="18"/>
      <c r="AR21" s="18"/>
    </row>
    <row r="22" spans="1:44" ht="15.75">
      <c r="A22" s="25">
        <f t="shared" si="3"/>
        <v>18</v>
      </c>
      <c r="B22" s="27" t="s">
        <v>136</v>
      </c>
      <c r="C22" s="27" t="s">
        <v>136</v>
      </c>
      <c r="D22" s="33">
        <f>'Electric Proxy Group I'!D31/1000000</f>
        <v>4227</v>
      </c>
      <c r="E22" s="34">
        <v>0.6032771751673206</v>
      </c>
      <c r="F22" s="34">
        <v>0.19039926148165243</v>
      </c>
      <c r="G22" s="33">
        <f>'Electric Proxy Group I'!G31/1000000</f>
        <v>14324</v>
      </c>
      <c r="H22" s="33">
        <f>'Electric Proxy Group I'!H31/1000000</f>
        <v>10471.711857100001</v>
      </c>
      <c r="I22" s="9" t="s">
        <v>95</v>
      </c>
      <c r="J22" s="9" t="s">
        <v>101</v>
      </c>
      <c r="K22" s="20">
        <v>3.2631570000000001</v>
      </c>
      <c r="L22" s="20"/>
      <c r="M22" s="21">
        <f t="shared" si="1"/>
        <v>0.42408742152987677</v>
      </c>
      <c r="N22" s="22">
        <f t="shared" si="2"/>
        <v>0.11202108632213123</v>
      </c>
      <c r="O22" s="20">
        <f>'Electric Proxy Group I'!O31</f>
        <v>1.9136900323647661</v>
      </c>
      <c r="P22" s="20"/>
      <c r="Q22" s="20"/>
      <c r="R22" s="19">
        <v>941000000</v>
      </c>
      <c r="S22" s="19">
        <v>17000000</v>
      </c>
      <c r="T22" s="19">
        <v>6473000000</v>
      </c>
      <c r="U22" s="19"/>
      <c r="V22" s="19">
        <v>5472000000</v>
      </c>
      <c r="W22" s="19">
        <f t="shared" si="4"/>
        <v>12903000000</v>
      </c>
      <c r="X22" s="22">
        <f t="shared" si="5"/>
        <v>7.4246299310237934E-2</v>
      </c>
      <c r="Y22" s="22">
        <f t="shared" si="6"/>
        <v>0.50166627915988526</v>
      </c>
      <c r="Z22" s="22">
        <f t="shared" si="7"/>
        <v>0</v>
      </c>
      <c r="AA22" s="22">
        <f t="shared" si="8"/>
        <v>0.42408742152987677</v>
      </c>
      <c r="AB22" s="22">
        <f t="shared" si="9"/>
        <v>1</v>
      </c>
      <c r="AC22" s="23">
        <v>9.6582000000000001E-2</v>
      </c>
      <c r="AD22" s="19">
        <v>1116000000</v>
      </c>
      <c r="AE22" s="19">
        <v>342000000</v>
      </c>
      <c r="AF22" s="22">
        <f t="shared" si="10"/>
        <v>0.11202108632213123</v>
      </c>
      <c r="AG22" s="19">
        <v>595000000</v>
      </c>
      <c r="AH22" s="2">
        <v>5472000000</v>
      </c>
      <c r="AI22" s="2">
        <v>5151000000</v>
      </c>
      <c r="AJ22" s="18" t="s">
        <v>83</v>
      </c>
      <c r="AK22" s="18"/>
      <c r="AL22" s="18"/>
      <c r="AM22" s="18"/>
      <c r="AN22" s="18"/>
      <c r="AO22" s="18"/>
      <c r="AP22" s="18"/>
      <c r="AQ22" s="18"/>
      <c r="AR22" s="18"/>
    </row>
    <row r="23" spans="1:44" ht="15.75">
      <c r="A23" s="25">
        <f t="shared" si="3"/>
        <v>19</v>
      </c>
      <c r="B23" s="27" t="s">
        <v>138</v>
      </c>
      <c r="C23" s="27" t="s">
        <v>138</v>
      </c>
      <c r="D23" s="33">
        <f>'Electric Proxy Group I'!D33/1000000</f>
        <v>7472.3</v>
      </c>
      <c r="E23" s="35">
        <v>0.61935414798656374</v>
      </c>
      <c r="F23" s="35">
        <v>0.37431580637822354</v>
      </c>
      <c r="G23" s="33">
        <f>'Electric Proxy Group I'!G33/1000000</f>
        <v>19915.5</v>
      </c>
      <c r="H23" s="33">
        <f>'Electric Proxy Group I'!H33/1000000</f>
        <v>18510.816920879879</v>
      </c>
      <c r="I23" s="14" t="s">
        <v>97</v>
      </c>
      <c r="J23" s="15" t="s">
        <v>96</v>
      </c>
      <c r="K23" s="20">
        <v>4.7414940000000003</v>
      </c>
      <c r="L23" s="20"/>
      <c r="M23" s="21">
        <f t="shared" si="1"/>
        <v>0.46750007826277512</v>
      </c>
      <c r="N23" s="22">
        <f t="shared" si="2"/>
        <v>3.1574487545058372E-2</v>
      </c>
      <c r="O23" s="20">
        <f>'Electric Proxy Group I'!O33</f>
        <v>2.0658932748018883</v>
      </c>
      <c r="P23" s="20"/>
      <c r="Q23" s="20"/>
      <c r="R23" s="19">
        <v>860200000</v>
      </c>
      <c r="S23" s="19">
        <v>157200000</v>
      </c>
      <c r="T23" s="19">
        <v>9158200000</v>
      </c>
      <c r="U23" s="19">
        <v>30400000</v>
      </c>
      <c r="V23" s="19">
        <v>8960200000</v>
      </c>
      <c r="W23" s="19">
        <f t="shared" si="4"/>
        <v>19166200000</v>
      </c>
      <c r="X23" s="22">
        <f t="shared" si="5"/>
        <v>5.3083031586856025E-2</v>
      </c>
      <c r="Y23" s="22">
        <f t="shared" si="6"/>
        <v>0.47783076457513746</v>
      </c>
      <c r="Z23" s="22">
        <f t="shared" si="7"/>
        <v>1.5861255752313969E-3</v>
      </c>
      <c r="AA23" s="22">
        <f t="shared" si="8"/>
        <v>0.46750007826277512</v>
      </c>
      <c r="AB23" s="22">
        <f t="shared" si="9"/>
        <v>1</v>
      </c>
      <c r="AC23" s="23">
        <v>3.1614000000000003E-2</v>
      </c>
      <c r="AD23" s="19">
        <v>1909400000</v>
      </c>
      <c r="AE23" s="19">
        <v>402700000</v>
      </c>
      <c r="AF23" s="22">
        <f t="shared" si="10"/>
        <v>3.1574487545058372E-2</v>
      </c>
      <c r="AG23" s="19">
        <v>939000000</v>
      </c>
      <c r="AH23" s="2">
        <v>30123200000</v>
      </c>
      <c r="AI23" s="2">
        <v>29355200000</v>
      </c>
      <c r="AJ23" s="18" t="s">
        <v>91</v>
      </c>
      <c r="AK23" s="18"/>
      <c r="AL23" s="18"/>
      <c r="AM23" s="18"/>
      <c r="AN23" s="18"/>
      <c r="AO23" s="18"/>
      <c r="AP23" s="18"/>
      <c r="AQ23" s="18"/>
      <c r="AR23" s="18"/>
    </row>
    <row r="24" spans="1:44" ht="16.5" thickBot="1">
      <c r="A24" s="25">
        <f t="shared" si="3"/>
        <v>20</v>
      </c>
      <c r="B24" s="29" t="s">
        <v>139</v>
      </c>
      <c r="C24" s="29" t="s">
        <v>139</v>
      </c>
      <c r="D24" s="33">
        <f>'Electric Proxy Group I'!D34/1000000</f>
        <v>11106.92</v>
      </c>
      <c r="E24" s="34">
        <v>0.85530616103503221</v>
      </c>
      <c r="F24" s="34">
        <v>0.13787825585897057</v>
      </c>
      <c r="G24" s="33">
        <f>'Electric Proxy Group I'!G34/1000000</f>
        <v>32841.75</v>
      </c>
      <c r="H24" s="33">
        <f>'Electric Proxy Group I'!H34/1000000</f>
        <v>20643.968263722792</v>
      </c>
      <c r="I24" s="16" t="s">
        <v>97</v>
      </c>
      <c r="J24" s="17" t="s">
        <v>96</v>
      </c>
      <c r="K24" s="20">
        <v>3.7498849999999999</v>
      </c>
      <c r="L24" s="20"/>
      <c r="M24" s="21">
        <f t="shared" si="1"/>
        <v>0.42612257248706809</v>
      </c>
      <c r="N24" s="22">
        <f t="shared" si="2"/>
        <v>0.10391184921085782</v>
      </c>
      <c r="O24" s="20">
        <f>'Electric Proxy Group I'!O34</f>
        <v>1.8731740416480431</v>
      </c>
      <c r="P24" s="20"/>
      <c r="Q24" s="20"/>
      <c r="R24" s="19">
        <v>392000000</v>
      </c>
      <c r="S24" s="19">
        <v>255529000</v>
      </c>
      <c r="T24" s="19">
        <v>14194718000</v>
      </c>
      <c r="U24" s="19"/>
      <c r="V24" s="19">
        <v>11020849000</v>
      </c>
      <c r="W24" s="19">
        <f t="shared" si="4"/>
        <v>25863096000</v>
      </c>
      <c r="X24" s="22">
        <f t="shared" si="5"/>
        <v>2.5036793738847044E-2</v>
      </c>
      <c r="Y24" s="22">
        <f t="shared" si="6"/>
        <v>0.54884063377408487</v>
      </c>
      <c r="Z24" s="22">
        <f t="shared" si="7"/>
        <v>0</v>
      </c>
      <c r="AA24" s="22">
        <f t="shared" si="8"/>
        <v>0.42612257248706809</v>
      </c>
      <c r="AB24" s="22">
        <f t="shared" si="9"/>
        <v>1</v>
      </c>
      <c r="AC24" s="23">
        <v>0.103911</v>
      </c>
      <c r="AD24" s="19">
        <v>2324475000</v>
      </c>
      <c r="AE24" s="19">
        <v>619879000</v>
      </c>
      <c r="AF24" s="22">
        <f t="shared" si="10"/>
        <v>0.10391184921085782</v>
      </c>
      <c r="AG24" s="19">
        <v>1123379000</v>
      </c>
      <c r="AH24" s="2">
        <v>11020849000</v>
      </c>
      <c r="AI24" s="2">
        <v>10600920000</v>
      </c>
      <c r="AJ24" s="18" t="s">
        <v>93</v>
      </c>
      <c r="AK24" s="18"/>
      <c r="AL24" s="18"/>
      <c r="AM24" s="18"/>
      <c r="AN24" s="18"/>
      <c r="AO24" s="18"/>
      <c r="AP24" s="18"/>
      <c r="AQ24" s="18"/>
      <c r="AR24" s="18"/>
    </row>
    <row r="25" spans="1:44" ht="15.75"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3">
        <f t="shared" si="2"/>
        <v>8.6163413127247721E-2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23">
        <f>AVERAGE(AC5:AC24)</f>
        <v>8.7720666666666683E-2</v>
      </c>
      <c r="AD25" s="18"/>
      <c r="AE25" s="18"/>
      <c r="AF25" s="23">
        <f>AVERAGE(AF5:AF24)</f>
        <v>8.6163413127247721E-2</v>
      </c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ht="15.75"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3">
        <f t="shared" si="2"/>
        <v>9.2798122083573048E-2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23">
        <f>MEDIAN(AC5:AC24)</f>
        <v>9.3220499999999998E-2</v>
      </c>
      <c r="AD26" s="18"/>
      <c r="AE26" s="18"/>
      <c r="AF26" s="23">
        <f>MEDIAN(AF5:AF24)</f>
        <v>9.2798122083573048E-2</v>
      </c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4" ht="15.75"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4" ht="15.7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 ht="15.75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4" ht="15.75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4" ht="15.75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1:44" ht="15.7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</row>
    <row r="33" spans="3:44" ht="15.75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</row>
    <row r="34" spans="3:44" ht="15.75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3:44" ht="15.75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3:44" ht="15.7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3:44" ht="15.75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3:44" ht="15.75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3:44" ht="15.75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3:44" ht="15.7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3:44" ht="15.75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3:44" ht="15.75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3:44" ht="15.75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3:44" ht="15.7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3:44" ht="15.75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3:44" ht="15.75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  <row r="47" spans="3:44" ht="15.7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</row>
    <row r="48" spans="3:44" ht="15.7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</row>
    <row r="49" spans="3:44" ht="15.75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</row>
    <row r="50" spans="3:44" ht="15.75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3:44" ht="15.75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</row>
    <row r="52" spans="3:44" ht="15.7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</row>
    <row r="53" spans="3:44" ht="15.75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</row>
    <row r="54" spans="3:44" ht="15.75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</row>
    <row r="55" spans="3:44" ht="15.75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3:44" ht="15.7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</row>
    <row r="57" spans="3:44" ht="15.7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</row>
    <row r="58" spans="3:44" ht="15.7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</row>
    <row r="59" spans="3:44" ht="15.75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</row>
    <row r="60" spans="3:44" ht="15.7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</row>
    <row r="61" spans="3:44" ht="15.75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</row>
    <row r="62" spans="3:44" ht="15.75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</row>
    <row r="63" spans="3:44" ht="15.75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</row>
    <row r="64" spans="3:44" ht="15.75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</row>
    <row r="65" spans="3:44" ht="15.7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</row>
    <row r="66" spans="3:44" ht="15.7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</row>
    <row r="67" spans="3:44" ht="15.75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</row>
    <row r="68" spans="3:44" ht="15.75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</row>
    <row r="69" spans="3:44" ht="15.75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</row>
    <row r="70" spans="3:44" ht="15.75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</row>
    <row r="71" spans="3:44" ht="15.75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</row>
    <row r="72" spans="3:44" ht="15.75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</row>
    <row r="73" spans="3:44" ht="15.75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</row>
    <row r="74" spans="3:44" ht="15.7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</row>
    <row r="75" spans="3:44" ht="15.75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</row>
    <row r="76" spans="3:44" ht="15.75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</row>
    <row r="77" spans="3:44" ht="15.75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</row>
    <row r="78" spans="3:44" ht="15.75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</row>
    <row r="79" spans="3:44" ht="15.75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</row>
    <row r="80" spans="3:44" ht="15.75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</row>
    <row r="81" spans="3:44" ht="15.75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</row>
    <row r="82" spans="3:44" ht="15.75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</row>
    <row r="83" spans="3:44" ht="15.7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</row>
    <row r="84" spans="3:44" ht="15.75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</row>
    <row r="85" spans="3:44" ht="15.75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</row>
    <row r="86" spans="3:44" ht="15.75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</row>
    <row r="87" spans="3:44" ht="15.75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</row>
    <row r="88" spans="3:44" ht="15.75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</row>
    <row r="89" spans="3:44" ht="15.75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</row>
    <row r="90" spans="3:44" ht="15.75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</row>
    <row r="91" spans="3:44" ht="15.75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</row>
    <row r="92" spans="3:44" ht="15.75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</row>
    <row r="93" spans="3:44" ht="15.75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</row>
    <row r="94" spans="3:44" ht="15.75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</row>
    <row r="95" spans="3:44" ht="15.75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</row>
    <row r="96" spans="3:44" ht="15.75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</row>
    <row r="97" spans="3:44" ht="15.75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</row>
    <row r="98" spans="3:44" ht="15.75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</row>
    <row r="99" spans="3:44" ht="15.75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</row>
    <row r="100" spans="3:44" ht="15.75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</row>
    <row r="101" spans="3:44" ht="15.75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</row>
    <row r="102" spans="3:44" ht="15.75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</row>
    <row r="103" spans="3:44" ht="15.75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</row>
    <row r="104" spans="3:44" ht="15.75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</row>
    <row r="105" spans="3:44" ht="15.75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</row>
    <row r="106" spans="3:44" ht="15.75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</row>
    <row r="107" spans="3:44" ht="15.75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</row>
    <row r="108" spans="3:44" ht="15.75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</row>
    <row r="109" spans="3:44" ht="15.75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</row>
    <row r="110" spans="3:44" ht="15.75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</row>
    <row r="111" spans="3:44" ht="15.75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</row>
    <row r="112" spans="3:44" ht="15.75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</row>
    <row r="113" spans="3:44" ht="15.75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</row>
    <row r="114" spans="3:44" ht="15.75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</row>
    <row r="115" spans="3:44" ht="15.75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</row>
    <row r="116" spans="3:44" ht="15.75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</row>
    <row r="117" spans="3:44" ht="15.75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</row>
    <row r="118" spans="3:44" ht="15.75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</row>
    <row r="119" spans="3:44" ht="15.75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</row>
    <row r="120" spans="3:44" ht="15.75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</row>
    <row r="121" spans="3:44" ht="15.75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</row>
    <row r="122" spans="3:44" ht="15.75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</row>
    <row r="123" spans="3:44" ht="15.75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</row>
    <row r="124" spans="3:44" ht="15.75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</row>
    <row r="125" spans="3:44" ht="15.75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</row>
    <row r="126" spans="3:44" ht="15.75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</row>
    <row r="127" spans="3:44" ht="15.75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</row>
    <row r="128" spans="3:44" ht="15.75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</row>
    <row r="129" spans="3:44" ht="15.75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</row>
    <row r="130" spans="3:44" ht="15.75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</row>
    <row r="131" spans="3:44" ht="15.75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</row>
    <row r="132" spans="3:44" ht="15.75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</row>
    <row r="133" spans="3:44" ht="15.75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</row>
    <row r="134" spans="3:44" ht="15.75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</row>
    <row r="135" spans="3:44" ht="15.75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</row>
    <row r="136" spans="3:44" ht="15.75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</row>
    <row r="137" spans="3:44" ht="15.75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</row>
    <row r="138" spans="3:44" ht="15.75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</row>
    <row r="139" spans="3:44" ht="15.75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</row>
    <row r="140" spans="3:44" ht="15.75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</row>
    <row r="141" spans="3:44" ht="15.75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</row>
    <row r="142" spans="3:44" ht="15.75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</row>
    <row r="143" spans="3:44" ht="15.75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</row>
    <row r="144" spans="3:44" ht="15.75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</row>
    <row r="145" spans="3:44" ht="15.75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</row>
    <row r="146" spans="3:44" ht="15.75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</row>
    <row r="147" spans="3:44" ht="15.75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</row>
    <row r="148" spans="3:44" ht="15.75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</row>
    <row r="149" spans="3:44" ht="15.75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</row>
    <row r="150" spans="3:44" ht="15.75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</row>
    <row r="151" spans="3:44" ht="15.75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</row>
    <row r="152" spans="3:44" ht="15.75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</row>
    <row r="153" spans="3:44" ht="15.75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</row>
    <row r="154" spans="3:44" ht="15.75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</row>
    <row r="155" spans="3:44" ht="15.75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</row>
    <row r="156" spans="3:44" ht="15.75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</row>
    <row r="157" spans="3:44" ht="15.75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</row>
    <row r="158" spans="3:44" ht="15.75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</row>
    <row r="159" spans="3:44" ht="15.75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</row>
    <row r="160" spans="3:44" ht="15.75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</row>
    <row r="161" spans="3:44" ht="15.75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</row>
    <row r="162" spans="3:44" ht="15.75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</row>
    <row r="163" spans="3:44" ht="15.75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</row>
    <row r="164" spans="3:44" ht="15.75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</row>
    <row r="165" spans="3:44" ht="15.75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</row>
    <row r="166" spans="3:44" ht="15.75"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</row>
    <row r="167" spans="3:44" ht="15.75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</row>
    <row r="168" spans="3:44" ht="15.75"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</row>
    <row r="169" spans="3:44" ht="15.75"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</row>
    <row r="170" spans="3:44" ht="15.75"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</row>
    <row r="171" spans="3:44" ht="15.75"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</row>
    <row r="172" spans="3:44" ht="15.75"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</row>
  </sheetData>
  <pageMargins left="0.7" right="0.7" top="0.75" bottom="0.75" header="0.3" footer="0.3"/>
  <pageSetup paperSize="16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DD8513F-721E-4C23-9075-D79701F1FB42}"/>
</file>

<file path=customXml/itemProps2.xml><?xml version="1.0" encoding="utf-8"?>
<ds:datastoreItem xmlns:ds="http://schemas.openxmlformats.org/officeDocument/2006/customXml" ds:itemID="{7F9C9723-B288-4794-B2FE-75F8403F4846}"/>
</file>

<file path=customXml/itemProps3.xml><?xml version="1.0" encoding="utf-8"?>
<ds:datastoreItem xmlns:ds="http://schemas.openxmlformats.org/officeDocument/2006/customXml" ds:itemID="{D2B4FF45-DF92-4EE7-B301-ACB8F82A85D7}"/>
</file>

<file path=customXml/itemProps4.xml><?xml version="1.0" encoding="utf-8"?>
<ds:datastoreItem xmlns:ds="http://schemas.openxmlformats.org/officeDocument/2006/customXml" ds:itemID="{F4885A41-1B95-4BAB-9301-2F6232BB1C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Calcbench Export</vt:lpstr>
      <vt:lpstr>Electric Proxy Group I</vt:lpstr>
      <vt:lpstr>Electric Proxy Group I (2)</vt:lpstr>
      <vt:lpstr>Hevert Proxy Group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2017-03-29T11:37:45Z</dcterms:created>
  <dcterms:modified xsi:type="dcterms:W3CDTF">2017-04-04T00:31:11Z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{9AE60D7A-67D6-40A5-A839-BCA7D39E8A68}</vt:lpwstr>
  </property>
  <property fmtid="{D5CDD505-2E9C-101B-9397-08002B2CF9AE}" pid="3" name="ContentTypeId">
    <vt:lpwstr>0x0101006E56B4D1795A2E4DB2F0B01679ED314A00718D2FBB09848246B6FD4A5A815592E3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