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3500" activeTab="2"/>
  </bookViews>
  <sheets>
    <sheet name="MJS-5 Page 5.01" sheetId="1" r:id="rId1"/>
    <sheet name="MJS-5 Page 5.02" sheetId="2" r:id="rId2"/>
    <sheet name="MJS-5 Page 5.03" sheetId="3" r:id="rId3"/>
  </sheets>
  <definedNames>
    <definedName name="DOCKET">'MJS-5 Page 5.03'!$A$9</definedName>
    <definedName name="_xlnm.Print_Area" localSheetId="0">'MJS-5 Page 5.01'!$A$3:$E$25</definedName>
    <definedName name="_xlnm.Print_Area" localSheetId="1">'MJS-5 Page 5.02'!$A$3:$E$22</definedName>
    <definedName name="_xlnm.Print_Area" localSheetId="2">'MJS-5 Page 5.03'!$A$3:$E$20</definedName>
    <definedName name="PSE">'MJS-5 Page 5.03'!$A$6</definedName>
    <definedName name="TESTYEAR">'MJS-5 Page 5.03'!$A$8</definedName>
  </definedNames>
  <calcPr fullCalcOnLoad="1"/>
</workbook>
</file>

<file path=xl/sharedStrings.xml><?xml version="1.0" encoding="utf-8"?>
<sst xmlns="http://schemas.openxmlformats.org/spreadsheetml/2006/main" count="56" uniqueCount="38">
  <si>
    <t>CONVERSION FACTOR</t>
  </si>
  <si>
    <t>LINE</t>
  </si>
  <si>
    <t>NO.</t>
  </si>
  <si>
    <t>DESCRIPTION</t>
  </si>
  <si>
    <t>BASE</t>
  </si>
  <si>
    <t>RATE</t>
  </si>
  <si>
    <t>AMOUNT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</si>
  <si>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</si>
  <si>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</si>
  <si>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</si>
  <si>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</si>
  <si>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</si>
  <si>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PUGET SOUND ENERGY-GAS </t>
  </si>
  <si>
    <t>FOR THE TWELVE MONTHS ENDED DECEMBER  31, 2008</t>
  </si>
  <si>
    <t>GENERAL RATE INCREASE</t>
  </si>
  <si>
    <t xml:space="preserve"> </t>
  </si>
  <si>
    <t>RATE BASE</t>
  </si>
  <si>
    <t>RATE OF RETURN</t>
  </si>
  <si>
    <t>OPERATING INCOME REQUIREMENT</t>
  </si>
  <si>
    <t>PRO FORMA OPERATING INCOME</t>
  </si>
  <si>
    <t>OPERATING INCOME DEFICIENCY</t>
  </si>
  <si>
    <t>REVENUE REQUIREMENT DEFICIENCY</t>
  </si>
  <si>
    <t>OTHER OPERATING REVENUES</t>
  </si>
  <si>
    <t>PRO FORMA COST OF CAPITAL</t>
  </si>
  <si>
    <t>PRO FORMA</t>
  </si>
  <si>
    <t>COST OF</t>
  </si>
  <si>
    <t>CAPITAL %</t>
  </si>
  <si>
    <t>COST %</t>
  </si>
  <si>
    <t>CAPITAL</t>
  </si>
  <si>
    <t>SHORT TERM DEBT</t>
  </si>
  <si>
    <t>LONG TERM DEBT</t>
  </si>
  <si>
    <t>PREFERRED STOCK</t>
  </si>
  <si>
    <t>EQUITY</t>
  </si>
  <si>
    <t>TOTAL</t>
  </si>
  <si>
    <t>AFTER TAX SHORT TERM DEBT ( LINE 1 * 65%)</t>
  </si>
  <si>
    <t>AFTER TAX LONG TERM DEBT ( LINE 2 * 65%)</t>
  </si>
  <si>
    <t>PREFERRED</t>
  </si>
  <si>
    <t>TOTAL AFTER TAX COST OF CAPITAL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</si>
</sst>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?_);_(@_)"/>
    <numFmt numFmtId="165" formatCode="0.000000"/>
    <numFmt numFmtId="166" formatCode="0.000%"/>
    <numFmt numFmtId="167" formatCode="_(* #,##0.000000_);_(* \(#,##0.000000\);_(* &quot;-&quot;??????_);_(@_)"/>
    <numFmt numFmtId="168" formatCode="#,##0;\(#,##0\)"/>
    <numFmt numFmtId="169" formatCode="0.00000%"/>
  </numFmts>
  <fonts count="4"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7" fontId="2" fillId="0" borderId="1" xfId="0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3" xfId="15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42" fontId="2" fillId="0" borderId="0" xfId="17" applyNumberFormat="1" applyFont="1" applyFill="1" applyAlignment="1">
      <alignment horizontal="right"/>
    </xf>
    <xf numFmtId="10" fontId="2" fillId="0" borderId="1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168" fontId="2" fillId="0" borderId="1" xfId="0" applyNumberFormat="1" applyFont="1" applyFill="1" applyBorder="1" applyAlignment="1">
      <alignment/>
    </xf>
    <xf numFmtId="169" fontId="2" fillId="0" borderId="1" xfId="19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/>
    </xf>
    <xf numFmtId="0" fontId="2" fillId="0" borderId="0" xfId="0" applyNumberFormat="1" applyFont="1" applyFill="1" applyAlignment="1">
      <alignment vertical="top"/>
    </xf>
    <xf numFmtId="15" fontId="2" fillId="0" borderId="0" xfId="0" applyNumberFormat="1" applyFont="1" applyFill="1" applyAlignment="1">
      <alignment/>
    </xf>
    <xf numFmtId="42" fontId="2" fillId="0" borderId="4" xfId="17" applyNumberFormat="1" applyFont="1" applyFill="1" applyBorder="1" applyAlignment="1">
      <alignment horizontal="right"/>
    </xf>
    <xf numFmtId="18" fontId="1" fillId="0" borderId="0" xfId="0" applyNumberFormat="1" applyFont="1" applyFill="1" applyAlignment="1">
      <alignment horizontal="centerContinuous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fill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2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A1">
      <selection activeCell="B15" sqref="B15"/>
    </sheetView>
  </sheetViews>
  <sheetFormatPr defaultColWidth="9.00390625" defaultRowHeight="14.25"/>
  <cols>
    <col min="2" max="2" width="28.875" style="0" bestFit="1" customWidth="1"/>
    <col min="5" max="5" width="16.75390625" style="0" customWidth="1"/>
  </cols>
  <sheetData>
    <row r="3" spans="1:5" ht="14.25">
      <c r="A3" s="40" t="s">
        <v>12</v>
      </c>
      <c r="B3" s="40"/>
      <c r="C3" s="40"/>
      <c r="D3" s="40"/>
      <c r="E3" s="40"/>
    </row>
    <row r="4" spans="1:5" ht="14.25">
      <c r="A4" s="40" t="s">
        <v>14</v>
      </c>
      <c r="B4" s="40"/>
      <c r="C4" s="40"/>
      <c r="D4" s="40"/>
      <c r="E4" s="40"/>
    </row>
    <row r="5" spans="1:5" ht="14.25">
      <c r="A5" s="40" t="s">
        <v>13</v>
      </c>
      <c r="B5" s="40"/>
      <c r="C5" s="40"/>
      <c r="D5" s="40"/>
      <c r="E5" s="40"/>
    </row>
    <row r="6" spans="1:5" ht="14.25">
      <c r="A6" s="40" t="s">
        <v>14</v>
      </c>
      <c r="B6" s="40"/>
      <c r="C6" s="40"/>
      <c r="D6" s="40"/>
      <c r="E6" s="40"/>
    </row>
    <row r="8" spans="1:5" ht="14.25">
      <c r="A8" s="4" t="s">
        <v>1</v>
      </c>
      <c r="B8" s="7"/>
      <c r="C8" s="7"/>
      <c r="D8" s="7"/>
      <c r="E8" s="8" t="s">
        <v>15</v>
      </c>
    </row>
    <row r="9" spans="1:5" ht="14.25">
      <c r="A9" s="5" t="s">
        <v>2</v>
      </c>
      <c r="B9" s="18" t="s">
        <v>3</v>
      </c>
      <c r="C9" s="19"/>
      <c r="D9" s="19"/>
      <c r="E9" s="20" t="s">
        <v>15</v>
      </c>
    </row>
    <row r="10" spans="1:5" ht="14.25">
      <c r="A10" s="7"/>
      <c r="B10" s="7"/>
      <c r="C10" s="7"/>
      <c r="D10" s="7"/>
      <c r="E10" s="7"/>
    </row>
    <row r="11" spans="1:5" ht="14.25">
      <c r="A11" s="8">
        <v>1</v>
      </c>
      <c r="B11" s="7" t="s">
        <v>16</v>
      </c>
      <c r="C11" s="7"/>
      <c r="D11" s="7"/>
      <c r="E11" s="21">
        <v>1474390202.7242548</v>
      </c>
    </row>
    <row r="12" spans="1:5" ht="14.25">
      <c r="A12" s="8">
        <f aca="true" t="shared" si="0" ref="A12:A20">A11+1</f>
        <v>2</v>
      </c>
      <c r="B12" s="9" t="s">
        <v>17</v>
      </c>
      <c r="C12" s="7"/>
      <c r="D12" s="7"/>
      <c r="E12" s="22">
        <f>'MJS-5 Page 5.02'!E16</f>
        <v>0.08560000000000001</v>
      </c>
    </row>
    <row r="13" spans="1:5" ht="14.25">
      <c r="A13" s="8">
        <f t="shared" si="0"/>
        <v>3</v>
      </c>
      <c r="B13" s="9"/>
      <c r="C13" s="7"/>
      <c r="D13" s="7"/>
      <c r="E13" s="7"/>
    </row>
    <row r="14" spans="1:5" ht="14.25">
      <c r="A14" s="8">
        <f t="shared" si="0"/>
        <v>4</v>
      </c>
      <c r="B14" s="7" t="s">
        <v>18</v>
      </c>
      <c r="C14" s="7"/>
      <c r="D14" s="7"/>
      <c r="E14" s="23">
        <f>E11*E12</f>
        <v>126207801.35319623</v>
      </c>
    </row>
    <row r="15" spans="1:5" ht="14.25">
      <c r="A15" s="8">
        <f>A14+1</f>
        <v>5</v>
      </c>
      <c r="B15" s="7"/>
      <c r="C15" s="7"/>
      <c r="D15" s="24"/>
      <c r="E15" s="23"/>
    </row>
    <row r="16" spans="1:5" ht="14.25">
      <c r="A16" s="8">
        <f t="shared" si="0"/>
        <v>6</v>
      </c>
      <c r="B16" s="9" t="s">
        <v>19</v>
      </c>
      <c r="C16" s="7"/>
      <c r="D16" s="7"/>
      <c r="E16" s="25">
        <v>109292915.36334753</v>
      </c>
    </row>
    <row r="17" spans="1:5" ht="14.25">
      <c r="A17" s="8">
        <f>A16+1</f>
        <v>7</v>
      </c>
      <c r="B17" s="9" t="s">
        <v>20</v>
      </c>
      <c r="C17" s="7"/>
      <c r="D17" s="7"/>
      <c r="E17" s="23">
        <f>+E14-E16</f>
        <v>16914885.989848703</v>
      </c>
    </row>
    <row r="18" spans="1:5" ht="14.25">
      <c r="A18" s="8">
        <f t="shared" si="0"/>
        <v>8</v>
      </c>
      <c r="B18" s="7"/>
      <c r="C18" s="7"/>
      <c r="D18" s="7"/>
      <c r="E18" s="23"/>
    </row>
    <row r="19" spans="1:5" ht="14.25">
      <c r="A19" s="8">
        <f t="shared" si="0"/>
        <v>9</v>
      </c>
      <c r="B19" s="7" t="s">
        <v>0</v>
      </c>
      <c r="C19" s="7"/>
      <c r="D19" s="7"/>
      <c r="E19" s="26">
        <f>'MJS-5 Page 5.03'!E20</f>
        <v>0.621891</v>
      </c>
    </row>
    <row r="20" spans="1:5" ht="14.25">
      <c r="A20" s="8">
        <f t="shared" si="0"/>
        <v>10</v>
      </c>
      <c r="B20" s="7"/>
      <c r="C20" s="27"/>
      <c r="D20" s="7"/>
      <c r="E20" s="28"/>
    </row>
    <row r="21" spans="1:5" ht="14.25">
      <c r="A21" s="8">
        <v>11</v>
      </c>
      <c r="B21" s="7"/>
      <c r="C21" s="7"/>
      <c r="D21" s="7"/>
      <c r="E21" s="29"/>
    </row>
    <row r="22" spans="1:5" ht="14.25">
      <c r="A22" s="8">
        <v>12</v>
      </c>
      <c r="B22" s="30" t="s">
        <v>21</v>
      </c>
      <c r="C22" s="30"/>
      <c r="D22" s="7"/>
      <c r="E22" s="23">
        <f>ROUND(+E17/E19,0)</f>
        <v>27199117</v>
      </c>
    </row>
    <row r="23" spans="1:5" ht="14.25">
      <c r="A23" s="8">
        <v>13</v>
      </c>
      <c r="B23" s="7" t="s">
        <v>22</v>
      </c>
      <c r="C23" s="7"/>
      <c r="D23" s="7"/>
      <c r="E23" s="23">
        <v>184228</v>
      </c>
    </row>
    <row r="24" spans="1:5" ht="14.25">
      <c r="A24" s="8">
        <v>14</v>
      </c>
      <c r="B24" s="7"/>
      <c r="C24" s="7"/>
      <c r="D24" s="7"/>
      <c r="E24" s="7"/>
    </row>
    <row r="25" spans="1:5" ht="15" thickBot="1">
      <c r="A25" s="8">
        <v>15</v>
      </c>
      <c r="B25" s="30" t="s">
        <v>21</v>
      </c>
      <c r="C25" s="31"/>
      <c r="D25" s="31"/>
      <c r="E25" s="32">
        <f>E22-E23</f>
        <v>27014889</v>
      </c>
    </row>
    <row r="26" ht="15" thickTop="1"/>
  </sheetData>
  <mergeCells count="4">
    <mergeCell ref="A3:E3"/>
    <mergeCell ref="A4:E4"/>
    <mergeCell ref="A5:E5"/>
    <mergeCell ref="A6:E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3" sqref="A3:E22"/>
    </sheetView>
  </sheetViews>
  <sheetFormatPr defaultColWidth="9.00390625" defaultRowHeight="14.25"/>
  <cols>
    <col min="2" max="2" width="35.75390625" style="0" bestFit="1" customWidth="1"/>
  </cols>
  <sheetData>
    <row r="3" spans="1:5" ht="14.25">
      <c r="A3" s="1" t="s">
        <v>12</v>
      </c>
      <c r="B3" s="2"/>
      <c r="C3" s="2"/>
      <c r="D3" s="2"/>
      <c r="E3" s="2"/>
    </row>
    <row r="4" spans="1:5" ht="14.25">
      <c r="A4" s="1" t="s">
        <v>23</v>
      </c>
      <c r="B4" s="2"/>
      <c r="C4" s="33"/>
      <c r="D4" s="2"/>
      <c r="E4" s="2"/>
    </row>
    <row r="5" spans="1:5" ht="14.25">
      <c r="A5" s="2" t="s">
        <v>13</v>
      </c>
      <c r="B5" s="2"/>
      <c r="C5" s="2"/>
      <c r="D5" s="2"/>
      <c r="E5" s="2"/>
    </row>
    <row r="6" spans="1:5" ht="14.25">
      <c r="A6" s="1" t="s">
        <v>14</v>
      </c>
      <c r="B6" s="2"/>
      <c r="C6" s="2"/>
      <c r="D6" s="2"/>
      <c r="E6" s="2"/>
    </row>
    <row r="7" spans="1:5" ht="14.25">
      <c r="A7" s="3"/>
      <c r="B7" s="3"/>
      <c r="C7" s="3"/>
      <c r="D7" s="3"/>
      <c r="E7" s="3"/>
    </row>
    <row r="8" spans="1:5" ht="14.25">
      <c r="A8" s="3"/>
      <c r="B8" s="3"/>
      <c r="C8" s="3"/>
      <c r="D8" s="3"/>
      <c r="E8" s="3"/>
    </row>
    <row r="9" spans="1:5" ht="14.25">
      <c r="A9" s="4" t="s">
        <v>1</v>
      </c>
      <c r="B9" s="3"/>
      <c r="C9" s="4" t="s">
        <v>24</v>
      </c>
      <c r="D9" s="4"/>
      <c r="E9" s="4" t="s">
        <v>25</v>
      </c>
    </row>
    <row r="10" spans="1:5" ht="14.25">
      <c r="A10" s="34" t="s">
        <v>2</v>
      </c>
      <c r="B10" s="35" t="s">
        <v>3</v>
      </c>
      <c r="C10" s="34" t="s">
        <v>26</v>
      </c>
      <c r="D10" s="34" t="s">
        <v>27</v>
      </c>
      <c r="E10" s="34" t="s">
        <v>28</v>
      </c>
    </row>
    <row r="11" spans="1:5" ht="14.25">
      <c r="A11" s="36"/>
      <c r="B11" s="36"/>
      <c r="C11" s="36"/>
      <c r="D11" s="36"/>
      <c r="E11" s="36"/>
    </row>
    <row r="12" spans="1:5" ht="14.25">
      <c r="A12" s="8">
        <v>1</v>
      </c>
      <c r="B12" s="7" t="s">
        <v>29</v>
      </c>
      <c r="C12" s="37">
        <v>0.0395</v>
      </c>
      <c r="D12" s="37">
        <v>0.0247</v>
      </c>
      <c r="E12" s="37">
        <f>ROUND(C12*D12,4)</f>
        <v>0.001</v>
      </c>
    </row>
    <row r="13" spans="1:5" ht="14.25">
      <c r="A13" s="8">
        <v>2</v>
      </c>
      <c r="B13" s="7" t="s">
        <v>30</v>
      </c>
      <c r="C13" s="37">
        <f>C16-C14-C15-C12</f>
        <v>0.48050000000000004</v>
      </c>
      <c r="D13" s="37">
        <v>0.0682</v>
      </c>
      <c r="E13" s="37">
        <f>ROUND(C13*D13,4)</f>
        <v>0.0328</v>
      </c>
    </row>
    <row r="14" spans="1:5" ht="14.25">
      <c r="A14" s="8">
        <v>3</v>
      </c>
      <c r="B14" s="7" t="s">
        <v>31</v>
      </c>
      <c r="C14" s="37">
        <v>0</v>
      </c>
      <c r="D14" s="37">
        <v>0</v>
      </c>
      <c r="E14" s="37">
        <f>ROUND(C14*D14,4)</f>
        <v>0</v>
      </c>
    </row>
    <row r="15" spans="1:5" ht="14.25">
      <c r="A15" s="8">
        <v>4</v>
      </c>
      <c r="B15" s="7" t="s">
        <v>32</v>
      </c>
      <c r="C15" s="38">
        <v>0.48</v>
      </c>
      <c r="D15" s="22">
        <v>0.108</v>
      </c>
      <c r="E15" s="37">
        <f>ROUND(C15*D15,4)</f>
        <v>0.0518</v>
      </c>
    </row>
    <row r="16" spans="1:5" ht="14.25">
      <c r="A16" s="8">
        <v>5</v>
      </c>
      <c r="B16" s="7" t="s">
        <v>33</v>
      </c>
      <c r="C16" s="39">
        <v>1</v>
      </c>
      <c r="D16" s="37"/>
      <c r="E16" s="39">
        <f>SUM(E12:E15)</f>
        <v>0.08560000000000001</v>
      </c>
    </row>
    <row r="17" spans="1:5" ht="14.25">
      <c r="A17" s="8">
        <v>6</v>
      </c>
      <c r="B17" s="7"/>
      <c r="C17" s="37"/>
      <c r="D17" s="37"/>
      <c r="E17" s="37"/>
    </row>
    <row r="18" spans="1:5" ht="14.25">
      <c r="A18" s="8">
        <v>7</v>
      </c>
      <c r="B18" s="7" t="s">
        <v>34</v>
      </c>
      <c r="C18" s="37">
        <f>C12</f>
        <v>0.0395</v>
      </c>
      <c r="D18" s="37">
        <f>D12*0.65</f>
        <v>0.016055</v>
      </c>
      <c r="E18" s="37">
        <f>ROUND(E12*0.65,4)</f>
        <v>0.0007</v>
      </c>
    </row>
    <row r="19" spans="1:5" ht="14.25">
      <c r="A19" s="8">
        <v>8</v>
      </c>
      <c r="B19" s="7" t="s">
        <v>35</v>
      </c>
      <c r="C19" s="37">
        <f>C13</f>
        <v>0.48050000000000004</v>
      </c>
      <c r="D19" s="37">
        <f>D13*0.65</f>
        <v>0.04433</v>
      </c>
      <c r="E19" s="37">
        <f>ROUND(E13*0.65,4)</f>
        <v>0.0213</v>
      </c>
    </row>
    <row r="20" spans="1:5" ht="14.25">
      <c r="A20" s="8">
        <v>9</v>
      </c>
      <c r="B20" s="7" t="s">
        <v>36</v>
      </c>
      <c r="C20" s="37">
        <f>C14</f>
        <v>0</v>
      </c>
      <c r="D20" s="37">
        <f>D14</f>
        <v>0</v>
      </c>
      <c r="E20" s="37">
        <f>ROUND(C20*D20,4)</f>
        <v>0</v>
      </c>
    </row>
    <row r="21" spans="1:5" ht="14.25">
      <c r="A21" s="8">
        <v>10</v>
      </c>
      <c r="B21" s="7" t="s">
        <v>32</v>
      </c>
      <c r="C21" s="38">
        <f>C15</f>
        <v>0.48</v>
      </c>
      <c r="D21" s="22">
        <f>D15</f>
        <v>0.108</v>
      </c>
      <c r="E21" s="37">
        <f>ROUND(C21*D21,4)</f>
        <v>0.0518</v>
      </c>
    </row>
    <row r="22" spans="1:5" ht="14.25">
      <c r="A22" s="8">
        <v>11</v>
      </c>
      <c r="B22" s="7" t="s">
        <v>37</v>
      </c>
      <c r="C22" s="39">
        <f>SUM(C18:C21)</f>
        <v>1</v>
      </c>
      <c r="D22" s="37"/>
      <c r="E22" s="39">
        <f>SUM(E18:E21)</f>
        <v>0.0738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0"/>
  <sheetViews>
    <sheetView tabSelected="1" workbookViewId="0" topLeftCell="A1">
      <selection activeCell="B10" sqref="B10"/>
    </sheetView>
  </sheetViews>
  <sheetFormatPr defaultColWidth="9.00390625" defaultRowHeight="14.25"/>
  <cols>
    <col min="2" max="2" width="53.375" style="0" bestFit="1" customWidth="1"/>
    <col min="5" max="5" width="13.50390625" style="0" customWidth="1"/>
  </cols>
  <sheetData>
    <row r="3" spans="1:5" ht="14.25">
      <c r="A3" s="1" t="s">
        <v>12</v>
      </c>
      <c r="B3" s="2"/>
      <c r="C3" s="2"/>
      <c r="D3" s="2"/>
      <c r="E3" s="2"/>
    </row>
    <row r="4" spans="1:5" ht="14.25">
      <c r="A4" s="2" t="s">
        <v>0</v>
      </c>
      <c r="B4" s="2"/>
      <c r="C4" s="2"/>
      <c r="D4" s="2"/>
      <c r="E4" s="2"/>
    </row>
    <row r="5" spans="1:5" ht="14.25">
      <c r="A5" s="2" t="s">
        <v>13</v>
      </c>
      <c r="B5" s="2"/>
      <c r="C5" s="2"/>
      <c r="D5" s="2"/>
      <c r="E5" s="2"/>
    </row>
    <row r="6" spans="1:5" ht="14.25">
      <c r="A6" s="1" t="s">
        <v>14</v>
      </c>
      <c r="B6" s="2"/>
      <c r="C6" s="2"/>
      <c r="D6" s="2"/>
      <c r="E6" s="2"/>
    </row>
    <row r="7" spans="1:5" ht="14.25">
      <c r="A7" s="3"/>
      <c r="B7" s="3"/>
      <c r="C7" s="3"/>
      <c r="D7" s="3"/>
      <c r="E7" s="3"/>
    </row>
    <row r="8" spans="1:5" ht="14.25">
      <c r="A8" s="4" t="s">
        <v>1</v>
      </c>
      <c r="B8" s="3"/>
      <c r="C8" s="3"/>
      <c r="D8" s="3"/>
      <c r="E8" s="3"/>
    </row>
    <row r="9" spans="1:5" ht="14.25">
      <c r="A9" s="5" t="s">
        <v>2</v>
      </c>
      <c r="B9" s="6" t="s">
        <v>3</v>
      </c>
      <c r="C9" s="5" t="s">
        <v>4</v>
      </c>
      <c r="D9" s="5" t="s">
        <v>5</v>
      </c>
      <c r="E9" s="5" t="s">
        <v>6</v>
      </c>
    </row>
    <row r="10" spans="1:5" ht="14.25">
      <c r="A10" s="7"/>
      <c r="B10" s="7"/>
      <c r="C10" s="7"/>
      <c r="D10" s="7"/>
      <c r="E10" s="7"/>
    </row>
    <row r="11" spans="1:5" ht="14.25">
      <c r="A11" s="8">
        <v>1</v>
      </c>
      <c r="B11" s="9" t="s">
        <v>7</v>
      </c>
      <c r="C11" s="10"/>
      <c r="D11" s="10"/>
      <c r="E11" s="10">
        <v>0.002833</v>
      </c>
    </row>
    <row r="12" spans="1:5" ht="14.25">
      <c r="A12" s="8">
        <f aca="true" t="shared" si="0" ref="A12:A20">+A11+1</f>
        <v>2</v>
      </c>
      <c r="B12" s="7" t="s">
        <v>8</v>
      </c>
      <c r="C12" s="10"/>
      <c r="D12" s="10"/>
      <c r="E12" s="10">
        <v>0.002</v>
      </c>
    </row>
    <row r="13" spans="1:5" ht="14.25">
      <c r="A13" s="8">
        <f t="shared" si="0"/>
        <v>3</v>
      </c>
      <c r="B13" s="11" t="str">
        <f>"STATE UTILITY TAX ( "&amp;D13*100&amp;"% - ( LINE 1 * "&amp;D13*100&amp;"% )  )"</f>
        <v>STATE UTILITY TAX ( 3.852% - ( LINE 1 * 3.852% )  )</v>
      </c>
      <c r="C13" s="12"/>
      <c r="D13" s="13">
        <v>0.03852</v>
      </c>
      <c r="E13" s="14">
        <f>ROUND(D13-(D13*E11),6)</f>
        <v>0.038411</v>
      </c>
    </row>
    <row r="14" spans="1:5" ht="14.25">
      <c r="A14" s="8">
        <f t="shared" si="0"/>
        <v>4</v>
      </c>
      <c r="B14" s="7"/>
      <c r="C14" s="10"/>
      <c r="D14" s="10"/>
      <c r="E14" s="10"/>
    </row>
    <row r="15" spans="1:5" ht="14.25">
      <c r="A15" s="8">
        <f t="shared" si="0"/>
        <v>5</v>
      </c>
      <c r="B15" s="11" t="s">
        <v>9</v>
      </c>
      <c r="C15" s="10"/>
      <c r="D15" s="10"/>
      <c r="E15" s="10">
        <f>SUM(E11:E14)</f>
        <v>0.043244000000000005</v>
      </c>
    </row>
    <row r="16" spans="1:5" ht="14.25">
      <c r="A16" s="8">
        <f t="shared" si="0"/>
        <v>6</v>
      </c>
      <c r="B16" s="7"/>
      <c r="C16" s="7"/>
      <c r="D16" s="7"/>
      <c r="E16" s="7"/>
    </row>
    <row r="17" spans="1:5" ht="14.25">
      <c r="A17" s="8">
        <f>+A16+1</f>
        <v>7</v>
      </c>
      <c r="B17" s="12" t="s">
        <v>10</v>
      </c>
      <c r="C17" s="12"/>
      <c r="D17" s="12"/>
      <c r="E17" s="10">
        <f>ROUND(1-E15,6)</f>
        <v>0.956756</v>
      </c>
    </row>
    <row r="18" spans="1:5" ht="14.25">
      <c r="A18" s="8">
        <f t="shared" si="0"/>
        <v>8</v>
      </c>
      <c r="B18" s="11" t="s">
        <v>11</v>
      </c>
      <c r="C18" s="10"/>
      <c r="D18" s="10">
        <v>0.35</v>
      </c>
      <c r="E18" s="10">
        <f>ROUND(E17*D18,6)</f>
        <v>0.334865</v>
      </c>
    </row>
    <row r="19" spans="1:5" ht="14.25">
      <c r="A19" s="8">
        <f t="shared" si="0"/>
        <v>9</v>
      </c>
      <c r="B19" s="9"/>
      <c r="C19" s="10"/>
      <c r="D19" s="15"/>
      <c r="E19" s="16"/>
    </row>
    <row r="20" spans="1:5" ht="15" thickBot="1">
      <c r="A20" s="8">
        <f t="shared" si="0"/>
        <v>10</v>
      </c>
      <c r="B20" s="9" t="s">
        <v>0</v>
      </c>
      <c r="C20" s="10"/>
      <c r="D20" s="15"/>
      <c r="E20" s="17">
        <f>E17-E18</f>
        <v>0.621891</v>
      </c>
    </row>
    <row r="21" ht="15" thickTop="1"/>
  </sheetData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No Name</cp:lastModifiedBy>
  <cp:lastPrinted>2009-04-30T17:08:30Z</cp:lastPrinted>
  <dcterms:created xsi:type="dcterms:W3CDTF">2009-04-28T22:50:46Z</dcterms:created>
  <dcterms:modified xsi:type="dcterms:W3CDTF">2009-04-30T17:09:20Z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