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10140"/>
  </bookViews>
  <sheets>
    <sheet name="Sumcost Exhibits" sheetId="2" r:id="rId1"/>
  </sheets>
  <calcPr calcId="125725"/>
</workbook>
</file>

<file path=xl/calcChain.xml><?xml version="1.0" encoding="utf-8"?>
<calcChain xmlns="http://schemas.openxmlformats.org/spreadsheetml/2006/main">
  <c r="H225" i="2"/>
  <c r="I225"/>
  <c r="J225"/>
  <c r="K225"/>
  <c r="L225"/>
  <c r="G225"/>
  <c r="H250"/>
  <c r="I250"/>
  <c r="J250"/>
  <c r="K250"/>
  <c r="L250"/>
  <c r="G250"/>
  <c r="A261" l="1"/>
  <c r="A203"/>
  <c r="A139"/>
  <c r="B143"/>
  <c r="B142"/>
  <c r="B141"/>
  <c r="B69"/>
  <c r="B68"/>
  <c r="B67"/>
  <c r="B204"/>
  <c r="K254" l="1"/>
  <c r="I254"/>
  <c r="G254"/>
  <c r="L254"/>
  <c r="J254"/>
  <c r="H254"/>
  <c r="F253"/>
  <c r="K251"/>
  <c r="I251"/>
  <c r="G251"/>
  <c r="L251"/>
  <c r="J251"/>
  <c r="H251"/>
  <c r="F250"/>
  <c r="F244"/>
  <c r="L238"/>
  <c r="L240" s="1"/>
  <c r="J238"/>
  <c r="J240" s="1"/>
  <c r="H238"/>
  <c r="H240" s="1"/>
  <c r="F236"/>
  <c r="F235"/>
  <c r="F234"/>
  <c r="F233"/>
  <c r="F232"/>
  <c r="F231"/>
  <c r="K238"/>
  <c r="K240" s="1"/>
  <c r="I238"/>
  <c r="I240" s="1"/>
  <c r="G238"/>
  <c r="G240" s="1"/>
  <c r="F220"/>
  <c r="L221"/>
  <c r="K221"/>
  <c r="J221"/>
  <c r="I221"/>
  <c r="H221"/>
  <c r="G221"/>
  <c r="F219"/>
  <c r="F216"/>
  <c r="L217"/>
  <c r="L223" s="1"/>
  <c r="K217"/>
  <c r="K223" s="1"/>
  <c r="J217"/>
  <c r="J223" s="1"/>
  <c r="I217"/>
  <c r="I223" s="1"/>
  <c r="H217"/>
  <c r="H223" s="1"/>
  <c r="F215"/>
  <c r="F217" s="1"/>
  <c r="L211"/>
  <c r="K211"/>
  <c r="J211"/>
  <c r="I211"/>
  <c r="H211"/>
  <c r="G211"/>
  <c r="F211"/>
  <c r="E211"/>
  <c r="D211"/>
  <c r="C211"/>
  <c r="B211"/>
  <c r="L210"/>
  <c r="K210"/>
  <c r="J210"/>
  <c r="I210"/>
  <c r="H210"/>
  <c r="G210"/>
  <c r="F210"/>
  <c r="E210"/>
  <c r="D210"/>
  <c r="C210"/>
  <c r="B210"/>
  <c r="L209"/>
  <c r="K209"/>
  <c r="J209"/>
  <c r="I209"/>
  <c r="H209"/>
  <c r="G209"/>
  <c r="F209"/>
  <c r="E209"/>
  <c r="D209"/>
  <c r="C209"/>
  <c r="B209"/>
  <c r="L208"/>
  <c r="K208"/>
  <c r="J208"/>
  <c r="I208"/>
  <c r="H208"/>
  <c r="G208"/>
  <c r="F208"/>
  <c r="E208"/>
  <c r="D208"/>
  <c r="C208"/>
  <c r="B208"/>
  <c r="B207"/>
  <c r="L206"/>
  <c r="F206"/>
  <c r="B206"/>
  <c r="L205"/>
  <c r="J205"/>
  <c r="B205"/>
  <c r="J204"/>
  <c r="F204"/>
  <c r="F190"/>
  <c r="L191"/>
  <c r="J191"/>
  <c r="H191"/>
  <c r="F189"/>
  <c r="K191"/>
  <c r="I191"/>
  <c r="G191"/>
  <c r="F178"/>
  <c r="K179"/>
  <c r="K198" s="1"/>
  <c r="I179"/>
  <c r="I198" s="1"/>
  <c r="G179"/>
  <c r="G198" s="1"/>
  <c r="L179"/>
  <c r="J179"/>
  <c r="H179"/>
  <c r="F176"/>
  <c r="F163"/>
  <c r="K164"/>
  <c r="I164"/>
  <c r="G164"/>
  <c r="L164"/>
  <c r="J164"/>
  <c r="H164"/>
  <c r="F161"/>
  <c r="F151"/>
  <c r="L152"/>
  <c r="J152"/>
  <c r="H152"/>
  <c r="F150"/>
  <c r="K152"/>
  <c r="I152"/>
  <c r="G152"/>
  <c r="F147"/>
  <c r="E147"/>
  <c r="D147"/>
  <c r="C147"/>
  <c r="F146"/>
  <c r="E146"/>
  <c r="D146"/>
  <c r="C146"/>
  <c r="F145"/>
  <c r="E145"/>
  <c r="D145"/>
  <c r="C145"/>
  <c r="L144"/>
  <c r="K144"/>
  <c r="J144"/>
  <c r="I144"/>
  <c r="H144"/>
  <c r="G144"/>
  <c r="F144"/>
  <c r="E144"/>
  <c r="D144"/>
  <c r="C144"/>
  <c r="J141"/>
  <c r="F140"/>
  <c r="L131"/>
  <c r="K131"/>
  <c r="J131"/>
  <c r="I131"/>
  <c r="H131"/>
  <c r="G131"/>
  <c r="F131"/>
  <c r="F123"/>
  <c r="F122"/>
  <c r="F121"/>
  <c r="L124"/>
  <c r="K124"/>
  <c r="J124"/>
  <c r="I124"/>
  <c r="H124"/>
  <c r="G124"/>
  <c r="F120"/>
  <c r="L117"/>
  <c r="K117"/>
  <c r="J117"/>
  <c r="I117"/>
  <c r="H117"/>
  <c r="G117"/>
  <c r="F117"/>
  <c r="F109"/>
  <c r="F108"/>
  <c r="F107"/>
  <c r="L110"/>
  <c r="K110"/>
  <c r="J110"/>
  <c r="J133" s="1"/>
  <c r="I110"/>
  <c r="H110"/>
  <c r="G110"/>
  <c r="F106"/>
  <c r="L100"/>
  <c r="K100"/>
  <c r="J100"/>
  <c r="I100"/>
  <c r="H100"/>
  <c r="G100"/>
  <c r="F100"/>
  <c r="F92"/>
  <c r="F91"/>
  <c r="F90"/>
  <c r="L93"/>
  <c r="K93"/>
  <c r="J93"/>
  <c r="I93"/>
  <c r="H93"/>
  <c r="G93"/>
  <c r="L86"/>
  <c r="K86"/>
  <c r="J86"/>
  <c r="I86"/>
  <c r="H86"/>
  <c r="G86"/>
  <c r="F86"/>
  <c r="F78"/>
  <c r="F77"/>
  <c r="F76"/>
  <c r="L79"/>
  <c r="K79"/>
  <c r="J79"/>
  <c r="I79"/>
  <c r="H79"/>
  <c r="G79"/>
  <c r="F73"/>
  <c r="E73"/>
  <c r="D73"/>
  <c r="C73"/>
  <c r="F72"/>
  <c r="E72"/>
  <c r="D72"/>
  <c r="C72"/>
  <c r="F71"/>
  <c r="E71"/>
  <c r="D71"/>
  <c r="C71"/>
  <c r="L70"/>
  <c r="K70"/>
  <c r="J70"/>
  <c r="I70"/>
  <c r="H70"/>
  <c r="G70"/>
  <c r="F70"/>
  <c r="E70"/>
  <c r="D70"/>
  <c r="C70"/>
  <c r="J67"/>
  <c r="F66"/>
  <c r="F61"/>
  <c r="F54"/>
  <c r="F52"/>
  <c r="F51"/>
  <c r="F50"/>
  <c r="F49"/>
  <c r="L53"/>
  <c r="K53"/>
  <c r="J53"/>
  <c r="I53"/>
  <c r="H53"/>
  <c r="G53"/>
  <c r="F46"/>
  <c r="F45"/>
  <c r="F42"/>
  <c r="F41"/>
  <c r="F40"/>
  <c r="F39"/>
  <c r="F38"/>
  <c r="F37"/>
  <c r="L43"/>
  <c r="L55" s="1"/>
  <c r="K43"/>
  <c r="K55" s="1"/>
  <c r="J43"/>
  <c r="I43"/>
  <c r="H43"/>
  <c r="H55" s="1"/>
  <c r="G43"/>
  <c r="G55" s="1"/>
  <c r="F32"/>
  <c r="L33"/>
  <c r="K33"/>
  <c r="J33"/>
  <c r="I33"/>
  <c r="H33"/>
  <c r="G33"/>
  <c r="F31"/>
  <c r="F28"/>
  <c r="F27"/>
  <c r="F23"/>
  <c r="F22"/>
  <c r="F21"/>
  <c r="F20"/>
  <c r="L24"/>
  <c r="K24"/>
  <c r="J24"/>
  <c r="I24"/>
  <c r="H24"/>
  <c r="G24"/>
  <c r="F19"/>
  <c r="F15"/>
  <c r="F14"/>
  <c r="F13"/>
  <c r="F12"/>
  <c r="L16"/>
  <c r="L26" s="1"/>
  <c r="L29" s="1"/>
  <c r="K16"/>
  <c r="K26" s="1"/>
  <c r="K29" s="1"/>
  <c r="J16"/>
  <c r="J26" s="1"/>
  <c r="J29" s="1"/>
  <c r="I16"/>
  <c r="H16"/>
  <c r="H26" s="1"/>
  <c r="H29" s="1"/>
  <c r="G16"/>
  <c r="G26" s="1"/>
  <c r="G29" s="1"/>
  <c r="F11"/>
  <c r="L147"/>
  <c r="K147"/>
  <c r="J147"/>
  <c r="I147"/>
  <c r="H147"/>
  <c r="G147"/>
  <c r="L146"/>
  <c r="K146"/>
  <c r="J146"/>
  <c r="I146"/>
  <c r="H146"/>
  <c r="G146"/>
  <c r="L145"/>
  <c r="K145"/>
  <c r="J145"/>
  <c r="I145"/>
  <c r="H145"/>
  <c r="G145"/>
  <c r="L142"/>
  <c r="F142"/>
  <c r="L141"/>
  <c r="J140"/>
  <c r="H133" l="1"/>
  <c r="L133"/>
  <c r="J55"/>
  <c r="J57" s="1"/>
  <c r="J59" s="1"/>
  <c r="I55"/>
  <c r="I26"/>
  <c r="I29" s="1"/>
  <c r="F24"/>
  <c r="J256"/>
  <c r="G256"/>
  <c r="K256"/>
  <c r="F221"/>
  <c r="K227"/>
  <c r="K242" s="1"/>
  <c r="K246" s="1"/>
  <c r="H227"/>
  <c r="H242" s="1"/>
  <c r="H246" s="1"/>
  <c r="J227"/>
  <c r="J242" s="1"/>
  <c r="J246" s="1"/>
  <c r="L227"/>
  <c r="L242" s="1"/>
  <c r="L246" s="1"/>
  <c r="I227"/>
  <c r="I242" s="1"/>
  <c r="I246" s="1"/>
  <c r="H256"/>
  <c r="L256"/>
  <c r="I256"/>
  <c r="F251"/>
  <c r="F254"/>
  <c r="F240"/>
  <c r="G217"/>
  <c r="G223" s="1"/>
  <c r="F230"/>
  <c r="F238" s="1"/>
  <c r="G133"/>
  <c r="I133"/>
  <c r="K133"/>
  <c r="G57"/>
  <c r="G59" s="1"/>
  <c r="I57"/>
  <c r="I59" s="1"/>
  <c r="K57"/>
  <c r="K59" s="1"/>
  <c r="H57"/>
  <c r="H59" s="1"/>
  <c r="L57"/>
  <c r="L59" s="1"/>
  <c r="F33"/>
  <c r="G135"/>
  <c r="G102"/>
  <c r="I135"/>
  <c r="I102"/>
  <c r="K135"/>
  <c r="K102"/>
  <c r="F16"/>
  <c r="F26" s="1"/>
  <c r="F29" s="1"/>
  <c r="F110"/>
  <c r="F124"/>
  <c r="H137"/>
  <c r="J137"/>
  <c r="L137"/>
  <c r="H198"/>
  <c r="J198"/>
  <c r="L198"/>
  <c r="H135"/>
  <c r="H102"/>
  <c r="J135"/>
  <c r="J102"/>
  <c r="L135"/>
  <c r="L102"/>
  <c r="G200"/>
  <c r="G172"/>
  <c r="I200"/>
  <c r="I172"/>
  <c r="K200"/>
  <c r="K172"/>
  <c r="H200"/>
  <c r="H172"/>
  <c r="J200"/>
  <c r="J172"/>
  <c r="L200"/>
  <c r="L172"/>
  <c r="G137"/>
  <c r="I137"/>
  <c r="K137"/>
  <c r="F36"/>
  <c r="F43" s="1"/>
  <c r="F48"/>
  <c r="F53" s="1"/>
  <c r="J66"/>
  <c r="L68"/>
  <c r="G71"/>
  <c r="I71"/>
  <c r="K71"/>
  <c r="H72"/>
  <c r="J72"/>
  <c r="L72"/>
  <c r="G73"/>
  <c r="I73"/>
  <c r="K73"/>
  <c r="F75"/>
  <c r="F79" s="1"/>
  <c r="F89"/>
  <c r="F93" s="1"/>
  <c r="F149"/>
  <c r="F152" s="1"/>
  <c r="F162"/>
  <c r="F164" s="1"/>
  <c r="F177"/>
  <c r="F179" s="1"/>
  <c r="F188"/>
  <c r="F191" s="1"/>
  <c r="L67"/>
  <c r="F68"/>
  <c r="H71"/>
  <c r="J71"/>
  <c r="L71"/>
  <c r="G72"/>
  <c r="I72"/>
  <c r="K72"/>
  <c r="H73"/>
  <c r="J73"/>
  <c r="L73"/>
  <c r="F55" l="1"/>
  <c r="F57" s="1"/>
  <c r="F59" s="1"/>
  <c r="F256"/>
  <c r="F223"/>
  <c r="F198"/>
  <c r="F133"/>
  <c r="F200"/>
  <c r="F172"/>
  <c r="F135"/>
  <c r="F102"/>
  <c r="F137"/>
  <c r="F60" l="1"/>
  <c r="L60"/>
  <c r="K60"/>
  <c r="G60"/>
  <c r="J60"/>
  <c r="I60"/>
  <c r="H60"/>
  <c r="G227"/>
  <c r="F225"/>
  <c r="G242" l="1"/>
  <c r="F227"/>
  <c r="F242" l="1"/>
  <c r="F246" s="1"/>
  <c r="G246"/>
</calcChain>
</file>

<file path=xl/sharedStrings.xml><?xml version="1.0" encoding="utf-8"?>
<sst xmlns="http://schemas.openxmlformats.org/spreadsheetml/2006/main" count="252" uniqueCount="150">
  <si>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</si>
  <si>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</si>
  <si>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</si>
  <si>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</si>
  <si>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</si>
  <si>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</si>
  <si>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</si>
  <si>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</si>
  <si>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</si>
  <si>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</si>
  <si>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</si>
  <si>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</si>
  <si>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</si>
  <si>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</si>
  <si>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</si>
  <si>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</si>
  <si>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</si>
  <si>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</si>
  <si>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</si>
  <si>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</si>
  <si>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</si>
  <si>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</si>
  <si>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</si>
  <si>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</si>
  <si>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</si>
  <si>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</si>
  <si>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</si>
  <si>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</si>
  <si>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</si>
  <si>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</si>
  <si>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</si>
  <si>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</si>
  <si>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</si>
  <si>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</si>
  <si>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</si>
  <si>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</si>
  <si>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</si>
  <si>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</si>
  <si>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</si>
  <si>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</si>
  <si>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</si>
  <si>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</si>
  <si>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</si>
  <si>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</si>
  <si>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</si>
  <si>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</si>
  <si>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</si>
  <si>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</si>
  <si>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</si>
  <si>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</si>
  <si>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</si>
  <si>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</si>
  <si>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</si>
  <si>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</si>
  <si>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</si>
  <si>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</si>
  <si>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</si>
  <si>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</si>
  <si>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</si>
  <si>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</si>
  <si>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</si>
  <si>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</si>
  <si>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</si>
  <si>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</si>
  <si>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</si>
  <si>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</si>
  <si>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</si>
  <si>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</si>
  <si>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</si>
  <si>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</si>
  <si>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</si>
  <si>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</si>
  <si>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</si>
  <si>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</si>
  <si>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</si>
  <si>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</si>
  <si>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</si>
  <si>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</si>
  <si>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</si>
  <si>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</si>
  <si>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</si>
  <si>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</si>
  <si>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</si>
  <si>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</si>
  <si>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</si>
  <si>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</si>
  <si>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</si>
  <si>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</si>
  <si>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</si>
  <si>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</si>
  <si>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</si>
  <si>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</si>
  <si>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Washington Jurisdiction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</si>
  <si>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</si>
  <si>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</si>
  <si>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</si>
  <si>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</si>
  <si>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</si>
  <si>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</si>
  <si>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</si>
  <si>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</si>
  <si>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</si>
  <si>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</si>
  <si>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</si>
  <si>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</si>
  <si>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</si>
  <si>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</si>
  <si>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</si>
  <si>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Customer Cost Analysis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</si>
  <si>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</si>
  <si>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</si>
  <si>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</si>
  <si>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</si>
  <si>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</si>
  <si>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</si>
  <si>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</si>
  <si>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</si>
  <si>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</si>
  <si>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Revenue Conversion Factor</t>
  </si>
  <si>
    <t>Rate Base Revenue Requirement</t>
  </si>
  <si>
    <t>Expenses</t>
  </si>
  <si>
    <t>Services Depr Exp</t>
  </si>
  <si>
    <t>Meters Depr Exp</t>
  </si>
  <si>
    <t>Services Operations Exp</t>
  </si>
  <si>
    <t>Meters Operating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</si>
  <si>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</si>
  <si>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</si>
  <si>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</si>
  <si>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</si>
  <si>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</si>
  <si>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</si>
  <si>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</si>
  <si>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</si>
  <si>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Distribution Fixed Costs per Customer</t>
  </si>
  <si>
    <t>Total Customer Related Cost</t>
  </si>
  <si>
    <t>Customer Related Unit Cost per Month</t>
  </si>
  <si>
    <t>Total Distribution Demand Related Cost</t>
  </si>
  <si>
    <t>Dist Demand Related Unit Cost per Month</t>
  </si>
  <si>
    <t>Total Distribution Unit Cost per Month</t>
  </si>
  <si>
    <t>Page 4 of 4</t>
  </si>
  <si>
    <t>Page 3 of 4</t>
  </si>
  <si>
    <t>Page 2 of 4</t>
  </si>
  <si>
    <t>Page 1 of 4</t>
  </si>
  <si>
    <t>Target Revenue Increase</t>
  </si>
  <si>
    <t>Load Factor Peak Credit Method</t>
  </si>
  <si>
    <t>PROPOSED METHOD</t>
  </si>
  <si>
    <t>Scenario: Company Base Case UE-14_____</t>
  </si>
  <si>
    <t>For the Twelve Months Ended June 30, 2013</t>
  </si>
  <si>
    <t>File:  WA 2014 Elec Case / Elec COS Base Case As Filed/ Sumcost Exhibits</t>
  </si>
  <si>
    <t>Return on Rate Base @ 7.71%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</si>
</sst>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000_);[Red]\(&quot;$&quot;#,##0.00000\)"/>
    <numFmt numFmtId="165" formatCode="mm/dd/yy"/>
  </numFmts>
  <fonts count="6">
    <font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8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1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1" xfId="2" applyNumberFormat="1" applyFont="1" applyBorder="1"/>
    <xf numFmtId="164" fontId="2" fillId="0" borderId="0" xfId="2" applyNumberFormat="1" applyFont="1" applyBorder="1"/>
    <xf numFmtId="0" fontId="3" fillId="0" borderId="0" xfId="0" applyFont="1"/>
    <xf numFmtId="40" fontId="2" fillId="0" borderId="0" xfId="1" applyFont="1"/>
    <xf numFmtId="0" fontId="0" fillId="0" borderId="2" xfId="0" applyBorder="1"/>
    <xf numFmtId="40" fontId="3" fillId="0" borderId="0" xfId="1" applyFont="1"/>
    <xf numFmtId="38" fontId="2" fillId="0" borderId="1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37" fontId="3" fillId="0" borderId="0" xfId="0" applyNumberFormat="1" applyFont="1"/>
    <xf numFmtId="0" fontId="2" fillId="0" borderId="0" xfId="0" applyFont="1" applyAlignment="1">
      <alignment horizontal="center" vertical="center"/>
    </xf>
    <xf numFmtId="37" fontId="5" fillId="0" borderId="0" xfId="0" applyNumberFormat="1" applyFont="1"/>
    <xf numFmtId="8" fontId="3" fillId="0" borderId="0" xfId="2" applyFont="1"/>
    <xf numFmtId="8" fontId="2" fillId="0" borderId="0" xfId="2" applyFont="1"/>
    <xf numFmtId="8" fontId="5" fillId="0" borderId="0" xfId="0" applyNumberFormat="1" applyFont="1"/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right"/>
    </xf>
    <xf numFmtId="18" fontId="2" fillId="0" borderId="0" xfId="0" applyNumberFormat="1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0" fontId="2" fillId="0" borderId="0" xfId="0" applyFont="1" applyAlignment="1">
      <alignment horizontal="left"/>
    </xf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/>
    <xf numFmtId="37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topLeftCell="A183" zoomScaleNormal="100" workbookViewId="0">
      <selection activeCell="I261" sqref="I261"/>
    </sheetView>
  </sheetViews>
  <sheetFormatPr defaultRowHeight="12.75"/>
  <cols>
    <col min="1" max="1" width="5.140625" customWidth="1"/>
    <col min="2" max="2" width="22.5703125" customWidth="1"/>
    <col min="3" max="3" width="3" customWidth="1"/>
    <col min="4" max="4" width="3.5703125" customWidth="1"/>
    <col min="5" max="5" width="3" customWidth="1"/>
    <col min="6" max="6" width="12.140625" customWidth="1"/>
    <col min="7" max="7" width="11.5703125" customWidth="1"/>
    <col min="8" max="8" width="11.42578125" customWidth="1"/>
    <col min="9" max="9" width="10.7109375" customWidth="1"/>
    <col min="10" max="10" width="11" customWidth="1"/>
    <col min="11" max="11" width="10.85546875" customWidth="1"/>
    <col min="12" max="12" width="10.7109375" customWidth="1"/>
    <col min="13" max="13" width="9.85546875" customWidth="1"/>
  </cols>
  <sheetData>
    <row r="1" spans="1:12" ht="30" customHeight="1">
      <c r="L1" s="1"/>
    </row>
    <row r="2" spans="1:12">
      <c r="A2" s="2"/>
      <c r="B2" s="42" t="s">
        <v>0</v>
      </c>
      <c r="C2" s="37"/>
      <c r="D2" s="37"/>
      <c r="E2" s="35"/>
      <c r="F2" s="37" t="s">
        <v>1</v>
      </c>
      <c r="G2" s="37"/>
      <c r="H2" s="37"/>
      <c r="I2" s="35"/>
      <c r="J2" s="36" t="s">
        <v>92</v>
      </c>
      <c r="K2" s="37"/>
      <c r="L2" s="38"/>
    </row>
    <row r="3" spans="1:12">
      <c r="A3" s="2"/>
      <c r="B3" s="40" t="s">
        <v>146</v>
      </c>
      <c r="C3" s="37"/>
      <c r="D3" s="37"/>
      <c r="E3" s="35"/>
      <c r="F3" s="37" t="s">
        <v>2</v>
      </c>
      <c r="G3" s="37"/>
      <c r="H3" s="37"/>
      <c r="I3" s="35"/>
      <c r="J3" s="36" t="s">
        <v>3</v>
      </c>
      <c r="K3" s="37"/>
      <c r="L3" s="41">
        <v>41673</v>
      </c>
    </row>
    <row r="4" spans="1:12">
      <c r="A4" s="2"/>
      <c r="B4" s="40" t="s">
        <v>144</v>
      </c>
      <c r="C4" s="37"/>
      <c r="D4" s="37"/>
      <c r="E4" s="35"/>
      <c r="F4" s="37" t="s">
        <v>147</v>
      </c>
      <c r="G4" s="37"/>
      <c r="H4" s="37"/>
      <c r="I4" s="37"/>
      <c r="J4" s="37"/>
      <c r="K4" s="37"/>
      <c r="L4" s="39" t="s">
        <v>15</v>
      </c>
    </row>
    <row r="5" spans="1:12">
      <c r="A5" s="2"/>
      <c r="B5" s="40" t="s">
        <v>145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1:12">
      <c r="A7" s="2"/>
      <c r="B7" s="9" t="s">
        <v>15</v>
      </c>
      <c r="C7" s="9" t="s">
        <v>15</v>
      </c>
      <c r="D7" s="2" t="s">
        <v>15</v>
      </c>
      <c r="E7" s="2" t="s">
        <v>15</v>
      </c>
      <c r="F7" s="2" t="s">
        <v>15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</row>
    <row r="8" spans="1:12">
      <c r="A8" s="2"/>
      <c r="B8" s="9" t="s">
        <v>15</v>
      </c>
      <c r="C8" s="9" t="s">
        <v>15</v>
      </c>
      <c r="D8" s="2" t="s">
        <v>15</v>
      </c>
      <c r="E8" s="2" t="s">
        <v>15</v>
      </c>
      <c r="F8" s="2" t="s">
        <v>16</v>
      </c>
      <c r="G8" s="2" t="s">
        <v>99</v>
      </c>
      <c r="H8" s="2" t="s">
        <v>99</v>
      </c>
      <c r="I8" s="2" t="s">
        <v>99</v>
      </c>
      <c r="J8" s="2" t="s">
        <v>100</v>
      </c>
      <c r="K8" s="2" t="s">
        <v>99</v>
      </c>
      <c r="L8" s="2" t="s">
        <v>101</v>
      </c>
    </row>
    <row r="9" spans="1:12">
      <c r="A9" s="2"/>
      <c r="B9" s="9" t="s">
        <v>17</v>
      </c>
      <c r="C9" s="2" t="s">
        <v>15</v>
      </c>
      <c r="D9" s="2" t="s">
        <v>15</v>
      </c>
      <c r="E9" s="2" t="s">
        <v>15</v>
      </c>
      <c r="F9" s="2" t="s">
        <v>18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107</v>
      </c>
    </row>
    <row r="10" spans="1:12">
      <c r="A10" s="2"/>
      <c r="B10" s="9" t="s">
        <v>19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2">
        <v>1</v>
      </c>
      <c r="B11" s="9" t="s">
        <v>20</v>
      </c>
      <c r="C11" s="9"/>
      <c r="D11" s="5"/>
      <c r="E11" s="4"/>
      <c r="F11" s="10">
        <f>SUM(G11:Q11)</f>
        <v>873562000</v>
      </c>
      <c r="G11" s="43">
        <v>388266830.00491637</v>
      </c>
      <c r="H11" s="43">
        <v>83375244.939602494</v>
      </c>
      <c r="I11" s="43">
        <v>220833853.21235931</v>
      </c>
      <c r="J11" s="43">
        <v>157910565.28701341</v>
      </c>
      <c r="K11" s="43">
        <v>19656785.44630805</v>
      </c>
      <c r="L11" s="43">
        <v>3518721.1098003672</v>
      </c>
    </row>
    <row r="12" spans="1:12">
      <c r="A12" s="2">
        <v>2</v>
      </c>
      <c r="B12" s="9" t="s">
        <v>21</v>
      </c>
      <c r="C12" s="9"/>
      <c r="D12" s="5"/>
      <c r="E12" s="4"/>
      <c r="F12" s="10">
        <f>SUM(G12:Q12)</f>
        <v>395439999.99999994</v>
      </c>
      <c r="G12" s="43">
        <v>175758830.23430979</v>
      </c>
      <c r="H12" s="43">
        <v>37741919.70222652</v>
      </c>
      <c r="I12" s="43">
        <v>99966045.8150599</v>
      </c>
      <c r="J12" s="43">
        <v>71482223.284777224</v>
      </c>
      <c r="K12" s="43">
        <v>8898142.5896365177</v>
      </c>
      <c r="L12" s="43">
        <v>1592838.373990006</v>
      </c>
    </row>
    <row r="13" spans="1:12">
      <c r="A13" s="2">
        <v>3</v>
      </c>
      <c r="B13" s="9" t="s">
        <v>22</v>
      </c>
      <c r="C13" s="9"/>
      <c r="D13" s="5"/>
      <c r="E13" s="4"/>
      <c r="F13" s="10">
        <f>SUM(G13:Q13)</f>
        <v>880489999.99999988</v>
      </c>
      <c r="G13" s="43">
        <v>470326849.23895365</v>
      </c>
      <c r="H13" s="43">
        <v>109703168.04693507</v>
      </c>
      <c r="I13" s="43">
        <v>205910946.56959525</v>
      </c>
      <c r="J13" s="43">
        <v>30242385.777648684</v>
      </c>
      <c r="K13" s="43">
        <v>22985232.561561029</v>
      </c>
      <c r="L13" s="43">
        <v>41321417.805306345</v>
      </c>
    </row>
    <row r="14" spans="1:12">
      <c r="A14" s="2">
        <v>4</v>
      </c>
      <c r="B14" s="9" t="s">
        <v>23</v>
      </c>
      <c r="C14" s="9"/>
      <c r="D14" s="5"/>
      <c r="E14" s="4"/>
      <c r="F14" s="10">
        <f>SUM(G14:Q14)</f>
        <v>157249999.99999997</v>
      </c>
      <c r="G14" s="43">
        <v>73761031.701148555</v>
      </c>
      <c r="H14" s="43">
        <v>16140502.794944679</v>
      </c>
      <c r="I14" s="43">
        <v>38746757.311137207</v>
      </c>
      <c r="J14" s="43">
        <v>22694040.411124833</v>
      </c>
      <c r="K14" s="43">
        <v>3659529.4046121957</v>
      </c>
      <c r="L14" s="43">
        <v>2248138.3770325109</v>
      </c>
    </row>
    <row r="15" spans="1:12">
      <c r="A15" s="2">
        <v>5</v>
      </c>
      <c r="B15" s="9" t="s">
        <v>24</v>
      </c>
      <c r="C15" s="9"/>
      <c r="D15" s="5"/>
      <c r="E15" s="4"/>
      <c r="F15" s="10">
        <f>SUM(G15:Q15)</f>
        <v>210389999.99999997</v>
      </c>
      <c r="G15" s="43">
        <v>112562080.32799013</v>
      </c>
      <c r="H15" s="43">
        <v>23041717.177711442</v>
      </c>
      <c r="I15" s="43">
        <v>44296423.83361765</v>
      </c>
      <c r="J15" s="43">
        <v>21995927.724480812</v>
      </c>
      <c r="K15" s="43">
        <v>4614693.3215869647</v>
      </c>
      <c r="L15" s="43">
        <v>3879157.6146129565</v>
      </c>
    </row>
    <row r="16" spans="1:12">
      <c r="A16" s="2">
        <v>6</v>
      </c>
      <c r="B16" s="9" t="s">
        <v>25</v>
      </c>
      <c r="C16" s="9"/>
      <c r="D16" s="9"/>
      <c r="E16" s="2"/>
      <c r="F16" s="11">
        <f t="shared" ref="F16:L16" si="0">SUM(F11:F15)</f>
        <v>2517132000</v>
      </c>
      <c r="G16" s="11">
        <f t="shared" si="0"/>
        <v>1220675621.5073183</v>
      </c>
      <c r="H16" s="11">
        <f t="shared" si="0"/>
        <v>270002552.66142023</v>
      </c>
      <c r="I16" s="11">
        <f t="shared" si="0"/>
        <v>609754026.74176931</v>
      </c>
      <c r="J16" s="11">
        <f t="shared" si="0"/>
        <v>304325142.48504496</v>
      </c>
      <c r="K16" s="11">
        <f t="shared" si="0"/>
        <v>59814383.323704764</v>
      </c>
      <c r="L16" s="11">
        <f t="shared" si="0"/>
        <v>52560273.280742191</v>
      </c>
    </row>
    <row r="17" spans="1:12">
      <c r="A17" s="2"/>
      <c r="B17" s="9"/>
      <c r="C17" s="9"/>
      <c r="D17" s="9"/>
      <c r="E17" s="2"/>
      <c r="F17" s="9"/>
      <c r="G17" s="9"/>
      <c r="H17" s="9"/>
      <c r="I17" s="9"/>
      <c r="J17" s="9"/>
      <c r="K17" s="9"/>
      <c r="L17" s="9"/>
    </row>
    <row r="18" spans="1:12">
      <c r="A18" s="2"/>
      <c r="B18" s="9" t="s">
        <v>26</v>
      </c>
      <c r="C18" s="9"/>
      <c r="D18" s="9"/>
      <c r="E18" s="2"/>
      <c r="F18" s="9"/>
      <c r="G18" s="9"/>
      <c r="H18" s="9"/>
      <c r="I18" s="9"/>
      <c r="J18" s="9"/>
      <c r="K18" s="9"/>
      <c r="L18" s="9"/>
    </row>
    <row r="19" spans="1:12">
      <c r="A19" s="2">
        <v>7</v>
      </c>
      <c r="B19" s="9" t="s">
        <v>20</v>
      </c>
      <c r="C19" s="9"/>
      <c r="D19" s="5"/>
      <c r="E19" s="4"/>
      <c r="F19" s="10">
        <f>SUM(G19:Q19)</f>
        <v>-406383000</v>
      </c>
      <c r="G19" s="44">
        <v>-180622599.40094456</v>
      </c>
      <c r="H19" s="44">
        <v>-38786350.784821771</v>
      </c>
      <c r="I19" s="44">
        <v>-102732403.38979742</v>
      </c>
      <c r="J19" s="44">
        <v>-73460348.839615703</v>
      </c>
      <c r="K19" s="44">
        <v>-9144380.6392986458</v>
      </c>
      <c r="L19" s="44">
        <v>-1636916.9455219007</v>
      </c>
    </row>
    <row r="20" spans="1:12">
      <c r="A20" s="2">
        <v>8</v>
      </c>
      <c r="B20" s="9" t="s">
        <v>21</v>
      </c>
      <c r="C20" s="9"/>
      <c r="D20" s="5"/>
      <c r="E20" s="4"/>
      <c r="F20" s="10">
        <f>SUM(G20:Q20)</f>
        <v>-135393000.00000003</v>
      </c>
      <c r="G20" s="44">
        <v>-60177309.584042862</v>
      </c>
      <c r="H20" s="44">
        <v>-12922293.481295662</v>
      </c>
      <c r="I20" s="44">
        <v>-34226944.267242581</v>
      </c>
      <c r="J20" s="44">
        <v>-24474490.838549074</v>
      </c>
      <c r="K20" s="44">
        <v>-3046596.752070243</v>
      </c>
      <c r="L20" s="44">
        <v>-545365.07679958735</v>
      </c>
    </row>
    <row r="21" spans="1:12">
      <c r="A21" s="2">
        <v>9</v>
      </c>
      <c r="B21" s="9" t="s">
        <v>22</v>
      </c>
      <c r="C21" s="9"/>
      <c r="D21" s="5"/>
      <c r="E21" s="4"/>
      <c r="F21" s="10">
        <f>SUM(G21:Q21)</f>
        <v>-283800000</v>
      </c>
      <c r="G21" s="44">
        <v>-150896939.783481</v>
      </c>
      <c r="H21" s="44">
        <v>-34369418.064044833</v>
      </c>
      <c r="I21" s="44">
        <v>-64748809.880933627</v>
      </c>
      <c r="J21" s="44">
        <v>-9843771.8833677601</v>
      </c>
      <c r="K21" s="44">
        <v>-7172024.4522310952</v>
      </c>
      <c r="L21" s="44">
        <v>-16769035.935941663</v>
      </c>
    </row>
    <row r="22" spans="1:12">
      <c r="A22" s="2">
        <v>10</v>
      </c>
      <c r="B22" s="9" t="s">
        <v>23</v>
      </c>
      <c r="C22" s="9"/>
      <c r="D22" s="5"/>
      <c r="E22" s="4"/>
      <c r="F22" s="10">
        <f>SUM(G22:Q22)</f>
        <v>-39136000</v>
      </c>
      <c r="G22" s="44">
        <v>-18783273.427314706</v>
      </c>
      <c r="H22" s="44">
        <v>-4136780.6612113025</v>
      </c>
      <c r="I22" s="44">
        <v>-9524458.9756708685</v>
      </c>
      <c r="J22" s="44">
        <v>-5041370.3170111869</v>
      </c>
      <c r="K22" s="44">
        <v>-922719.47450088535</v>
      </c>
      <c r="L22" s="44">
        <v>-727397.14429104782</v>
      </c>
    </row>
    <row r="23" spans="1:12">
      <c r="A23" s="2">
        <v>11</v>
      </c>
      <c r="B23" s="9" t="s">
        <v>24</v>
      </c>
      <c r="C23" s="9"/>
      <c r="D23" s="5"/>
      <c r="E23" s="4"/>
      <c r="F23" s="10">
        <f>SUM(G23:Q23)</f>
        <v>-82603999.999999985</v>
      </c>
      <c r="G23" s="44">
        <v>-44557117.210864946</v>
      </c>
      <c r="H23" s="44">
        <v>-9062131.2555484492</v>
      </c>
      <c r="I23" s="44">
        <v>-17160878.277470388</v>
      </c>
      <c r="J23" s="44">
        <v>-8521872.0737470873</v>
      </c>
      <c r="K23" s="44">
        <v>-1798343.063480905</v>
      </c>
      <c r="L23" s="44">
        <v>-1503658.1188882103</v>
      </c>
    </row>
    <row r="24" spans="1:12">
      <c r="A24" s="2">
        <v>12</v>
      </c>
      <c r="B24" s="9" t="s">
        <v>27</v>
      </c>
      <c r="C24" s="9"/>
      <c r="D24" s="9"/>
      <c r="E24" s="2"/>
      <c r="F24" s="11">
        <f t="shared" ref="F24:L24" si="1">SUM(F19:F23)</f>
        <v>-947316000</v>
      </c>
      <c r="G24" s="11">
        <f t="shared" si="1"/>
        <v>-455037239.4066481</v>
      </c>
      <c r="H24" s="11">
        <f t="shared" si="1"/>
        <v>-99276974.246922001</v>
      </c>
      <c r="I24" s="11">
        <f t="shared" si="1"/>
        <v>-228393494.7911149</v>
      </c>
      <c r="J24" s="11">
        <f t="shared" si="1"/>
        <v>-121341853.95229082</v>
      </c>
      <c r="K24" s="11">
        <f t="shared" si="1"/>
        <v>-22084064.381581776</v>
      </c>
      <c r="L24" s="11">
        <f t="shared" si="1"/>
        <v>-21182373.221442409</v>
      </c>
    </row>
    <row r="25" spans="1:12">
      <c r="A25" s="2"/>
      <c r="B25" s="9"/>
      <c r="C25" s="9"/>
      <c r="D25" s="9"/>
      <c r="E25" s="2"/>
      <c r="F25" s="9"/>
      <c r="G25" s="10"/>
      <c r="H25" s="9"/>
      <c r="I25" s="9"/>
      <c r="J25" s="9"/>
      <c r="K25" s="9"/>
      <c r="L25" s="9"/>
    </row>
    <row r="26" spans="1:12">
      <c r="A26" s="2">
        <v>13</v>
      </c>
      <c r="B26" s="9" t="s">
        <v>28</v>
      </c>
      <c r="C26" s="9"/>
      <c r="D26" s="9"/>
      <c r="E26" s="2"/>
      <c r="F26" s="10">
        <f>F16+F24</f>
        <v>1569816000</v>
      </c>
      <c r="G26" s="10">
        <f>G16+G24</f>
        <v>765638382.1006701</v>
      </c>
      <c r="H26" s="10">
        <f t="shared" ref="H26:L26" si="2">H16+H24</f>
        <v>170725578.41449821</v>
      </c>
      <c r="I26" s="10">
        <f t="shared" si="2"/>
        <v>381360531.95065439</v>
      </c>
      <c r="J26" s="10">
        <f t="shared" si="2"/>
        <v>182983288.53275412</v>
      </c>
      <c r="K26" s="10">
        <f t="shared" si="2"/>
        <v>37730318.942122988</v>
      </c>
      <c r="L26" s="10">
        <f t="shared" si="2"/>
        <v>31377900.059299782</v>
      </c>
    </row>
    <row r="27" spans="1:12">
      <c r="A27" s="2">
        <v>14</v>
      </c>
      <c r="B27" s="9" t="s">
        <v>29</v>
      </c>
      <c r="C27" s="5"/>
      <c r="D27" s="5"/>
      <c r="E27" s="4"/>
      <c r="F27" s="10">
        <f>SUM(G27:Q27)</f>
        <v>-241622000.00000003</v>
      </c>
      <c r="G27" s="45">
        <v>-117667806.72811157</v>
      </c>
      <c r="H27" s="45">
        <v>-25900193.628475964</v>
      </c>
      <c r="I27" s="45">
        <v>-58158142.765791327</v>
      </c>
      <c r="J27" s="45">
        <v>-29236976.459079321</v>
      </c>
      <c r="K27" s="45">
        <v>-5712683.795404491</v>
      </c>
      <c r="L27" s="45">
        <v>-4946196.623137367</v>
      </c>
    </row>
    <row r="28" spans="1:12">
      <c r="A28" s="2">
        <v>15</v>
      </c>
      <c r="B28" s="9" t="s">
        <v>30</v>
      </c>
      <c r="C28" s="9"/>
      <c r="D28" s="5"/>
      <c r="E28" s="4"/>
      <c r="F28" s="10">
        <f>SUM(G28:Q28)</f>
        <v>37250000.000000015</v>
      </c>
      <c r="G28" s="45">
        <v>17489493.011264488</v>
      </c>
      <c r="H28" s="45">
        <v>3963205.9199048653</v>
      </c>
      <c r="I28" s="45">
        <v>9372474.7660951465</v>
      </c>
      <c r="J28" s="45">
        <v>4722705.3117403388</v>
      </c>
      <c r="K28" s="45">
        <v>904133.60730125755</v>
      </c>
      <c r="L28" s="45">
        <v>797987.38369391486</v>
      </c>
    </row>
    <row r="29" spans="1:12">
      <c r="A29" s="2">
        <v>16</v>
      </c>
      <c r="B29" s="9" t="s">
        <v>31</v>
      </c>
      <c r="C29" s="9"/>
      <c r="D29" s="9"/>
      <c r="E29" s="2"/>
      <c r="F29" s="11">
        <f t="shared" ref="F29:L29" si="3">SUM(F26:F28)</f>
        <v>1365444000</v>
      </c>
      <c r="G29" s="11">
        <f t="shared" si="3"/>
        <v>665460068.38382304</v>
      </c>
      <c r="H29" s="11">
        <f t="shared" si="3"/>
        <v>148788590.7059271</v>
      </c>
      <c r="I29" s="11">
        <f t="shared" si="3"/>
        <v>332574863.95095825</v>
      </c>
      <c r="J29" s="11">
        <f t="shared" si="3"/>
        <v>158469017.38541514</v>
      </c>
      <c r="K29" s="11">
        <f t="shared" si="3"/>
        <v>32921768.754019756</v>
      </c>
      <c r="L29" s="11">
        <f t="shared" si="3"/>
        <v>27229690.819856331</v>
      </c>
    </row>
    <row r="30" spans="1:12">
      <c r="A30" s="2"/>
      <c r="B30" s="9"/>
      <c r="C30" s="9"/>
      <c r="D30" s="9"/>
      <c r="E30" s="2"/>
      <c r="F30" s="9"/>
      <c r="G30" s="10"/>
      <c r="H30" s="9"/>
      <c r="I30" s="9"/>
      <c r="J30" s="9"/>
      <c r="K30" s="9"/>
      <c r="L30" s="9"/>
    </row>
    <row r="31" spans="1:12">
      <c r="A31" s="2">
        <v>17</v>
      </c>
      <c r="B31" s="9" t="s">
        <v>32</v>
      </c>
      <c r="C31" s="9"/>
      <c r="D31" s="5"/>
      <c r="E31" s="4"/>
      <c r="F31" s="10">
        <f>SUM(G31:Q31)</f>
        <v>480926000</v>
      </c>
      <c r="G31" s="46">
        <v>207184000</v>
      </c>
      <c r="H31" s="46">
        <v>66064000</v>
      </c>
      <c r="I31" s="46">
        <v>127734000</v>
      </c>
      <c r="J31" s="46">
        <v>62262000</v>
      </c>
      <c r="K31" s="46">
        <v>10811000</v>
      </c>
      <c r="L31" s="46">
        <v>6871000</v>
      </c>
    </row>
    <row r="32" spans="1:12">
      <c r="A32" s="2">
        <v>18</v>
      </c>
      <c r="B32" s="9" t="s">
        <v>33</v>
      </c>
      <c r="C32" s="9"/>
      <c r="D32" s="5"/>
      <c r="E32" s="4"/>
      <c r="F32" s="10">
        <f>SUM(G32:Q32)</f>
        <v>58007000.000000015</v>
      </c>
      <c r="G32" s="46">
        <v>26152216.94818303</v>
      </c>
      <c r="H32" s="46">
        <v>5656657.2467099875</v>
      </c>
      <c r="I32" s="46">
        <v>14585840.513409823</v>
      </c>
      <c r="J32" s="46">
        <v>9881438.905234158</v>
      </c>
      <c r="K32" s="46">
        <v>1320136.7079758029</v>
      </c>
      <c r="L32" s="46">
        <v>410709.67848721053</v>
      </c>
    </row>
    <row r="33" spans="1:12">
      <c r="A33" s="2">
        <v>19</v>
      </c>
      <c r="B33" s="9" t="s">
        <v>34</v>
      </c>
      <c r="C33" s="9"/>
      <c r="D33" s="9"/>
      <c r="E33" s="2"/>
      <c r="F33" s="11">
        <f t="shared" ref="F33:L33" si="4">SUM(F31:F32)</f>
        <v>538933000</v>
      </c>
      <c r="G33" s="11">
        <f t="shared" si="4"/>
        <v>233336216.94818303</v>
      </c>
      <c r="H33" s="11">
        <f t="shared" si="4"/>
        <v>71720657.246709988</v>
      </c>
      <c r="I33" s="11">
        <f t="shared" si="4"/>
        <v>142319840.51340982</v>
      </c>
      <c r="J33" s="11">
        <f t="shared" si="4"/>
        <v>72143438.905234158</v>
      </c>
      <c r="K33" s="11">
        <f t="shared" si="4"/>
        <v>12131136.707975803</v>
      </c>
      <c r="L33" s="11">
        <f t="shared" si="4"/>
        <v>7281709.6784872105</v>
      </c>
    </row>
    <row r="34" spans="1:12">
      <c r="A34" s="2"/>
      <c r="B34" s="9"/>
      <c r="C34" s="9"/>
      <c r="D34" s="9"/>
      <c r="E34" s="2"/>
      <c r="F34" s="9"/>
      <c r="G34" s="10"/>
      <c r="H34" s="9"/>
      <c r="I34" s="9"/>
      <c r="J34" s="9"/>
      <c r="K34" s="9"/>
      <c r="L34" s="9"/>
    </row>
    <row r="35" spans="1:12">
      <c r="A35" s="2"/>
      <c r="B35" s="9" t="s">
        <v>35</v>
      </c>
      <c r="C35" s="9"/>
      <c r="D35" s="9"/>
      <c r="E35" s="2"/>
      <c r="F35" s="9"/>
      <c r="G35" s="10"/>
      <c r="H35" s="9"/>
      <c r="I35" s="9"/>
      <c r="J35" s="9"/>
      <c r="K35" s="9"/>
      <c r="L35" s="9"/>
    </row>
    <row r="36" spans="1:12">
      <c r="A36" s="2">
        <v>20</v>
      </c>
      <c r="B36" s="9" t="s">
        <v>36</v>
      </c>
      <c r="C36" s="9"/>
      <c r="D36" s="5"/>
      <c r="E36" s="4"/>
      <c r="F36" s="10">
        <f t="shared" ref="F36:F42" si="5">SUM(G36:Q36)</f>
        <v>193249999.99999997</v>
      </c>
      <c r="G36" s="47">
        <v>85892661.194569007</v>
      </c>
      <c r="H36" s="47">
        <v>18444330.321806788</v>
      </c>
      <c r="I36" s="47">
        <v>48853020.316003256</v>
      </c>
      <c r="J36" s="47">
        <v>34933086.308373466</v>
      </c>
      <c r="K36" s="47">
        <v>4348487.9006859623</v>
      </c>
      <c r="L36" s="47">
        <v>778413.95856152289</v>
      </c>
    </row>
    <row r="37" spans="1:12">
      <c r="A37" s="2">
        <v>21</v>
      </c>
      <c r="B37" s="9" t="s">
        <v>37</v>
      </c>
      <c r="C37" s="9"/>
      <c r="D37" s="5"/>
      <c r="E37" s="4"/>
      <c r="F37" s="10">
        <f t="shared" si="5"/>
        <v>18491000.000000004</v>
      </c>
      <c r="G37" s="47">
        <v>8218583.1728267819</v>
      </c>
      <c r="H37" s="47">
        <v>1764833.6971825582</v>
      </c>
      <c r="I37" s="47">
        <v>4674469.3333154786</v>
      </c>
      <c r="J37" s="47">
        <v>3342549.5416721022</v>
      </c>
      <c r="K37" s="47">
        <v>416082.22391505371</v>
      </c>
      <c r="L37" s="47">
        <v>74482.031088026473</v>
      </c>
    </row>
    <row r="38" spans="1:12">
      <c r="A38" s="2">
        <v>22</v>
      </c>
      <c r="B38" s="9" t="s">
        <v>38</v>
      </c>
      <c r="C38" s="9"/>
      <c r="D38" s="5"/>
      <c r="E38" s="4"/>
      <c r="F38" s="10">
        <f t="shared" si="5"/>
        <v>20883000.000000004</v>
      </c>
      <c r="G38" s="47">
        <v>10898964.053043239</v>
      </c>
      <c r="H38" s="47">
        <v>3031729.1138269459</v>
      </c>
      <c r="I38" s="47">
        <v>4533425.7064341214</v>
      </c>
      <c r="J38" s="47">
        <v>732059.03704493796</v>
      </c>
      <c r="K38" s="47">
        <v>589173.51826011739</v>
      </c>
      <c r="L38" s="47">
        <v>1097648.5713906395</v>
      </c>
    </row>
    <row r="39" spans="1:12">
      <c r="A39" s="2">
        <v>23</v>
      </c>
      <c r="B39" s="9" t="s">
        <v>39</v>
      </c>
      <c r="C39" s="9"/>
      <c r="D39" s="5"/>
      <c r="E39" s="4"/>
      <c r="F39" s="10">
        <f t="shared" si="5"/>
        <v>10668999.999999998</v>
      </c>
      <c r="G39" s="47">
        <v>8152198.9435175126</v>
      </c>
      <c r="H39" s="47">
        <v>1343761.5459879171</v>
      </c>
      <c r="I39" s="47">
        <v>663142.34513037431</v>
      </c>
      <c r="J39" s="47">
        <v>329355.08279820636</v>
      </c>
      <c r="K39" s="47">
        <v>135610.11256904047</v>
      </c>
      <c r="L39" s="47">
        <v>44931.969996948712</v>
      </c>
    </row>
    <row r="40" spans="1:12">
      <c r="A40" s="2">
        <v>24</v>
      </c>
      <c r="B40" s="9" t="s">
        <v>40</v>
      </c>
      <c r="C40" s="9"/>
      <c r="D40" s="5"/>
      <c r="E40" s="4"/>
      <c r="F40" s="10">
        <f t="shared" si="5"/>
        <v>6717000</v>
      </c>
      <c r="G40" s="47">
        <v>3645380.3430453571</v>
      </c>
      <c r="H40" s="47">
        <v>686239.64311067259</v>
      </c>
      <c r="I40" s="47">
        <v>1306626.2280392672</v>
      </c>
      <c r="J40" s="47">
        <v>924219.29523100459</v>
      </c>
      <c r="K40" s="47">
        <v>131405.86276659576</v>
      </c>
      <c r="L40" s="47">
        <v>23128.627807102668</v>
      </c>
    </row>
    <row r="41" spans="1:12">
      <c r="A41" s="2">
        <v>25</v>
      </c>
      <c r="B41" s="9" t="s">
        <v>41</v>
      </c>
      <c r="C41" s="9"/>
      <c r="D41" s="5"/>
      <c r="E41" s="4"/>
      <c r="F41" s="10">
        <f t="shared" si="5"/>
        <v>7999.9999999999991</v>
      </c>
      <c r="G41" s="47">
        <v>3400.4294876637805</v>
      </c>
      <c r="H41" s="47">
        <v>805.7955610530214</v>
      </c>
      <c r="I41" s="47">
        <v>2054.5228706481853</v>
      </c>
      <c r="J41" s="47">
        <v>1511.8565292086334</v>
      </c>
      <c r="K41" s="47">
        <v>190.31728156903955</v>
      </c>
      <c r="L41" s="47">
        <v>37.078269857339691</v>
      </c>
    </row>
    <row r="42" spans="1:12">
      <c r="A42" s="2">
        <v>26</v>
      </c>
      <c r="B42" s="9" t="s">
        <v>42</v>
      </c>
      <c r="C42" s="9"/>
      <c r="D42" s="5"/>
      <c r="E42" s="4"/>
      <c r="F42" s="10">
        <f t="shared" si="5"/>
        <v>45151000.000000007</v>
      </c>
      <c r="G42" s="47">
        <v>23138206.041652657</v>
      </c>
      <c r="H42" s="47">
        <v>4989367.8527556369</v>
      </c>
      <c r="I42" s="47">
        <v>9840753.6190342829</v>
      </c>
      <c r="J42" s="47">
        <v>5428234.4175392948</v>
      </c>
      <c r="K42" s="47">
        <v>1011782.1517497058</v>
      </c>
      <c r="L42" s="47">
        <v>742655.9172684236</v>
      </c>
    </row>
    <row r="43" spans="1:12">
      <c r="A43" s="2">
        <v>27</v>
      </c>
      <c r="B43" s="9" t="s">
        <v>43</v>
      </c>
      <c r="C43" s="9"/>
      <c r="D43" s="9"/>
      <c r="E43" s="2"/>
      <c r="F43" s="11">
        <f t="shared" ref="F43:L43" si="6">SUM(F36:F42)</f>
        <v>295169000</v>
      </c>
      <c r="G43" s="11">
        <f t="shared" si="6"/>
        <v>139949394.17814222</v>
      </c>
      <c r="H43" s="11">
        <f t="shared" si="6"/>
        <v>30261067.970231574</v>
      </c>
      <c r="I43" s="11">
        <f t="shared" si="6"/>
        <v>69873492.070827425</v>
      </c>
      <c r="J43" s="11">
        <f t="shared" si="6"/>
        <v>45691015.539188221</v>
      </c>
      <c r="K43" s="11">
        <f t="shared" si="6"/>
        <v>6632732.0872280449</v>
      </c>
      <c r="L43" s="11">
        <f t="shared" si="6"/>
        <v>2761298.1543825213</v>
      </c>
    </row>
    <row r="44" spans="1:12">
      <c r="A44" s="2"/>
      <c r="B44" s="9"/>
      <c r="C44" s="9"/>
      <c r="D44" s="9"/>
      <c r="E44" s="2"/>
      <c r="F44" s="9"/>
      <c r="G44" s="10"/>
      <c r="H44" s="9"/>
      <c r="I44" s="9"/>
      <c r="J44" s="9"/>
      <c r="K44" s="9"/>
      <c r="L44" s="9"/>
    </row>
    <row r="45" spans="1:12">
      <c r="A45" s="2">
        <v>28</v>
      </c>
      <c r="B45" s="9" t="s">
        <v>44</v>
      </c>
      <c r="C45" s="9"/>
      <c r="D45" s="5"/>
      <c r="E45" s="4"/>
      <c r="F45" s="10">
        <f>SUM(G45:Q45)</f>
        <v>38599999.999999993</v>
      </c>
      <c r="G45" s="48">
        <v>17373632.879593309</v>
      </c>
      <c r="H45" s="48">
        <v>4637326.1319458522</v>
      </c>
      <c r="I45" s="48">
        <v>9900898.8634077534</v>
      </c>
      <c r="J45" s="48">
        <v>5221722.2855801601</v>
      </c>
      <c r="K45" s="48">
        <v>887323.51458227192</v>
      </c>
      <c r="L45" s="48">
        <v>579096.32489065384</v>
      </c>
    </row>
    <row r="46" spans="1:12">
      <c r="A46" s="2">
        <v>29</v>
      </c>
      <c r="B46" s="9" t="s">
        <v>45</v>
      </c>
      <c r="C46" s="9"/>
      <c r="D46" s="5"/>
      <c r="E46" s="4"/>
      <c r="F46" s="10">
        <f>SUM(G46:Q46)</f>
        <v>1059000</v>
      </c>
      <c r="G46" s="48">
        <v>463959.76886882866</v>
      </c>
      <c r="H46" s="48">
        <v>98887.69067854993</v>
      </c>
      <c r="I46" s="48">
        <v>269132.33627789427</v>
      </c>
      <c r="J46" s="48">
        <v>202412.93568042712</v>
      </c>
      <c r="K46" s="48">
        <v>23559.251016249851</v>
      </c>
      <c r="L46" s="48">
        <v>1048.0174780502775</v>
      </c>
    </row>
    <row r="47" spans="1:12">
      <c r="A47" s="2"/>
      <c r="B47" s="9" t="s">
        <v>46</v>
      </c>
      <c r="C47" s="9"/>
      <c r="D47" s="9"/>
      <c r="E47" s="2"/>
      <c r="F47" s="9"/>
      <c r="G47" s="48"/>
      <c r="H47" s="48"/>
      <c r="I47" s="48"/>
      <c r="J47" s="48"/>
      <c r="K47" s="48"/>
      <c r="L47" s="48"/>
    </row>
    <row r="48" spans="1:12">
      <c r="A48" s="2">
        <v>30</v>
      </c>
      <c r="B48" s="9" t="s">
        <v>47</v>
      </c>
      <c r="C48" s="9"/>
      <c r="D48" s="5"/>
      <c r="E48" s="4"/>
      <c r="F48" s="10">
        <f>SUM(G48:Q48)</f>
        <v>19777000</v>
      </c>
      <c r="G48" s="48">
        <v>8790163.8315394111</v>
      </c>
      <c r="H48" s="48">
        <v>1887573.1993499242</v>
      </c>
      <c r="I48" s="48">
        <v>4999566.2757547032</v>
      </c>
      <c r="J48" s="48">
        <v>3575014.9957086779</v>
      </c>
      <c r="K48" s="48">
        <v>445019.63887123554</v>
      </c>
      <c r="L48" s="48">
        <v>79662.058776047808</v>
      </c>
    </row>
    <row r="49" spans="1:12">
      <c r="A49" s="2">
        <v>31</v>
      </c>
      <c r="B49" s="9" t="s">
        <v>48</v>
      </c>
      <c r="C49" s="9"/>
      <c r="D49" s="5"/>
      <c r="E49" s="4"/>
      <c r="F49" s="10">
        <f>SUM(G49:Q49)</f>
        <v>7173000</v>
      </c>
      <c r="G49" s="48">
        <v>3188140.0193978958</v>
      </c>
      <c r="H49" s="48">
        <v>684611.54669247137</v>
      </c>
      <c r="I49" s="48">
        <v>1813312.8834498909</v>
      </c>
      <c r="J49" s="48">
        <v>1296636.6265974795</v>
      </c>
      <c r="K49" s="48">
        <v>161405.97004719486</v>
      </c>
      <c r="L49" s="48">
        <v>28892.953815067551</v>
      </c>
    </row>
    <row r="50" spans="1:12">
      <c r="A50" s="2">
        <v>32</v>
      </c>
      <c r="B50" s="9" t="s">
        <v>49</v>
      </c>
      <c r="C50" s="9"/>
      <c r="D50" s="5"/>
      <c r="E50" s="4"/>
      <c r="F50" s="10">
        <f>SUM(G50:Q50)</f>
        <v>24911000</v>
      </c>
      <c r="G50" s="48">
        <v>13356934.692410344</v>
      </c>
      <c r="H50" s="48">
        <v>3132751.7153509776</v>
      </c>
      <c r="I50" s="48">
        <v>5824213.2728409721</v>
      </c>
      <c r="J50" s="48">
        <v>867312.66903725709</v>
      </c>
      <c r="K50" s="48">
        <v>653555.17876405909</v>
      </c>
      <c r="L50" s="48">
        <v>1076232.4715963895</v>
      </c>
    </row>
    <row r="51" spans="1:12">
      <c r="A51" s="2">
        <v>33</v>
      </c>
      <c r="B51" s="9" t="s">
        <v>50</v>
      </c>
      <c r="C51" s="9"/>
      <c r="D51" s="5"/>
      <c r="E51" s="4"/>
      <c r="F51" s="10">
        <f>SUM(G51:Q51)</f>
        <v>23855000</v>
      </c>
      <c r="G51" s="48">
        <v>12245038.378303185</v>
      </c>
      <c r="H51" s="48">
        <v>2592327.0444248598</v>
      </c>
      <c r="I51" s="48">
        <v>5354918.0116784247</v>
      </c>
      <c r="J51" s="48">
        <v>2648890.2430026364</v>
      </c>
      <c r="K51" s="48">
        <v>542984.00104920426</v>
      </c>
      <c r="L51" s="48">
        <v>470842.32154168881</v>
      </c>
    </row>
    <row r="52" spans="1:12">
      <c r="A52" s="2">
        <v>34</v>
      </c>
      <c r="B52" s="9" t="s">
        <v>51</v>
      </c>
      <c r="C52" s="9"/>
      <c r="D52" s="5"/>
      <c r="E52" s="4"/>
      <c r="F52" s="10">
        <f>SUM(G52:Q52)</f>
        <v>3775000.0000000005</v>
      </c>
      <c r="G52" s="48">
        <v>1686255.3097183786</v>
      </c>
      <c r="H52" s="48">
        <v>362830.70501166617</v>
      </c>
      <c r="I52" s="48">
        <v>952237.4592580765</v>
      </c>
      <c r="J52" s="48">
        <v>669594.22833715915</v>
      </c>
      <c r="K52" s="48">
        <v>85228.173341916408</v>
      </c>
      <c r="L52" s="48">
        <v>18854.124332803112</v>
      </c>
    </row>
    <row r="53" spans="1:12">
      <c r="A53" s="2">
        <v>35</v>
      </c>
      <c r="B53" s="9" t="s">
        <v>52</v>
      </c>
      <c r="C53" s="9"/>
      <c r="D53" s="9"/>
      <c r="E53" s="2"/>
      <c r="F53" s="11">
        <f t="shared" ref="F53:L53" si="7">SUM(F48:F52)</f>
        <v>79491000</v>
      </c>
      <c r="G53" s="11">
        <f t="shared" si="7"/>
        <v>39266532.231369212</v>
      </c>
      <c r="H53" s="11">
        <f t="shared" si="7"/>
        <v>8660094.2108298987</v>
      </c>
      <c r="I53" s="11">
        <f t="shared" si="7"/>
        <v>18944247.902982067</v>
      </c>
      <c r="J53" s="11">
        <f t="shared" si="7"/>
        <v>9057448.762683209</v>
      </c>
      <c r="K53" s="11">
        <f t="shared" si="7"/>
        <v>1888192.9620736102</v>
      </c>
      <c r="L53" s="11">
        <f t="shared" si="7"/>
        <v>1674483.9300619969</v>
      </c>
    </row>
    <row r="54" spans="1:12">
      <c r="A54" s="2">
        <v>36</v>
      </c>
      <c r="B54" s="9" t="s">
        <v>53</v>
      </c>
      <c r="C54" s="9"/>
      <c r="D54" s="5"/>
      <c r="E54" s="4"/>
      <c r="F54" s="10">
        <f>SUM(G54:Q54)</f>
        <v>30635999.999999993</v>
      </c>
      <c r="G54" s="49">
        <v>6314172.3547802102</v>
      </c>
      <c r="H54" s="49">
        <v>8443065.5820822492</v>
      </c>
      <c r="I54" s="49">
        <v>12036550.951519903</v>
      </c>
      <c r="J54" s="49">
        <v>2677451.3585315747</v>
      </c>
      <c r="K54" s="49">
        <v>631093.63834014267</v>
      </c>
      <c r="L54" s="49">
        <v>533666.11474591657</v>
      </c>
    </row>
    <row r="55" spans="1:12">
      <c r="A55" s="2">
        <v>37</v>
      </c>
      <c r="B55" s="9" t="s">
        <v>54</v>
      </c>
      <c r="C55" s="9"/>
      <c r="D55" s="9"/>
      <c r="E55" s="2"/>
      <c r="F55" s="10">
        <f t="shared" ref="F55:L55" si="8">F43+F45+F46+F53+F54</f>
        <v>444955000</v>
      </c>
      <c r="G55" s="10">
        <f t="shared" si="8"/>
        <v>203367691.41275376</v>
      </c>
      <c r="H55" s="10">
        <f t="shared" si="8"/>
        <v>52100441.585768126</v>
      </c>
      <c r="I55" s="10">
        <f t="shared" si="8"/>
        <v>111024322.12501505</v>
      </c>
      <c r="J55" s="10">
        <f t="shared" si="8"/>
        <v>62850050.881663583</v>
      </c>
      <c r="K55" s="10">
        <f t="shared" si="8"/>
        <v>10062901.45324032</v>
      </c>
      <c r="L55" s="10">
        <f t="shared" si="8"/>
        <v>5549592.5415591393</v>
      </c>
    </row>
    <row r="56" spans="1:12">
      <c r="A56" s="2"/>
      <c r="B56" s="9"/>
      <c r="C56" s="9"/>
      <c r="D56" s="9"/>
      <c r="E56" s="2"/>
      <c r="F56" s="9"/>
      <c r="G56" s="9"/>
      <c r="H56" s="9"/>
      <c r="I56" s="9"/>
      <c r="J56" s="9"/>
      <c r="K56" s="9"/>
      <c r="L56" s="9"/>
    </row>
    <row r="57" spans="1:12">
      <c r="A57" s="2">
        <v>38</v>
      </c>
      <c r="B57" s="9" t="s">
        <v>55</v>
      </c>
      <c r="C57" s="9"/>
      <c r="D57" s="9"/>
      <c r="E57" s="2"/>
      <c r="F57" s="10">
        <f t="shared" ref="F57:L57" si="9">F33-F55</f>
        <v>93978000</v>
      </c>
      <c r="G57" s="10">
        <f t="shared" si="9"/>
        <v>29968525.535429269</v>
      </c>
      <c r="H57" s="10">
        <f t="shared" si="9"/>
        <v>19620215.660941862</v>
      </c>
      <c r="I57" s="10">
        <f t="shared" si="9"/>
        <v>31295518.388394773</v>
      </c>
      <c r="J57" s="10">
        <f t="shared" si="9"/>
        <v>9293388.0235705748</v>
      </c>
      <c r="K57" s="10">
        <f t="shared" si="9"/>
        <v>2068235.2547354829</v>
      </c>
      <c r="L57" s="10">
        <f t="shared" si="9"/>
        <v>1732117.1369280713</v>
      </c>
    </row>
    <row r="58" spans="1:12">
      <c r="A58" s="2"/>
      <c r="B58" s="9"/>
      <c r="C58" s="9"/>
      <c r="D58" s="9"/>
      <c r="E58" s="2"/>
      <c r="F58" s="9"/>
      <c r="G58" s="9"/>
      <c r="H58" s="9"/>
      <c r="I58" s="9"/>
      <c r="J58" s="9"/>
      <c r="K58" s="9"/>
      <c r="L58" s="9"/>
    </row>
    <row r="59" spans="1:12">
      <c r="A59" s="2">
        <v>39</v>
      </c>
      <c r="B59" s="9" t="s">
        <v>56</v>
      </c>
      <c r="C59" s="9"/>
      <c r="D59" s="9"/>
      <c r="E59" s="2"/>
      <c r="F59" s="12">
        <f t="shared" ref="F59:L59" si="10">F57/F29</f>
        <v>6.8825964301721637E-2</v>
      </c>
      <c r="G59" s="12">
        <f t="shared" si="10"/>
        <v>4.5034295759041804E-2</v>
      </c>
      <c r="H59" s="12">
        <f t="shared" si="10"/>
        <v>0.13186639894802279</v>
      </c>
      <c r="I59" s="12">
        <f t="shared" si="10"/>
        <v>9.4100672602273491E-2</v>
      </c>
      <c r="J59" s="12">
        <f t="shared" si="10"/>
        <v>5.8644826458208996E-2</v>
      </c>
      <c r="K59" s="12">
        <f t="shared" si="10"/>
        <v>6.2822725904814899E-2</v>
      </c>
      <c r="L59" s="12">
        <f t="shared" si="10"/>
        <v>6.3611340590947266E-2</v>
      </c>
    </row>
    <row r="60" spans="1:12">
      <c r="A60" s="2">
        <v>40</v>
      </c>
      <c r="B60" s="9" t="s">
        <v>57</v>
      </c>
      <c r="C60" s="9"/>
      <c r="D60" s="9"/>
      <c r="E60" s="2"/>
      <c r="F60" s="13">
        <f t="shared" ref="F60:L60" si="11">F59/$F59</f>
        <v>1</v>
      </c>
      <c r="G60" s="13">
        <f t="shared" si="11"/>
        <v>0.65432131922800096</v>
      </c>
      <c r="H60" s="13">
        <f t="shared" si="11"/>
        <v>1.9159397225434043</v>
      </c>
      <c r="I60" s="13">
        <f t="shared" si="11"/>
        <v>1.3672263593685621</v>
      </c>
      <c r="J60" s="13">
        <f t="shared" si="11"/>
        <v>0.85207417074637393</v>
      </c>
      <c r="K60" s="13">
        <f t="shared" si="11"/>
        <v>0.91277654504643724</v>
      </c>
      <c r="L60" s="13">
        <f t="shared" si="11"/>
        <v>0.9242346436598502</v>
      </c>
    </row>
    <row r="61" spans="1:12">
      <c r="A61" s="2">
        <v>41</v>
      </c>
      <c r="B61" s="9" t="s">
        <v>58</v>
      </c>
      <c r="C61" s="9"/>
      <c r="D61" s="5"/>
      <c r="E61" s="4"/>
      <c r="F61" s="10">
        <f>SUM(G61:Q61)</f>
        <v>37686000.000000007</v>
      </c>
      <c r="G61" s="50">
        <v>18366573.903516196</v>
      </c>
      <c r="H61" s="50">
        <v>4106537.3822313971</v>
      </c>
      <c r="I61" s="50">
        <v>9179004.2820180207</v>
      </c>
      <c r="J61" s="50">
        <v>4373715.3549957061</v>
      </c>
      <c r="K61" s="50">
        <v>908634.68385667133</v>
      </c>
      <c r="L61" s="50">
        <v>751534.3933820104</v>
      </c>
    </row>
    <row r="62" spans="1:12" ht="40.5" customHeight="1">
      <c r="A62" s="2"/>
      <c r="B62" s="9"/>
      <c r="C62" s="9"/>
      <c r="D62" s="5"/>
      <c r="E62" s="4"/>
      <c r="F62" s="10"/>
      <c r="G62" s="10"/>
      <c r="H62" s="10"/>
      <c r="I62" s="10"/>
      <c r="J62" s="10"/>
      <c r="K62" s="10"/>
      <c r="L62" s="10"/>
    </row>
    <row r="63" spans="1:12">
      <c r="A63" s="6"/>
      <c r="B63" s="9"/>
      <c r="C63" s="9"/>
      <c r="D63" s="5"/>
      <c r="E63" s="4"/>
      <c r="F63" s="10"/>
      <c r="G63" s="10"/>
      <c r="H63" s="10"/>
      <c r="L63" s="14"/>
    </row>
    <row r="64" spans="1:12">
      <c r="A64" s="51" t="s">
        <v>148</v>
      </c>
      <c r="B64" s="9"/>
      <c r="C64" s="9"/>
      <c r="D64" s="5"/>
      <c r="E64" s="4"/>
      <c r="F64" s="10"/>
      <c r="G64" s="10"/>
      <c r="H64" s="10"/>
      <c r="L64" s="14" t="s">
        <v>142</v>
      </c>
    </row>
    <row r="65" spans="1:12">
      <c r="A65" s="2"/>
      <c r="B65" s="9"/>
      <c r="C65" s="9"/>
      <c r="D65" s="5"/>
      <c r="E65" s="4"/>
      <c r="F65" s="10"/>
      <c r="G65" s="10"/>
      <c r="H65" s="10"/>
      <c r="I65" s="10"/>
    </row>
    <row r="66" spans="1:12">
      <c r="A66" s="2"/>
      <c r="B66" s="9" t="s">
        <v>0</v>
      </c>
      <c r="C66" s="9"/>
      <c r="D66" s="9"/>
      <c r="F66" s="9" t="str">
        <f>$F$2</f>
        <v>AVISTA UTILITIES</v>
      </c>
      <c r="G66" s="9"/>
      <c r="H66" s="9"/>
      <c r="J66" s="2" t="str">
        <f>$J$2</f>
        <v>Washington Jurisdiction</v>
      </c>
      <c r="K66" s="9"/>
      <c r="L66" s="5"/>
    </row>
    <row r="67" spans="1:12">
      <c r="A67" s="2"/>
      <c r="B67" s="9" t="str">
        <f>$B$3</f>
        <v>Scenario: Company Base Case UE-14_____</v>
      </c>
      <c r="C67" s="9"/>
      <c r="D67" s="9"/>
      <c r="F67" s="3" t="s">
        <v>59</v>
      </c>
      <c r="G67" s="9"/>
      <c r="H67" s="9"/>
      <c r="J67" s="2" t="str">
        <f>$J$3</f>
        <v>Electric Utility</v>
      </c>
      <c r="K67" s="9"/>
      <c r="L67" s="7">
        <f>$L$3</f>
        <v>41673</v>
      </c>
    </row>
    <row r="68" spans="1:12">
      <c r="A68" s="2"/>
      <c r="B68" s="9" t="str">
        <f>$B$4</f>
        <v>Load Factor Peak Credit Method</v>
      </c>
      <c r="C68" s="9"/>
      <c r="D68" s="9"/>
      <c r="F68" s="9" t="str">
        <f>$F$4</f>
        <v>For the Twelve Months Ended June 30, 2013</v>
      </c>
      <c r="G68" s="9"/>
      <c r="H68" s="9"/>
      <c r="I68" s="9"/>
      <c r="J68" s="9"/>
      <c r="K68" s="9"/>
      <c r="L68" s="8" t="str">
        <f>$L$4</f>
        <v xml:space="preserve"> </v>
      </c>
    </row>
    <row r="69" spans="1:12">
      <c r="A69" s="2"/>
      <c r="B69" s="9" t="str">
        <f>$B$5</f>
        <v>PROPOSED METHOD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9.5" customHeight="1">
      <c r="A70" s="2"/>
      <c r="B70" s="2" t="s">
        <v>4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</row>
    <row r="71" spans="1:12">
      <c r="A71" s="2"/>
      <c r="B71" s="2" t="s">
        <v>15</v>
      </c>
      <c r="C71" s="2" t="str">
        <f>$C$7</f>
        <v xml:space="preserve"> </v>
      </c>
      <c r="D71" s="2" t="str">
        <f>$D$7</f>
        <v xml:space="preserve"> </v>
      </c>
      <c r="E71" s="2" t="str">
        <f>$E$7</f>
        <v xml:space="preserve"> </v>
      </c>
      <c r="F71" s="2" t="str">
        <f>$F$7</f>
        <v xml:space="preserve"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</row>
    <row r="72" spans="1:12">
      <c r="A72" s="2"/>
      <c r="B72" s="2" t="s">
        <v>15</v>
      </c>
      <c r="C72" s="2" t="str">
        <f>$C$8</f>
        <v xml:space="preserve"> </v>
      </c>
      <c r="D72" s="2" t="str">
        <f>$D$8</f>
        <v xml:space="preserve"> </v>
      </c>
      <c r="E72" s="2" t="str">
        <f>$E$8</f>
        <v xml:space="preserve"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</row>
    <row r="73" spans="1:12">
      <c r="A73" s="2"/>
      <c r="B73" s="6" t="s">
        <v>17</v>
      </c>
      <c r="C73" s="2" t="str">
        <f>$C$9</f>
        <v xml:space="preserve"> </v>
      </c>
      <c r="D73" s="2" t="str">
        <f>$D$9</f>
        <v xml:space="preserve"> </v>
      </c>
      <c r="E73" s="2" t="str">
        <f>$E$9</f>
        <v xml:space="preserve"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</row>
    <row r="74" spans="1:12">
      <c r="A74" s="2"/>
      <c r="B74" s="19" t="s">
        <v>60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2">
        <v>1</v>
      </c>
      <c r="B75" s="9" t="s">
        <v>61</v>
      </c>
      <c r="C75" s="9"/>
      <c r="D75" s="5"/>
      <c r="E75" s="2"/>
      <c r="F75" s="10">
        <f>SUM(G75:Q75)</f>
        <v>236826374.61765897</v>
      </c>
      <c r="G75" s="52">
        <v>97848917.737824351</v>
      </c>
      <c r="H75" s="52">
        <v>26861173.965242583</v>
      </c>
      <c r="I75" s="52">
        <v>64408094.936746441</v>
      </c>
      <c r="J75" s="52">
        <v>41532290.496207215</v>
      </c>
      <c r="K75" s="52">
        <v>5236313.6127996575</v>
      </c>
      <c r="L75" s="52">
        <v>939583.86883874587</v>
      </c>
    </row>
    <row r="76" spans="1:12">
      <c r="A76" s="2">
        <v>2</v>
      </c>
      <c r="B76" s="9" t="s">
        <v>62</v>
      </c>
      <c r="C76" s="9"/>
      <c r="D76" s="5"/>
      <c r="E76" s="2"/>
      <c r="F76" s="10">
        <f>SUM(G76:Q76)</f>
        <v>43481257.23971732</v>
      </c>
      <c r="G76" s="52">
        <v>15513290.444370868</v>
      </c>
      <c r="H76" s="52">
        <v>6340121.9083773671</v>
      </c>
      <c r="I76" s="52">
        <v>13326778.86659563</v>
      </c>
      <c r="J76" s="52">
        <v>7202593.8258342091</v>
      </c>
      <c r="K76" s="52">
        <v>930713.74980610702</v>
      </c>
      <c r="L76" s="52">
        <v>167758.44473314236</v>
      </c>
    </row>
    <row r="77" spans="1:12">
      <c r="A77" s="2">
        <v>3</v>
      </c>
      <c r="B77" s="9" t="s">
        <v>63</v>
      </c>
      <c r="C77" s="9"/>
      <c r="D77" s="5"/>
      <c r="E77" s="2"/>
      <c r="F77" s="10">
        <f>SUM(G77:Q77)</f>
        <v>117417592.46649928</v>
      </c>
      <c r="G77" s="52">
        <v>54670561.210772313</v>
      </c>
      <c r="H77" s="52">
        <v>21609109.973407492</v>
      </c>
      <c r="I77" s="52">
        <v>29832673.123418219</v>
      </c>
      <c r="J77" s="52">
        <v>4208818.2025031382</v>
      </c>
      <c r="K77" s="52">
        <v>2802429.0727171777</v>
      </c>
      <c r="L77" s="52">
        <v>4294000.8836809434</v>
      </c>
    </row>
    <row r="78" spans="1:12">
      <c r="A78" s="2">
        <v>4</v>
      </c>
      <c r="B78" s="9" t="s">
        <v>64</v>
      </c>
      <c r="C78" s="9"/>
      <c r="D78" s="5"/>
      <c r="E78" s="2"/>
      <c r="F78" s="10">
        <f>SUM(G78:Q78)</f>
        <v>83200775.676124454</v>
      </c>
      <c r="G78" s="52">
        <v>39151230.607032515</v>
      </c>
      <c r="H78" s="52">
        <v>11253594.152972553</v>
      </c>
      <c r="I78" s="52">
        <v>20166453.073239714</v>
      </c>
      <c r="J78" s="52">
        <v>9318297.4754554555</v>
      </c>
      <c r="K78" s="52">
        <v>1841543.5646770529</v>
      </c>
      <c r="L78" s="52">
        <v>1469656.802747166</v>
      </c>
    </row>
    <row r="79" spans="1:12">
      <c r="A79" s="2">
        <v>5</v>
      </c>
      <c r="B79" s="9" t="s">
        <v>65</v>
      </c>
      <c r="C79" s="9"/>
      <c r="D79" s="5"/>
      <c r="E79" s="2"/>
      <c r="F79" s="11">
        <f>SUM(F75:F78)</f>
        <v>480926000</v>
      </c>
      <c r="G79" s="11">
        <f t="shared" ref="G79:L79" si="12">SUM(G75:G78)</f>
        <v>207184000.00000003</v>
      </c>
      <c r="H79" s="11">
        <f t="shared" si="12"/>
        <v>66064000</v>
      </c>
      <c r="I79" s="11">
        <f t="shared" si="12"/>
        <v>127734000</v>
      </c>
      <c r="J79" s="11">
        <f t="shared" si="12"/>
        <v>62262000.000000015</v>
      </c>
      <c r="K79" s="11">
        <f t="shared" si="12"/>
        <v>10810999.999999994</v>
      </c>
      <c r="L79" s="11">
        <f t="shared" si="12"/>
        <v>6870999.9999999972</v>
      </c>
    </row>
    <row r="80" spans="1:12" ht="9" customHeight="1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2"/>
      <c r="B81" s="9" t="s">
        <v>66</v>
      </c>
      <c r="C81" s="9"/>
      <c r="D81" s="5"/>
      <c r="E81" s="2"/>
      <c r="F81" s="10"/>
      <c r="G81" s="10"/>
      <c r="H81" s="10"/>
      <c r="I81" s="10"/>
      <c r="J81" s="10"/>
      <c r="K81" s="10"/>
      <c r="L81" s="10"/>
    </row>
    <row r="82" spans="1:12">
      <c r="A82" s="2">
        <v>6</v>
      </c>
      <c r="B82" s="9" t="s">
        <v>61</v>
      </c>
      <c r="C82" s="9"/>
      <c r="D82" s="5"/>
      <c r="E82" s="2"/>
      <c r="F82" s="53">
        <v>4.2506963871950194E-2</v>
      </c>
      <c r="G82" s="53">
        <v>4.1602219833725237E-2</v>
      </c>
      <c r="H82" s="53">
        <v>4.8194155058843662E-2</v>
      </c>
      <c r="I82" s="53">
        <v>4.5218551946197338E-2</v>
      </c>
      <c r="J82" s="53">
        <v>3.8439854340115022E-2</v>
      </c>
      <c r="K82" s="53">
        <v>3.9777883851856356E-2</v>
      </c>
      <c r="L82" s="53">
        <v>3.6636193384197241E-2</v>
      </c>
    </row>
    <row r="83" spans="1:12">
      <c r="A83" s="2">
        <v>7</v>
      </c>
      <c r="B83" s="9" t="s">
        <v>62</v>
      </c>
      <c r="C83" s="9"/>
      <c r="D83" s="9"/>
      <c r="E83" s="2"/>
      <c r="F83" s="53">
        <v>7.8042668751718575E-3</v>
      </c>
      <c r="G83" s="53">
        <v>6.5957532728199587E-3</v>
      </c>
      <c r="H83" s="53">
        <v>1.1375408191007973E-2</v>
      </c>
      <c r="I83" s="53">
        <v>9.3562407496519638E-3</v>
      </c>
      <c r="J83" s="53">
        <v>6.6662987817000512E-3</v>
      </c>
      <c r="K83" s="53">
        <v>7.0702074353638381E-3</v>
      </c>
      <c r="L83" s="53">
        <v>6.5412264161916643E-3</v>
      </c>
    </row>
    <row r="84" spans="1:12">
      <c r="A84" s="2">
        <v>8</v>
      </c>
      <c r="B84" s="9" t="s">
        <v>63</v>
      </c>
      <c r="C84" s="9"/>
      <c r="D84" s="9"/>
      <c r="E84" s="2"/>
      <c r="F84" s="53">
        <v>2.1074786830489693E-2</v>
      </c>
      <c r="G84" s="53">
        <v>2.3244168239220962E-2</v>
      </c>
      <c r="H84" s="53">
        <v>3.8770933768180915E-2</v>
      </c>
      <c r="I84" s="53">
        <v>2.0944421359613587E-2</v>
      </c>
      <c r="J84" s="53">
        <v>3.8954354964607575E-3</v>
      </c>
      <c r="K84" s="53">
        <v>2.12887742027369E-2</v>
      </c>
      <c r="L84" s="53">
        <v>0.16743140445874119</v>
      </c>
    </row>
    <row r="85" spans="1:12">
      <c r="A85" s="2">
        <v>9</v>
      </c>
      <c r="B85" s="9" t="s">
        <v>64</v>
      </c>
      <c r="C85" s="9"/>
      <c r="D85" s="9"/>
      <c r="E85" s="2"/>
      <c r="F85" s="53">
        <v>1.4933355169975846E-2</v>
      </c>
      <c r="G85" s="53">
        <v>1.6645846884467075E-2</v>
      </c>
      <c r="H85" s="53">
        <v>2.0191130226826542E-2</v>
      </c>
      <c r="I85" s="53">
        <v>1.4158124173031243E-2</v>
      </c>
      <c r="J85" s="53">
        <v>8.6244701020542075E-3</v>
      </c>
      <c r="K85" s="53">
        <v>1.3989365695132972E-2</v>
      </c>
      <c r="L85" s="53">
        <v>5.7304762905722922E-2</v>
      </c>
    </row>
    <row r="86" spans="1:12">
      <c r="A86" s="2">
        <v>10</v>
      </c>
      <c r="B86" s="9" t="s">
        <v>67</v>
      </c>
      <c r="C86" s="9"/>
      <c r="D86" s="9"/>
      <c r="E86" s="9"/>
      <c r="F86" s="15">
        <f>SUM(F82:F85)</f>
        <v>8.6319372747587594E-2</v>
      </c>
      <c r="G86" s="15">
        <f t="shared" ref="G86:L86" si="13">SUM(G82:G85)</f>
        <v>8.8087988230233227E-2</v>
      </c>
      <c r="H86" s="15">
        <f t="shared" si="13"/>
        <v>0.11853162724485909</v>
      </c>
      <c r="I86" s="15">
        <f t="shared" si="13"/>
        <v>8.9677338228494136E-2</v>
      </c>
      <c r="J86" s="15">
        <f t="shared" si="13"/>
        <v>5.762605872033004E-2</v>
      </c>
      <c r="K86" s="15">
        <f t="shared" si="13"/>
        <v>8.2126231185090062E-2</v>
      </c>
      <c r="L86" s="15">
        <f t="shared" si="13"/>
        <v>0.26791358716485303</v>
      </c>
    </row>
    <row r="87" spans="1:12" ht="9" customHeight="1">
      <c r="A87" s="2"/>
    </row>
    <row r="88" spans="1:12">
      <c r="A88" s="2"/>
      <c r="B88" s="19" t="s">
        <v>68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2">
        <v>11</v>
      </c>
      <c r="B89" s="9" t="s">
        <v>61</v>
      </c>
      <c r="C89" s="9"/>
      <c r="D89" s="9"/>
      <c r="E89" s="9"/>
      <c r="F89" s="10">
        <f>SUM(G89:Q89)</f>
        <v>236942766.42464495</v>
      </c>
      <c r="G89" s="54">
        <v>105312521.39206174</v>
      </c>
      <c r="H89" s="54">
        <v>22614492.374120895</v>
      </c>
      <c r="I89" s="54">
        <v>59898420.604777195</v>
      </c>
      <c r="J89" s="54">
        <v>42831265.767952889</v>
      </c>
      <c r="K89" s="54">
        <v>5331657.1950976886</v>
      </c>
      <c r="L89" s="54">
        <v>954409.09063454671</v>
      </c>
    </row>
    <row r="90" spans="1:12">
      <c r="A90" s="2">
        <v>12</v>
      </c>
      <c r="B90" s="9" t="s">
        <v>62</v>
      </c>
      <c r="F90" s="10">
        <f>SUM(G90:Q90)</f>
        <v>43541127.532362387</v>
      </c>
      <c r="G90" s="54">
        <v>19352462.174213313</v>
      </c>
      <c r="H90" s="54">
        <v>4155689.2046096129</v>
      </c>
      <c r="I90" s="54">
        <v>11007066.431669796</v>
      </c>
      <c r="J90" s="54">
        <v>7870768.2590008341</v>
      </c>
      <c r="K90" s="54">
        <v>979757.13457543217</v>
      </c>
      <c r="L90" s="54">
        <v>175384.32829339383</v>
      </c>
    </row>
    <row r="91" spans="1:12">
      <c r="A91" s="2">
        <v>13</v>
      </c>
      <c r="B91" s="9" t="s">
        <v>63</v>
      </c>
      <c r="F91" s="10">
        <f>SUM(G91:Q91)</f>
        <v>116954335.48921171</v>
      </c>
      <c r="G91" s="54">
        <v>65243896.63313105</v>
      </c>
      <c r="H91" s="54">
        <v>14974752.888427606</v>
      </c>
      <c r="I91" s="54">
        <v>24831889.511671495</v>
      </c>
      <c r="J91" s="54">
        <v>4499212.5235207258</v>
      </c>
      <c r="K91" s="54">
        <v>2935383.251365508</v>
      </c>
      <c r="L91" s="54">
        <v>4469200.6810953105</v>
      </c>
    </row>
    <row r="92" spans="1:12">
      <c r="A92" s="2">
        <v>14</v>
      </c>
      <c r="B92" s="9" t="s">
        <v>64</v>
      </c>
      <c r="F92" s="10">
        <f>SUM(G92:Q92)</f>
        <v>83487770.553783238</v>
      </c>
      <c r="G92" s="54">
        <v>42909994.745638952</v>
      </c>
      <c r="H92" s="54">
        <v>9132025.7305252571</v>
      </c>
      <c r="I92" s="54">
        <v>18386568.578837752</v>
      </c>
      <c r="J92" s="54">
        <v>9673065.0833141394</v>
      </c>
      <c r="K92" s="54">
        <v>1884204.6839370336</v>
      </c>
      <c r="L92" s="54">
        <v>1501911.7315301162</v>
      </c>
    </row>
    <row r="93" spans="1:12">
      <c r="A93" s="2">
        <v>15</v>
      </c>
      <c r="B93" s="9" t="s">
        <v>69</v>
      </c>
      <c r="C93" s="9"/>
      <c r="D93" s="9"/>
      <c r="E93" s="9"/>
      <c r="F93" s="11">
        <f>SUM(F89:F92)</f>
        <v>480926000.00000232</v>
      </c>
      <c r="G93" s="11">
        <f>SUM(G89:G92)</f>
        <v>232818874.94504505</v>
      </c>
      <c r="H93" s="11">
        <f t="shared" ref="H93:L93" si="14">SUM(H89:H92)</f>
        <v>50876960.197683372</v>
      </c>
      <c r="I93" s="11">
        <f t="shared" si="14"/>
        <v>114123945.12695624</v>
      </c>
      <c r="J93" s="11">
        <f t="shared" si="14"/>
        <v>64874311.633788586</v>
      </c>
      <c r="K93" s="11">
        <f t="shared" si="14"/>
        <v>11131002.264975661</v>
      </c>
      <c r="L93" s="11">
        <f t="shared" si="14"/>
        <v>7100905.831553367</v>
      </c>
    </row>
    <row r="94" spans="1:12" ht="7.15" customHeight="1">
      <c r="A94" s="2"/>
      <c r="B94" s="9"/>
    </row>
    <row r="95" spans="1:12">
      <c r="A95" s="2"/>
      <c r="B95" s="9" t="s">
        <v>66</v>
      </c>
    </row>
    <row r="96" spans="1:12">
      <c r="A96" s="2">
        <v>16</v>
      </c>
      <c r="B96" s="9" t="s">
        <v>61</v>
      </c>
      <c r="C96" s="9"/>
      <c r="D96" s="9"/>
      <c r="E96" s="9"/>
      <c r="F96" s="55">
        <v>4.2527854544887576E-2</v>
      </c>
      <c r="G96" s="55">
        <v>4.4775504599197422E-2</v>
      </c>
      <c r="H96" s="55">
        <v>4.0574784760550479E-2</v>
      </c>
      <c r="I96" s="55">
        <v>4.2052475644129256E-2</v>
      </c>
      <c r="J96" s="55">
        <v>3.9642109733225954E-2</v>
      </c>
      <c r="K96" s="55">
        <v>4.0502165516995821E-2</v>
      </c>
      <c r="L96" s="55">
        <v>3.7214257472659995E-2</v>
      </c>
    </row>
    <row r="97" spans="1:12">
      <c r="A97" s="2">
        <v>17</v>
      </c>
      <c r="B97" s="9" t="s">
        <v>62</v>
      </c>
      <c r="C97" s="9"/>
      <c r="D97" s="9"/>
      <c r="E97" s="9"/>
      <c r="F97" s="55">
        <v>7.8150127406637175E-3</v>
      </c>
      <c r="G97" s="55">
        <v>8.2280458926757647E-3</v>
      </c>
      <c r="H97" s="55">
        <v>7.4561123114899441E-3</v>
      </c>
      <c r="I97" s="55">
        <v>7.7276560610045585E-3</v>
      </c>
      <c r="J97" s="55">
        <v>7.2847218828063949E-3</v>
      </c>
      <c r="K97" s="55">
        <v>7.4427676384592892E-3</v>
      </c>
      <c r="L97" s="55">
        <v>6.8385743742659559E-3</v>
      </c>
    </row>
    <row r="98" spans="1:12">
      <c r="A98" s="2">
        <v>18</v>
      </c>
      <c r="B98" s="9" t="s">
        <v>63</v>
      </c>
      <c r="C98" s="9"/>
      <c r="D98" s="9"/>
      <c r="E98" s="9"/>
      <c r="F98" s="55">
        <v>2.0991638795865096E-2</v>
      </c>
      <c r="G98" s="55">
        <v>2.7739611160677465E-2</v>
      </c>
      <c r="H98" s="55">
        <v>2.6867610611754938E-2</v>
      </c>
      <c r="I98" s="55">
        <v>1.743355531487905E-2</v>
      </c>
      <c r="J98" s="55">
        <v>4.1642074632303738E-3</v>
      </c>
      <c r="K98" s="55">
        <v>2.2298766397047927E-2</v>
      </c>
      <c r="L98" s="55">
        <v>0.17426278361691883</v>
      </c>
    </row>
    <row r="99" spans="1:12">
      <c r="A99" s="2">
        <v>19</v>
      </c>
      <c r="B99" s="9" t="s">
        <v>64</v>
      </c>
      <c r="C99" s="9"/>
      <c r="D99" s="9"/>
      <c r="E99" s="9"/>
      <c r="F99" s="55">
        <v>1.4984866666175425E-2</v>
      </c>
      <c r="G99" s="55">
        <v>1.8243952776822597E-2</v>
      </c>
      <c r="H99" s="55">
        <v>1.6384625058747306E-2</v>
      </c>
      <c r="I99" s="55">
        <v>1.2908532804937102E-2</v>
      </c>
      <c r="J99" s="55">
        <v>8.9528222109253579E-3</v>
      </c>
      <c r="K99" s="55">
        <v>1.4313442741008459E-2</v>
      </c>
      <c r="L99" s="55">
        <v>5.8562445000612612E-2</v>
      </c>
    </row>
    <row r="100" spans="1:12">
      <c r="A100" s="2">
        <v>20</v>
      </c>
      <c r="B100" s="9" t="s">
        <v>70</v>
      </c>
      <c r="C100" s="9"/>
      <c r="D100" s="9"/>
      <c r="E100" s="9"/>
      <c r="F100" s="17">
        <f>SUM(F96:F99)</f>
        <v>8.6319372747591813E-2</v>
      </c>
      <c r="G100" s="17">
        <f t="shared" ref="G100:L100" si="15">SUM(G96:G99)</f>
        <v>9.8987114429373246E-2</v>
      </c>
      <c r="H100" s="17">
        <f t="shared" si="15"/>
        <v>9.1283132742542655E-2</v>
      </c>
      <c r="I100" s="17">
        <f t="shared" si="15"/>
        <v>8.0122219824949978E-2</v>
      </c>
      <c r="J100" s="17">
        <f t="shared" si="15"/>
        <v>6.0043861290188086E-2</v>
      </c>
      <c r="K100" s="17">
        <f t="shared" si="15"/>
        <v>8.4557142293511495E-2</v>
      </c>
      <c r="L100" s="17">
        <f t="shared" si="15"/>
        <v>0.2768780604644574</v>
      </c>
    </row>
    <row r="101" spans="1:12" ht="6" customHeight="1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2">
        <v>21</v>
      </c>
      <c r="B102" s="19" t="s">
        <v>71</v>
      </c>
      <c r="F102" s="20">
        <f>F79/F93</f>
        <v>0.99999999999999512</v>
      </c>
      <c r="G102" s="20">
        <f t="shared" ref="G102:L102" si="16">G79/G93</f>
        <v>0.88989348500590459</v>
      </c>
      <c r="H102" s="20">
        <f t="shared" si="16"/>
        <v>1.2985052515580158</v>
      </c>
      <c r="I102" s="20">
        <f t="shared" si="16"/>
        <v>1.11925678575082</v>
      </c>
      <c r="J102" s="20">
        <f t="shared" si="16"/>
        <v>0.959732726744988</v>
      </c>
      <c r="K102" s="20">
        <f t="shared" si="16"/>
        <v>0.97125126225312408</v>
      </c>
      <c r="L102" s="20">
        <f t="shared" si="16"/>
        <v>0.96762302768024788</v>
      </c>
    </row>
    <row r="103" spans="1:12" ht="6" customHeight="1" thickBot="1">
      <c r="A103" s="2"/>
    </row>
    <row r="104" spans="1:12" ht="6" customHeight="1" thickTop="1">
      <c r="A104" s="2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"/>
      <c r="B105" s="19" t="s">
        <v>72</v>
      </c>
    </row>
    <row r="106" spans="1:12">
      <c r="A106" s="2">
        <v>22</v>
      </c>
      <c r="B106" s="9" t="s">
        <v>61</v>
      </c>
      <c r="C106" s="9"/>
      <c r="D106" s="9"/>
      <c r="E106" s="2"/>
      <c r="F106" s="10">
        <f>SUM(G106:Q106)</f>
        <v>242716857.96272606</v>
      </c>
      <c r="G106" s="56">
        <v>100130885.92237481</v>
      </c>
      <c r="H106" s="56">
        <v>27559831.606378086</v>
      </c>
      <c r="I106" s="56">
        <v>66007440.96228867</v>
      </c>
      <c r="J106" s="56">
        <v>42704297.533163324</v>
      </c>
      <c r="K106" s="56">
        <v>5358076.2783486964</v>
      </c>
      <c r="L106" s="56">
        <v>956325.66017247038</v>
      </c>
    </row>
    <row r="107" spans="1:12">
      <c r="A107" s="2">
        <v>23</v>
      </c>
      <c r="B107" s="9" t="s">
        <v>62</v>
      </c>
      <c r="C107" s="9"/>
      <c r="D107" s="5"/>
      <c r="E107" s="2"/>
      <c r="F107" s="10">
        <f>SUM(G107:Q107)</f>
        <v>46515027.946990542</v>
      </c>
      <c r="G107" s="56">
        <v>16688786.868583446</v>
      </c>
      <c r="H107" s="56">
        <v>6699863.1795308674</v>
      </c>
      <c r="I107" s="56">
        <v>14150417.781026756</v>
      </c>
      <c r="J107" s="56">
        <v>7806142.6565851849</v>
      </c>
      <c r="K107" s="56">
        <v>993432.01174831484</v>
      </c>
      <c r="L107" s="56">
        <v>176385.44951596716</v>
      </c>
    </row>
    <row r="108" spans="1:12">
      <c r="A108" s="2">
        <v>24</v>
      </c>
      <c r="B108" s="9" t="s">
        <v>63</v>
      </c>
      <c r="C108" s="9"/>
      <c r="D108" s="5"/>
      <c r="E108" s="2"/>
      <c r="F108" s="10">
        <f>SUM(G108:Q108)</f>
        <v>124152844.64376593</v>
      </c>
      <c r="G108" s="56">
        <v>57907378.996322587</v>
      </c>
      <c r="H108" s="56">
        <v>22701569.056716207</v>
      </c>
      <c r="I108" s="56">
        <v>31608201.90642925</v>
      </c>
      <c r="J108" s="56">
        <v>4471073.5101934783</v>
      </c>
      <c r="K108" s="56">
        <v>2972441.6518074311</v>
      </c>
      <c r="L108" s="56">
        <v>4492179.5222969837</v>
      </c>
    </row>
    <row r="109" spans="1:12">
      <c r="A109" s="2">
        <v>25</v>
      </c>
      <c r="B109" s="9" t="s">
        <v>64</v>
      </c>
      <c r="C109" s="9"/>
      <c r="D109" s="5"/>
      <c r="E109" s="2"/>
      <c r="F109" s="10">
        <f>SUM(G109:Q109)</f>
        <v>85742269.446517527</v>
      </c>
      <c r="G109" s="56">
        <v>40300948.212719209</v>
      </c>
      <c r="H109" s="56">
        <v>11602736.15737484</v>
      </c>
      <c r="I109" s="56">
        <v>20797939.350255318</v>
      </c>
      <c r="J109" s="56">
        <v>9638486.3000580352</v>
      </c>
      <c r="K109" s="56">
        <v>1896050.0580955518</v>
      </c>
      <c r="L109" s="56">
        <v>1506109.3680145761</v>
      </c>
    </row>
    <row r="110" spans="1:12">
      <c r="A110" s="2">
        <v>26</v>
      </c>
      <c r="B110" s="9" t="s">
        <v>73</v>
      </c>
      <c r="C110" s="9"/>
      <c r="D110" s="5"/>
      <c r="E110" s="2"/>
      <c r="F110" s="11">
        <f>SUM(F106:F109)</f>
        <v>499127000.00000006</v>
      </c>
      <c r="G110" s="11">
        <f t="shared" ref="G110:L110" si="17">SUM(G106:G109)</f>
        <v>215028000.00000006</v>
      </c>
      <c r="H110" s="11">
        <f t="shared" si="17"/>
        <v>68564000</v>
      </c>
      <c r="I110" s="11">
        <f t="shared" si="17"/>
        <v>132564000</v>
      </c>
      <c r="J110" s="11">
        <f t="shared" si="17"/>
        <v>64620000.00000003</v>
      </c>
      <c r="K110" s="11">
        <f t="shared" si="17"/>
        <v>11219999.999999994</v>
      </c>
      <c r="L110" s="11">
        <f t="shared" si="17"/>
        <v>7130999.9999999972</v>
      </c>
    </row>
    <row r="111" spans="1:12" ht="9" customHeight="1">
      <c r="A111" s="2"/>
    </row>
    <row r="112" spans="1:12">
      <c r="A112" s="2"/>
      <c r="B112" s="9" t="s">
        <v>66</v>
      </c>
      <c r="C112" s="9"/>
      <c r="D112" s="5"/>
      <c r="E112" s="2"/>
      <c r="F112" s="10"/>
      <c r="G112" s="10"/>
      <c r="H112" s="10"/>
      <c r="I112" s="10"/>
      <c r="J112" s="10"/>
      <c r="K112" s="10"/>
      <c r="L112" s="10"/>
    </row>
    <row r="113" spans="1:12">
      <c r="A113" s="2">
        <v>27</v>
      </c>
      <c r="B113" s="9" t="s">
        <v>61</v>
      </c>
      <c r="C113" s="9"/>
      <c r="D113" s="5"/>
      <c r="E113" s="2"/>
      <c r="F113" s="57">
        <v>4.3564221802538897E-2</v>
      </c>
      <c r="G113" s="57">
        <v>4.2572439477049279E-2</v>
      </c>
      <c r="H113" s="57">
        <v>4.9447682351935904E-2</v>
      </c>
      <c r="I113" s="57">
        <v>4.6341393902739433E-2</v>
      </c>
      <c r="J113" s="57">
        <v>3.9524595375293341E-2</v>
      </c>
      <c r="K113" s="57">
        <v>4.0702859230692091E-2</v>
      </c>
      <c r="L113" s="57">
        <v>3.7288988228002161E-2</v>
      </c>
    </row>
    <row r="114" spans="1:12">
      <c r="A114" s="2">
        <v>28</v>
      </c>
      <c r="B114" s="9" t="s">
        <v>62</v>
      </c>
      <c r="C114" s="9"/>
      <c r="D114" s="5"/>
      <c r="E114" s="2"/>
      <c r="F114" s="57">
        <v>8.348785542309483E-3</v>
      </c>
      <c r="G114" s="57">
        <v>7.0955366305151422E-3</v>
      </c>
      <c r="H114" s="57">
        <v>1.2020853793105312E-2</v>
      </c>
      <c r="I114" s="57">
        <v>9.9344873050529522E-3</v>
      </c>
      <c r="J114" s="57">
        <v>7.2249082121944499E-3</v>
      </c>
      <c r="K114" s="57">
        <v>7.5466494370096428E-3</v>
      </c>
      <c r="L114" s="57">
        <v>6.8776100281629842E-3</v>
      </c>
    </row>
    <row r="115" spans="1:12">
      <c r="A115" s="2">
        <v>29</v>
      </c>
      <c r="B115" s="9" t="s">
        <v>63</v>
      </c>
      <c r="C115" s="9"/>
      <c r="D115" s="5"/>
      <c r="E115" s="2"/>
      <c r="F115" s="57">
        <v>2.22836687442113E-2</v>
      </c>
      <c r="G115" s="57">
        <v>2.4620359291604169E-2</v>
      </c>
      <c r="H115" s="57">
        <v>4.0731017215186988E-2</v>
      </c>
      <c r="I115" s="57">
        <v>2.2190954743117643E-2</v>
      </c>
      <c r="J115" s="57">
        <v>4.1381636414076235E-3</v>
      </c>
      <c r="K115" s="57">
        <v>2.25802821460113E-2</v>
      </c>
      <c r="L115" s="57">
        <v>0.17515877310538222</v>
      </c>
    </row>
    <row r="116" spans="1:12">
      <c r="A116" s="2">
        <v>30</v>
      </c>
      <c r="B116" s="9" t="s">
        <v>64</v>
      </c>
      <c r="C116" s="9"/>
      <c r="D116" s="5"/>
      <c r="E116" s="2"/>
      <c r="F116" s="57">
        <v>1.5389517132735672E-2</v>
      </c>
      <c r="G116" s="57">
        <v>1.7134669915771721E-2</v>
      </c>
      <c r="H116" s="57">
        <v>2.0817558688944107E-2</v>
      </c>
      <c r="I116" s="57">
        <v>1.4601467436771366E-2</v>
      </c>
      <c r="J116" s="57">
        <v>8.920818115419369E-3</v>
      </c>
      <c r="K116" s="57">
        <v>1.4403426640427233E-2</v>
      </c>
      <c r="L116" s="57">
        <v>5.8726118970655647E-2</v>
      </c>
    </row>
    <row r="117" spans="1:12">
      <c r="A117" s="2">
        <v>31</v>
      </c>
      <c r="B117" s="9" t="s">
        <v>74</v>
      </c>
      <c r="C117" s="9"/>
      <c r="D117" s="5"/>
      <c r="E117" s="2"/>
      <c r="F117" s="17">
        <f>SUM(F113:F116)</f>
        <v>8.9586193221795354E-2</v>
      </c>
      <c r="G117" s="17">
        <f t="shared" ref="G117:L117" si="18">SUM(G113:G116)</f>
        <v>9.1423005314940298E-2</v>
      </c>
      <c r="H117" s="17">
        <f t="shared" si="18"/>
        <v>0.12301711204917232</v>
      </c>
      <c r="I117" s="17">
        <f t="shared" si="18"/>
        <v>9.3068303387681392E-2</v>
      </c>
      <c r="J117" s="17">
        <f t="shared" si="18"/>
        <v>5.980848534431478E-2</v>
      </c>
      <c r="K117" s="17">
        <f t="shared" si="18"/>
        <v>8.5233217454140281E-2</v>
      </c>
      <c r="L117" s="17">
        <f t="shared" si="18"/>
        <v>0.278051490332203</v>
      </c>
    </row>
    <row r="118" spans="1:12" ht="6" customHeight="1">
      <c r="A118" s="2"/>
    </row>
    <row r="119" spans="1:12">
      <c r="A119" s="2"/>
      <c r="B119" s="19" t="s">
        <v>75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2">
        <v>32</v>
      </c>
      <c r="B120" s="9" t="s">
        <v>61</v>
      </c>
      <c r="C120" s="9"/>
      <c r="D120" s="9"/>
      <c r="E120" s="2"/>
      <c r="F120" s="10">
        <f>SUM(G120:Q120)</f>
        <v>242749374.11333057</v>
      </c>
      <c r="G120" s="58">
        <v>107893349.267322</v>
      </c>
      <c r="H120" s="58">
        <v>23168691.547519404</v>
      </c>
      <c r="I120" s="58">
        <v>61366313.610637091</v>
      </c>
      <c r="J120" s="58">
        <v>43880904.720334381</v>
      </c>
      <c r="K120" s="58">
        <v>5462316.7722168593</v>
      </c>
      <c r="L120" s="58">
        <v>977798.19530085265</v>
      </c>
    </row>
    <row r="121" spans="1:12">
      <c r="A121" s="2">
        <v>33</v>
      </c>
      <c r="B121" s="9" t="s">
        <v>62</v>
      </c>
      <c r="C121" s="9"/>
      <c r="D121" s="5"/>
      <c r="E121" s="2"/>
      <c r="F121" s="10">
        <f>SUM(G121:Q121)</f>
        <v>46531753.793102913</v>
      </c>
      <c r="G121" s="58">
        <v>20681687.779250138</v>
      </c>
      <c r="H121" s="58">
        <v>4441123.0913996166</v>
      </c>
      <c r="I121" s="58">
        <v>11763087.779527649</v>
      </c>
      <c r="J121" s="58">
        <v>8411372.6847836915</v>
      </c>
      <c r="K121" s="58">
        <v>1047051.8414851548</v>
      </c>
      <c r="L121" s="58">
        <v>187430.61665665955</v>
      </c>
    </row>
    <row r="122" spans="1:12">
      <c r="A122" s="2">
        <v>34</v>
      </c>
      <c r="B122" s="9" t="s">
        <v>63</v>
      </c>
      <c r="C122" s="9"/>
      <c r="D122" s="5"/>
      <c r="E122" s="2"/>
      <c r="F122" s="10">
        <f>SUM(G122:Q122)</f>
        <v>123805126.35211761</v>
      </c>
      <c r="G122" s="58">
        <v>68904094.85264954</v>
      </c>
      <c r="H122" s="58">
        <v>15841532.452716129</v>
      </c>
      <c r="I122" s="58">
        <v>26461649.873694327</v>
      </c>
      <c r="J122" s="58">
        <v>4734111.6546870023</v>
      </c>
      <c r="K122" s="58">
        <v>3117802.3453129046</v>
      </c>
      <c r="L122" s="58">
        <v>4745935.173057708</v>
      </c>
    </row>
    <row r="123" spans="1:12">
      <c r="A123" s="2">
        <v>35</v>
      </c>
      <c r="B123" s="9" t="s">
        <v>64</v>
      </c>
      <c r="C123" s="9"/>
      <c r="D123" s="5"/>
      <c r="E123" s="2"/>
      <c r="F123" s="10">
        <f>SUM(G123:Q123)</f>
        <v>86040745.741448805</v>
      </c>
      <c r="G123" s="58">
        <v>44210221.82904657</v>
      </c>
      <c r="H123" s="58">
        <v>9408998.7914996557</v>
      </c>
      <c r="I123" s="58">
        <v>18966172.796473518</v>
      </c>
      <c r="J123" s="58">
        <v>9959833.5391175169</v>
      </c>
      <c r="K123" s="58">
        <v>1942692.066224932</v>
      </c>
      <c r="L123" s="58">
        <v>1552826.7190866219</v>
      </c>
    </row>
    <row r="124" spans="1:12">
      <c r="A124" s="2">
        <v>36</v>
      </c>
      <c r="B124" s="9" t="s">
        <v>76</v>
      </c>
      <c r="C124" s="9"/>
      <c r="D124" s="5"/>
      <c r="E124" s="2"/>
      <c r="F124" s="11">
        <f>SUM(F120:F123)</f>
        <v>499126999.99999988</v>
      </c>
      <c r="G124" s="11">
        <f>SUM(G120:G123)</f>
        <v>241689353.72826827</v>
      </c>
      <c r="H124" s="11">
        <f t="shared" ref="H124:L124" si="19">SUM(H120:H123)</f>
        <v>52860345.883134812</v>
      </c>
      <c r="I124" s="11">
        <f t="shared" si="19"/>
        <v>118557224.06033258</v>
      </c>
      <c r="J124" s="11">
        <f t="shared" si="19"/>
        <v>66986222.598922588</v>
      </c>
      <c r="K124" s="11">
        <f t="shared" si="19"/>
        <v>11569863.025239851</v>
      </c>
      <c r="L124" s="11">
        <f t="shared" si="19"/>
        <v>7463990.7041018419</v>
      </c>
    </row>
    <row r="125" spans="1:12" ht="9" customHeight="1">
      <c r="A125" s="2"/>
    </row>
    <row r="126" spans="1:12">
      <c r="A126" s="2"/>
      <c r="B126" s="9" t="s">
        <v>66</v>
      </c>
      <c r="C126" s="9"/>
      <c r="D126" s="5"/>
      <c r="E126" s="2"/>
      <c r="F126" s="10"/>
      <c r="G126" s="10"/>
      <c r="H126" s="10"/>
      <c r="I126" s="10"/>
      <c r="J126" s="10"/>
      <c r="K126" s="10"/>
      <c r="L126" s="10"/>
    </row>
    <row r="127" spans="1:12">
      <c r="A127" s="2">
        <v>37</v>
      </c>
      <c r="B127" s="9" t="s">
        <v>61</v>
      </c>
      <c r="C127" s="9"/>
      <c r="D127" s="5"/>
      <c r="E127" s="2"/>
      <c r="F127" s="59">
        <v>4.3570057988824268E-2</v>
      </c>
      <c r="G127" s="59">
        <v>4.5872789792553041E-2</v>
      </c>
      <c r="H127" s="59">
        <v>4.156912554888726E-2</v>
      </c>
      <c r="I127" s="59">
        <v>4.3083029275658359E-2</v>
      </c>
      <c r="J127" s="59">
        <v>4.061359403994725E-2</v>
      </c>
      <c r="K127" s="59">
        <v>4.1494726671101372E-2</v>
      </c>
      <c r="L127" s="59">
        <v>3.8126243927575472E-2</v>
      </c>
    </row>
    <row r="128" spans="1:12">
      <c r="A128" s="2">
        <v>38</v>
      </c>
      <c r="B128" s="9" t="s">
        <v>62</v>
      </c>
      <c r="C128" s="9"/>
      <c r="D128" s="5"/>
      <c r="E128" s="2"/>
      <c r="F128" s="59">
        <v>8.3517875936548192E-3</v>
      </c>
      <c r="G128" s="59">
        <v>8.793189964861883E-3</v>
      </c>
      <c r="H128" s="59">
        <v>7.9682360562229916E-3</v>
      </c>
      <c r="I128" s="59">
        <v>8.2584308125962305E-3</v>
      </c>
      <c r="J128" s="59">
        <v>7.7850736605300985E-3</v>
      </c>
      <c r="K128" s="59">
        <v>7.9539748031249788E-3</v>
      </c>
      <c r="L128" s="59">
        <v>7.3082824702381203E-3</v>
      </c>
    </row>
    <row r="129" spans="1:12">
      <c r="A129" s="2">
        <v>39</v>
      </c>
      <c r="B129" s="9" t="s">
        <v>63</v>
      </c>
      <c r="C129" s="9"/>
      <c r="D129" s="5"/>
      <c r="E129" s="2"/>
      <c r="F129" s="59">
        <v>2.222125825938126E-2</v>
      </c>
      <c r="G129" s="59">
        <v>2.9295809987233887E-2</v>
      </c>
      <c r="H129" s="59">
        <v>2.8422781237477095E-2</v>
      </c>
      <c r="I129" s="59">
        <v>1.8577750057206969E-2</v>
      </c>
      <c r="J129" s="59">
        <v>4.3816163342262036E-3</v>
      </c>
      <c r="K129" s="59">
        <v>2.3684520969437028E-2</v>
      </c>
      <c r="L129" s="59">
        <v>0.18505319701145953</v>
      </c>
    </row>
    <row r="130" spans="1:12">
      <c r="A130" s="2">
        <v>40</v>
      </c>
      <c r="B130" s="9" t="s">
        <v>64</v>
      </c>
      <c r="C130" s="9"/>
      <c r="D130" s="5"/>
      <c r="E130" s="2"/>
      <c r="F130" s="59">
        <v>1.5443089379938969E-2</v>
      </c>
      <c r="G130" s="59">
        <v>1.8796767608179464E-2</v>
      </c>
      <c r="H130" s="59">
        <v>1.6881568441229216E-2</v>
      </c>
      <c r="I130" s="59">
        <v>1.3315451585086352E-2</v>
      </c>
      <c r="J130" s="59">
        <v>9.2182382893241203E-3</v>
      </c>
      <c r="K130" s="59">
        <v>1.4757744681549268E-2</v>
      </c>
      <c r="L130" s="59">
        <v>6.0547718899130624E-2</v>
      </c>
    </row>
    <row r="131" spans="1:12">
      <c r="A131" s="2">
        <v>41</v>
      </c>
      <c r="B131" s="9" t="s">
        <v>77</v>
      </c>
      <c r="C131" s="9"/>
      <c r="D131" s="5"/>
      <c r="E131" s="2"/>
      <c r="F131" s="17">
        <f>SUM(F127:F130)</f>
        <v>8.958619322179931E-2</v>
      </c>
      <c r="G131" s="17">
        <f t="shared" ref="G131:L131" si="20">SUM(G127:G130)</f>
        <v>0.10275855735282827</v>
      </c>
      <c r="H131" s="17">
        <f t="shared" si="20"/>
        <v>9.4841711283816563E-2</v>
      </c>
      <c r="I131" s="17">
        <f t="shared" si="20"/>
        <v>8.3234661730547901E-2</v>
      </c>
      <c r="J131" s="17">
        <f t="shared" si="20"/>
        <v>6.199852232402768E-2</v>
      </c>
      <c r="K131" s="17">
        <f t="shared" si="20"/>
        <v>8.7890967125212646E-2</v>
      </c>
      <c r="L131" s="17">
        <f t="shared" si="20"/>
        <v>0.29103544230840372</v>
      </c>
    </row>
    <row r="132" spans="1:12" ht="6" customHeight="1">
      <c r="A132" s="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2">
        <v>42</v>
      </c>
      <c r="B133" s="19" t="s">
        <v>78</v>
      </c>
      <c r="C133" s="9"/>
      <c r="D133" s="9"/>
      <c r="E133" s="9"/>
      <c r="F133" s="20">
        <f>F110/F124</f>
        <v>1.0000000000000004</v>
      </c>
      <c r="G133" s="20">
        <f t="shared" ref="G133:L133" si="21">G110/G124</f>
        <v>0.8896875128465791</v>
      </c>
      <c r="H133" s="20">
        <f t="shared" si="21"/>
        <v>1.2970781566882532</v>
      </c>
      <c r="I133" s="20">
        <f t="shared" si="21"/>
        <v>1.1181435888929006</v>
      </c>
      <c r="J133" s="20">
        <f t="shared" si="21"/>
        <v>0.96467598101343577</v>
      </c>
      <c r="K133" s="20">
        <f t="shared" si="21"/>
        <v>0.96976083256330481</v>
      </c>
      <c r="L133" s="20">
        <f t="shared" si="21"/>
        <v>0.95538704195882107</v>
      </c>
    </row>
    <row r="134" spans="1:12" ht="6" customHeight="1">
      <c r="A134" s="2"/>
      <c r="B134" s="19"/>
      <c r="C134" s="9"/>
      <c r="D134" s="9"/>
      <c r="E134" s="9"/>
      <c r="F134" s="20"/>
      <c r="G134" s="20"/>
      <c r="H134" s="20"/>
      <c r="I134" s="20"/>
      <c r="J134" s="20"/>
      <c r="K134" s="20"/>
      <c r="L134" s="20"/>
    </row>
    <row r="135" spans="1:12">
      <c r="A135" s="2">
        <v>43</v>
      </c>
      <c r="B135" s="19" t="s">
        <v>79</v>
      </c>
      <c r="C135" s="9"/>
      <c r="D135" s="9"/>
      <c r="E135" s="9"/>
      <c r="F135" s="22">
        <f>F79/F124</f>
        <v>0.96353433094182461</v>
      </c>
      <c r="G135" s="22">
        <f t="shared" ref="G135:L135" si="22">G79/G124</f>
        <v>0.85723262859537175</v>
      </c>
      <c r="H135" s="22">
        <f t="shared" si="22"/>
        <v>1.2497837253289301</v>
      </c>
      <c r="I135" s="22">
        <f t="shared" si="22"/>
        <v>1.0774037686222937</v>
      </c>
      <c r="J135" s="22">
        <f t="shared" si="22"/>
        <v>0.92947471262548009</v>
      </c>
      <c r="K135" s="22">
        <f t="shared" si="22"/>
        <v>0.93441037084152301</v>
      </c>
      <c r="L135" s="22">
        <f t="shared" si="22"/>
        <v>0.92055312933656708</v>
      </c>
    </row>
    <row r="136" spans="1:12" ht="6" customHeight="1">
      <c r="A136" s="2"/>
      <c r="B136" s="19"/>
      <c r="C136" s="9"/>
      <c r="D136" s="9"/>
      <c r="E136" s="9"/>
      <c r="F136" s="22"/>
      <c r="G136" s="22"/>
      <c r="H136" s="22"/>
      <c r="I136" s="22"/>
      <c r="J136" s="22"/>
      <c r="K136" s="22"/>
      <c r="L136" s="22"/>
    </row>
    <row r="137" spans="1:12">
      <c r="A137" s="2">
        <v>44</v>
      </c>
      <c r="B137" s="19" t="s">
        <v>143</v>
      </c>
      <c r="C137" s="9"/>
      <c r="D137" s="9"/>
      <c r="E137" s="9"/>
      <c r="F137" s="29">
        <f>SUM(G137:L137)</f>
        <v>18200000</v>
      </c>
      <c r="G137" s="29">
        <f t="shared" ref="G137:L137" si="23">ROUND(G124-G79,-3)</f>
        <v>34505000</v>
      </c>
      <c r="H137" s="29">
        <f t="shared" si="23"/>
        <v>-13204000</v>
      </c>
      <c r="I137" s="29">
        <f t="shared" si="23"/>
        <v>-9177000</v>
      </c>
      <c r="J137" s="29">
        <f t="shared" si="23"/>
        <v>4724000</v>
      </c>
      <c r="K137" s="29">
        <f t="shared" si="23"/>
        <v>759000</v>
      </c>
      <c r="L137" s="29">
        <f t="shared" si="23"/>
        <v>593000</v>
      </c>
    </row>
    <row r="138" spans="1:12" ht="13.5" customHeight="1"/>
    <row r="139" spans="1:12">
      <c r="A139" s="6" t="str">
        <f>$A$64</f>
        <v>File:  WA 2014 Elec Case / Elec COS Base Case As Filed/ Sumcost Exhibits</v>
      </c>
      <c r="B139" s="9"/>
      <c r="C139" s="9"/>
      <c r="D139" s="5"/>
      <c r="E139" s="4"/>
      <c r="F139" s="10"/>
      <c r="G139" s="10"/>
      <c r="H139" s="10"/>
      <c r="L139" s="14" t="s">
        <v>141</v>
      </c>
    </row>
    <row r="140" spans="1:12">
      <c r="A140" s="2"/>
      <c r="B140" s="9" t="s">
        <v>0</v>
      </c>
      <c r="C140" s="9"/>
      <c r="D140" s="9"/>
      <c r="F140" s="9" t="str">
        <f>$F$2</f>
        <v>AVISTA UTILITIES</v>
      </c>
      <c r="G140" s="9"/>
      <c r="H140" s="9"/>
      <c r="J140" s="2" t="str">
        <f>$J$2</f>
        <v>Washington Jurisdiction</v>
      </c>
      <c r="K140" s="9"/>
      <c r="L140" s="5"/>
    </row>
    <row r="141" spans="1:12">
      <c r="A141" s="2"/>
      <c r="B141" s="9" t="str">
        <f>$B$3</f>
        <v>Scenario: Company Base Case UE-14_____</v>
      </c>
      <c r="C141" s="9"/>
      <c r="D141" s="9"/>
      <c r="F141" s="3" t="s">
        <v>80</v>
      </c>
      <c r="G141" s="9"/>
      <c r="H141" s="9"/>
      <c r="J141" s="2" t="str">
        <f>$J$3</f>
        <v>Electric Utility</v>
      </c>
      <c r="K141" s="9"/>
      <c r="L141" s="7">
        <f>$L$3</f>
        <v>41673</v>
      </c>
    </row>
    <row r="142" spans="1:12" ht="12.75" customHeight="1">
      <c r="A142" s="2"/>
      <c r="B142" s="9" t="str">
        <f>$B$4</f>
        <v>Load Factor Peak Credit Method</v>
      </c>
      <c r="C142" s="9"/>
      <c r="D142" s="9"/>
      <c r="F142" s="9" t="str">
        <f>$F$4</f>
        <v>For the Twelve Months Ended June 30, 2013</v>
      </c>
      <c r="G142" s="9"/>
      <c r="H142" s="9"/>
      <c r="I142" s="9"/>
      <c r="J142" s="9"/>
      <c r="K142" s="9"/>
      <c r="L142" s="8" t="str">
        <f>$L$4</f>
        <v xml:space="preserve"> </v>
      </c>
    </row>
    <row r="143" spans="1:12" ht="12.75" customHeight="1">
      <c r="A143" s="2"/>
      <c r="B143" s="9" t="str">
        <f>$B$5</f>
        <v>PROPOSED METHOD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39" customHeight="1">
      <c r="A144" s="2"/>
      <c r="B144" s="2" t="s">
        <v>4</v>
      </c>
      <c r="C144" s="2" t="str">
        <f>$C$6</f>
        <v>(c)</v>
      </c>
      <c r="D144" s="2" t="str">
        <f>$D$6</f>
        <v>(d)</v>
      </c>
      <c r="E144" s="2" t="str">
        <f>$E$6</f>
        <v>(e)</v>
      </c>
      <c r="F144" s="2" t="str">
        <f>$F$6</f>
        <v>(f)</v>
      </c>
      <c r="G144" s="2" t="str">
        <f>$G$6</f>
        <v>(g)</v>
      </c>
      <c r="H144" s="2" t="str">
        <f>$H$6</f>
        <v>(h)</v>
      </c>
      <c r="I144" s="2" t="str">
        <f>$I$6</f>
        <v>(i)</v>
      </c>
      <c r="J144" s="2" t="str">
        <f>$J$6</f>
        <v>(j)</v>
      </c>
      <c r="K144" s="2" t="str">
        <f>$K$6</f>
        <v>(k)</v>
      </c>
      <c r="L144" s="2" t="str">
        <f>$L$6</f>
        <v>(l)</v>
      </c>
    </row>
    <row r="145" spans="1:12">
      <c r="A145" s="2"/>
      <c r="B145" s="2" t="s">
        <v>15</v>
      </c>
      <c r="C145" s="2" t="str">
        <f>$C$7</f>
        <v xml:space="preserve"> </v>
      </c>
      <c r="D145" s="2" t="str">
        <f>$D$7</f>
        <v xml:space="preserve"> </v>
      </c>
      <c r="E145" s="2" t="str">
        <f>$E$7</f>
        <v xml:space="preserve"> </v>
      </c>
      <c r="F145" s="2" t="str">
        <f>$F$7</f>
        <v xml:space="preserve"> </v>
      </c>
      <c r="G145" s="2" t="str">
        <f>$G$7</f>
        <v>Residential</v>
      </c>
      <c r="H145" s="2" t="str">
        <f>$H$7</f>
        <v>General</v>
      </c>
      <c r="I145" s="2" t="str">
        <f>$I$7</f>
        <v>Large Gen</v>
      </c>
      <c r="J145" s="2" t="str">
        <f>$J$7</f>
        <v>Extra Large</v>
      </c>
      <c r="K145" s="2" t="str">
        <f>$K$7</f>
        <v>Pumping</v>
      </c>
      <c r="L145" s="2" t="str">
        <f>$L$7</f>
        <v>Street &amp;</v>
      </c>
    </row>
    <row r="146" spans="1:12">
      <c r="A146" s="2"/>
      <c r="B146" s="2" t="s">
        <v>15</v>
      </c>
      <c r="C146" s="2" t="str">
        <f>$C$8</f>
        <v xml:space="preserve"> </v>
      </c>
      <c r="D146" s="2" t="str">
        <f>$D$8</f>
        <v xml:space="preserve"> </v>
      </c>
      <c r="E146" s="2" t="str">
        <f>$E$8</f>
        <v xml:space="preserve"> </v>
      </c>
      <c r="F146" s="2" t="str">
        <f>$F$8</f>
        <v>System</v>
      </c>
      <c r="G146" s="2" t="str">
        <f>$G$8</f>
        <v>Service</v>
      </c>
      <c r="H146" s="2" t="str">
        <f>$H$8</f>
        <v>Service</v>
      </c>
      <c r="I146" s="2" t="str">
        <f>$I$8</f>
        <v>Service</v>
      </c>
      <c r="J146" s="2" t="str">
        <f>$J$8</f>
        <v>Gen Service</v>
      </c>
      <c r="K146" s="2" t="str">
        <f>$K$8</f>
        <v>Service</v>
      </c>
      <c r="L146" s="2" t="str">
        <f>$L$8</f>
        <v>Area Lights</v>
      </c>
    </row>
    <row r="147" spans="1:12">
      <c r="A147" s="2"/>
      <c r="B147" s="6" t="s">
        <v>17</v>
      </c>
      <c r="C147" s="2" t="str">
        <f>$C$9</f>
        <v xml:space="preserve"> </v>
      </c>
      <c r="D147" s="2" t="str">
        <f>$D$9</f>
        <v xml:space="preserve"> </v>
      </c>
      <c r="E147" s="2" t="str">
        <f>$E$9</f>
        <v xml:space="preserve"> </v>
      </c>
      <c r="F147" s="2" t="str">
        <f>$F$9</f>
        <v>Total</v>
      </c>
      <c r="G147" s="2" t="str">
        <f>$G$9</f>
        <v>Sch 1</v>
      </c>
      <c r="H147" s="2" t="str">
        <f>$H$9</f>
        <v>Sch 11-12</v>
      </c>
      <c r="I147" s="2" t="str">
        <f>$I$9</f>
        <v>Sch 21-22</v>
      </c>
      <c r="J147" s="2" t="str">
        <f>$J$9</f>
        <v>Sch 25</v>
      </c>
      <c r="K147" s="2" t="str">
        <f>$K$9</f>
        <v>Sch 31-32</v>
      </c>
      <c r="L147" s="2" t="str">
        <f>$L$9</f>
        <v>Sch 41-49</v>
      </c>
    </row>
    <row r="148" spans="1:12">
      <c r="A148" s="2"/>
      <c r="B148" s="19" t="s">
        <v>81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2">
        <v>1</v>
      </c>
      <c r="B149" s="9" t="s">
        <v>82</v>
      </c>
      <c r="C149" s="9"/>
      <c r="D149" s="5"/>
      <c r="E149" s="2"/>
      <c r="F149" s="10">
        <f>SUM(G149:Q149)</f>
        <v>230138731.81825104</v>
      </c>
      <c r="G149" s="60">
        <v>88979700.789071307</v>
      </c>
      <c r="H149" s="60">
        <v>28532823.305216137</v>
      </c>
      <c r="I149" s="60">
        <v>64490990.16993691</v>
      </c>
      <c r="J149" s="60">
        <v>41751255.216646872</v>
      </c>
      <c r="K149" s="60">
        <v>5340412.4279254694</v>
      </c>
      <c r="L149" s="60">
        <v>1043549.9094543548</v>
      </c>
    </row>
    <row r="150" spans="1:12">
      <c r="A150" s="2">
        <v>2</v>
      </c>
      <c r="B150" s="9" t="s">
        <v>83</v>
      </c>
      <c r="C150" s="9"/>
      <c r="D150" s="5"/>
      <c r="E150" s="2"/>
      <c r="F150" s="10">
        <f>SUM(G150:Q150)</f>
        <v>210991277.08081001</v>
      </c>
      <c r="G150" s="60">
        <v>90470539.734249875</v>
      </c>
      <c r="H150" s="60">
        <v>30203422.531782504</v>
      </c>
      <c r="I150" s="60">
        <v>62244572.570719525</v>
      </c>
      <c r="J150" s="60">
        <v>20410630.5015781</v>
      </c>
      <c r="K150" s="60">
        <v>4855921.9236435704</v>
      </c>
      <c r="L150" s="60">
        <v>2806189.8188364413</v>
      </c>
    </row>
    <row r="151" spans="1:12">
      <c r="A151" s="2">
        <v>3</v>
      </c>
      <c r="B151" s="9" t="s">
        <v>84</v>
      </c>
      <c r="C151" s="9"/>
      <c r="D151" s="5"/>
      <c r="E151" s="2"/>
      <c r="F151" s="10">
        <f>SUM(G151:Q151)</f>
        <v>39795991.100945175</v>
      </c>
      <c r="G151" s="60">
        <v>27733759.47667934</v>
      </c>
      <c r="H151" s="60">
        <v>7327754.1630033292</v>
      </c>
      <c r="I151" s="60">
        <v>998437.25934492983</v>
      </c>
      <c r="J151" s="60">
        <v>100114.28177578497</v>
      </c>
      <c r="K151" s="60">
        <v>614665.64843176515</v>
      </c>
      <c r="L151" s="60">
        <v>3021260.2717100279</v>
      </c>
    </row>
    <row r="152" spans="1:12">
      <c r="A152" s="2">
        <v>4</v>
      </c>
      <c r="B152" s="9" t="s">
        <v>65</v>
      </c>
      <c r="C152" s="9"/>
      <c r="D152" s="5"/>
      <c r="E152" s="2"/>
      <c r="F152" s="11">
        <f t="shared" ref="F152:L152" si="24">SUM(F149:F151)</f>
        <v>480926000.00000626</v>
      </c>
      <c r="G152" s="11">
        <f t="shared" si="24"/>
        <v>207184000.00000054</v>
      </c>
      <c r="H152" s="11">
        <f t="shared" si="24"/>
        <v>66064000.000001967</v>
      </c>
      <c r="I152" s="11">
        <f t="shared" si="24"/>
        <v>127734000.00000137</v>
      </c>
      <c r="J152" s="11">
        <f t="shared" si="24"/>
        <v>62262000.00000076</v>
      </c>
      <c r="K152" s="11">
        <f t="shared" si="24"/>
        <v>10811000.000000805</v>
      </c>
      <c r="L152" s="11">
        <f t="shared" si="24"/>
        <v>6871000.0000008242</v>
      </c>
    </row>
    <row r="153" spans="1:12">
      <c r="A153" s="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2"/>
      <c r="B154" s="9" t="s">
        <v>85</v>
      </c>
      <c r="C154" s="9"/>
      <c r="D154" s="5"/>
      <c r="E154" s="2"/>
      <c r="F154" s="10"/>
      <c r="G154" s="10"/>
      <c r="H154" s="10"/>
      <c r="I154" s="10"/>
      <c r="J154" s="10"/>
      <c r="K154" s="10"/>
      <c r="L154" s="10"/>
    </row>
    <row r="155" spans="1:12">
      <c r="A155" s="2">
        <v>5</v>
      </c>
      <c r="B155" s="9" t="s">
        <v>82</v>
      </c>
      <c r="C155" s="9" t="s">
        <v>86</v>
      </c>
      <c r="D155" s="5"/>
      <c r="E155" s="2"/>
      <c r="F155" s="62">
        <v>4.1306627164009603E-2</v>
      </c>
      <c r="G155" s="62">
        <v>3.7831313401794471E-2</v>
      </c>
      <c r="H155" s="62">
        <v>5.1193418143880294E-2</v>
      </c>
      <c r="I155" s="62">
        <v>4.5276749637214231E-2</v>
      </c>
      <c r="J155" s="62">
        <v>3.864251525427994E-2</v>
      </c>
      <c r="K155" s="62">
        <v>4.0568675023544117E-2</v>
      </c>
      <c r="L155" s="62">
        <v>4.0690030509019627E-2</v>
      </c>
    </row>
    <row r="156" spans="1:12">
      <c r="A156" s="2">
        <v>6</v>
      </c>
      <c r="B156" s="9" t="s">
        <v>83</v>
      </c>
      <c r="C156" s="9" t="s">
        <v>87</v>
      </c>
      <c r="D156" s="9"/>
      <c r="E156" s="2"/>
      <c r="F156" s="61">
        <v>16.533692441236358</v>
      </c>
      <c r="G156" s="61">
        <v>15.2847056768565</v>
      </c>
      <c r="H156" s="61">
        <v>21.143038520618781</v>
      </c>
      <c r="I156" s="61">
        <v>19.411078149646276</v>
      </c>
      <c r="J156" s="61">
        <v>11.322934142378363</v>
      </c>
      <c r="K156" s="61">
        <v>14.845011200103851</v>
      </c>
      <c r="L156" s="61">
        <v>36.261304321554263</v>
      </c>
    </row>
    <row r="157" spans="1:12">
      <c r="A157" s="2">
        <v>7</v>
      </c>
      <c r="B157" s="9" t="s">
        <v>84</v>
      </c>
      <c r="C157" s="9" t="s">
        <v>88</v>
      </c>
      <c r="D157" s="9"/>
      <c r="E157" s="2"/>
      <c r="F157" s="61">
        <v>13.971839729292974</v>
      </c>
      <c r="G157" s="61">
        <v>11.379908782957703</v>
      </c>
      <c r="H157" s="61">
        <v>20.818962037085956</v>
      </c>
      <c r="I157" s="61">
        <v>39.266813204268288</v>
      </c>
      <c r="J157" s="61">
        <v>397.27889593565465</v>
      </c>
      <c r="K157" s="61">
        <v>21.150149626032796</v>
      </c>
      <c r="L157" s="61">
        <v>670.94387557406799</v>
      </c>
    </row>
    <row r="158" spans="1:12">
      <c r="A158" s="2"/>
      <c r="B158" s="9"/>
      <c r="C158" s="9"/>
      <c r="D158" s="9"/>
      <c r="E158" s="9"/>
      <c r="F158" s="16"/>
      <c r="G158" s="16"/>
      <c r="H158" s="16"/>
      <c r="I158" s="16"/>
      <c r="J158" s="16"/>
      <c r="K158" s="16"/>
      <c r="L158" s="16"/>
    </row>
    <row r="159" spans="1:12">
      <c r="A159" s="2"/>
    </row>
    <row r="160" spans="1:12">
      <c r="A160" s="2"/>
      <c r="B160" s="19" t="s">
        <v>89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2">
        <v>8</v>
      </c>
      <c r="B161" s="9" t="s">
        <v>82</v>
      </c>
      <c r="C161" s="9"/>
      <c r="D161" s="9"/>
      <c r="E161" s="9"/>
      <c r="F161" s="10">
        <f>SUM(G161:Q161)</f>
        <v>229596426.9523021</v>
      </c>
      <c r="G161" s="63">
        <v>97590807.558855385</v>
      </c>
      <c r="H161" s="63">
        <v>23125972.708975002</v>
      </c>
      <c r="I161" s="63">
        <v>58963888.774076179</v>
      </c>
      <c r="J161" s="63">
        <v>43389607.146351792</v>
      </c>
      <c r="K161" s="63">
        <v>5462020.9794413103</v>
      </c>
      <c r="L161" s="63">
        <v>1064129.7846024379</v>
      </c>
    </row>
    <row r="162" spans="1:12">
      <c r="A162" s="2">
        <v>9</v>
      </c>
      <c r="B162" s="9" t="s">
        <v>83</v>
      </c>
      <c r="F162" s="10">
        <f>SUM(G162:Q162)</f>
        <v>210285925.21018836</v>
      </c>
      <c r="G162" s="63">
        <v>104906743.78586683</v>
      </c>
      <c r="H162" s="63">
        <v>21795418.471133068</v>
      </c>
      <c r="I162" s="63">
        <v>54248021.094363235</v>
      </c>
      <c r="J162" s="63">
        <v>21382745.005692109</v>
      </c>
      <c r="K162" s="63">
        <v>5040368.1194672156</v>
      </c>
      <c r="L162" s="63">
        <v>2912628.7336658966</v>
      </c>
    </row>
    <row r="163" spans="1:12">
      <c r="A163" s="2">
        <v>10</v>
      </c>
      <c r="B163" s="9" t="s">
        <v>84</v>
      </c>
      <c r="F163" s="10">
        <f>SUM(G163:Q163)</f>
        <v>41043647.837517314</v>
      </c>
      <c r="G163" s="63">
        <v>30321323.600323744</v>
      </c>
      <c r="H163" s="63">
        <v>5955569.0175762083</v>
      </c>
      <c r="I163" s="63">
        <v>912035.25851776276</v>
      </c>
      <c r="J163" s="63">
        <v>101959.48174560296</v>
      </c>
      <c r="K163" s="63">
        <v>628613.16606804682</v>
      </c>
      <c r="L163" s="63">
        <v>3124147.3132859468</v>
      </c>
    </row>
    <row r="164" spans="1:12">
      <c r="A164" s="2">
        <v>11</v>
      </c>
      <c r="B164" s="9" t="s">
        <v>69</v>
      </c>
      <c r="C164" s="9"/>
      <c r="D164" s="9"/>
      <c r="E164" s="9"/>
      <c r="F164" s="11">
        <f t="shared" ref="F164:L164" si="25">SUM(F161:F163)</f>
        <v>480926000.00000781</v>
      </c>
      <c r="G164" s="23">
        <f t="shared" si="25"/>
        <v>232818874.94504595</v>
      </c>
      <c r="H164" s="23">
        <f t="shared" si="25"/>
        <v>50876960.197684281</v>
      </c>
      <c r="I164" s="23">
        <f t="shared" si="25"/>
        <v>114123945.12695716</v>
      </c>
      <c r="J164" s="23">
        <f t="shared" si="25"/>
        <v>64874311.633789502</v>
      </c>
      <c r="K164" s="23">
        <f t="shared" si="25"/>
        <v>11131002.264976572</v>
      </c>
      <c r="L164" s="23">
        <f t="shared" si="25"/>
        <v>7100905.8315542815</v>
      </c>
    </row>
    <row r="165" spans="1:12">
      <c r="A165" s="2"/>
      <c r="B165" s="9"/>
    </row>
    <row r="166" spans="1:12">
      <c r="A166" s="2"/>
      <c r="B166" s="9" t="s">
        <v>85</v>
      </c>
      <c r="C166" s="9"/>
      <c r="D166" s="5"/>
    </row>
    <row r="167" spans="1:12">
      <c r="A167" s="2">
        <v>12</v>
      </c>
      <c r="B167" s="9" t="s">
        <v>82</v>
      </c>
      <c r="C167" s="9" t="s">
        <v>86</v>
      </c>
      <c r="D167" s="5"/>
      <c r="E167" s="9"/>
      <c r="F167" s="65">
        <v>4.1209291158331635E-2</v>
      </c>
      <c r="G167" s="65">
        <v>4.1492479668427139E-2</v>
      </c>
      <c r="H167" s="65">
        <v>4.1492479668427729E-2</v>
      </c>
      <c r="I167" s="65">
        <v>4.1396375255297241E-2</v>
      </c>
      <c r="J167" s="65">
        <v>4.0158877794926592E-2</v>
      </c>
      <c r="K167" s="65">
        <v>4.1492479668431163E-2</v>
      </c>
      <c r="L167" s="65">
        <v>4.1492479668432773E-2</v>
      </c>
    </row>
    <row r="168" spans="1:12">
      <c r="A168" s="2">
        <v>13</v>
      </c>
      <c r="B168" s="9" t="s">
        <v>83</v>
      </c>
      <c r="C168" s="9" t="s">
        <v>87</v>
      </c>
      <c r="D168" s="9"/>
      <c r="E168" s="9"/>
      <c r="F168" s="64">
        <v>16.478419678053626</v>
      </c>
      <c r="G168" s="64">
        <v>17.723655755723719</v>
      </c>
      <c r="H168" s="64">
        <v>15.25725675039836</v>
      </c>
      <c r="I168" s="64">
        <v>16.91733967214504</v>
      </c>
      <c r="J168" s="64">
        <v>11.86222118243735</v>
      </c>
      <c r="K168" s="64">
        <v>15.408880612724897</v>
      </c>
      <c r="L168" s="64">
        <v>37.636697338940102</v>
      </c>
    </row>
    <row r="169" spans="1:12">
      <c r="A169" s="2">
        <v>14</v>
      </c>
      <c r="B169" s="9" t="s">
        <v>84</v>
      </c>
      <c r="C169" s="9" t="s">
        <v>88</v>
      </c>
      <c r="D169" s="9"/>
      <c r="E169" s="9"/>
      <c r="F169" s="64">
        <v>14.409875307206866</v>
      </c>
      <c r="G169" s="64">
        <v>12.441656063267386</v>
      </c>
      <c r="H169" s="64">
        <v>16.920431898788859</v>
      </c>
      <c r="I169" s="64">
        <v>35.868771719737396</v>
      </c>
      <c r="J169" s="64">
        <v>404.60111803810696</v>
      </c>
      <c r="K169" s="64">
        <v>21.630072468104288</v>
      </c>
      <c r="L169" s="64">
        <v>693.79243022117407</v>
      </c>
    </row>
    <row r="170" spans="1:12">
      <c r="A170" s="2"/>
      <c r="B170" s="9"/>
      <c r="C170" s="9"/>
      <c r="D170" s="9"/>
      <c r="E170" s="9"/>
      <c r="F170" s="18"/>
      <c r="G170" s="18"/>
      <c r="H170" s="18"/>
      <c r="I170" s="18"/>
      <c r="J170" s="18"/>
      <c r="K170" s="18"/>
      <c r="L170" s="18"/>
    </row>
    <row r="171" spans="1:12">
      <c r="A171" s="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2">
        <v>15</v>
      </c>
      <c r="B172" s="19" t="s">
        <v>71</v>
      </c>
      <c r="F172" s="20">
        <f t="shared" ref="F172:L172" si="26">F152/F164</f>
        <v>0.99999999999999678</v>
      </c>
      <c r="G172" s="20">
        <f t="shared" si="26"/>
        <v>0.88989348500590337</v>
      </c>
      <c r="H172" s="20">
        <f t="shared" si="26"/>
        <v>1.2985052515580311</v>
      </c>
      <c r="I172" s="20">
        <f t="shared" si="26"/>
        <v>1.1192567857508229</v>
      </c>
      <c r="J172" s="20">
        <f t="shared" si="26"/>
        <v>0.95973272674498589</v>
      </c>
      <c r="K172" s="20">
        <f t="shared" si="26"/>
        <v>0.97125126225311742</v>
      </c>
      <c r="L172" s="20">
        <f t="shared" si="26"/>
        <v>0.96762302768023978</v>
      </c>
    </row>
    <row r="173" spans="1:12" ht="13.5" thickBot="1">
      <c r="A173" s="2"/>
    </row>
    <row r="174" spans="1:12" ht="13.5" thickTop="1">
      <c r="A174" s="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"/>
      <c r="B175" s="19" t="s">
        <v>90</v>
      </c>
    </row>
    <row r="176" spans="1:12">
      <c r="A176" s="2">
        <v>16</v>
      </c>
      <c r="B176" s="9" t="s">
        <v>82</v>
      </c>
      <c r="C176" s="9"/>
      <c r="D176" s="9"/>
      <c r="E176" s="2"/>
      <c r="F176" s="10">
        <f>SUM(G176:Q176)</f>
        <v>237280724.67783538</v>
      </c>
      <c r="G176" s="66">
        <v>91613670.472596765</v>
      </c>
      <c r="H176" s="66">
        <v>29422624.329791393</v>
      </c>
      <c r="I176" s="66">
        <v>66451863.400089353</v>
      </c>
      <c r="J176" s="66">
        <v>43229980.899544232</v>
      </c>
      <c r="K176" s="66">
        <v>5495782.6597266169</v>
      </c>
      <c r="L176" s="66">
        <v>1066802.916086989</v>
      </c>
    </row>
    <row r="177" spans="1:12">
      <c r="A177" s="2">
        <v>17</v>
      </c>
      <c r="B177" s="9" t="s">
        <v>83</v>
      </c>
      <c r="C177" s="9"/>
      <c r="D177" s="5"/>
      <c r="E177" s="2"/>
      <c r="F177" s="10">
        <f>SUM(G177:Q177)</f>
        <v>220866538.32120237</v>
      </c>
      <c r="G177" s="66">
        <v>94889132.819288105</v>
      </c>
      <c r="H177" s="66">
        <v>31587806.294006184</v>
      </c>
      <c r="I177" s="66">
        <v>65083045.665979899</v>
      </c>
      <c r="J177" s="66">
        <v>21288241.966736984</v>
      </c>
      <c r="K177" s="66">
        <v>5091732.0871081688</v>
      </c>
      <c r="L177" s="66">
        <v>2926579.4880830296</v>
      </c>
    </row>
    <row r="178" spans="1:12">
      <c r="A178" s="2">
        <v>18</v>
      </c>
      <c r="B178" s="9" t="s">
        <v>84</v>
      </c>
      <c r="C178" s="9"/>
      <c r="D178" s="5"/>
      <c r="E178" s="2"/>
      <c r="F178" s="10">
        <f>SUM(G178:Q178)</f>
        <v>40979737.00096938</v>
      </c>
      <c r="G178" s="66">
        <v>28525196.708115786</v>
      </c>
      <c r="H178" s="66">
        <v>7553569.3762045819</v>
      </c>
      <c r="I178" s="66">
        <v>1029090.9339322612</v>
      </c>
      <c r="J178" s="66">
        <v>101777.13371970318</v>
      </c>
      <c r="K178" s="66">
        <v>632485.25316615019</v>
      </c>
      <c r="L178" s="66">
        <v>3137617.5958309057</v>
      </c>
    </row>
    <row r="179" spans="1:12">
      <c r="A179" s="2">
        <v>19</v>
      </c>
      <c r="B179" s="9" t="s">
        <v>73</v>
      </c>
      <c r="C179" s="9"/>
      <c r="D179" s="5"/>
      <c r="E179" s="2"/>
      <c r="F179" s="11">
        <f t="shared" ref="F179:L179" si="27">SUM(F176:F178)</f>
        <v>499127000.00000715</v>
      </c>
      <c r="G179" s="11">
        <f t="shared" si="27"/>
        <v>215028000.00000066</v>
      </c>
      <c r="H179" s="11">
        <f t="shared" si="27"/>
        <v>68564000.000002161</v>
      </c>
      <c r="I179" s="11">
        <f t="shared" si="27"/>
        <v>132564000.00000151</v>
      </c>
      <c r="J179" s="11">
        <f t="shared" si="27"/>
        <v>64620000.000000916</v>
      </c>
      <c r="K179" s="11">
        <f t="shared" si="27"/>
        <v>11220000.000000935</v>
      </c>
      <c r="L179" s="11">
        <f t="shared" si="27"/>
        <v>7131000.0000009239</v>
      </c>
    </row>
    <row r="180" spans="1:12">
      <c r="A180" s="2"/>
    </row>
    <row r="181" spans="1:12">
      <c r="A181" s="2"/>
      <c r="B181" s="9" t="s">
        <v>85</v>
      </c>
      <c r="C181" s="9"/>
      <c r="D181" s="5"/>
      <c r="E181" s="2"/>
      <c r="F181" s="10"/>
      <c r="G181" s="10"/>
      <c r="H181" s="10"/>
      <c r="I181" s="10"/>
      <c r="J181" s="10"/>
      <c r="K181" s="10"/>
      <c r="L181" s="10"/>
    </row>
    <row r="182" spans="1:12">
      <c r="A182" s="2">
        <v>20</v>
      </c>
      <c r="B182" s="9" t="s">
        <v>82</v>
      </c>
      <c r="C182" s="9" t="s">
        <v>86</v>
      </c>
      <c r="D182" s="5"/>
      <c r="E182" s="2"/>
      <c r="F182" s="68">
        <v>4.2588513241716197E-2</v>
      </c>
      <c r="G182" s="68">
        <v>3.895119278669476E-2</v>
      </c>
      <c r="H182" s="68">
        <v>5.2789893733718146E-2</v>
      </c>
      <c r="I182" s="68">
        <v>4.6653406532665559E-2</v>
      </c>
      <c r="J182" s="68">
        <v>4.0011137094791059E-2</v>
      </c>
      <c r="K182" s="68">
        <v>4.1748951739498427E-2</v>
      </c>
      <c r="L182" s="68">
        <v>4.1596710238217288E-2</v>
      </c>
    </row>
    <row r="183" spans="1:12">
      <c r="A183" s="2">
        <v>21</v>
      </c>
      <c r="B183" s="9" t="s">
        <v>83</v>
      </c>
      <c r="C183" s="9" t="s">
        <v>87</v>
      </c>
      <c r="D183" s="5"/>
      <c r="E183" s="2"/>
      <c r="F183" s="67">
        <v>17.307537381105483</v>
      </c>
      <c r="G183" s="67">
        <v>16.031212716706015</v>
      </c>
      <c r="H183" s="67">
        <v>22.112136614757418</v>
      </c>
      <c r="I183" s="67">
        <v>20.296260918234939</v>
      </c>
      <c r="J183" s="67">
        <v>11.809794987849155</v>
      </c>
      <c r="K183" s="67">
        <v>15.565905105066733</v>
      </c>
      <c r="L183" s="67">
        <v>37.816967592947613</v>
      </c>
    </row>
    <row r="184" spans="1:12">
      <c r="A184" s="2">
        <v>22</v>
      </c>
      <c r="B184" s="9" t="s">
        <v>84</v>
      </c>
      <c r="C184" s="9" t="s">
        <v>88</v>
      </c>
      <c r="D184" s="5"/>
      <c r="E184" s="2"/>
      <c r="F184" s="67">
        <v>14.387437068064946</v>
      </c>
      <c r="G184" s="67">
        <v>11.704656803822189</v>
      </c>
      <c r="H184" s="67">
        <v>21.46052809490612</v>
      </c>
      <c r="I184" s="67">
        <v>40.472369289820314</v>
      </c>
      <c r="J184" s="67">
        <v>403.87751476072691</v>
      </c>
      <c r="K184" s="67">
        <v>21.763307864777033</v>
      </c>
      <c r="L184" s="67">
        <v>696.78383207437389</v>
      </c>
    </row>
    <row r="185" spans="1:12">
      <c r="A185" s="2"/>
      <c r="B185" s="24"/>
      <c r="C185" s="24"/>
      <c r="D185" s="25"/>
      <c r="E185" s="26"/>
      <c r="F185" s="18"/>
      <c r="G185" s="18"/>
      <c r="H185" s="18"/>
      <c r="I185" s="18"/>
      <c r="J185" s="18"/>
      <c r="K185" s="18"/>
      <c r="L185" s="18"/>
    </row>
    <row r="186" spans="1:12">
      <c r="A186" s="2"/>
    </row>
    <row r="187" spans="1:12">
      <c r="A187" s="2"/>
      <c r="B187" s="19" t="s">
        <v>91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2">
        <v>23</v>
      </c>
      <c r="B188" s="9" t="s">
        <v>82</v>
      </c>
      <c r="C188" s="9"/>
      <c r="D188" s="9"/>
      <c r="E188" s="2"/>
      <c r="F188" s="10">
        <f>SUM(G188:Q188)</f>
        <v>236604431.14363149</v>
      </c>
      <c r="G188" s="69">
        <v>100569585.57158871</v>
      </c>
      <c r="H188" s="69">
        <v>23831850.042626787</v>
      </c>
      <c r="I188" s="69">
        <v>60763651.885161728</v>
      </c>
      <c r="J188" s="69">
        <v>44713994.258024693</v>
      </c>
      <c r="K188" s="69">
        <v>5628739.0178061584</v>
      </c>
      <c r="L188" s="69">
        <v>1096610.3684233921</v>
      </c>
    </row>
    <row r="189" spans="1:12">
      <c r="A189" s="2">
        <v>24</v>
      </c>
      <c r="B189" s="9" t="s">
        <v>83</v>
      </c>
      <c r="C189" s="9"/>
      <c r="D189" s="5"/>
      <c r="E189" s="2"/>
      <c r="F189" s="10">
        <f>SUM(G189:Q189)</f>
        <v>220193498.99783662</v>
      </c>
      <c r="G189" s="69">
        <v>109903395.36352627</v>
      </c>
      <c r="H189" s="69">
        <v>22893788.941032887</v>
      </c>
      <c r="I189" s="69">
        <v>56853401.784001172</v>
      </c>
      <c r="J189" s="69">
        <v>22168779.831600748</v>
      </c>
      <c r="K189" s="69">
        <v>5293389.7349680997</v>
      </c>
      <c r="L189" s="69">
        <v>3080743.3427074337</v>
      </c>
    </row>
    <row r="190" spans="1:12">
      <c r="A190" s="2">
        <v>25</v>
      </c>
      <c r="B190" s="9" t="s">
        <v>84</v>
      </c>
      <c r="C190" s="9"/>
      <c r="D190" s="5"/>
      <c r="E190" s="2"/>
      <c r="F190" s="10">
        <f>SUM(G190:Q190)</f>
        <v>42329069.858538195</v>
      </c>
      <c r="G190" s="69">
        <v>31216372.793154377</v>
      </c>
      <c r="H190" s="69">
        <v>6134706.8994761743</v>
      </c>
      <c r="I190" s="69">
        <v>940170.39117074362</v>
      </c>
      <c r="J190" s="69">
        <v>103448.50929819129</v>
      </c>
      <c r="K190" s="69">
        <v>647734.27246664418</v>
      </c>
      <c r="L190" s="69">
        <v>3286636.9929720694</v>
      </c>
    </row>
    <row r="191" spans="1:12">
      <c r="A191" s="2">
        <v>26</v>
      </c>
      <c r="B191" s="9" t="s">
        <v>76</v>
      </c>
      <c r="C191" s="9"/>
      <c r="D191" s="5"/>
      <c r="E191" s="2"/>
      <c r="F191" s="11">
        <f t="shared" ref="F191:L191" si="28">SUM(F188:F190)</f>
        <v>499127000.00000632</v>
      </c>
      <c r="G191" s="11">
        <f t="shared" si="28"/>
        <v>241689353.72826937</v>
      </c>
      <c r="H191" s="11">
        <f t="shared" si="28"/>
        <v>52860345.88313584</v>
      </c>
      <c r="I191" s="11">
        <f t="shared" si="28"/>
        <v>118557224.06033364</v>
      </c>
      <c r="J191" s="11">
        <f t="shared" si="28"/>
        <v>66986222.598923631</v>
      </c>
      <c r="K191" s="11">
        <f t="shared" si="28"/>
        <v>11569863.025240902</v>
      </c>
      <c r="L191" s="11">
        <f t="shared" si="28"/>
        <v>7463990.7041028952</v>
      </c>
    </row>
    <row r="192" spans="1:12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2"/>
      <c r="B193" s="9" t="s">
        <v>85</v>
      </c>
      <c r="C193" s="9"/>
      <c r="D193" s="5"/>
      <c r="E193" s="2"/>
      <c r="F193" s="10"/>
      <c r="G193" s="10"/>
      <c r="H193" s="10"/>
      <c r="I193" s="10"/>
      <c r="J193" s="10"/>
      <c r="K193" s="10"/>
      <c r="L193" s="10"/>
    </row>
    <row r="194" spans="1:12">
      <c r="A194" s="2">
        <v>27</v>
      </c>
      <c r="B194" s="9" t="s">
        <v>82</v>
      </c>
      <c r="C194" s="9" t="s">
        <v>86</v>
      </c>
      <c r="D194" s="5"/>
      <c r="E194" s="2"/>
      <c r="F194" s="71">
        <v>4.2467128176933398E-2</v>
      </c>
      <c r="G194" s="71">
        <v>4.2758960489948733E-2</v>
      </c>
      <c r="H194" s="71">
        <v>4.2758960489949413E-2</v>
      </c>
      <c r="I194" s="71">
        <v>4.2659922668233388E-2</v>
      </c>
      <c r="J194" s="71">
        <v>4.1384652897970359E-2</v>
      </c>
      <c r="K194" s="71">
        <v>4.275896048995334E-2</v>
      </c>
      <c r="L194" s="71">
        <v>4.2758960489955193E-2</v>
      </c>
    </row>
    <row r="195" spans="1:12">
      <c r="A195" s="2">
        <v>28</v>
      </c>
      <c r="B195" s="9" t="s">
        <v>83</v>
      </c>
      <c r="C195" s="9" t="s">
        <v>87</v>
      </c>
      <c r="D195" s="5"/>
      <c r="E195" s="2"/>
      <c r="F195" s="70">
        <v>17.254796692829895</v>
      </c>
      <c r="G195" s="70">
        <v>18.567823912105489</v>
      </c>
      <c r="H195" s="70">
        <v>16.026139453362404</v>
      </c>
      <c r="I195" s="70">
        <v>17.729832168879309</v>
      </c>
      <c r="J195" s="70">
        <v>12.29827927318037</v>
      </c>
      <c r="K195" s="70">
        <v>16.182391549482432</v>
      </c>
      <c r="L195" s="70">
        <v>39.809057511596549</v>
      </c>
    </row>
    <row r="196" spans="1:12">
      <c r="A196" s="2">
        <v>29</v>
      </c>
      <c r="B196" s="9" t="s">
        <v>84</v>
      </c>
      <c r="C196" s="9" t="s">
        <v>88</v>
      </c>
      <c r="D196" s="5"/>
      <c r="E196" s="2"/>
      <c r="F196" s="70">
        <v>14.861169770929397</v>
      </c>
      <c r="G196" s="70">
        <v>12.808918863654666</v>
      </c>
      <c r="H196" s="70">
        <v>17.429382483063211</v>
      </c>
      <c r="I196" s="70">
        <v>36.975277900292745</v>
      </c>
      <c r="J196" s="70">
        <v>410.5099575325051</v>
      </c>
      <c r="K196" s="70">
        <v>22.288014330281612</v>
      </c>
      <c r="L196" s="70">
        <v>729.87719142173432</v>
      </c>
    </row>
    <row r="197" spans="1:12">
      <c r="A197" s="2"/>
      <c r="B197" s="9"/>
      <c r="C197" s="9"/>
      <c r="D197" s="5"/>
      <c r="E197" s="2"/>
      <c r="F197" s="18"/>
      <c r="G197" s="18"/>
      <c r="H197" s="18"/>
      <c r="I197" s="18"/>
      <c r="J197" s="18"/>
      <c r="K197" s="18"/>
      <c r="L197" s="18"/>
    </row>
    <row r="198" spans="1:12">
      <c r="A198" s="2">
        <v>30</v>
      </c>
      <c r="B198" s="19" t="s">
        <v>78</v>
      </c>
      <c r="C198" s="9"/>
      <c r="D198" s="9"/>
      <c r="E198" s="9"/>
      <c r="F198" s="20">
        <f t="shared" ref="F198:L198" si="29">F179/F191</f>
        <v>1.0000000000000018</v>
      </c>
      <c r="G198" s="20">
        <f t="shared" si="29"/>
        <v>0.88968751284657743</v>
      </c>
      <c r="H198" s="20">
        <f t="shared" si="29"/>
        <v>1.297078156688269</v>
      </c>
      <c r="I198" s="20">
        <f t="shared" si="29"/>
        <v>1.1181435888929032</v>
      </c>
      <c r="J198" s="20">
        <f t="shared" si="29"/>
        <v>0.96467598101343399</v>
      </c>
      <c r="K198" s="20">
        <f t="shared" si="29"/>
        <v>0.96976083256329804</v>
      </c>
      <c r="L198" s="20">
        <f t="shared" si="29"/>
        <v>0.95538704195881041</v>
      </c>
    </row>
    <row r="199" spans="1:12" ht="12" customHeight="1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2">
        <v>31</v>
      </c>
      <c r="B200" s="19" t="s">
        <v>79</v>
      </c>
      <c r="F200" s="22">
        <f>F152/F191</f>
        <v>0.96353433094182472</v>
      </c>
      <c r="G200" s="22">
        <f t="shared" ref="G200:L200" si="30">G152/G191</f>
        <v>0.85723262859536997</v>
      </c>
      <c r="H200" s="22">
        <f t="shared" si="30"/>
        <v>1.249783725328943</v>
      </c>
      <c r="I200" s="22">
        <f t="shared" si="30"/>
        <v>1.0774037686222957</v>
      </c>
      <c r="J200" s="22">
        <f t="shared" si="30"/>
        <v>0.92947471262547676</v>
      </c>
      <c r="K200" s="22">
        <f t="shared" si="30"/>
        <v>0.93441037084150813</v>
      </c>
      <c r="L200" s="22">
        <f t="shared" si="30"/>
        <v>0.92055312933654798</v>
      </c>
    </row>
    <row r="202" spans="1:12" ht="59.25" customHeight="1">
      <c r="L202" s="14"/>
    </row>
    <row r="203" spans="1:12" ht="12.75" customHeight="1">
      <c r="A203" s="6" t="str">
        <f>$A$64</f>
        <v>File:  WA 2014 Elec Case / Elec COS Base Case As Filed/ Sumcost Exhibits</v>
      </c>
      <c r="B203" s="9"/>
      <c r="C203" s="9"/>
      <c r="D203" s="5"/>
      <c r="E203" s="4"/>
      <c r="F203" s="10"/>
      <c r="G203" s="10"/>
      <c r="H203" s="10"/>
      <c r="L203" s="14" t="s">
        <v>140</v>
      </c>
    </row>
    <row r="204" spans="1:12" ht="79.5" customHeight="1">
      <c r="A204" s="2"/>
      <c r="B204" s="9" t="str">
        <f>$B$2</f>
        <v>Sumcost</v>
      </c>
      <c r="C204" s="9"/>
      <c r="D204" s="9"/>
      <c r="F204" s="9" t="str">
        <f>$F$2</f>
        <v>AVISTA UTILITIES</v>
      </c>
      <c r="G204" s="9"/>
      <c r="H204" s="9"/>
      <c r="J204" s="2" t="str">
        <f>$J$2</f>
        <v>Washington Jurisdiction</v>
      </c>
      <c r="K204" s="9"/>
      <c r="L204" s="5"/>
    </row>
    <row r="205" spans="1:12">
      <c r="A205" s="2"/>
      <c r="B205" s="9" t="str">
        <f>$B$3</f>
        <v>Scenario: Company Base Case UE-14_____</v>
      </c>
      <c r="C205" s="9"/>
      <c r="D205" s="9"/>
      <c r="F205" s="3" t="s">
        <v>108</v>
      </c>
      <c r="G205" s="9"/>
      <c r="H205" s="9"/>
      <c r="J205" s="2" t="str">
        <f>$J$3</f>
        <v>Electric Utility</v>
      </c>
      <c r="K205" s="9"/>
      <c r="L205" s="7">
        <f>$L$3</f>
        <v>41673</v>
      </c>
    </row>
    <row r="206" spans="1:12">
      <c r="A206" s="2"/>
      <c r="B206" s="9" t="str">
        <f>$B$4</f>
        <v>Load Factor Peak Credit Method</v>
      </c>
      <c r="C206" s="9"/>
      <c r="D206" s="9"/>
      <c r="F206" s="9" t="str">
        <f>$F$4</f>
        <v>For the Twelve Months Ended June 30, 2013</v>
      </c>
      <c r="G206" s="9"/>
      <c r="H206" s="9"/>
      <c r="I206" s="9"/>
      <c r="J206" s="9"/>
      <c r="K206" s="9"/>
      <c r="L206" s="8" t="str">
        <f>$L$4</f>
        <v xml:space="preserve"> </v>
      </c>
    </row>
    <row r="207" spans="1:12">
      <c r="A207" s="2"/>
      <c r="B207" s="9" t="str">
        <f>$B$5</f>
        <v>PROPOSED METHOD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7.5" customHeight="1">
      <c r="A208" s="2"/>
      <c r="B208" s="2" t="str">
        <f>$B$6</f>
        <v>(b)</v>
      </c>
      <c r="C208" s="2" t="str">
        <f>$C$6</f>
        <v>(c)</v>
      </c>
      <c r="D208" s="2" t="str">
        <f>$D$6</f>
        <v>(d)</v>
      </c>
      <c r="E208" s="2" t="str">
        <f>$E$6</f>
        <v>(e)</v>
      </c>
      <c r="F208" s="2" t="str">
        <f>$F$6</f>
        <v>(f)</v>
      </c>
      <c r="G208" s="2" t="str">
        <f>$G$6</f>
        <v>(g)</v>
      </c>
      <c r="H208" s="2" t="str">
        <f>$H$6</f>
        <v>(h)</v>
      </c>
      <c r="I208" s="2" t="str">
        <f>$I$6</f>
        <v>(i)</v>
      </c>
      <c r="J208" s="2" t="str">
        <f>$J$6</f>
        <v>(j)</v>
      </c>
      <c r="K208" s="2" t="str">
        <f>$K$6</f>
        <v>(k)</v>
      </c>
      <c r="L208" s="2" t="str">
        <f>$L$6</f>
        <v>(l)</v>
      </c>
    </row>
    <row r="209" spans="1:12">
      <c r="A209" s="2"/>
      <c r="B209" s="2" t="str">
        <f>$B$7</f>
        <v xml:space="preserve"> </v>
      </c>
      <c r="C209" s="2" t="str">
        <f>$C$7</f>
        <v xml:space="preserve"> </v>
      </c>
      <c r="D209" s="2" t="str">
        <f>$D$7</f>
        <v xml:space="preserve"> </v>
      </c>
      <c r="E209" s="2" t="str">
        <f>$E$7</f>
        <v xml:space="preserve"> </v>
      </c>
      <c r="F209" s="2" t="str">
        <f>$F$7</f>
        <v xml:space="preserve"> </v>
      </c>
      <c r="G209" s="2" t="str">
        <f>$G$7</f>
        <v>Residential</v>
      </c>
      <c r="H209" s="2" t="str">
        <f>$H$7</f>
        <v>General</v>
      </c>
      <c r="I209" s="2" t="str">
        <f>$I$7</f>
        <v>Large Gen</v>
      </c>
      <c r="J209" s="2" t="str">
        <f>$J$7</f>
        <v>Extra Large</v>
      </c>
      <c r="K209" s="2" t="str">
        <f>$K$7</f>
        <v>Pumping</v>
      </c>
      <c r="L209" s="2" t="str">
        <f>$L$7</f>
        <v>Street &amp;</v>
      </c>
    </row>
    <row r="210" spans="1:12">
      <c r="A210" s="2"/>
      <c r="B210" s="2" t="str">
        <f>$B$8</f>
        <v xml:space="preserve"> </v>
      </c>
      <c r="C210" s="2" t="str">
        <f>$C$8</f>
        <v xml:space="preserve"> </v>
      </c>
      <c r="D210" s="2" t="str">
        <f>$D$8</f>
        <v xml:space="preserve"> </v>
      </c>
      <c r="E210" s="2" t="str">
        <f>$E$8</f>
        <v xml:space="preserve"> </v>
      </c>
      <c r="F210" s="2" t="str">
        <f>$F$8</f>
        <v>System</v>
      </c>
      <c r="G210" s="2" t="str">
        <f>$G$8</f>
        <v>Service</v>
      </c>
      <c r="H210" s="2" t="str">
        <f>$H$8</f>
        <v>Service</v>
      </c>
      <c r="I210" s="2" t="str">
        <f>$I$8</f>
        <v>Service</v>
      </c>
      <c r="J210" s="2" t="str">
        <f>$J$8</f>
        <v>Gen Service</v>
      </c>
      <c r="K210" s="2" t="str">
        <f>$K$8</f>
        <v>Service</v>
      </c>
      <c r="L210" s="2" t="str">
        <f>$L$8</f>
        <v>Area Lights</v>
      </c>
    </row>
    <row r="211" spans="1:12">
      <c r="A211" s="2"/>
      <c r="B211" s="6" t="str">
        <f>$B$9</f>
        <v>Description</v>
      </c>
      <c r="C211" s="2" t="str">
        <f>$C$9</f>
        <v xml:space="preserve"> </v>
      </c>
      <c r="D211" s="2" t="str">
        <f>$D$9</f>
        <v xml:space="preserve"> </v>
      </c>
      <c r="E211" s="2" t="str">
        <f>$E$9</f>
        <v xml:space="preserve"> </v>
      </c>
      <c r="F211" s="2" t="str">
        <f>$F$9</f>
        <v>Total</v>
      </c>
      <c r="G211" s="2" t="str">
        <f>$G$9</f>
        <v>Sch 1</v>
      </c>
      <c r="H211" s="2" t="str">
        <f>$H$9</f>
        <v>Sch 11-12</v>
      </c>
      <c r="I211" s="2" t="str">
        <f>$I$9</f>
        <v>Sch 21-22</v>
      </c>
      <c r="J211" s="2" t="str">
        <f>$J$9</f>
        <v>Sch 25</v>
      </c>
      <c r="K211" s="2" t="str">
        <f>$K$9</f>
        <v>Sch 31-32</v>
      </c>
      <c r="L211" s="2" t="str">
        <f>$L$9</f>
        <v>Sch 41-49</v>
      </c>
    </row>
    <row r="212" spans="1:12" ht="16.5">
      <c r="A212" s="2"/>
      <c r="B212" s="81" t="s">
        <v>109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4" spans="1:12">
      <c r="B214" s="19" t="s">
        <v>110</v>
      </c>
    </row>
    <row r="215" spans="1:12">
      <c r="A215" s="2">
        <v>1</v>
      </c>
      <c r="B215" s="27" t="s">
        <v>111</v>
      </c>
      <c r="F215" s="10">
        <f>SUM(G215:Q215)</f>
        <v>82798999.999999985</v>
      </c>
      <c r="G215" s="72">
        <v>70973371.328410849</v>
      </c>
      <c r="H215" s="72">
        <v>10250316.823001537</v>
      </c>
      <c r="I215" s="72">
        <v>728959.95566887269</v>
      </c>
      <c r="J215" s="72">
        <v>0</v>
      </c>
      <c r="K215" s="72">
        <v>846351.89291873213</v>
      </c>
      <c r="L215" s="72">
        <v>0</v>
      </c>
    </row>
    <row r="216" spans="1:12">
      <c r="A216" s="2">
        <v>2</v>
      </c>
      <c r="B216" s="27" t="s">
        <v>112</v>
      </c>
      <c r="F216" s="10">
        <f>SUM(G216:Q216)</f>
        <v>-31775000</v>
      </c>
      <c r="G216" s="72">
        <v>-27236788.777162224</v>
      </c>
      <c r="H216" s="72">
        <v>-3933668.4869488021</v>
      </c>
      <c r="I216" s="72">
        <v>-279746.16349688318</v>
      </c>
      <c r="J216" s="72">
        <v>0</v>
      </c>
      <c r="K216" s="72">
        <v>-324796.57239209063</v>
      </c>
      <c r="L216" s="72">
        <v>0</v>
      </c>
    </row>
    <row r="217" spans="1:12">
      <c r="A217" s="2">
        <v>3</v>
      </c>
      <c r="B217" s="27" t="s">
        <v>113</v>
      </c>
      <c r="F217" s="11">
        <f>SUM(F215:F216)</f>
        <v>51023999.999999985</v>
      </c>
      <c r="G217" s="11">
        <f t="shared" ref="G217:L217" si="31">SUM(G215:G216)</f>
        <v>43736582.551248625</v>
      </c>
      <c r="H217" s="11">
        <f t="shared" si="31"/>
        <v>6316648.3360527353</v>
      </c>
      <c r="I217" s="11">
        <f t="shared" si="31"/>
        <v>449213.79217198951</v>
      </c>
      <c r="J217" s="11">
        <f t="shared" si="31"/>
        <v>0</v>
      </c>
      <c r="K217" s="11">
        <f t="shared" si="31"/>
        <v>521555.3205266415</v>
      </c>
      <c r="L217" s="11">
        <f t="shared" si="31"/>
        <v>0</v>
      </c>
    </row>
    <row r="218" spans="1:12">
      <c r="A218" s="2"/>
      <c r="B218" s="27"/>
    </row>
    <row r="219" spans="1:12">
      <c r="A219" s="2">
        <v>4</v>
      </c>
      <c r="B219" s="27" t="s">
        <v>114</v>
      </c>
      <c r="F219" s="10">
        <f>SUM(G219:Q219)</f>
        <v>26874999.999999993</v>
      </c>
      <c r="G219" s="73">
        <v>16756219.270913763</v>
      </c>
      <c r="H219" s="73">
        <v>7114841.3273776388</v>
      </c>
      <c r="I219" s="73">
        <v>1952784.7155162364</v>
      </c>
      <c r="J219" s="73">
        <v>56068.007757192252</v>
      </c>
      <c r="K219" s="73">
        <v>995086.67843516613</v>
      </c>
      <c r="L219" s="73">
        <v>0</v>
      </c>
    </row>
    <row r="220" spans="1:12">
      <c r="A220" s="2">
        <v>5</v>
      </c>
      <c r="B220" s="27" t="s">
        <v>115</v>
      </c>
      <c r="F220" s="10">
        <f>SUM(G220:Q220)</f>
        <v>-5172000</v>
      </c>
      <c r="G220" s="73">
        <v>-3224675.9467596645</v>
      </c>
      <c r="H220" s="73">
        <v>-1369226.3942398939</v>
      </c>
      <c r="I220" s="73">
        <v>-375806.6064613944</v>
      </c>
      <c r="J220" s="73">
        <v>-10790.092506798077</v>
      </c>
      <c r="K220" s="73">
        <v>-191500.96003224855</v>
      </c>
      <c r="L220" s="73">
        <v>0</v>
      </c>
    </row>
    <row r="221" spans="1:12">
      <c r="A221" s="2">
        <v>6</v>
      </c>
      <c r="B221" s="27" t="s">
        <v>116</v>
      </c>
      <c r="F221" s="11">
        <f t="shared" ref="F221:L221" si="32">SUM(F219:F220)</f>
        <v>21702999.999999993</v>
      </c>
      <c r="G221" s="11">
        <f t="shared" si="32"/>
        <v>13531543.324154098</v>
      </c>
      <c r="H221" s="11">
        <f t="shared" si="32"/>
        <v>5745614.9331377447</v>
      </c>
      <c r="I221" s="11">
        <f t="shared" si="32"/>
        <v>1576978.109054842</v>
      </c>
      <c r="J221" s="11">
        <f t="shared" si="32"/>
        <v>45277.915250394173</v>
      </c>
      <c r="K221" s="11">
        <f t="shared" si="32"/>
        <v>803585.71840291761</v>
      </c>
      <c r="L221" s="11">
        <f t="shared" si="32"/>
        <v>0</v>
      </c>
    </row>
    <row r="222" spans="1:12">
      <c r="A222" s="2"/>
      <c r="B222" s="27"/>
    </row>
    <row r="223" spans="1:12">
      <c r="A223" s="2">
        <v>7</v>
      </c>
      <c r="B223" s="27" t="s">
        <v>117</v>
      </c>
      <c r="F223" s="10">
        <f>SUM(G223:Q223)</f>
        <v>72726999.99999997</v>
      </c>
      <c r="G223" s="10">
        <f t="shared" ref="G223:L223" si="33">G217+G221</f>
        <v>57268125.875402719</v>
      </c>
      <c r="H223" s="10">
        <f t="shared" si="33"/>
        <v>12062263.269190479</v>
      </c>
      <c r="I223" s="10">
        <f t="shared" si="33"/>
        <v>2026191.9012268316</v>
      </c>
      <c r="J223" s="10">
        <f t="shared" si="33"/>
        <v>45277.915250394173</v>
      </c>
      <c r="K223" s="10">
        <f t="shared" si="33"/>
        <v>1325141.0389295591</v>
      </c>
      <c r="L223" s="10">
        <f t="shared" si="33"/>
        <v>0</v>
      </c>
    </row>
    <row r="224" spans="1:12">
      <c r="A224" s="2"/>
      <c r="B224" s="27"/>
    </row>
    <row r="225" spans="1:12">
      <c r="A225" s="2">
        <v>8</v>
      </c>
      <c r="B225" s="75" t="s">
        <v>149</v>
      </c>
      <c r="F225" s="10">
        <f>SUM(G225:Q225)</f>
        <v>5607251.6999999993</v>
      </c>
      <c r="G225" s="10">
        <f>G223*0.0771</f>
        <v>4415372.5049935495</v>
      </c>
      <c r="H225" s="74">
        <f t="shared" ref="H225:L225" si="34">H223*0.0771</f>
        <v>930000.498054586</v>
      </c>
      <c r="I225" s="74">
        <f t="shared" si="34"/>
        <v>156219.39558458872</v>
      </c>
      <c r="J225" s="74">
        <f t="shared" si="34"/>
        <v>3490.927265805391</v>
      </c>
      <c r="K225" s="74">
        <f t="shared" si="34"/>
        <v>102168.374101469</v>
      </c>
      <c r="L225" s="74">
        <f t="shared" si="34"/>
        <v>0</v>
      </c>
    </row>
    <row r="226" spans="1:12">
      <c r="A226" s="2">
        <v>9</v>
      </c>
      <c r="B226" s="27" t="s">
        <v>118</v>
      </c>
      <c r="F226" s="76">
        <v>0.62073999999999996</v>
      </c>
      <c r="G226" s="76">
        <v>0.62073999999999996</v>
      </c>
      <c r="H226" s="76">
        <v>0.62073999999999996</v>
      </c>
      <c r="I226" s="76">
        <v>0.62073999999999996</v>
      </c>
      <c r="J226" s="76">
        <v>0.62073999999999996</v>
      </c>
      <c r="K226" s="76">
        <v>0.62073999999999996</v>
      </c>
      <c r="L226" s="76">
        <v>0.62073999999999996</v>
      </c>
    </row>
    <row r="227" spans="1:12">
      <c r="A227" s="2">
        <v>10</v>
      </c>
      <c r="B227" s="28" t="s">
        <v>119</v>
      </c>
      <c r="F227" s="29">
        <f>SUM(G227:Q227)</f>
        <v>9033172.8259818908</v>
      </c>
      <c r="G227" s="29">
        <f t="shared" ref="G227:L227" si="35">G225/G226</f>
        <v>7113078.7527685501</v>
      </c>
      <c r="H227" s="29">
        <f t="shared" si="35"/>
        <v>1498212.6140648033</v>
      </c>
      <c r="I227" s="29">
        <f t="shared" si="35"/>
        <v>251666.39105678501</v>
      </c>
      <c r="J227" s="29">
        <f t="shared" si="35"/>
        <v>5623.8155520916825</v>
      </c>
      <c r="K227" s="29">
        <f t="shared" si="35"/>
        <v>164591.25253966075</v>
      </c>
      <c r="L227" s="29">
        <f t="shared" si="35"/>
        <v>0</v>
      </c>
    </row>
    <row r="229" spans="1:12">
      <c r="B229" s="19" t="s">
        <v>120</v>
      </c>
    </row>
    <row r="230" spans="1:12">
      <c r="A230" s="2">
        <v>11</v>
      </c>
      <c r="B230" s="27" t="s">
        <v>121</v>
      </c>
      <c r="F230" s="10">
        <f>SUM(G230:Q230)</f>
        <v>2340000</v>
      </c>
      <c r="G230" s="77">
        <v>2005793.4142741023</v>
      </c>
      <c r="H230" s="77">
        <v>289686.36536460102</v>
      </c>
      <c r="I230" s="77">
        <v>20601.291033287383</v>
      </c>
      <c r="J230" s="77">
        <v>0</v>
      </c>
      <c r="K230" s="77">
        <v>23918.929328009192</v>
      </c>
      <c r="L230" s="77">
        <v>0</v>
      </c>
    </row>
    <row r="231" spans="1:12">
      <c r="A231" s="2">
        <v>12</v>
      </c>
      <c r="B231" s="27" t="s">
        <v>122</v>
      </c>
      <c r="F231" s="10">
        <f t="shared" ref="F231:F236" si="36">SUM(G231:Q231)</f>
        <v>905999.99999999988</v>
      </c>
      <c r="G231" s="77">
        <v>564879.4291887579</v>
      </c>
      <c r="H231" s="77">
        <v>239852.88344573547</v>
      </c>
      <c r="I231" s="77">
        <v>65831.551711914799</v>
      </c>
      <c r="J231" s="77">
        <v>1890.1438149959511</v>
      </c>
      <c r="K231" s="77">
        <v>33545.991838595743</v>
      </c>
      <c r="L231" s="77">
        <v>0</v>
      </c>
    </row>
    <row r="232" spans="1:12">
      <c r="A232" s="2">
        <v>13</v>
      </c>
      <c r="B232" s="27" t="s">
        <v>123</v>
      </c>
      <c r="F232" s="10">
        <f t="shared" si="36"/>
        <v>297000</v>
      </c>
      <c r="G232" s="77">
        <v>254581.47181171301</v>
      </c>
      <c r="H232" s="77">
        <v>36767.88483473783</v>
      </c>
      <c r="I232" s="77">
        <v>2614.7792465326302</v>
      </c>
      <c r="J232" s="77">
        <v>0</v>
      </c>
      <c r="K232" s="77">
        <v>3035.8641070165518</v>
      </c>
      <c r="L232" s="77">
        <v>0</v>
      </c>
    </row>
    <row r="233" spans="1:12">
      <c r="A233" s="2">
        <v>14</v>
      </c>
      <c r="B233" s="27" t="s">
        <v>124</v>
      </c>
      <c r="F233" s="10">
        <f t="shared" si="36"/>
        <v>1863000.0000000005</v>
      </c>
      <c r="G233" s="77">
        <v>1161556.7070404596</v>
      </c>
      <c r="H233" s="77">
        <v>493207.41927086673</v>
      </c>
      <c r="I233" s="77">
        <v>135368.85302350693</v>
      </c>
      <c r="J233" s="77">
        <v>3886.6864540148536</v>
      </c>
      <c r="K233" s="77">
        <v>68980.334211152178</v>
      </c>
      <c r="L233" s="77">
        <v>0</v>
      </c>
    </row>
    <row r="234" spans="1:12">
      <c r="A234" s="2">
        <v>15</v>
      </c>
      <c r="B234" s="27" t="s">
        <v>125</v>
      </c>
      <c r="F234" s="10">
        <f t="shared" si="36"/>
        <v>23000.000000000004</v>
      </c>
      <c r="G234" s="77">
        <v>14340.206259758761</v>
      </c>
      <c r="H234" s="77">
        <v>6088.9804848255153</v>
      </c>
      <c r="I234" s="77">
        <v>1671.2204076976166</v>
      </c>
      <c r="J234" s="77">
        <v>47.983783382899425</v>
      </c>
      <c r="K234" s="77">
        <v>851.60906433521211</v>
      </c>
      <c r="L234" s="77">
        <v>0</v>
      </c>
    </row>
    <row r="235" spans="1:12">
      <c r="A235" s="2">
        <v>16</v>
      </c>
      <c r="B235" s="27" t="s">
        <v>126</v>
      </c>
      <c r="F235" s="10">
        <f t="shared" si="36"/>
        <v>2601000</v>
      </c>
      <c r="G235" s="77">
        <v>2195885.618383843</v>
      </c>
      <c r="H235" s="77">
        <v>317140.39891602012</v>
      </c>
      <c r="I235" s="77">
        <v>22910.516153811041</v>
      </c>
      <c r="J235" s="77">
        <v>34820.359821086262</v>
      </c>
      <c r="K235" s="77">
        <v>26185.763969876771</v>
      </c>
      <c r="L235" s="77">
        <v>4057.3427553628485</v>
      </c>
    </row>
    <row r="236" spans="1:12">
      <c r="A236" s="2">
        <v>17</v>
      </c>
      <c r="B236" s="27" t="s">
        <v>127</v>
      </c>
      <c r="F236" s="10">
        <f t="shared" si="36"/>
        <v>5438000</v>
      </c>
      <c r="G236" s="77">
        <v>4647778.7967820102</v>
      </c>
      <c r="H236" s="77">
        <v>671254.64520766772</v>
      </c>
      <c r="I236" s="77">
        <v>48492.05728729417</v>
      </c>
      <c r="J236" s="77">
        <v>6462.3914357335952</v>
      </c>
      <c r="K236" s="77">
        <v>55424.398036864099</v>
      </c>
      <c r="L236" s="77">
        <v>8587.7112504300821</v>
      </c>
    </row>
    <row r="238" spans="1:12">
      <c r="A238" s="2">
        <v>18</v>
      </c>
      <c r="B238" s="27" t="s">
        <v>128</v>
      </c>
      <c r="F238" s="10">
        <f>SUM(F230:F237)</f>
        <v>13468000</v>
      </c>
      <c r="G238" s="10">
        <f t="shared" ref="G238:L238" si="37">SUM(G230:G237)</f>
        <v>10844815.643740645</v>
      </c>
      <c r="H238" s="10">
        <f t="shared" si="37"/>
        <v>2053998.5775244543</v>
      </c>
      <c r="I238" s="10">
        <f t="shared" si="37"/>
        <v>297490.26886404457</v>
      </c>
      <c r="J238" s="10">
        <f t="shared" si="37"/>
        <v>47107.565309213562</v>
      </c>
      <c r="K238" s="10">
        <f t="shared" si="37"/>
        <v>211942.89055584974</v>
      </c>
      <c r="L238" s="10">
        <f t="shared" si="37"/>
        <v>12645.05400579293</v>
      </c>
    </row>
    <row r="239" spans="1:12">
      <c r="A239" s="2">
        <v>19</v>
      </c>
      <c r="B239" s="27" t="s">
        <v>118</v>
      </c>
      <c r="F239" s="78">
        <v>0.95498899999999998</v>
      </c>
      <c r="G239" s="78">
        <v>0.95498899999999998</v>
      </c>
      <c r="H239" s="78">
        <v>0.95498899999999998</v>
      </c>
      <c r="I239" s="78">
        <v>0.95498899999999998</v>
      </c>
      <c r="J239" s="78">
        <v>0.95498899999999998</v>
      </c>
      <c r="K239" s="78">
        <v>0.95498899999999998</v>
      </c>
      <c r="L239" s="78">
        <v>0.95498899999999998</v>
      </c>
    </row>
    <row r="240" spans="1:12">
      <c r="A240" s="2">
        <v>20</v>
      </c>
      <c r="B240" s="28" t="s">
        <v>129</v>
      </c>
      <c r="F240" s="29">
        <f>SUM(G240:Q240)</f>
        <v>14102780.24144781</v>
      </c>
      <c r="G240" s="29">
        <f t="shared" ref="G240:L240" si="38">G238/G239</f>
        <v>11355958.700823408</v>
      </c>
      <c r="H240" s="29">
        <f t="shared" si="38"/>
        <v>2150808.6245228527</v>
      </c>
      <c r="I240" s="29">
        <f t="shared" si="38"/>
        <v>311511.72302931716</v>
      </c>
      <c r="J240" s="29">
        <f t="shared" si="38"/>
        <v>49327.861691824262</v>
      </c>
      <c r="K240" s="29">
        <f t="shared" si="38"/>
        <v>221932.28461882781</v>
      </c>
      <c r="L240" s="29">
        <f t="shared" si="38"/>
        <v>13241.046761578333</v>
      </c>
    </row>
    <row r="241" spans="1:12" ht="12.75" customHeight="1"/>
    <row r="242" spans="1:12">
      <c r="A242" s="30">
        <v>21</v>
      </c>
      <c r="B242" s="82" t="s">
        <v>130</v>
      </c>
      <c r="C242" s="82"/>
      <c r="D242" s="82"/>
      <c r="E242" s="82"/>
      <c r="F242" s="31">
        <f>SUM(G242:Q242)</f>
        <v>23135953.067429699</v>
      </c>
      <c r="G242" s="31">
        <f t="shared" ref="G242:L242" si="39">G227+G240</f>
        <v>18469037.453591958</v>
      </c>
      <c r="H242" s="31">
        <f t="shared" si="39"/>
        <v>3649021.2385876561</v>
      </c>
      <c r="I242" s="31">
        <f t="shared" si="39"/>
        <v>563178.11408610223</v>
      </c>
      <c r="J242" s="31">
        <f t="shared" si="39"/>
        <v>54951.677243915947</v>
      </c>
      <c r="K242" s="31">
        <f t="shared" si="39"/>
        <v>386523.53715848853</v>
      </c>
      <c r="L242" s="31">
        <f t="shared" si="39"/>
        <v>13241.046761578333</v>
      </c>
    </row>
    <row r="244" spans="1:12">
      <c r="A244" s="2">
        <v>22</v>
      </c>
      <c r="B244" s="27" t="s">
        <v>131</v>
      </c>
      <c r="F244" s="10">
        <f>SUM(G244:Q244)</f>
        <v>2848300</v>
      </c>
      <c r="G244" s="79">
        <v>2437081</v>
      </c>
      <c r="H244" s="79">
        <v>351975</v>
      </c>
      <c r="I244" s="79">
        <v>25427</v>
      </c>
      <c r="J244" s="79">
        <v>252</v>
      </c>
      <c r="K244" s="79">
        <v>29062</v>
      </c>
      <c r="L244" s="79">
        <v>4503</v>
      </c>
    </row>
    <row r="246" spans="1:12">
      <c r="A246" s="2">
        <v>23</v>
      </c>
      <c r="B246" s="19" t="s">
        <v>132</v>
      </c>
      <c r="F246" s="32">
        <f>F242/F244</f>
        <v>8.1227234025312285</v>
      </c>
      <c r="G246" s="32">
        <f t="shared" ref="G246:L246" si="40">G242/G244</f>
        <v>7.5783437044529736</v>
      </c>
      <c r="H246" s="32">
        <f t="shared" si="40"/>
        <v>10.367273921692325</v>
      </c>
      <c r="I246" s="32">
        <f t="shared" si="40"/>
        <v>22.148822672202865</v>
      </c>
      <c r="J246" s="32">
        <f t="shared" si="40"/>
        <v>218.06221128538076</v>
      </c>
      <c r="K246" s="32">
        <f t="shared" si="40"/>
        <v>13.299963428480096</v>
      </c>
      <c r="L246" s="32">
        <f t="shared" si="40"/>
        <v>2.9404945062354724</v>
      </c>
    </row>
    <row r="248" spans="1:12" ht="16.5">
      <c r="B248" s="81" t="s">
        <v>133</v>
      </c>
      <c r="C248" s="81"/>
      <c r="D248" s="81"/>
      <c r="E248" s="81"/>
      <c r="F248" s="81"/>
      <c r="G248" s="81"/>
      <c r="H248" s="81"/>
      <c r="I248" s="81"/>
      <c r="J248" s="81"/>
      <c r="K248" s="81"/>
      <c r="L248" s="81"/>
    </row>
    <row r="250" spans="1:12">
      <c r="A250" s="2">
        <v>24</v>
      </c>
      <c r="B250" s="9" t="s">
        <v>134</v>
      </c>
      <c r="F250" s="10">
        <f>SUM(G250:Q250)</f>
        <v>42329069.858538195</v>
      </c>
      <c r="G250" s="10">
        <f>G190</f>
        <v>31216372.793154377</v>
      </c>
      <c r="H250" s="10">
        <f t="shared" ref="H250:L250" si="41">H190</f>
        <v>6134706.8994761743</v>
      </c>
      <c r="I250" s="10">
        <f t="shared" si="41"/>
        <v>940170.39117074362</v>
      </c>
      <c r="J250" s="10">
        <f t="shared" si="41"/>
        <v>103448.50929819129</v>
      </c>
      <c r="K250" s="10">
        <f t="shared" si="41"/>
        <v>647734.27246664418</v>
      </c>
      <c r="L250" s="10">
        <f t="shared" si="41"/>
        <v>3286636.9929720694</v>
      </c>
    </row>
    <row r="251" spans="1:12">
      <c r="A251" s="2">
        <v>25</v>
      </c>
      <c r="B251" s="9" t="s">
        <v>135</v>
      </c>
      <c r="F251" s="33">
        <f>F250/F244</f>
        <v>14.861169770929395</v>
      </c>
      <c r="G251" s="33">
        <f t="shared" ref="G251:L251" si="42">G250/G244</f>
        <v>12.808918863654666</v>
      </c>
      <c r="H251" s="33">
        <f t="shared" si="42"/>
        <v>17.429382483063211</v>
      </c>
      <c r="I251" s="33">
        <f t="shared" si="42"/>
        <v>36.975277900292745</v>
      </c>
      <c r="J251" s="33">
        <f t="shared" si="42"/>
        <v>410.5099575325051</v>
      </c>
      <c r="K251" s="33">
        <f t="shared" si="42"/>
        <v>22.288014330281612</v>
      </c>
      <c r="L251" s="33">
        <f t="shared" si="42"/>
        <v>729.87719142173432</v>
      </c>
    </row>
    <row r="252" spans="1:12">
      <c r="A252" s="2"/>
      <c r="B252" s="9"/>
      <c r="G252" s="10"/>
      <c r="H252" s="10"/>
      <c r="I252" s="10"/>
      <c r="J252" s="10"/>
      <c r="K252" s="10"/>
      <c r="L252" s="10"/>
    </row>
    <row r="253" spans="1:12">
      <c r="A253" s="2">
        <v>26</v>
      </c>
      <c r="B253" s="9" t="s">
        <v>136</v>
      </c>
      <c r="F253" s="10">
        <f>SUM(G253:Q253)</f>
        <v>114229480.50388107</v>
      </c>
      <c r="G253" s="80">
        <v>58285476.675375983</v>
      </c>
      <c r="H253" s="80">
        <v>14010386.23989829</v>
      </c>
      <c r="I253" s="80">
        <v>31001907.390296534</v>
      </c>
      <c r="J253" s="80">
        <v>4927542.8345757937</v>
      </c>
      <c r="K253" s="80">
        <v>3208929.9381949781</v>
      </c>
      <c r="L253" s="80">
        <v>2795237.4255394991</v>
      </c>
    </row>
    <row r="254" spans="1:12">
      <c r="A254" s="2">
        <v>27</v>
      </c>
      <c r="B254" s="9" t="s">
        <v>137</v>
      </c>
      <c r="F254" s="33">
        <f>F253/F244</f>
        <v>40.104441422561202</v>
      </c>
      <c r="G254" s="33">
        <f t="shared" ref="G254:L254" si="43">G253/G244</f>
        <v>23.916101547456151</v>
      </c>
      <c r="H254" s="33">
        <f t="shared" si="43"/>
        <v>39.805060700044862</v>
      </c>
      <c r="I254" s="33">
        <f t="shared" si="43"/>
        <v>1219.2514803278614</v>
      </c>
      <c r="J254" s="33">
        <f t="shared" si="43"/>
        <v>19553.7414070468</v>
      </c>
      <c r="K254" s="33">
        <f t="shared" si="43"/>
        <v>110.41669321433412</v>
      </c>
      <c r="L254" s="33">
        <f t="shared" si="43"/>
        <v>620.75003898278908</v>
      </c>
    </row>
    <row r="255" spans="1:12">
      <c r="A255" s="2"/>
      <c r="B255" s="9"/>
    </row>
    <row r="256" spans="1:12">
      <c r="A256" s="2">
        <v>28</v>
      </c>
      <c r="B256" s="19" t="s">
        <v>138</v>
      </c>
      <c r="F256" s="34">
        <f>F251+F254</f>
        <v>54.965611193490595</v>
      </c>
      <c r="G256" s="34">
        <f t="shared" ref="G256:L256" si="44">G251+G254</f>
        <v>36.725020411110819</v>
      </c>
      <c r="H256" s="34">
        <f t="shared" si="44"/>
        <v>57.23444318310807</v>
      </c>
      <c r="I256" s="34">
        <f t="shared" si="44"/>
        <v>1256.226758228154</v>
      </c>
      <c r="J256" s="34">
        <f t="shared" si="44"/>
        <v>19964.251364579304</v>
      </c>
      <c r="K256" s="34">
        <f t="shared" si="44"/>
        <v>132.70470754461573</v>
      </c>
      <c r="L256" s="34">
        <f t="shared" si="44"/>
        <v>1350.6272304045233</v>
      </c>
    </row>
    <row r="257" spans="1:12">
      <c r="A257" s="2"/>
      <c r="B257" s="9"/>
    </row>
    <row r="259" spans="1:12" ht="12.75" customHeight="1"/>
    <row r="260" spans="1:12" ht="75" customHeight="1"/>
    <row r="261" spans="1:12">
      <c r="A261" s="6" t="str">
        <f>$A$64</f>
        <v>File:  WA 2014 Elec Case / Elec COS Base Case As Filed/ Sumcost Exhibits</v>
      </c>
      <c r="B261" s="9"/>
      <c r="C261" s="9"/>
      <c r="D261" s="5"/>
      <c r="E261" s="4"/>
      <c r="F261" s="10"/>
      <c r="G261" s="10"/>
      <c r="H261" s="10"/>
      <c r="L261" s="14" t="s">
        <v>139</v>
      </c>
    </row>
  </sheetData>
  <mergeCells count="3">
    <mergeCell ref="B248:L248"/>
    <mergeCell ref="B212:L212"/>
    <mergeCell ref="B242:E242"/>
  </mergeCells>
  <printOptions horizontalCentered="1"/>
  <pageMargins left="0.75" right="0.5" top="0.75" bottom="0.25" header="0.5" footer="0.5"/>
  <pageSetup scale="80" firstPageNumber="3" orientation="portrait" useFirstPageNumber="1" r:id="rId1"/>
  <headerFooter alignWithMargins="0"/>
  <rowBreaks count="3" manualBreakCount="3">
    <brk id="65" max="11" man="1"/>
    <brk id="139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B9C267D-988A-498F-B93B-12FCE508CC86}"/>
</file>

<file path=customXml/itemProps2.xml><?xml version="1.0" encoding="utf-8"?>
<ds:datastoreItem xmlns:ds="http://schemas.openxmlformats.org/officeDocument/2006/customXml" ds:itemID="{EBDCF22F-E3B5-4703-AB9F-BF5F6433AFE7}"/>
</file>

<file path=customXml/itemProps3.xml><?xml version="1.0" encoding="utf-8"?>
<ds:datastoreItem xmlns:ds="http://schemas.openxmlformats.org/officeDocument/2006/customXml" ds:itemID="{F66F851D-A099-43C7-8087-3364B2C980C7}"/>
</file>

<file path=customXml/itemProps4.xml><?xml version="1.0" encoding="utf-8"?>
<ds:datastoreItem xmlns:ds="http://schemas.openxmlformats.org/officeDocument/2006/customXml" ds:itemID="{B3C67F00-6F42-4118-B8C8-30C31EDF37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jzlfgj</cp:lastModifiedBy>
  <cp:lastPrinted>2014-01-30T20:21:19Z</cp:lastPrinted>
  <dcterms:created xsi:type="dcterms:W3CDTF">2008-02-27T01:43:37Z</dcterms:created>
  <dcterms:modified xsi:type="dcterms:W3CDTF">2014-01-30T20:22:47Z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