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9320" windowHeight="12120" activeTab="0"/>
  </bookViews>
  <sheets>
    <sheet name="JHS-5 5.01" sheetId="1" r:id="rId1"/>
    <sheet name="JHS-5 5.02" sheetId="2" r:id="rId2"/>
    <sheet name="JHS-5 5.03" sheetId="3" r:id="rId3"/>
  </sheets>
  <definedNames>
    <definedName name="FIT">'JHS-5 5.01'!$FK$20</definedName>
    <definedName name="_xlnm.Print_Area" localSheetId="0">'JHS-5 5.01'!$A$5:$E$25</definedName>
    <definedName name="_xlnm.Print_Area" localSheetId="1">'JHS-5 5.02'!$A$3:$E$23</definedName>
    <definedName name="_xlnm.Print_Area" localSheetId="2">'JHS-5 5.03'!$A$2:$E$22</definedName>
    <definedName name="TESTYEAR">'JHS-5 5.01'!$A$7</definedName>
  </definedNames>
  <calcPr fullCalcOnLoad="1"/>
</workbook>
</file>

<file path=xl/sharedStrings.xml><?xml version="1.0" encoding="utf-8"?>
<sst xmlns="http://schemas.openxmlformats.org/spreadsheetml/2006/main" count="52" uniqueCount="34">
  <si>
    <t>PUGET SOUND ENERGY-ELECTRIC</t>
  </si>
  <si>
    <t>CONVERSION FACTOR</t>
  </si>
  <si>
    <t>GENERAL RATE INCREASE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</si>
  <si>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</si>
  <si>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</si>
  <si>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</si>
  <si>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</si>
  <si>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</si>
  <si>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</si>
  <si>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</si>
  <si>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PRO FORMA COST OF CAPITAL</t>
  </si>
  <si>
    <t>PRO FORMA</t>
  </si>
  <si>
    <t>COST OF</t>
  </si>
  <si>
    <t>CAPITAL %</t>
  </si>
  <si>
    <t>COST %</t>
  </si>
  <si>
    <t>CAPITAL</t>
  </si>
  <si>
    <t>SHORT TERM DEBT</t>
  </si>
  <si>
    <t>LONG TERM DEBT</t>
  </si>
  <si>
    <t>PREFERRED</t>
  </si>
  <si>
    <t>EQUITY</t>
  </si>
  <si>
    <t>TOTAL</t>
  </si>
  <si>
    <t>AFTER TAX SHORT TERM DEBT ( (LINE 1)* 65%)</t>
  </si>
  <si>
    <t>AFTER TAX LONG TERM DEBT ( (LINE 2)* 65%)</t>
  </si>
  <si>
    <t>TOTAL AFTER TAX COST OF CAPITAL</t>
  </si>
  <si>
    <t xml:space="preserve"> </t>
  </si>
  <si>
    <t>RATE BASE</t>
  </si>
  <si>
    <t>RATE OF RETURN</t>
  </si>
  <si>
    <t>OPERATING INCOME REQUIREMENT</t>
  </si>
  <si>
    <t>PRO FORMA OPERATING INCOME</t>
  </si>
  <si>
    <t>OPERATING INCOME DEFICIENCY</t>
  </si>
  <si>
    <t>REVENUE REQUIREMENT DEFICIENCY</t>
  </si>
  <si>
    <t>LARGE FIRM WHOLESALE</t>
  </si>
  <si>
    <t>SALES FROM RESALE-FIRM</t>
  </si>
  <si>
    <t>FOR THE TWELVE MONTHS ENDED DECEMBER 31,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</si>
</sst>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Page 4.&quot;0"/>
    <numFmt numFmtId="166" formatCode="0.000%"/>
    <numFmt numFmtId="167" formatCode="#,##0;\(#,##0\)"/>
    <numFmt numFmtId="168" formatCode="#,##0.0000000;\(#,##0.0000000\)"/>
  </numFmts>
  <fonts count="42">
    <font>
      <sz val="11"/>
      <name val="Arial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univers (E1)"/>
      <family val="0"/>
    </font>
    <font>
      <b/>
      <i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2" fillId="0" borderId="0">
      <alignment horizontal="left" wrapText="1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6" applyNumberFormat="1" applyFont="1" applyFill="1" applyAlignment="1">
      <alignment/>
      <protection/>
    </xf>
    <xf numFmtId="0" fontId="1" fillId="0" borderId="0" xfId="56" applyNumberFormat="1" applyFont="1" applyFill="1" applyAlignment="1">
      <alignment/>
      <protection/>
    </xf>
    <xf numFmtId="0" fontId="3" fillId="0" borderId="0" xfId="56" applyNumberFormat="1" applyFont="1" applyFill="1" applyAlignment="1">
      <alignment horizontal="right"/>
      <protection/>
    </xf>
    <xf numFmtId="164" fontId="2" fillId="0" borderId="0" xfId="56" applyAlignment="1">
      <alignment horizontal="right"/>
      <protection/>
    </xf>
    <xf numFmtId="165" fontId="2" fillId="0" borderId="0" xfId="56" applyNumberFormat="1" applyAlignment="1">
      <alignment horizontal="right"/>
      <protection/>
    </xf>
    <xf numFmtId="0" fontId="3" fillId="0" borderId="0" xfId="56" applyNumberFormat="1" applyFont="1" applyFill="1" applyAlignment="1" applyProtection="1">
      <alignment horizontal="centerContinuous"/>
      <protection locked="0"/>
    </xf>
    <xf numFmtId="0" fontId="3" fillId="0" borderId="0" xfId="56" applyNumberFormat="1" applyFont="1" applyFill="1" applyAlignment="1">
      <alignment horizontal="centerContinuous"/>
      <protection/>
    </xf>
    <xf numFmtId="0" fontId="3" fillId="0" borderId="0" xfId="56" applyNumberFormat="1" applyFont="1" applyFill="1" applyAlignment="1">
      <alignment horizontal="center"/>
      <protection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0" xfId="56" applyNumberFormat="1" applyFont="1" applyFill="1" applyBorder="1" applyAlignment="1" applyProtection="1">
      <alignment/>
      <protection locked="0"/>
    </xf>
    <xf numFmtId="0" fontId="3" fillId="0" borderId="10" xfId="56" applyNumberFormat="1" applyFont="1" applyFill="1" applyBorder="1" applyAlignment="1">
      <alignment/>
      <protection/>
    </xf>
    <xf numFmtId="0" fontId="3" fillId="0" borderId="10" xfId="56" applyNumberFormat="1" applyFont="1" applyFill="1" applyBorder="1" applyAlignment="1">
      <alignment horizontal="right"/>
      <protection/>
    </xf>
    <xf numFmtId="0" fontId="1" fillId="0" borderId="0" xfId="56" applyNumberFormat="1" applyFont="1" applyFill="1" applyAlignment="1">
      <alignment horizontal="center"/>
      <protection/>
    </xf>
    <xf numFmtId="0" fontId="1" fillId="0" borderId="0" xfId="56" applyNumberFormat="1" applyFont="1" applyFill="1" applyAlignment="1">
      <alignment horizontal="left"/>
      <protection/>
    </xf>
    <xf numFmtId="164" fontId="1" fillId="0" borderId="0" xfId="56" applyNumberFormat="1" applyFont="1" applyFill="1" applyAlignment="1">
      <alignment/>
      <protection/>
    </xf>
    <xf numFmtId="166" fontId="1" fillId="0" borderId="0" xfId="56" applyNumberFormat="1" applyFont="1" applyFill="1" applyAlignment="1">
      <alignment/>
      <protection/>
    </xf>
    <xf numFmtId="164" fontId="1" fillId="0" borderId="10" xfId="56" applyNumberFormat="1" applyFont="1" applyFill="1" applyBorder="1" applyAlignment="1">
      <alignment/>
      <protection/>
    </xf>
    <xf numFmtId="164" fontId="1" fillId="0" borderId="0" xfId="56" applyNumberFormat="1" applyFont="1" applyFill="1" applyBorder="1" applyAlignment="1">
      <alignment/>
      <protection/>
    </xf>
    <xf numFmtId="9" fontId="1" fillId="0" borderId="0" xfId="56" applyNumberFormat="1" applyFont="1" applyFill="1" applyAlignment="1">
      <alignment/>
      <protection/>
    </xf>
    <xf numFmtId="164" fontId="1" fillId="0" borderId="11" xfId="56" applyNumberFormat="1" applyFont="1" applyFill="1" applyBorder="1" applyAlignment="1" applyProtection="1">
      <alignment/>
      <protection locked="0"/>
    </xf>
    <xf numFmtId="0" fontId="1" fillId="0" borderId="0" xfId="56" applyNumberFormat="1" applyFont="1" applyFill="1" applyAlignment="1">
      <alignment horizontal="centerContinuous"/>
      <protection/>
    </xf>
    <xf numFmtId="0" fontId="1" fillId="0" borderId="0" xfId="56" applyNumberFormat="1" applyFont="1" applyFill="1" applyAlignment="1" applyProtection="1">
      <alignment/>
      <protection locked="0"/>
    </xf>
    <xf numFmtId="0" fontId="3" fillId="0" borderId="10" xfId="56" applyNumberFormat="1" applyFont="1" applyFill="1" applyBorder="1" applyAlignment="1">
      <alignment horizontal="left"/>
      <protection/>
    </xf>
    <xf numFmtId="0" fontId="1" fillId="0" borderId="10" xfId="56" applyNumberFormat="1" applyFont="1" applyFill="1" applyBorder="1" applyAlignment="1">
      <alignment horizontal="center"/>
      <protection/>
    </xf>
    <xf numFmtId="0" fontId="1" fillId="0" borderId="0" xfId="56" applyNumberFormat="1" applyFont="1" applyFill="1" applyAlignment="1">
      <alignment horizontal="fill"/>
      <protection/>
    </xf>
    <xf numFmtId="10" fontId="1" fillId="0" borderId="0" xfId="56" applyNumberFormat="1" applyFont="1" applyFill="1" applyAlignment="1">
      <alignment/>
      <protection/>
    </xf>
    <xf numFmtId="10" fontId="1" fillId="0" borderId="0" xfId="56" applyNumberFormat="1" applyFont="1" applyFill="1" applyBorder="1" applyAlignment="1">
      <alignment/>
      <protection/>
    </xf>
    <xf numFmtId="10" fontId="1" fillId="0" borderId="10" xfId="56" applyNumberFormat="1" applyFont="1" applyFill="1" applyBorder="1" applyAlignment="1">
      <alignment/>
      <protection/>
    </xf>
    <xf numFmtId="10" fontId="1" fillId="0" borderId="12" xfId="56" applyNumberFormat="1" applyFont="1" applyFill="1" applyBorder="1" applyAlignment="1">
      <alignment/>
      <protection/>
    </xf>
    <xf numFmtId="0" fontId="4" fillId="0" borderId="0" xfId="56" applyNumberFormat="1" applyFont="1" applyFill="1" applyAlignment="1">
      <alignment horizontal="centerContinuous"/>
      <protection/>
    </xf>
    <xf numFmtId="18" fontId="1" fillId="0" borderId="0" xfId="56" applyNumberFormat="1" applyFont="1" applyFill="1" applyAlignment="1">
      <alignment horizontal="centerContinuous"/>
      <protection/>
    </xf>
    <xf numFmtId="0" fontId="1" fillId="0" borderId="0" xfId="56" applyNumberFormat="1" applyFont="1" applyFill="1" applyAlignment="1" applyProtection="1">
      <alignment horizontal="centerContinuous"/>
      <protection locked="0"/>
    </xf>
    <xf numFmtId="0" fontId="1" fillId="0" borderId="10" xfId="56" applyNumberFormat="1" applyFont="1" applyFill="1" applyBorder="1" applyAlignment="1">
      <alignment/>
      <protection/>
    </xf>
    <xf numFmtId="42" fontId="1" fillId="0" borderId="0" xfId="56" applyNumberFormat="1" applyFont="1" applyFill="1" applyAlignment="1">
      <alignment horizontal="right"/>
      <protection/>
    </xf>
    <xf numFmtId="167" fontId="1" fillId="0" borderId="0" xfId="56" applyNumberFormat="1" applyFont="1" applyFill="1" applyAlignment="1">
      <alignment/>
      <protection/>
    </xf>
    <xf numFmtId="41" fontId="1" fillId="0" borderId="0" xfId="56" applyNumberFormat="1" applyFont="1" applyFill="1" applyAlignment="1">
      <alignment/>
      <protection/>
    </xf>
    <xf numFmtId="41" fontId="1" fillId="0" borderId="10" xfId="56" applyNumberFormat="1" applyFont="1" applyFill="1" applyBorder="1" applyAlignment="1">
      <alignment/>
      <protection/>
    </xf>
    <xf numFmtId="168" fontId="1" fillId="0" borderId="10" xfId="56" applyNumberFormat="1" applyFont="1" applyFill="1" applyBorder="1" applyAlignment="1" applyProtection="1">
      <alignment/>
      <protection locked="0"/>
    </xf>
    <xf numFmtId="0" fontId="1" fillId="0" borderId="0" xfId="56" applyNumberFormat="1" applyFont="1" applyFill="1" applyAlignment="1">
      <alignment horizontal="right"/>
      <protection/>
    </xf>
    <xf numFmtId="41" fontId="1" fillId="0" borderId="0" xfId="56" applyNumberFormat="1" applyFont="1" applyFill="1" applyBorder="1" applyAlignment="1">
      <alignment/>
      <protection/>
    </xf>
    <xf numFmtId="41" fontId="1" fillId="0" borderId="0" xfId="44" applyNumberFormat="1" applyFont="1" applyFill="1" applyBorder="1" applyAlignment="1">
      <alignment/>
    </xf>
    <xf numFmtId="42" fontId="1" fillId="0" borderId="13" xfId="56" applyNumberFormat="1" applyFont="1" applyFill="1" applyBorder="1" applyAlignment="1">
      <alignment/>
      <protection/>
    </xf>
    <xf numFmtId="0" fontId="1" fillId="0" borderId="0" xfId="56" applyNumberFormat="1" applyFont="1" applyFill="1" applyBorder="1" applyAlignment="1">
      <alignment/>
      <protection/>
    </xf>
    <xf numFmtId="0" fontId="1" fillId="0" borderId="0" xfId="56" applyNumberFormat="1" applyFont="1" applyFill="1" applyBorder="1" applyAlignment="1">
      <alignment horizontal="center"/>
      <protection/>
    </xf>
    <xf numFmtId="0" fontId="1" fillId="0" borderId="0" xfId="56" applyNumberFormat="1" applyFont="1" applyFill="1" applyBorder="1" applyAlignment="1">
      <alignment horizontal="left"/>
      <protection/>
    </xf>
    <xf numFmtId="41" fontId="6" fillId="0" borderId="0" xfId="56" applyNumberFormat="1" applyFont="1" applyFill="1" applyBorder="1" applyAlignment="1">
      <alignment/>
      <protection/>
    </xf>
    <xf numFmtId="42" fontId="1" fillId="0" borderId="0" xfId="56" applyNumberFormat="1" applyFont="1" applyFill="1" applyBorder="1" applyAlignment="1">
      <alignment/>
      <protection/>
    </xf>
    <xf numFmtId="168" fontId="1" fillId="0" borderId="0" xfId="56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JHS-4 through JHS-7 Elec (2009 GRC) 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JHS-4 through JHS-7 Elec (2009 GRC)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4">
      <selection activeCell="B21" sqref="B21"/>
    </sheetView>
  </sheetViews>
  <sheetFormatPr defaultColWidth="9.00390625" defaultRowHeight="14.25"/>
  <cols>
    <col min="1" max="1" width="8.00390625" style="43" customWidth="1"/>
    <col min="2" max="2" width="39.375" style="43" customWidth="1"/>
    <col min="3" max="4" width="10.00390625" style="43" customWidth="1"/>
    <col min="5" max="5" width="21.625" style="43" customWidth="1"/>
    <col min="6" max="16384" width="9.00390625" style="49" customWidth="1"/>
  </cols>
  <sheetData>
    <row r="2" spans="1:5" ht="14.25">
      <c r="A2" s="1"/>
      <c r="B2" s="2"/>
      <c r="C2" s="2"/>
      <c r="D2" s="2"/>
      <c r="E2" s="3"/>
    </row>
    <row r="3" spans="1:5" ht="14.25">
      <c r="A3" s="1"/>
      <c r="B3" s="2"/>
      <c r="C3" s="2"/>
      <c r="D3" s="2"/>
      <c r="E3" s="4"/>
    </row>
    <row r="4" spans="1:5" ht="15.75">
      <c r="A4" s="30"/>
      <c r="B4" s="21"/>
      <c r="C4" s="7"/>
      <c r="D4" s="21"/>
      <c r="E4" s="5"/>
    </row>
    <row r="5" spans="1:5" ht="14.25">
      <c r="A5" s="6" t="s">
        <v>0</v>
      </c>
      <c r="B5" s="21"/>
      <c r="C5" s="7"/>
      <c r="D5" s="21"/>
      <c r="E5" s="31"/>
    </row>
    <row r="6" spans="1:5" ht="14.25">
      <c r="A6" s="6" t="s">
        <v>2</v>
      </c>
      <c r="B6" s="21"/>
      <c r="C6" s="7"/>
      <c r="D6" s="21"/>
      <c r="E6" s="21"/>
    </row>
    <row r="7" spans="1:5" ht="14.25">
      <c r="A7" s="7" t="s">
        <v>33</v>
      </c>
      <c r="B7" s="21"/>
      <c r="C7" s="7"/>
      <c r="D7" s="21"/>
      <c r="E7" s="21"/>
    </row>
    <row r="8" spans="1:5" ht="14.25">
      <c r="A8" s="6" t="s">
        <v>2</v>
      </c>
      <c r="B8" s="32"/>
      <c r="C8" s="21"/>
      <c r="D8" s="21"/>
      <c r="E8" s="21"/>
    </row>
    <row r="9" spans="1:5" ht="14.25">
      <c r="A9" s="2"/>
      <c r="B9" s="2"/>
      <c r="C9" s="2"/>
      <c r="D9" s="2"/>
      <c r="E9" s="2"/>
    </row>
    <row r="10" spans="1:5" ht="14.25">
      <c r="A10" s="8" t="s">
        <v>3</v>
      </c>
      <c r="B10" s="2"/>
      <c r="C10" s="2"/>
      <c r="D10" s="2"/>
      <c r="E10" s="13" t="s">
        <v>24</v>
      </c>
    </row>
    <row r="11" spans="1:5" ht="14.25">
      <c r="A11" s="9" t="s">
        <v>4</v>
      </c>
      <c r="B11" s="23" t="s">
        <v>5</v>
      </c>
      <c r="C11" s="33"/>
      <c r="D11" s="33"/>
      <c r="E11" s="24" t="s">
        <v>24</v>
      </c>
    </row>
    <row r="12" spans="1:5" ht="14.25">
      <c r="A12" s="2"/>
      <c r="B12" s="2"/>
      <c r="C12" s="2"/>
      <c r="D12" s="2"/>
      <c r="E12" s="2"/>
    </row>
    <row r="13" spans="1:5" ht="14.25">
      <c r="A13" s="13">
        <v>1</v>
      </c>
      <c r="B13" s="2" t="s">
        <v>25</v>
      </c>
      <c r="C13" s="2"/>
      <c r="D13" s="2"/>
      <c r="E13" s="34">
        <v>3771145344</v>
      </c>
    </row>
    <row r="14" spans="1:5" ht="14.25">
      <c r="A14" s="13">
        <f aca="true" t="shared" si="0" ref="A14:A25">A13+1</f>
        <v>2</v>
      </c>
      <c r="B14" s="14" t="s">
        <v>26</v>
      </c>
      <c r="C14" s="2"/>
      <c r="D14" s="2"/>
      <c r="E14" s="28">
        <v>0.08560000000000001</v>
      </c>
    </row>
    <row r="15" spans="1:5" ht="14.25">
      <c r="A15" s="13">
        <f t="shared" si="0"/>
        <v>3</v>
      </c>
      <c r="B15" s="14"/>
      <c r="C15" s="35" t="s">
        <v>24</v>
      </c>
      <c r="D15" s="2"/>
      <c r="E15" s="2"/>
    </row>
    <row r="16" spans="1:5" ht="14.25">
      <c r="A16" s="13">
        <f t="shared" si="0"/>
        <v>4</v>
      </c>
      <c r="B16" s="2" t="s">
        <v>27</v>
      </c>
      <c r="C16" s="2"/>
      <c r="D16" s="2"/>
      <c r="E16" s="36">
        <f>+E13*E14</f>
        <v>322810041.44640005</v>
      </c>
    </row>
    <row r="17" spans="1:5" ht="14.25">
      <c r="A17" s="13">
        <f t="shared" si="0"/>
        <v>5</v>
      </c>
      <c r="B17" s="2"/>
      <c r="C17" s="2"/>
      <c r="D17" s="2"/>
      <c r="E17" s="35"/>
    </row>
    <row r="18" spans="1:5" ht="14.25">
      <c r="A18" s="13">
        <f t="shared" si="0"/>
        <v>6</v>
      </c>
      <c r="B18" s="14" t="s">
        <v>28</v>
      </c>
      <c r="C18" s="2"/>
      <c r="D18" s="2"/>
      <c r="E18" s="37">
        <v>230587484.53358674</v>
      </c>
    </row>
    <row r="19" spans="1:5" ht="14.25">
      <c r="A19" s="13">
        <f t="shared" si="0"/>
        <v>7</v>
      </c>
      <c r="B19" s="14" t="s">
        <v>29</v>
      </c>
      <c r="C19" s="2"/>
      <c r="D19" s="2"/>
      <c r="E19" s="36">
        <f>+E16-E18</f>
        <v>92222556.9128133</v>
      </c>
    </row>
    <row r="20" spans="1:5" ht="14.25">
      <c r="A20" s="13">
        <f t="shared" si="0"/>
        <v>8</v>
      </c>
      <c r="B20" s="2"/>
      <c r="C20" s="2"/>
      <c r="D20" s="2"/>
      <c r="E20" s="35"/>
    </row>
    <row r="21" spans="1:5" ht="14.25">
      <c r="A21" s="13">
        <f t="shared" si="0"/>
        <v>9</v>
      </c>
      <c r="B21" s="2" t="s">
        <v>1</v>
      </c>
      <c r="C21" s="2"/>
      <c r="D21" s="2"/>
      <c r="E21" s="38">
        <v>0.621262</v>
      </c>
    </row>
    <row r="22" spans="1:5" ht="14.25">
      <c r="A22" s="13">
        <f t="shared" si="0"/>
        <v>10</v>
      </c>
      <c r="B22" s="2" t="s">
        <v>30</v>
      </c>
      <c r="C22" s="2"/>
      <c r="D22" s="39"/>
      <c r="E22" s="40">
        <f>ROUND(+E19/E21,0)</f>
        <v>148443904</v>
      </c>
    </row>
    <row r="23" spans="1:5" ht="14.25">
      <c r="A23" s="13">
        <f t="shared" si="0"/>
        <v>11</v>
      </c>
      <c r="B23" s="14" t="s">
        <v>31</v>
      </c>
      <c r="C23" s="2"/>
      <c r="D23" s="2"/>
      <c r="E23" s="41">
        <v>217835</v>
      </c>
    </row>
    <row r="24" spans="1:5" ht="14.25">
      <c r="A24" s="13">
        <f t="shared" si="0"/>
        <v>12</v>
      </c>
      <c r="B24" s="14" t="s">
        <v>32</v>
      </c>
      <c r="C24" s="2"/>
      <c r="D24" s="2"/>
      <c r="E24" s="41">
        <v>78069</v>
      </c>
    </row>
    <row r="25" spans="1:5" ht="15" thickBot="1">
      <c r="A25" s="13">
        <f t="shared" si="0"/>
        <v>13</v>
      </c>
      <c r="B25" s="2" t="s">
        <v>30</v>
      </c>
      <c r="C25" s="2"/>
      <c r="D25" s="2"/>
      <c r="E25" s="42">
        <f>+E22-E24-E23</f>
        <v>148148000</v>
      </c>
    </row>
    <row r="26" spans="1:5" ht="15" thickTop="1">
      <c r="A26" s="44"/>
      <c r="E26" s="47"/>
    </row>
    <row r="27" spans="1:5" ht="14.25">
      <c r="A27" s="44"/>
      <c r="B27" s="45"/>
      <c r="E27" s="27"/>
    </row>
    <row r="28" spans="1:2" ht="14.25">
      <c r="A28" s="44"/>
      <c r="B28" s="45"/>
    </row>
    <row r="29" spans="1:5" ht="14.25">
      <c r="A29" s="44"/>
      <c r="E29" s="40"/>
    </row>
    <row r="30" ht="14.25">
      <c r="A30" s="44"/>
    </row>
    <row r="31" spans="1:5" ht="14.25">
      <c r="A31" s="44"/>
      <c r="B31" s="45"/>
      <c r="E31" s="40"/>
    </row>
    <row r="32" spans="1:5" ht="14.25">
      <c r="A32" s="44"/>
      <c r="B32" s="45"/>
      <c r="E32" s="40"/>
    </row>
    <row r="33" ht="14.25">
      <c r="A33" s="44"/>
    </row>
    <row r="34" spans="1:5" ht="14.25">
      <c r="A34" s="44"/>
      <c r="E34" s="48"/>
    </row>
    <row r="35" spans="1:5" ht="15">
      <c r="A35" s="44"/>
      <c r="E35" s="46"/>
    </row>
    <row r="36" spans="1:2" ht="14.25">
      <c r="A36" s="44"/>
      <c r="B36" s="45"/>
    </row>
    <row r="37" spans="1:2" ht="14.25">
      <c r="A37" s="44"/>
      <c r="B37" s="45"/>
    </row>
    <row r="38" ht="14.25">
      <c r="A38" s="44"/>
    </row>
    <row r="39" ht="14.25">
      <c r="A39" s="44"/>
    </row>
    <row r="40" ht="14.25">
      <c r="A40" s="44"/>
    </row>
  </sheetData>
  <sheetProtection/>
  <conditionalFormatting sqref="A1:E1">
    <cfRule type="cellIs" priority="1" dxfId="1" operator="notEqual" stopIfTrue="1">
      <formula>0</formula>
    </cfRule>
  </conditionalFormatting>
  <printOptions horizontalCentered="1" verticalCentered="1"/>
  <pageMargins left="1" right="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2"/>
  <sheetViews>
    <sheetView zoomScale="115" zoomScaleNormal="115" zoomScalePageLayoutView="0" workbookViewId="0" topLeftCell="A1">
      <selection activeCell="A3" sqref="A3:E23"/>
    </sheetView>
  </sheetViews>
  <sheetFormatPr defaultColWidth="9.00390625" defaultRowHeight="14.25"/>
  <cols>
    <col min="2" max="2" width="36.375" style="0" bestFit="1" customWidth="1"/>
    <col min="5" max="5" width="11.625" style="0" customWidth="1"/>
  </cols>
  <sheetData>
    <row r="3" spans="1:5" ht="14.25">
      <c r="A3" s="6" t="s">
        <v>0</v>
      </c>
      <c r="B3" s="21"/>
      <c r="C3" s="7"/>
      <c r="D3" s="7"/>
      <c r="E3" s="7"/>
    </row>
    <row r="4" spans="1:5" ht="14.25">
      <c r="A4" s="7" t="s">
        <v>10</v>
      </c>
      <c r="B4" s="21"/>
      <c r="C4" s="7"/>
      <c r="D4" s="7"/>
      <c r="E4" s="7"/>
    </row>
    <row r="5" spans="1:5" ht="14.25">
      <c r="A5" s="7" t="str">
        <f>TESTYEAR</f>
        <v>FOR THE TWELVE MONTHS ENDED DECEMBER 31, 2008</v>
      </c>
      <c r="B5" s="21"/>
      <c r="C5" s="7"/>
      <c r="D5" s="7"/>
      <c r="E5" s="7"/>
    </row>
    <row r="6" spans="1:5" ht="14.25">
      <c r="A6" s="6" t="s">
        <v>2</v>
      </c>
      <c r="B6" s="21"/>
      <c r="C6" s="7"/>
      <c r="D6" s="7"/>
      <c r="E6" s="7"/>
    </row>
    <row r="7" spans="1:5" ht="14.25">
      <c r="A7" s="2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8" t="s">
        <v>3</v>
      </c>
      <c r="B9" s="2"/>
      <c r="C9" s="13" t="s">
        <v>11</v>
      </c>
      <c r="D9" s="13"/>
      <c r="E9" s="13" t="s">
        <v>12</v>
      </c>
    </row>
    <row r="10" spans="1:5" ht="14.25">
      <c r="A10" s="9" t="s">
        <v>4</v>
      </c>
      <c r="B10" s="23" t="s">
        <v>5</v>
      </c>
      <c r="C10" s="24" t="s">
        <v>13</v>
      </c>
      <c r="D10" s="24" t="s">
        <v>14</v>
      </c>
      <c r="E10" s="24" t="s">
        <v>15</v>
      </c>
    </row>
    <row r="11" spans="1:5" ht="14.25">
      <c r="A11" s="25"/>
      <c r="B11" s="25"/>
      <c r="C11" s="25"/>
      <c r="D11" s="25"/>
      <c r="E11" s="25"/>
    </row>
    <row r="12" spans="1:5" ht="14.25">
      <c r="A12" s="13">
        <v>1</v>
      </c>
      <c r="B12" s="2" t="s">
        <v>16</v>
      </c>
      <c r="C12" s="26">
        <v>0.0395</v>
      </c>
      <c r="D12" s="26">
        <v>0.0247</v>
      </c>
      <c r="E12" s="26">
        <f>ROUND(C12*D12,4)</f>
        <v>0.001</v>
      </c>
    </row>
    <row r="13" spans="1:5" ht="14.25">
      <c r="A13" s="13">
        <v>2</v>
      </c>
      <c r="B13" s="2" t="s">
        <v>17</v>
      </c>
      <c r="C13" s="26">
        <f>C16-C15-C14-C12</f>
        <v>0.48050000000000004</v>
      </c>
      <c r="D13" s="26">
        <v>0.0682</v>
      </c>
      <c r="E13" s="26">
        <f>ROUND(C13*D13,4)</f>
        <v>0.0328</v>
      </c>
    </row>
    <row r="14" spans="1:5" ht="14.25">
      <c r="A14" s="13">
        <v>3</v>
      </c>
      <c r="B14" s="2" t="s">
        <v>18</v>
      </c>
      <c r="C14" s="26">
        <v>0</v>
      </c>
      <c r="D14" s="26">
        <v>0</v>
      </c>
      <c r="E14" s="26">
        <f>ROUND(C14*D14,4)</f>
        <v>0</v>
      </c>
    </row>
    <row r="15" spans="1:5" ht="14.25">
      <c r="A15" s="13">
        <v>4</v>
      </c>
      <c r="B15" s="2" t="s">
        <v>19</v>
      </c>
      <c r="C15" s="27">
        <v>0.48</v>
      </c>
      <c r="D15" s="28">
        <v>0.108</v>
      </c>
      <c r="E15" s="26">
        <f>ROUND(C15*D15,4)</f>
        <v>0.0518</v>
      </c>
    </row>
    <row r="16" spans="1:5" ht="14.25">
      <c r="A16" s="13">
        <v>5</v>
      </c>
      <c r="B16" s="2" t="s">
        <v>20</v>
      </c>
      <c r="C16" s="29">
        <v>1</v>
      </c>
      <c r="D16" s="26"/>
      <c r="E16" s="29">
        <f>SUM(E12:E15)</f>
        <v>0.08560000000000001</v>
      </c>
    </row>
    <row r="17" spans="1:5" ht="14.25">
      <c r="A17" s="13">
        <v>6</v>
      </c>
      <c r="B17" s="2"/>
      <c r="C17" s="26"/>
      <c r="D17" s="26"/>
      <c r="E17" s="26"/>
    </row>
    <row r="18" spans="1:5" ht="14.25">
      <c r="A18" s="13">
        <v>7</v>
      </c>
      <c r="B18" s="2" t="s">
        <v>21</v>
      </c>
      <c r="C18" s="26">
        <f>C12</f>
        <v>0.0395</v>
      </c>
      <c r="D18" s="26">
        <f>D12*0.65</f>
        <v>0.016055</v>
      </c>
      <c r="E18" s="26">
        <f>ROUND(E12*0.65,4)</f>
        <v>0.0007</v>
      </c>
    </row>
    <row r="19" spans="1:5" ht="14.25">
      <c r="A19" s="13">
        <v>8</v>
      </c>
      <c r="B19" s="2" t="s">
        <v>22</v>
      </c>
      <c r="C19" s="26">
        <f>C13</f>
        <v>0.48050000000000004</v>
      </c>
      <c r="D19" s="26">
        <f>D13*0.65</f>
        <v>0.04433</v>
      </c>
      <c r="E19" s="26">
        <f>ROUND(E13*0.65,4)</f>
        <v>0.0213</v>
      </c>
    </row>
    <row r="20" spans="1:5" ht="14.25">
      <c r="A20" s="13">
        <v>9</v>
      </c>
      <c r="B20" s="2" t="s">
        <v>18</v>
      </c>
      <c r="C20" s="26">
        <f>C14</f>
        <v>0</v>
      </c>
      <c r="D20" s="26">
        <f>D14</f>
        <v>0</v>
      </c>
      <c r="E20" s="26">
        <f>ROUND(C20*D20,4)</f>
        <v>0</v>
      </c>
    </row>
    <row r="21" spans="1:5" ht="14.25">
      <c r="A21" s="13">
        <v>10</v>
      </c>
      <c r="B21" s="2" t="s">
        <v>19</v>
      </c>
      <c r="C21" s="27">
        <f>C15</f>
        <v>0.48</v>
      </c>
      <c r="D21" s="28">
        <f>D15</f>
        <v>0.108</v>
      </c>
      <c r="E21" s="26">
        <f>ROUND(C21*D21,4)</f>
        <v>0.0518</v>
      </c>
    </row>
    <row r="22" spans="1:5" ht="14.25">
      <c r="A22" s="13">
        <v>11</v>
      </c>
      <c r="B22" s="2" t="s">
        <v>23</v>
      </c>
      <c r="C22" s="29">
        <f>SUM(C18:C21)</f>
        <v>1</v>
      </c>
      <c r="D22" s="26"/>
      <c r="E22" s="29">
        <f>SUM(E18:E21)</f>
        <v>0.0738</v>
      </c>
    </row>
  </sheetData>
  <sheetProtection/>
  <printOptions horizontalCentered="1" verticalCentered="1"/>
  <pageMargins left="1" right="1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13" sqref="B13"/>
    </sheetView>
  </sheetViews>
  <sheetFormatPr defaultColWidth="9.00390625" defaultRowHeight="14.25"/>
  <cols>
    <col min="2" max="2" width="53.00390625" style="0" bestFit="1" customWidth="1"/>
    <col min="3" max="3" width="3.75390625" style="0" customWidth="1"/>
    <col min="4" max="4" width="6.625" style="0" customWidth="1"/>
  </cols>
  <sheetData>
    <row r="2" spans="1:5" ht="14.25">
      <c r="A2" s="6" t="s">
        <v>0</v>
      </c>
      <c r="B2" s="7"/>
      <c r="C2" s="7"/>
      <c r="D2" s="7"/>
      <c r="E2" s="7"/>
    </row>
    <row r="3" spans="1:5" ht="14.25">
      <c r="A3" s="7" t="s">
        <v>1</v>
      </c>
      <c r="B3" s="7"/>
      <c r="C3" s="7"/>
      <c r="D3" s="7"/>
      <c r="E3" s="7"/>
    </row>
    <row r="4" spans="1:5" ht="14.25">
      <c r="A4" s="7" t="s">
        <v>33</v>
      </c>
      <c r="B4" s="7"/>
      <c r="C4" s="7"/>
      <c r="D4" s="7"/>
      <c r="E4" s="7"/>
    </row>
    <row r="5" spans="1:5" ht="14.25">
      <c r="A5" s="6" t="s">
        <v>2</v>
      </c>
      <c r="B5" s="7"/>
      <c r="C5" s="7"/>
      <c r="D5" s="7"/>
      <c r="E5" s="7"/>
    </row>
    <row r="6" spans="1:5" ht="14.25">
      <c r="A6" s="1"/>
      <c r="B6" s="1"/>
      <c r="C6" s="1"/>
      <c r="D6" s="1"/>
      <c r="E6" s="1"/>
    </row>
    <row r="7" spans="1:5" ht="14.25">
      <c r="A7" s="8" t="s">
        <v>3</v>
      </c>
      <c r="B7" s="1"/>
      <c r="C7" s="1"/>
      <c r="D7" s="1"/>
      <c r="E7" s="1"/>
    </row>
    <row r="8" spans="1:5" ht="14.25">
      <c r="A8" s="9" t="s">
        <v>4</v>
      </c>
      <c r="B8" s="10" t="s">
        <v>5</v>
      </c>
      <c r="C8" s="11"/>
      <c r="D8" s="11"/>
      <c r="E8" s="12" t="s">
        <v>6</v>
      </c>
    </row>
    <row r="9" spans="1:5" ht="14.25">
      <c r="A9" s="2"/>
      <c r="B9" s="2"/>
      <c r="C9" s="2"/>
      <c r="D9" s="2"/>
      <c r="E9" s="13"/>
    </row>
    <row r="10" spans="1:5" ht="14.25">
      <c r="A10" s="13">
        <v>1</v>
      </c>
      <c r="B10" s="14" t="s">
        <v>7</v>
      </c>
      <c r="C10" s="2"/>
      <c r="D10" s="2"/>
      <c r="E10" s="15">
        <v>0.003622</v>
      </c>
    </row>
    <row r="11" spans="1:5" ht="14.25">
      <c r="A11" s="13">
        <v>2</v>
      </c>
      <c r="B11" s="14" t="s">
        <v>8</v>
      </c>
      <c r="C11" s="2"/>
      <c r="D11" s="2"/>
      <c r="E11" s="15">
        <v>0.002</v>
      </c>
    </row>
    <row r="12" spans="1:5" ht="14.25">
      <c r="A12" s="13">
        <v>3</v>
      </c>
      <c r="B12" s="14" t="str">
        <f>"STATE UTILITY TAX ( "&amp;D12*100&amp;"% - ( LINE 1 * "&amp;D12*100&amp;"% )  )"</f>
        <v>STATE UTILITY TAX ( 3.873% - ( LINE 1 * 3.873% )  )</v>
      </c>
      <c r="C12" s="2"/>
      <c r="D12" s="16">
        <v>0.03873</v>
      </c>
      <c r="E12" s="17">
        <f>ROUND(D12-(D12*E10),6)</f>
        <v>0.03859</v>
      </c>
    </row>
    <row r="13" spans="1:5" ht="14.25">
      <c r="A13" s="13">
        <v>4</v>
      </c>
      <c r="B13" s="14"/>
      <c r="C13" s="2"/>
      <c r="D13" s="2"/>
      <c r="E13" s="18"/>
    </row>
    <row r="14" spans="1:5" ht="14.25">
      <c r="A14" s="13">
        <v>5</v>
      </c>
      <c r="B14" s="14" t="s">
        <v>9</v>
      </c>
      <c r="C14" s="2"/>
      <c r="D14" s="2"/>
      <c r="E14" s="15">
        <f>ROUND(SUM(E10:E12),6)</f>
        <v>0.044212</v>
      </c>
    </row>
    <row r="15" spans="1:5" ht="14.25">
      <c r="A15" s="13">
        <v>6</v>
      </c>
      <c r="B15" s="2"/>
      <c r="C15" s="2"/>
      <c r="D15" s="2"/>
      <c r="E15" s="15"/>
    </row>
    <row r="16" spans="1:5" ht="14.25">
      <c r="A16" s="13">
        <v>7</v>
      </c>
      <c r="B16" s="2" t="str">
        <f>"CONVERSION FACTOR EXCLUDING FEDERAL INCOME TAX ( 1 - LINE "&amp;$GE$17&amp;" )"</f>
        <v>CONVERSION FACTOR EXCLUDING FEDERAL INCOME TAX ( 1 - LINE  )</v>
      </c>
      <c r="C16" s="2"/>
      <c r="D16" s="2"/>
      <c r="E16" s="15">
        <f>ROUND(1-E14,6)</f>
        <v>0.955788</v>
      </c>
    </row>
    <row r="17" spans="1:5" ht="14.25">
      <c r="A17" s="13">
        <v>8</v>
      </c>
      <c r="B17" s="14" t="str">
        <f>"FEDERAL INCOME TAX ( LINE "&amp;A16&amp;"  * "&amp;FIT*100&amp;"% )"</f>
        <v>FEDERAL INCOME TAX ( LINE 7  * 0% )</v>
      </c>
      <c r="C17" s="2"/>
      <c r="D17" s="19">
        <v>0.35</v>
      </c>
      <c r="E17" s="15">
        <f>ROUND((E16)*D17,6)</f>
        <v>0.334526</v>
      </c>
    </row>
    <row r="18" spans="1:5" ht="14.25">
      <c r="A18" s="13">
        <v>9</v>
      </c>
      <c r="B18" s="14" t="str">
        <f>"CONVERSION FACTOR INCL FEDERAL INCOME TAX ( LINE "&amp;A16&amp;" - LINE "&amp;A17&amp;" ) "</f>
        <v>CONVERSION FACTOR INCL FEDERAL INCOME TAX ( LINE 7 - LINE 8 ) </v>
      </c>
      <c r="C18" s="2"/>
      <c r="D18" s="2"/>
      <c r="E18" s="20">
        <f>E16-E17</f>
        <v>0.621262</v>
      </c>
    </row>
  </sheetData>
  <sheetProtection/>
  <printOptions horizontalCentered="1" verticalCentered="1"/>
  <pageMargins left="1" right="1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Jason</cp:lastModifiedBy>
  <cp:lastPrinted>2009-04-30T05:35:14Z</cp:lastPrinted>
  <dcterms:created xsi:type="dcterms:W3CDTF">2009-04-28T16:02:44Z</dcterms:created>
  <dcterms:modified xsi:type="dcterms:W3CDTF">2009-04-30T05:35:25Z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