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CT\Shared\Common\Res Com Strategy\Environmental Policy and Strategy\GHG\WA\2023 (Reporting Year 2022)\Sent to z Reg\"/>
    </mc:Choice>
  </mc:AlternateContent>
  <xr:revisionPtr revIDLastSave="0" documentId="13_ncr:1_{BAE5D010-A40B-4C2D-84A1-F7E349C4AF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ary 2022" sheetId="1" r:id="rId1"/>
    <sheet name="Known Resources" sheetId="4" r:id="rId2"/>
    <sheet name="Unknown Resources" sheetId="3" r:id="rId3"/>
    <sheet name="WIJAM NPC" sheetId="8" r:id="rId4"/>
    <sheet name="Hydro Allocation Detail" sheetId="9" r:id="rId5"/>
    <sheet name="Known - Emission Factor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localSheetId="0" hidden="1">'Summary 2022'!$J$20:$M$26</definedName>
    <definedName name="_xlnm._FilterDatabase" localSheetId="3" hidden="1">'WIJAM NPC'!$A$177:$S$360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'[16](4.2) WCA Base NPC UE-140762'!#REF!</definedName>
    <definedName name="Date">#REF!</definedName>
    <definedName name="dateTable">'[17]on off peak hours'!$C$15:$Z$15</definedName>
    <definedName name="Debt">[11]Variables!$AQ$25</definedName>
    <definedName name="DebtCost">[11]Variables!$AT$25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een_Res">#REF!</definedName>
    <definedName name="GResIDX">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[22]lookup!$C$98:$D$107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[6]Inputs!#REF!</definedName>
    <definedName name="MSPYearEndInput">[6]Inputs!#REF!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'[24]1993'!#REF!</definedName>
    <definedName name="PE_Lookup">'[15]Exhibit 1'!#REF!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[25]Inputs!#REF!</definedName>
    <definedName name="_xlnm.Print_Area">#REF!</definedName>
    <definedName name="PSATable">[26]Hermiston!$A$32:$E$57</definedName>
    <definedName name="Purchases">[22]lookup!$C$21:$D$64</definedName>
    <definedName name="QF_Data">#REF!</definedName>
    <definedName name="QF_Data_1">#REF!</definedName>
    <definedName name="QFs">[22]lookup!$C$66:$D$96</definedName>
    <definedName name="Report">#REF!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[27]Transm2!$A$1:$M$461:'[27]10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'[31]DSM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'[32]DSM Output'!$G$21:$G$23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4" l="1"/>
  <c r="C27" i="9" l="1"/>
  <c r="C31" i="9" l="1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30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" i="9"/>
  <c r="C48" i="9" l="1"/>
  <c r="B41" i="4" l="1"/>
  <c r="B40" i="4"/>
  <c r="B13" i="3" l="1"/>
  <c r="B12" i="3"/>
  <c r="B11" i="3"/>
  <c r="B9" i="3"/>
  <c r="B8" i="3"/>
  <c r="B5" i="3"/>
  <c r="B4" i="3"/>
  <c r="B4" i="4" l="1"/>
  <c r="B20" i="4" l="1"/>
  <c r="B17" i="4"/>
  <c r="B18" i="4"/>
  <c r="B14" i="4"/>
  <c r="B13" i="4"/>
  <c r="B19" i="4"/>
  <c r="B12" i="4"/>
  <c r="B15" i="4" l="1"/>
  <c r="B16" i="4"/>
  <c r="B8" i="4"/>
  <c r="B10" i="4"/>
  <c r="B9" i="4"/>
  <c r="B11" i="4"/>
  <c r="B26" i="4"/>
  <c r="B28" i="4"/>
  <c r="B29" i="4"/>
  <c r="B27" i="4" l="1"/>
  <c r="B39" i="4" l="1"/>
  <c r="B6" i="4"/>
  <c r="B32" i="4"/>
  <c r="B38" i="4"/>
  <c r="B36" i="4"/>
  <c r="B22" i="4"/>
  <c r="B7" i="4"/>
  <c r="B23" i="4"/>
  <c r="B25" i="4"/>
  <c r="B35" i="4"/>
  <c r="B33" i="4" l="1"/>
  <c r="B24" i="4"/>
  <c r="B31" i="4"/>
  <c r="B30" i="4"/>
  <c r="B34" i="4"/>
  <c r="B37" i="4"/>
  <c r="B5" i="4" l="1"/>
  <c r="B43" i="4" l="1"/>
  <c r="B21" i="4" l="1"/>
  <c r="B42" i="4" l="1"/>
  <c r="E21" i="4" l="1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B3" i="4"/>
  <c r="C6" i="3"/>
  <c r="D6" i="3" s="1"/>
  <c r="C7" i="3"/>
  <c r="D7" i="3" s="1"/>
  <c r="C10" i="3"/>
  <c r="D10" i="3" s="1"/>
  <c r="C4" i="3"/>
  <c r="D4" i="3" s="1"/>
  <c r="H33" i="1" l="1"/>
  <c r="H32" i="1"/>
  <c r="H26" i="1" s="1"/>
  <c r="H31" i="1"/>
  <c r="C12" i="3" l="1"/>
  <c r="D12" i="3" s="1"/>
  <c r="C11" i="3"/>
  <c r="D11" i="3" s="1"/>
  <c r="C13" i="3"/>
  <c r="D13" i="3" s="1"/>
  <c r="E11" i="1"/>
  <c r="E12" i="1"/>
  <c r="E13" i="1"/>
  <c r="E14" i="1"/>
  <c r="E10" i="1"/>
  <c r="B48" i="9" l="1"/>
  <c r="B27" i="9"/>
  <c r="C3" i="4" l="1"/>
  <c r="C4" i="4" s="1"/>
  <c r="E4" i="4" s="1"/>
  <c r="H10" i="1" l="1"/>
  <c r="G15" i="1" l="1"/>
  <c r="B1" i="3" l="1"/>
  <c r="B3" i="3" l="1"/>
  <c r="D2" i="4"/>
  <c r="E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11" i="1" l="1"/>
  <c r="C5" i="3" l="1"/>
  <c r="D5" i="3" s="1"/>
  <c r="C8" i="3" l="1"/>
  <c r="D8" i="3" s="1"/>
  <c r="C6" i="4" l="1"/>
  <c r="E6" i="4" s="1"/>
  <c r="C7" i="4" l="1"/>
  <c r="E7" i="4" s="1"/>
  <c r="C5" i="4" l="1"/>
  <c r="E5" i="4" s="1"/>
  <c r="B46" i="4" l="1"/>
  <c r="E20" i="1" l="1"/>
  <c r="E46" i="4"/>
  <c r="G21" i="1" s="1"/>
  <c r="C9" i="3" l="1"/>
  <c r="D9" i="3" s="1"/>
  <c r="B14" i="3"/>
  <c r="E23" i="1" l="1"/>
  <c r="F23" i="1"/>
  <c r="F20" i="1"/>
  <c r="D14" i="3"/>
  <c r="E25" i="1" l="1"/>
  <c r="G23" i="1"/>
  <c r="G24" i="1" s="1"/>
  <c r="H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tc={449F6910-853D-4935-8EBF-19DA1F9EB800}</author>
    <author>tc={71318B49-B117-4612-A84B-8C8859EFFF8F}</author>
    <author>tc={04507A99-89A1-49AF-A1E1-A890B96C2A67}</author>
    <author>tc={9A7D074E-0936-430E-A5A7-39753A907219}</author>
  </authors>
  <commentList>
    <comment ref="E21" authorId="0" shapeId="0" xr:uid="{449F6910-853D-4935-8EBF-19DA1F9EB8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data would come from the calculation in Ecology's WAC 174-444-040(2).</t>
      </text>
    </comment>
    <comment ref="E22" authorId="1" shapeId="0" xr:uid="{71318B49-B117-4612-A84B-8C8859EFFF8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data would come from the calculation in Ecology's WAC 174-444-040(3).</t>
      </text>
    </comment>
    <comment ref="G23" authorId="2" shapeId="0" xr:uid="{04507A99-89A1-49AF-A1E1-A890B96C2A67}">
      <text>
        <t>[Threaded comment]
Your version of Excel allows you to read this threaded comment; however, any edits to it will get removed if the file is opened in a newer version of Excel. Learn more: https://go.microsoft.com/fwlink/?linkid=870924
Comment:
    Rather than calculate this annually as Staff used to do, this number would be based on the emissions from unspecified electricity in Ecology's rule WAC 173-444-040(4). Currently that number is 0.437 tons/MWh.</t>
      </text>
    </comment>
    <comment ref="G24" authorId="3" shapeId="0" xr:uid="{9A7D074E-0936-430E-A5A7-39753A907219}">
      <text>
        <t>[Threaded comment]
Your version of Excel allows you to read this threaded comment; however, any edits to it will get removed if the file is opened in a newer version of Excel. Learn more: https://go.microsoft.com/fwlink/?linkid=870924
Comment:
    Sums the three columns above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<sst xmlns="http://schemas.openxmlformats.org/spreadsheetml/2006/main" count="721" uniqueCount="347">
  <si>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</si>
  <si>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</si>
  <si>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</si>
  <si>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</si>
  <si>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</si>
  <si>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</si>
  <si>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</si>
  <si>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</si>
  <si>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</si>
  <si>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</si>
  <si>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</si>
  <si>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</si>
  <si>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</si>
  <si>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</si>
  <si>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</si>
  <si>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</si>
  <si>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</si>
  <si>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</si>
  <si>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</si>
  <si>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</si>
  <si>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</si>
  <si>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</si>
  <si>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</si>
  <si>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</si>
  <si>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</si>
  <si>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</si>
  <si>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</si>
  <si>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</si>
  <si>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</si>
  <si>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</si>
  <si>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</si>
  <si>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</si>
  <si>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</si>
  <si>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</si>
  <si>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</si>
  <si>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</si>
  <si>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</si>
  <si>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</si>
  <si>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</si>
  <si>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</si>
  <si>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</si>
  <si>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</si>
  <si>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</si>
  <si>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</si>
  <si>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</si>
  <si>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</si>
  <si>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</si>
  <si>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</si>
  <si>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</si>
  <si>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</si>
  <si>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</si>
  <si>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</si>
  <si>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</si>
  <si>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</si>
  <si>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</si>
  <si>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</si>
  <si>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</si>
  <si>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</si>
  <si>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</si>
  <si>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</si>
  <si>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</si>
  <si>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</si>
  <si>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</si>
  <si>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</si>
  <si>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</si>
  <si>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</si>
  <si>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</si>
  <si>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</si>
  <si>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>Coal</t>
  </si>
  <si>
    <t>Gas</t>
  </si>
  <si>
    <t>Wind</t>
  </si>
  <si>
    <t>Hydro</t>
  </si>
  <si>
    <t>Total Long Term Sales</t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</si>
  <si>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</si>
  <si>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</si>
  <si>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</si>
  <si>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</si>
  <si>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</si>
  <si>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</si>
  <si>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</si>
  <si>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</si>
  <si>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</si>
  <si>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</si>
  <si>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</si>
  <si>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</si>
  <si>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</si>
  <si>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</si>
  <si>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</si>
  <si>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</si>
  <si>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</si>
  <si>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</si>
  <si>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</si>
  <si>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</si>
  <si>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</si>
  <si>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</si>
  <si>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</si>
  <si>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</si>
  <si>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</si>
  <si>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</si>
  <si>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</si>
  <si>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</si>
  <si>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</si>
  <si>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</si>
  <si>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</si>
  <si>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</si>
  <si>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</si>
  <si>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Other Firm Purchases (1)</t>
  </si>
  <si>
    <t>(1) Third party imbalance , transmission losses, misc exchanges. Per FERC accounting booked to purchase power</t>
  </si>
  <si>
    <r>
      <t xml:space="preserve">EIM </t>
    </r>
    <r>
      <rPr>
        <sz val="11"/>
        <rFont val="Calibri"/>
        <family val="2"/>
      </rPr>
      <t>Import/Purchase from PACE to PACW</t>
    </r>
  </si>
  <si>
    <t>MT CO2e / MWh</t>
  </si>
  <si>
    <t>TOTAL GHG Content</t>
  </si>
  <si>
    <t>Transmission Loss Factor</t>
  </si>
  <si>
    <t>Metric</t>
  </si>
  <si>
    <t>Actual WIJAM Net Power Cost</t>
  </si>
  <si>
    <t>Total</t>
  </si>
  <si>
    <t>Special Sales For Resale</t>
  </si>
  <si>
    <t>Long Term Firm Sales</t>
  </si>
  <si>
    <t>Black Hills</t>
  </si>
  <si>
    <t>Hurricane Sale</t>
  </si>
  <si>
    <t>-</t>
  </si>
  <si>
    <t>Total Long Term Firm Sales</t>
  </si>
  <si>
    <t>Short Term Firm Sales</t>
  </si>
  <si>
    <t>Other Firm Sales</t>
  </si>
  <si>
    <t>Total Special Sales For Resale</t>
  </si>
  <si>
    <t>Purchased Power &amp; Net Interchange</t>
  </si>
  <si>
    <t>Long Term Firm Purchases</t>
  </si>
  <si>
    <t>Amor IX</t>
  </si>
  <si>
    <t>Cedar Springs Wind</t>
  </si>
  <si>
    <t>Cedar Springs III Wind</t>
  </si>
  <si>
    <t>Cove Mountain Solar</t>
  </si>
  <si>
    <t>Cove Mountain Solar 2</t>
  </si>
  <si>
    <t>Deseret Purchase</t>
  </si>
  <si>
    <t>Eagle Mountain - UAMPS/UMPA</t>
  </si>
  <si>
    <t>Gemstate</t>
  </si>
  <si>
    <t>Hunter Solar</t>
  </si>
  <si>
    <t>Hurricane Purchase</t>
  </si>
  <si>
    <t>MagCorp Reserves</t>
  </si>
  <si>
    <t>Milford Solar</t>
  </si>
  <si>
    <t>Millican Solar</t>
  </si>
  <si>
    <t>Nucor</t>
  </si>
  <si>
    <t>Old Mill Solar</t>
  </si>
  <si>
    <t>Pavant III Solar</t>
  </si>
  <si>
    <t>Prineville Solar</t>
  </si>
  <si>
    <t>Sigurd Solar</t>
  </si>
  <si>
    <t>Small Purchases East</t>
  </si>
  <si>
    <t>Small Purchases West</t>
  </si>
  <si>
    <t>Three Buttes Wind</t>
  </si>
  <si>
    <t>Top of the World Wind</t>
  </si>
  <si>
    <t>Wolverine Creek Wind</t>
  </si>
  <si>
    <t>Subtotal Long Term Firm Purchases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</si>
  <si>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</si>
  <si>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</si>
  <si>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</si>
  <si>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</si>
  <si>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</si>
  <si>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</si>
  <si>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</si>
  <si>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</si>
  <si>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Chopin Wind QF</t>
  </si>
  <si>
    <t>DCFP QF</t>
  </si>
  <si>
    <t>Enterprise Solar I QF</t>
  </si>
  <si>
    <t>Escalante 1 Solar QF</t>
  </si>
  <si>
    <t>Escalante 2 Solar QF</t>
  </si>
  <si>
    <t>Escalante 3 Solar QF</t>
  </si>
  <si>
    <t>ExxonMobil QF</t>
  </si>
  <si>
    <t>Five Pine Wind QF</t>
  </si>
  <si>
    <t xml:space="preserve">Granite Mountain East Solar QF </t>
  </si>
  <si>
    <t xml:space="preserve">Granite Mountain West Solar QF </t>
  </si>
  <si>
    <t>Iron Springs QF</t>
  </si>
  <si>
    <t>Latigo Wind QF</t>
  </si>
  <si>
    <t>Mountain Wind 1 QF</t>
  </si>
  <si>
    <t>Mountain Wind 2 QF</t>
  </si>
  <si>
    <t>North Point Wind QF</t>
  </si>
  <si>
    <t>Oregon Wind Farm QF</t>
  </si>
  <si>
    <t>Orchard Wind 1 QF</t>
  </si>
  <si>
    <t>Orchard Wind 2 QF</t>
  </si>
  <si>
    <t>Orchard Wind 3 QF</t>
  </si>
  <si>
    <t>Orchard Wind 4 QF</t>
  </si>
  <si>
    <t>Pavant II Solar QF</t>
  </si>
  <si>
    <t>Pioneer Wind 1 QF</t>
  </si>
  <si>
    <t>Power County North Wind QF</t>
  </si>
  <si>
    <t>Power County South Wind QF</t>
  </si>
  <si>
    <t>Roseburg Dillard QF</t>
  </si>
  <si>
    <t>Sage I Solar QF</t>
  </si>
  <si>
    <t>Sage II Solar QF</t>
  </si>
  <si>
    <t>Sage III Solar QF</t>
  </si>
  <si>
    <t>Spanish Fork Wind 2 QF</t>
  </si>
  <si>
    <t>Sunnyside QF</t>
  </si>
  <si>
    <t>Sweetwater Solar QF</t>
  </si>
  <si>
    <t>Tesoro QF</t>
  </si>
  <si>
    <t>Three Peaks Solar QF</t>
  </si>
  <si>
    <t>Threemile Canyon Wind QF</t>
  </si>
  <si>
    <t>Utah Pavant Solar QF</t>
  </si>
  <si>
    <t>Utah Red Hills Solar QF</t>
  </si>
  <si>
    <t>Subtotal Qualifying Facilities</t>
  </si>
  <si>
    <t>Mid-Columbia Contracts</t>
  </si>
  <si>
    <t>Grant Surplus</t>
  </si>
  <si>
    <t>Grant Reasonable</t>
  </si>
  <si>
    <t>Subtotal Mid-Columbia Contracts</t>
  </si>
  <si>
    <t>Total Long Term Firm Purchases</t>
  </si>
  <si>
    <t>Cowlitz Swift</t>
  </si>
  <si>
    <t>PSCo Exchange</t>
  </si>
  <si>
    <t>SCL State Line</t>
  </si>
  <si>
    <t>Total Storage &amp; Exchange</t>
  </si>
  <si>
    <t>Short Term Firm Purchases</t>
  </si>
  <si>
    <t>EIM Settlements</t>
  </si>
  <si>
    <t>Other Firm Purchases</t>
  </si>
  <si>
    <t>Total Short Term Firm Purchases</t>
  </si>
  <si>
    <t>Total Purchased Power &amp; Net Interchange</t>
  </si>
  <si>
    <t>Craig</t>
  </si>
  <si>
    <t>Dave Johnston</t>
  </si>
  <si>
    <t>Hayden</t>
  </si>
  <si>
    <t>Hunter</t>
  </si>
  <si>
    <t>Huntington</t>
  </si>
  <si>
    <t>Naughton 1 &amp; 2</t>
  </si>
  <si>
    <t>Wyodak</t>
  </si>
  <si>
    <t>Currant Creek</t>
  </si>
  <si>
    <t>Gadsby</t>
  </si>
  <si>
    <t>Gadsby CT</t>
  </si>
  <si>
    <t>Hermiston</t>
  </si>
  <si>
    <t>Lake Side 1</t>
  </si>
  <si>
    <t>Lake Side 2</t>
  </si>
  <si>
    <t>Naughton 3</t>
  </si>
  <si>
    <t>Blundell</t>
  </si>
  <si>
    <t>Check</t>
  </si>
  <si>
    <t>NET SYSTEM LOAD</t>
  </si>
  <si>
    <t>Total Requirements</t>
  </si>
  <si>
    <t>Storage &amp; Exchange</t>
  </si>
  <si>
    <t>Total Secondary Purchases</t>
  </si>
  <si>
    <t>Coal Generation</t>
  </si>
  <si>
    <t>Total Coal Generation</t>
  </si>
  <si>
    <t>Gas Generation</t>
  </si>
  <si>
    <t>Total Gas Generation</t>
  </si>
  <si>
    <t>Hydro Generation</t>
  </si>
  <si>
    <t>West Hydro</t>
  </si>
  <si>
    <t>East Hydro</t>
  </si>
  <si>
    <t>Total Hydro Generation</t>
  </si>
  <si>
    <t>Other Generation</t>
  </si>
  <si>
    <t>Black Cap Solar</t>
  </si>
  <si>
    <t>Cedar Springs 2 Wind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</si>
  <si>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</si>
  <si>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</si>
  <si>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</si>
  <si>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</si>
  <si>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</si>
  <si>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</si>
  <si>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</si>
  <si>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</si>
  <si>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</si>
  <si>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</si>
  <si>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</si>
  <si>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Pryor Mountain Wind</t>
  </si>
  <si>
    <t>Rolling Hills Wind</t>
  </si>
  <si>
    <t>Seven Mile Wind</t>
  </si>
  <si>
    <t>Seven Mile II Wind</t>
  </si>
  <si>
    <t>Total Other Generation</t>
  </si>
  <si>
    <t>TOTAL RESOURCES</t>
  </si>
  <si>
    <t>=</t>
  </si>
  <si>
    <t>x</t>
  </si>
  <si>
    <t>WIJAM Filter</t>
  </si>
  <si>
    <t>Note:  Total MWh for known and unknows should equal NPC</t>
  </si>
  <si>
    <t>Solar</t>
  </si>
  <si>
    <t>Generation Type</t>
  </si>
  <si>
    <t>NPC Category</t>
  </si>
  <si>
    <t>Yakima Tieton - WA QF</t>
  </si>
  <si>
    <t>Grant PUD - Wanapum</t>
  </si>
  <si>
    <t>Mid-Columbia Contracts/Grant Surplus</t>
  </si>
  <si>
    <t>Geothermal</t>
  </si>
  <si>
    <t>Cowlitz Swift #2 - Purchase and Exchange Agreement</t>
  </si>
  <si>
    <t>SCL Stateline - Purchase and Exchange Agreement</t>
  </si>
  <si>
    <t>Secondary Short Term Firm Purchases</t>
  </si>
  <si>
    <t>Not reported because not a specified sale</t>
  </si>
  <si>
    <t>West Side Hydro</t>
  </si>
  <si>
    <t>GEN - GEN - BEND</t>
  </si>
  <si>
    <t>GEN - GEN - CLEARWATER #1</t>
  </si>
  <si>
    <t>GEN - GEN - CLEARWATER #2</t>
  </si>
  <si>
    <t>GEN - GEN - COPCO #1</t>
  </si>
  <si>
    <t>GEN - GEN - COPCO #2</t>
  </si>
  <si>
    <t>GEN - GEN - EAGLE POINT</t>
  </si>
  <si>
    <t>GEN - GEN - FALL CREEK</t>
  </si>
  <si>
    <t>GEN - GEN - FISH CREEK</t>
  </si>
  <si>
    <t>GEN - GEN - IRON GATE</t>
  </si>
  <si>
    <t>GEN - GEN - J.C. BOYLE</t>
  </si>
  <si>
    <t>GEN - GEN - LEMOLO #1</t>
  </si>
  <si>
    <t>GEN - GEN - LEMOLO #2</t>
  </si>
  <si>
    <t>GEN - GEN - MERWIN</t>
  </si>
  <si>
    <t xml:space="preserve">GEN - GEN - PROSPECT #1         </t>
  </si>
  <si>
    <t>GEN - GEN - PROSPECT #2</t>
  </si>
  <si>
    <t>GEN - GEN - PROSPECT #3</t>
  </si>
  <si>
    <t xml:space="preserve">GEN - GEN - PROSPECT #4         </t>
  </si>
  <si>
    <t>GEN - GEN - SLIDE CREEK</t>
  </si>
  <si>
    <t>GEN - GEN - SODA SPRINGS</t>
  </si>
  <si>
    <t>GEN - GEN - SWIFT #1</t>
  </si>
  <si>
    <t>GEN - GEN - TOKETEE</t>
  </si>
  <si>
    <t>GEN - GEN - WALLOWA FALLS</t>
  </si>
  <si>
    <t>GEN - GEN - WEST SIDE</t>
  </si>
  <si>
    <t>GEN - GEN - YALE</t>
  </si>
  <si>
    <t>East Side Hydro</t>
  </si>
  <si>
    <t>GEN - GEN - ASHTON</t>
  </si>
  <si>
    <t>GEN - GEN - BIG FORK</t>
  </si>
  <si>
    <t>GEN - GEN - CUTLER</t>
  </si>
  <si>
    <t>GEN - GEN - GRACE</t>
  </si>
  <si>
    <t>GEN - GEN - GRANITE</t>
  </si>
  <si>
    <t>GEN - GEN - GUNLOCK</t>
  </si>
  <si>
    <t>GEN - GEN - LAST CHANCE</t>
  </si>
  <si>
    <t>GEN - GEN - LIFTON</t>
  </si>
  <si>
    <t>GEN - GEN - ONEIDA</t>
  </si>
  <si>
    <t>GEN - GEN - PARIS</t>
  </si>
  <si>
    <t>GEN - GEN - PIONEER</t>
  </si>
  <si>
    <t>GEN - GEN - SANDCOVE</t>
  </si>
  <si>
    <t>GEN - GEN - SODA</t>
  </si>
  <si>
    <t>GEN - GEN - STAIRS</t>
  </si>
  <si>
    <t>GEN - GEN - VEYO</t>
  </si>
  <si>
    <t xml:space="preserve">GEN - GEN - VIVA NAUGHTON       </t>
  </si>
  <si>
    <t>GEN - GEN - WEBER</t>
  </si>
  <si>
    <t xml:space="preserve">Market Purchases </t>
  </si>
  <si>
    <t>EPA Methodology</t>
  </si>
  <si>
    <t>EIA Methodology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</si>
  <si>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</si>
  <si>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Total System (MWh)</t>
  </si>
  <si>
    <t>WIJAM (MWh)</t>
  </si>
  <si>
    <t>Storage and Exchange</t>
  </si>
  <si>
    <r>
      <t>MT CO</t>
    </r>
    <r>
      <rPr>
        <b/>
        <vertAlign val="subscript"/>
        <sz val="11"/>
        <rFont val="Calibri"/>
        <family val="2"/>
        <scheme val="minor"/>
      </rPr>
      <t>2e</t>
    </r>
    <r>
      <rPr>
        <b/>
        <sz val="11"/>
        <rFont val="Calibri"/>
        <family val="2"/>
        <scheme val="minor"/>
      </rPr>
      <t>/MWh</t>
    </r>
  </si>
  <si>
    <t xml:space="preserve"> Ecology's rule WAC 173-444-040(4) Unspecified Electricity EF =</t>
  </si>
  <si>
    <t>(1) Megawatte hours recorded are from Net Power Cost Actuals allocated energy under Washington Inter-Jurisdictional Allocation Methodology</t>
  </si>
  <si>
    <t>(2) Specified Hydro Resources are itemized on "Hydro Allocation Detail" Tab.</t>
  </si>
  <si>
    <t>West Hydro (2)</t>
  </si>
  <si>
    <t>East Hydro (2)</t>
  </si>
  <si>
    <t>WA MWh (1)
(NPC Actuals)</t>
  </si>
  <si>
    <r>
      <t>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</si>
  <si>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Summary Energy and Emissions Intensity Report - 2022</t>
  </si>
  <si>
    <t>PSCO Craig Sale</t>
  </si>
  <si>
    <t>Graphite Solar</t>
  </si>
  <si>
    <t>P4 Production</t>
  </si>
  <si>
    <t>Chopin Schumann Wind QF</t>
  </si>
  <si>
    <t>TB Flats Wind</t>
  </si>
  <si>
    <t>total</t>
  </si>
  <si>
    <t>Subtotal</t>
  </si>
  <si>
    <r>
      <t>Tons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</t>
    </r>
  </si>
  <si>
    <r>
      <t>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</t>
    </r>
  </si>
  <si>
    <r>
      <t>% of 1990 CO</t>
    </r>
    <r>
      <rPr>
        <b/>
        <vertAlign val="subscript"/>
        <sz val="11"/>
        <rFont val="Calibri"/>
        <family val="2"/>
        <scheme val="minor"/>
      </rPr>
      <t>2</t>
    </r>
  </si>
  <si>
    <r>
      <t>1990 Short Tons CO</t>
    </r>
    <r>
      <rPr>
        <vertAlign val="subscript"/>
        <sz val="11"/>
        <rFont val="Calibri"/>
        <family val="2"/>
        <scheme val="minor"/>
      </rPr>
      <t>2</t>
    </r>
  </si>
  <si>
    <t>Total Load at Busbar</t>
  </si>
  <si>
    <t>Washington SG Allocation Factor (NPC)</t>
  </si>
  <si>
    <t>wind</t>
  </si>
  <si>
    <t>solar</t>
  </si>
  <si>
    <t>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</si>
</sst>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_-* #,##0\ &quot;F&quot;_-;\-* #,##0\ &quot;F&quot;_-;_-* &quot;-&quot;\ &quot;F&quot;_-;_-@_-"/>
    <numFmt numFmtId="172" formatCode="mmmm\ d\,\ yyyy"/>
    <numFmt numFmtId="173" formatCode="#,##0.000;[Red]\-#,##0.000"/>
    <numFmt numFmtId="174" formatCode="_(* #,##0_);[Red]_(* \(#,##0\);_(* &quot;-&quot;_);_(@_)"/>
    <numFmt numFmtId="175" formatCode="#,##0.0000"/>
    <numFmt numFmtId="176" formatCode="0.000%"/>
    <numFmt numFmtId="177" formatCode="[$-409]mmm\-yy;@"/>
    <numFmt numFmtId="178" formatCode="#,##0\ ;[Red]\(#,##0\)"/>
    <numFmt numFmtId="179" formatCode="_(* #,##0.000_);_(* \(#,##0.00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sz val="10"/>
      <color theme="0" tint="-0.499984740745262"/>
      <name val="Arial"/>
      <family val="2"/>
    </font>
    <font>
      <b/>
      <sz val="9"/>
      <name val="Arial"/>
      <family val="2"/>
    </font>
    <font>
      <b/>
      <sz val="10"/>
      <color theme="0" tint="-0.499984740745262"/>
      <name val="Arial"/>
      <family val="2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7" fontId="12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8" fontId="13" fillId="0" borderId="0" applyNumberFormat="0" applyFill="0" applyBorder="0" applyAlignment="0" applyProtection="0"/>
    <xf numFmtId="0" fontId="14" fillId="0" borderId="33" applyNumberFormat="0" applyBorder="0" applyAlignment="0"/>
    <xf numFmtId="12" fontId="11" fillId="3" borderId="19">
      <alignment horizontal="left"/>
    </xf>
    <xf numFmtId="37" fontId="14" fillId="4" borderId="0" applyNumberFormat="0" applyBorder="0" applyAlignment="0" applyProtection="0"/>
    <xf numFmtId="37" fontId="14" fillId="0" borderId="0"/>
    <xf numFmtId="3" fontId="15" fillId="5" borderId="34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" fillId="0" borderId="0"/>
    <xf numFmtId="169" fontId="18" fillId="0" borderId="0"/>
    <xf numFmtId="0" fontId="17" fillId="0" borderId="0"/>
    <xf numFmtId="0" fontId="9" fillId="0" borderId="0"/>
    <xf numFmtId="0" fontId="1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7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43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165" fontId="24" fillId="0" borderId="0" applyFont="0" applyAlignment="0" applyProtection="0"/>
    <xf numFmtId="0" fontId="16" fillId="0" borderId="0"/>
    <xf numFmtId="0" fontId="16" fillId="0" borderId="0"/>
    <xf numFmtId="0" fontId="1" fillId="0" borderId="0"/>
    <xf numFmtId="0" fontId="25" fillId="0" borderId="0" applyNumberFormat="0" applyFill="0" applyBorder="0" applyAlignment="0" applyProtection="0"/>
    <xf numFmtId="170" fontId="26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NumberFormat="0" applyFill="0" applyBorder="0" applyAlignment="0">
      <protection locked="0"/>
    </xf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41" fontId="10" fillId="0" borderId="0"/>
    <xf numFmtId="43" fontId="1" fillId="0" borderId="0" applyFont="0" applyFill="0" applyBorder="0" applyAlignment="0" applyProtection="0"/>
    <xf numFmtId="0" fontId="16" fillId="0" borderId="0"/>
    <xf numFmtId="0" fontId="9" fillId="0" borderId="0">
      <alignment wrapText="1"/>
    </xf>
    <xf numFmtId="0" fontId="9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" fontId="4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4" fillId="0" borderId="0"/>
    <xf numFmtId="0" fontId="4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0" fontId="44" fillId="0" borderId="0"/>
    <xf numFmtId="5" fontId="44" fillId="0" borderId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44" fillId="0" borderId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2" fontId="9" fillId="0" borderId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4" fillId="33" borderId="0" applyNumberFormat="0" applyBorder="0" applyAlignment="0" applyProtection="0"/>
    <xf numFmtId="0" fontId="45" fillId="0" borderId="0"/>
    <xf numFmtId="0" fontId="11" fillId="0" borderId="39" applyNumberFormat="0" applyAlignment="0" applyProtection="0">
      <alignment horizontal="left" vertical="center"/>
    </xf>
    <xf numFmtId="0" fontId="11" fillId="0" borderId="32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4" fillId="34" borderId="2" applyNumberFormat="0" applyBorder="0" applyAlignment="0" applyProtection="0"/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14" fillId="0" borderId="33" applyNumberFormat="0" applyBorder="0" applyAlignment="0"/>
    <xf numFmtId="0" fontId="14" fillId="0" borderId="33" applyNumberFormat="0" applyBorder="0" applyAlignment="0"/>
    <xf numFmtId="0" fontId="14" fillId="0" borderId="33" applyNumberFormat="0" applyBorder="0" applyAlignment="0"/>
    <xf numFmtId="173" fontId="9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9" fillId="0" borderId="0"/>
    <xf numFmtId="0" fontId="9" fillId="0" borderId="0"/>
    <xf numFmtId="41" fontId="9" fillId="0" borderId="0"/>
    <xf numFmtId="0" fontId="9" fillId="0" borderId="0"/>
    <xf numFmtId="0" fontId="9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0" fontId="46" fillId="0" borderId="0"/>
    <xf numFmtId="0" fontId="9" fillId="0" borderId="0"/>
    <xf numFmtId="0" fontId="35" fillId="0" borderId="0"/>
    <xf numFmtId="37" fontId="44" fillId="0" borderId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44" fillId="0" borderId="0"/>
    <xf numFmtId="0" fontId="44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/>
    <xf numFmtId="37" fontId="48" fillId="35" borderId="0" applyNumberFormat="0" applyFont="0" applyBorder="0" applyAlignment="0" applyProtection="0"/>
    <xf numFmtId="175" fontId="9" fillId="0" borderId="4">
      <alignment horizontal="justify" vertical="top" wrapText="1"/>
    </xf>
    <xf numFmtId="0" fontId="30" fillId="0" borderId="2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4" fillId="0" borderId="40"/>
    <xf numFmtId="0" fontId="44" fillId="0" borderId="41"/>
    <xf numFmtId="38" fontId="16" fillId="0" borderId="42" applyFill="0" applyBorder="0" applyAlignment="0" applyProtection="0">
      <protection locked="0"/>
    </xf>
    <xf numFmtId="37" fontId="14" fillId="4" borderId="0" applyNumberFormat="0" applyBorder="0" applyAlignment="0" applyProtection="0"/>
    <xf numFmtId="37" fontId="14" fillId="4" borderId="0" applyNumberFormat="0" applyBorder="0" applyAlignment="0" applyProtection="0"/>
    <xf numFmtId="37" fontId="14" fillId="4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</cellStyleXfs>
  <cellXfs count="240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3" fontId="0" fillId="2" borderId="4" xfId="1" applyNumberFormat="1" applyFont="1" applyFill="1" applyBorder="1"/>
    <xf numFmtId="165" fontId="0" fillId="0" borderId="0" xfId="0" applyNumberFormat="1"/>
    <xf numFmtId="0" fontId="0" fillId="0" borderId="0" xfId="0"/>
    <xf numFmtId="0" fontId="0" fillId="0" borderId="0" xfId="0"/>
    <xf numFmtId="0" fontId="31" fillId="2" borderId="2" xfId="0" applyFont="1" applyFill="1" applyBorder="1"/>
    <xf numFmtId="165" fontId="31" fillId="2" borderId="2" xfId="1" applyNumberFormat="1" applyFont="1" applyFill="1" applyBorder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/>
    <xf numFmtId="165" fontId="31" fillId="2" borderId="2" xfId="1" applyNumberFormat="1" applyFont="1" applyFill="1" applyBorder="1" applyAlignment="1"/>
    <xf numFmtId="0" fontId="0" fillId="0" borderId="0" xfId="0" applyFont="1" applyAlignment="1"/>
    <xf numFmtId="0" fontId="35" fillId="0" borderId="0" xfId="0" applyFont="1"/>
    <xf numFmtId="0" fontId="0" fillId="0" borderId="0" xfId="0"/>
    <xf numFmtId="165" fontId="31" fillId="0" borderId="2" xfId="1" applyNumberFormat="1" applyFont="1" applyBorder="1"/>
    <xf numFmtId="0" fontId="36" fillId="0" borderId="1" xfId="0" applyFont="1" applyBorder="1"/>
    <xf numFmtId="0" fontId="37" fillId="0" borderId="4" xfId="0" applyFont="1" applyBorder="1" applyAlignment="1">
      <alignment horizontal="center"/>
    </xf>
    <xf numFmtId="165" fontId="31" fillId="0" borderId="2" xfId="1" applyNumberFormat="1" applyFont="1" applyBorder="1" applyAlignment="1"/>
    <xf numFmtId="0" fontId="32" fillId="0" borderId="0" xfId="0" applyFont="1"/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8" xfId="0" applyBorder="1"/>
    <xf numFmtId="4" fontId="2" fillId="0" borderId="32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38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49" fillId="0" borderId="43" xfId="0" applyFont="1" applyBorder="1" applyAlignment="1">
      <alignment horizontal="right"/>
    </xf>
    <xf numFmtId="0" fontId="35" fillId="0" borderId="44" xfId="0" applyFont="1" applyBorder="1" applyAlignment="1">
      <alignment horizontal="center"/>
    </xf>
    <xf numFmtId="0" fontId="50" fillId="0" borderId="45" xfId="0" applyFont="1" applyBorder="1" applyAlignment="1">
      <alignment horizontal="right"/>
    </xf>
    <xf numFmtId="10" fontId="35" fillId="0" borderId="46" xfId="2" applyNumberFormat="1" applyFont="1" applyBorder="1" applyAlignment="1">
      <alignment horizontal="right"/>
    </xf>
    <xf numFmtId="0" fontId="50" fillId="0" borderId="47" xfId="0" applyFont="1" applyBorder="1" applyAlignment="1">
      <alignment horizontal="right"/>
    </xf>
    <xf numFmtId="9" fontId="35" fillId="0" borderId="46" xfId="0" applyNumberFormat="1" applyFont="1" applyBorder="1" applyAlignment="1">
      <alignment horizontal="right"/>
    </xf>
    <xf numFmtId="0" fontId="50" fillId="0" borderId="7" xfId="0" applyFont="1" applyBorder="1" applyAlignment="1">
      <alignment horizontal="right"/>
    </xf>
    <xf numFmtId="0" fontId="35" fillId="0" borderId="32" xfId="0" applyFont="1" applyBorder="1" applyAlignment="1">
      <alignment horizontal="right"/>
    </xf>
    <xf numFmtId="0" fontId="35" fillId="0" borderId="8" xfId="0" applyFont="1" applyBorder="1"/>
    <xf numFmtId="0" fontId="49" fillId="0" borderId="43" xfId="0" applyFont="1" applyFill="1" applyBorder="1" applyAlignment="1">
      <alignment horizontal="right"/>
    </xf>
    <xf numFmtId="0" fontId="0" fillId="0" borderId="44" xfId="0" applyBorder="1"/>
    <xf numFmtId="0" fontId="35" fillId="0" borderId="46" xfId="0" applyFont="1" applyBorder="1" applyAlignment="1">
      <alignment horizontal="right"/>
    </xf>
    <xf numFmtId="0" fontId="35" fillId="0" borderId="6" xfId="0" applyFont="1" applyBorder="1" applyAlignment="1">
      <alignment horizontal="right"/>
    </xf>
    <xf numFmtId="0" fontId="0" fillId="0" borderId="0" xfId="0" applyAlignment="1">
      <alignment horizontal="center" vertical="center"/>
    </xf>
    <xf numFmtId="43" fontId="0" fillId="0" borderId="0" xfId="0" applyNumberFormat="1"/>
    <xf numFmtId="0" fontId="51" fillId="0" borderId="0" xfId="0" applyFont="1"/>
    <xf numFmtId="0" fontId="0" fillId="0" borderId="0" xfId="0" applyFill="1"/>
    <xf numFmtId="165" fontId="0" fillId="0" borderId="0" xfId="0" applyNumberFormat="1" applyBorder="1"/>
    <xf numFmtId="165" fontId="0" fillId="0" borderId="0" xfId="1" applyNumberFormat="1" applyFont="1" applyBorder="1"/>
    <xf numFmtId="0" fontId="2" fillId="0" borderId="3" xfId="0" applyFont="1" applyBorder="1" applyAlignment="1">
      <alignment horizontal="center" wrapText="1"/>
    </xf>
    <xf numFmtId="176" fontId="2" fillId="0" borderId="4" xfId="2" applyNumberFormat="1" applyFont="1" applyBorder="1" applyAlignment="1">
      <alignment horizontal="center" wrapText="1"/>
    </xf>
    <xf numFmtId="0" fontId="53" fillId="0" borderId="0" xfId="1054" applyFont="1" applyAlignment="1">
      <alignment horizontal="left"/>
    </xf>
    <xf numFmtId="0" fontId="9" fillId="0" borderId="0" xfId="1055" applyFont="1"/>
    <xf numFmtId="0" fontId="54" fillId="0" borderId="0" xfId="1055" applyFont="1"/>
    <xf numFmtId="0" fontId="55" fillId="0" borderId="0" xfId="1055" applyFont="1"/>
    <xf numFmtId="0" fontId="56" fillId="0" borderId="0" xfId="1055" applyFont="1"/>
    <xf numFmtId="0" fontId="57" fillId="0" borderId="0" xfId="1055" applyFont="1" applyAlignment="1">
      <alignment horizontal="center" vertical="center" wrapText="1"/>
    </xf>
    <xf numFmtId="177" fontId="11" fillId="0" borderId="0" xfId="1055" applyNumberFormat="1" applyFont="1" applyAlignment="1">
      <alignment horizontal="center"/>
    </xf>
    <xf numFmtId="1" fontId="9" fillId="0" borderId="0" xfId="1056" applyNumberFormat="1" applyFont="1"/>
    <xf numFmtId="0" fontId="30" fillId="0" borderId="0" xfId="1055" applyFont="1"/>
    <xf numFmtId="38" fontId="9" fillId="0" borderId="0" xfId="1055" applyNumberFormat="1" applyFont="1"/>
    <xf numFmtId="41" fontId="9" fillId="0" borderId="0" xfId="54" applyNumberFormat="1" applyFont="1" applyFill="1"/>
    <xf numFmtId="41" fontId="0" fillId="0" borderId="0" xfId="54" applyNumberFormat="1" applyFont="1" applyFill="1"/>
    <xf numFmtId="0" fontId="18" fillId="0" borderId="0" xfId="54" applyNumberFormat="1" applyFont="1" applyFill="1" applyAlignment="1">
      <alignment horizontal="fill" vertical="center"/>
    </xf>
    <xf numFmtId="41" fontId="30" fillId="0" borderId="0" xfId="54" applyNumberFormat="1" applyFont="1" applyFill="1"/>
    <xf numFmtId="1" fontId="30" fillId="0" borderId="0" xfId="1056" applyNumberFormat="1" applyFont="1"/>
    <xf numFmtId="178" fontId="9" fillId="0" borderId="0" xfId="1055" applyNumberFormat="1" applyFont="1"/>
    <xf numFmtId="1" fontId="9" fillId="0" borderId="0" xfId="1057" applyNumberFormat="1" applyFont="1"/>
    <xf numFmtId="0" fontId="9" fillId="0" borderId="0" xfId="1054"/>
    <xf numFmtId="1" fontId="9" fillId="0" borderId="0" xfId="1056" applyNumberFormat="1" applyFont="1" applyAlignment="1">
      <alignment vertical="center"/>
    </xf>
    <xf numFmtId="1" fontId="9" fillId="0" borderId="0" xfId="1055" applyNumberFormat="1" applyFont="1"/>
    <xf numFmtId="0" fontId="58" fillId="0" borderId="0" xfId="1055" applyFont="1"/>
    <xf numFmtId="1" fontId="58" fillId="0" borderId="0" xfId="1056" applyNumberFormat="1" applyFont="1"/>
    <xf numFmtId="41" fontId="9" fillId="0" borderId="0" xfId="1055" applyNumberFormat="1" applyFont="1"/>
    <xf numFmtId="1" fontId="30" fillId="0" borderId="0" xfId="1055" applyNumberFormat="1" applyFont="1"/>
    <xf numFmtId="41" fontId="9" fillId="0" borderId="0" xfId="54" applyNumberFormat="1" applyFont="1"/>
    <xf numFmtId="41" fontId="9" fillId="0" borderId="0" xfId="1" applyNumberFormat="1" applyFont="1" applyBorder="1"/>
    <xf numFmtId="165" fontId="9" fillId="0" borderId="0" xfId="1" applyNumberFormat="1" applyFont="1"/>
    <xf numFmtId="41" fontId="9" fillId="0" borderId="0" xfId="1" applyNumberFormat="1" applyFont="1" applyFill="1"/>
    <xf numFmtId="41" fontId="9" fillId="0" borderId="0" xfId="1" applyNumberFormat="1" applyFont="1"/>
    <xf numFmtId="41" fontId="9" fillId="0" borderId="0" xfId="1" applyNumberFormat="1" applyFont="1" applyFill="1" applyBorder="1"/>
    <xf numFmtId="165" fontId="9" fillId="0" borderId="0" xfId="1" applyNumberFormat="1" applyFont="1" applyFill="1"/>
    <xf numFmtId="165" fontId="9" fillId="0" borderId="0" xfId="1058" applyNumberFormat="1" applyFont="1" applyFill="1" applyBorder="1"/>
    <xf numFmtId="41" fontId="30" fillId="0" borderId="0" xfId="1" applyNumberFormat="1" applyFont="1" applyFill="1"/>
    <xf numFmtId="41" fontId="30" fillId="0" borderId="0" xfId="1" applyNumberFormat="1" applyFont="1"/>
    <xf numFmtId="165" fontId="30" fillId="0" borderId="0" xfId="1058" applyNumberFormat="1" applyFont="1" applyFill="1" applyBorder="1"/>
    <xf numFmtId="43" fontId="9" fillId="0" borderId="0" xfId="87" applyFont="1" applyFill="1"/>
    <xf numFmtId="41" fontId="30" fillId="0" borderId="0" xfId="87" applyNumberFormat="1" applyFont="1" applyFill="1"/>
    <xf numFmtId="41" fontId="9" fillId="0" borderId="0" xfId="87" applyNumberFormat="1" applyFont="1" applyFill="1"/>
    <xf numFmtId="41" fontId="9" fillId="0" borderId="0" xfId="1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0" fontId="59" fillId="0" borderId="0" xfId="1055" applyFont="1" applyAlignment="1">
      <alignment horizontal="fill" vertical="center"/>
    </xf>
    <xf numFmtId="0" fontId="58" fillId="0" borderId="0" xfId="1055" applyFont="1" applyAlignment="1">
      <alignment horizontal="right"/>
    </xf>
    <xf numFmtId="165" fontId="60" fillId="0" borderId="0" xfId="1" applyNumberFormat="1" applyFont="1" applyFill="1"/>
    <xf numFmtId="165" fontId="58" fillId="0" borderId="0" xfId="1" applyNumberFormat="1" applyFont="1"/>
    <xf numFmtId="165" fontId="58" fillId="0" borderId="0" xfId="1" applyNumberFormat="1" applyFont="1" applyBorder="1"/>
    <xf numFmtId="1" fontId="58" fillId="0" borderId="0" xfId="1055" applyNumberFormat="1" applyFont="1"/>
    <xf numFmtId="165" fontId="30" fillId="0" borderId="0" xfId="1" applyNumberFormat="1" applyFont="1"/>
    <xf numFmtId="165" fontId="9" fillId="0" borderId="0" xfId="1" applyNumberFormat="1" applyFont="1" applyBorder="1"/>
    <xf numFmtId="165" fontId="30" fillId="0" borderId="0" xfId="1" applyNumberFormat="1" applyFont="1" applyFill="1"/>
    <xf numFmtId="165" fontId="9" fillId="0" borderId="0" xfId="1" applyNumberFormat="1" applyFont="1" applyFill="1" applyBorder="1"/>
    <xf numFmtId="0" fontId="9" fillId="38" borderId="0" xfId="1055" applyFont="1" applyFill="1"/>
    <xf numFmtId="165" fontId="0" fillId="0" borderId="19" xfId="0" applyNumberFormat="1" applyFont="1" applyBorder="1" applyAlignment="1"/>
    <xf numFmtId="165" fontId="0" fillId="0" borderId="0" xfId="1" applyNumberFormat="1" applyFont="1"/>
    <xf numFmtId="0" fontId="9" fillId="0" borderId="0" xfId="1055" applyFont="1" applyFill="1"/>
    <xf numFmtId="165" fontId="9" fillId="0" borderId="0" xfId="1" applyNumberFormat="1" applyFont="1" applyFill="1" applyAlignment="1">
      <alignment horizontal="right"/>
    </xf>
    <xf numFmtId="0" fontId="0" fillId="0" borderId="3" xfId="0" quotePrefix="1" applyBorder="1" applyAlignment="1">
      <alignment horizontal="center"/>
    </xf>
    <xf numFmtId="165" fontId="7" fillId="0" borderId="2" xfId="1" applyNumberFormat="1" applyFont="1" applyBorder="1"/>
    <xf numFmtId="0" fontId="0" fillId="36" borderId="0" xfId="0" applyFont="1" applyFill="1" applyAlignment="1">
      <alignment horizontal="left"/>
    </xf>
    <xf numFmtId="0" fontId="61" fillId="2" borderId="2" xfId="0" applyFont="1" applyFill="1" applyBorder="1" applyAlignment="1">
      <alignment horizontal="left" indent="4"/>
    </xf>
    <xf numFmtId="179" fontId="31" fillId="0" borderId="2" xfId="1" applyNumberFormat="1" applyFont="1" applyBorder="1" applyAlignment="1"/>
    <xf numFmtId="0" fontId="31" fillId="40" borderId="2" xfId="0" applyFont="1" applyFill="1" applyBorder="1"/>
    <xf numFmtId="0" fontId="0" fillId="0" borderId="3" xfId="0" applyFont="1" applyBorder="1" applyAlignment="1">
      <alignment horizontal="center"/>
    </xf>
    <xf numFmtId="179" fontId="31" fillId="2" borderId="2" xfId="1" applyNumberFormat="1" applyFont="1" applyFill="1" applyBorder="1"/>
    <xf numFmtId="0" fontId="32" fillId="0" borderId="0" xfId="0" applyFont="1" applyBorder="1"/>
    <xf numFmtId="165" fontId="32" fillId="0" borderId="0" xfId="1" applyNumberFormat="1" applyFont="1" applyFill="1" applyBorder="1"/>
    <xf numFmtId="43" fontId="32" fillId="0" borderId="0" xfId="0" applyNumberFormat="1" applyFont="1" applyBorder="1" applyAlignment="1">
      <alignment horizontal="center"/>
    </xf>
    <xf numFmtId="0" fontId="32" fillId="0" borderId="10" xfId="0" applyFont="1" applyBorder="1"/>
    <xf numFmtId="0" fontId="32" fillId="0" borderId="16" xfId="0" applyFont="1" applyBorder="1" applyAlignment="1">
      <alignment horizontal="center"/>
    </xf>
    <xf numFmtId="0" fontId="32" fillId="0" borderId="0" xfId="0" applyFont="1" applyFill="1"/>
    <xf numFmtId="165" fontId="32" fillId="0" borderId="0" xfId="0" applyNumberFormat="1" applyFont="1" applyFill="1"/>
    <xf numFmtId="165" fontId="32" fillId="2" borderId="2" xfId="1" applyNumberFormat="1" applyFont="1" applyFill="1" applyBorder="1"/>
    <xf numFmtId="0" fontId="62" fillId="0" borderId="0" xfId="0" applyFont="1"/>
    <xf numFmtId="165" fontId="32" fillId="0" borderId="0" xfId="1" applyNumberFormat="1" applyFont="1" applyBorder="1"/>
    <xf numFmtId="9" fontId="32" fillId="0" borderId="0" xfId="2" applyFont="1"/>
    <xf numFmtId="165" fontId="32" fillId="0" borderId="0" xfId="1" applyNumberFormat="1" applyFont="1"/>
    <xf numFmtId="43" fontId="32" fillId="0" borderId="0" xfId="0" applyNumberFormat="1" applyFont="1"/>
    <xf numFmtId="0" fontId="32" fillId="0" borderId="0" xfId="0" applyFont="1" applyAlignment="1"/>
    <xf numFmtId="165" fontId="32" fillId="2" borderId="2" xfId="1" applyNumberFormat="1" applyFont="1" applyFill="1" applyBorder="1" applyAlignment="1"/>
    <xf numFmtId="1" fontId="9" fillId="0" borderId="0" xfId="0" applyNumberFormat="1" applyFont="1"/>
    <xf numFmtId="0" fontId="9" fillId="0" borderId="0" xfId="1059"/>
    <xf numFmtId="1" fontId="30" fillId="0" borderId="0" xfId="1056" applyNumberFormat="1" applyFont="1" applyAlignment="1">
      <alignment vertical="center"/>
    </xf>
    <xf numFmtId="0" fontId="9" fillId="0" borderId="0" xfId="0" applyFont="1"/>
    <xf numFmtId="0" fontId="36" fillId="0" borderId="0" xfId="0" applyFont="1"/>
    <xf numFmtId="0" fontId="31" fillId="0" borderId="0" xfId="0" applyFont="1"/>
    <xf numFmtId="0" fontId="31" fillId="0" borderId="21" xfId="0" applyFont="1" applyBorder="1"/>
    <xf numFmtId="0" fontId="31" fillId="0" borderId="22" xfId="0" applyFont="1" applyBorder="1"/>
    <xf numFmtId="0" fontId="31" fillId="2" borderId="23" xfId="0" applyFont="1" applyFill="1" applyBorder="1"/>
    <xf numFmtId="0" fontId="31" fillId="2" borderId="26" xfId="0" applyFont="1" applyFill="1" applyBorder="1"/>
    <xf numFmtId="0" fontId="31" fillId="0" borderId="0" xfId="0" applyFont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Border="1"/>
    <xf numFmtId="0" fontId="63" fillId="0" borderId="0" xfId="0" applyFont="1" applyBorder="1"/>
    <xf numFmtId="165" fontId="31" fillId="0" borderId="0" xfId="1" applyNumberFormat="1" applyFont="1" applyFill="1" applyBorder="1"/>
    <xf numFmtId="43" fontId="64" fillId="0" borderId="0" xfId="0" applyNumberFormat="1" applyFont="1" applyBorder="1" applyAlignment="1">
      <alignment horizontal="center"/>
    </xf>
    <xf numFmtId="0" fontId="63" fillId="0" borderId="0" xfId="0" applyFont="1"/>
    <xf numFmtId="0" fontId="31" fillId="0" borderId="35" xfId="0" applyFont="1" applyBorder="1"/>
    <xf numFmtId="0" fontId="31" fillId="0" borderId="0" xfId="0" applyFont="1" applyAlignment="1"/>
    <xf numFmtId="0" fontId="36" fillId="0" borderId="0" xfId="0" applyFont="1" applyAlignment="1"/>
    <xf numFmtId="0" fontId="37" fillId="0" borderId="3" xfId="0" applyFont="1" applyBorder="1" applyAlignment="1">
      <alignment horizontal="center"/>
    </xf>
    <xf numFmtId="165" fontId="31" fillId="0" borderId="5" xfId="1" applyNumberFormat="1" applyFont="1" applyBorder="1" applyAlignment="1"/>
    <xf numFmtId="165" fontId="31" fillId="0" borderId="5" xfId="0" applyNumberFormat="1" applyFont="1" applyBorder="1" applyAlignment="1"/>
    <xf numFmtId="43" fontId="37" fillId="0" borderId="25" xfId="0" applyNumberFormat="1" applyFont="1" applyBorder="1" applyAlignment="1">
      <alignment horizontal="center" vertical="center"/>
    </xf>
    <xf numFmtId="0" fontId="31" fillId="0" borderId="9" xfId="0" applyFont="1" applyBorder="1"/>
    <xf numFmtId="0" fontId="31" fillId="0" borderId="10" xfId="0" applyFont="1" applyBorder="1"/>
    <xf numFmtId="0" fontId="31" fillId="0" borderId="13" xfId="0" applyFont="1" applyBorder="1"/>
    <xf numFmtId="0" fontId="31" fillId="0" borderId="1" xfId="0" applyFont="1" applyBorder="1"/>
    <xf numFmtId="0" fontId="31" fillId="0" borderId="17" xfId="0" applyFont="1" applyBorder="1"/>
    <xf numFmtId="0" fontId="31" fillId="0" borderId="27" xfId="0" applyFont="1" applyBorder="1" applyAlignment="1"/>
    <xf numFmtId="165" fontId="31" fillId="0" borderId="18" xfId="0" applyNumberFormat="1" applyFont="1" applyBorder="1" applyAlignment="1"/>
    <xf numFmtId="0" fontId="31" fillId="0" borderId="12" xfId="0" applyFont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43" fontId="31" fillId="0" borderId="15" xfId="0" applyNumberFormat="1" applyFont="1" applyBorder="1"/>
    <xf numFmtId="164" fontId="31" fillId="0" borderId="15" xfId="0" applyNumberFormat="1" applyFont="1" applyBorder="1"/>
    <xf numFmtId="0" fontId="31" fillId="0" borderId="25" xfId="0" applyFont="1" applyBorder="1"/>
    <xf numFmtId="0" fontId="31" fillId="0" borderId="2" xfId="0" applyFont="1" applyBorder="1" applyAlignment="1">
      <alignment horizontal="center"/>
    </xf>
    <xf numFmtId="3" fontId="31" fillId="2" borderId="4" xfId="1" applyNumberFormat="1" applyFont="1" applyFill="1" applyBorder="1"/>
    <xf numFmtId="0" fontId="31" fillId="0" borderId="7" xfId="0" applyFont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/>
    </xf>
    <xf numFmtId="166" fontId="31" fillId="0" borderId="18" xfId="2" applyNumberFormat="1" applyFont="1" applyBorder="1"/>
    <xf numFmtId="0" fontId="31" fillId="0" borderId="5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1" fillId="0" borderId="12" xfId="0" applyFont="1" applyBorder="1"/>
    <xf numFmtId="0" fontId="31" fillId="0" borderId="20" xfId="0" applyFont="1" applyBorder="1"/>
    <xf numFmtId="0" fontId="31" fillId="0" borderId="47" xfId="0" applyFont="1" applyBorder="1" applyAlignment="1">
      <alignment horizontal="center"/>
    </xf>
    <xf numFmtId="0" fontId="31" fillId="0" borderId="16" xfId="0" applyFont="1" applyBorder="1"/>
    <xf numFmtId="165" fontId="31" fillId="0" borderId="2" xfId="1" applyNumberFormat="1" applyFont="1" applyBorder="1" applyAlignment="1">
      <alignment horizontal="center"/>
    </xf>
    <xf numFmtId="165" fontId="31" fillId="0" borderId="2" xfId="1" applyNumberFormat="1" applyFont="1" applyFill="1" applyBorder="1"/>
    <xf numFmtId="165" fontId="37" fillId="0" borderId="2" xfId="1" applyNumberFormat="1" applyFont="1" applyBorder="1" applyAlignment="1">
      <alignment horizontal="center"/>
    </xf>
    <xf numFmtId="166" fontId="31" fillId="0" borderId="2" xfId="2" applyNumberFormat="1" applyFont="1" applyBorder="1" applyAlignment="1">
      <alignment horizontal="center"/>
    </xf>
    <xf numFmtId="166" fontId="37" fillId="0" borderId="2" xfId="2" applyNumberFormat="1" applyFont="1" applyBorder="1" applyAlignment="1">
      <alignment horizontal="center"/>
    </xf>
    <xf numFmtId="0" fontId="31" fillId="0" borderId="19" xfId="0" applyFont="1" applyBorder="1" applyAlignment="1"/>
    <xf numFmtId="165" fontId="37" fillId="0" borderId="7" xfId="1" applyNumberFormat="1" applyFont="1" applyBorder="1"/>
    <xf numFmtId="165" fontId="37" fillId="0" borderId="27" xfId="0" applyNumberFormat="1" applyFont="1" applyBorder="1"/>
    <xf numFmtId="0" fontId="37" fillId="0" borderId="28" xfId="0" applyFont="1" applyBorder="1" applyAlignment="1">
      <alignment horizontal="center"/>
    </xf>
    <xf numFmtId="10" fontId="37" fillId="0" borderId="29" xfId="2" applyNumberFormat="1" applyFont="1" applyBorder="1" applyAlignment="1"/>
    <xf numFmtId="0" fontId="31" fillId="0" borderId="0" xfId="0" applyFont="1" applyAlignment="1">
      <alignment horizontal="right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19" xfId="0" applyNumberFormat="1" applyFont="1" applyBorder="1"/>
    <xf numFmtId="0" fontId="66" fillId="0" borderId="0" xfId="0" applyFont="1"/>
    <xf numFmtId="165" fontId="31" fillId="0" borderId="0" xfId="0" applyNumberFormat="1" applyFont="1"/>
    <xf numFmtId="0" fontId="31" fillId="0" borderId="0" xfId="0" applyFont="1" applyAlignment="1">
      <alignment horizontal="center"/>
    </xf>
    <xf numFmtId="0" fontId="67" fillId="0" borderId="2" xfId="3" applyFont="1" applyBorder="1"/>
    <xf numFmtId="165" fontId="31" fillId="0" borderId="36" xfId="1" applyNumberFormat="1" applyFont="1" applyBorder="1" applyAlignment="1"/>
    <xf numFmtId="3" fontId="37" fillId="2" borderId="19" xfId="0" applyNumberFormat="1" applyFont="1" applyFill="1" applyBorder="1" applyAlignment="1">
      <alignment horizontal="center"/>
    </xf>
    <xf numFmtId="176" fontId="32" fillId="0" borderId="0" xfId="2" applyNumberFormat="1" applyFont="1"/>
    <xf numFmtId="41" fontId="19" fillId="0" borderId="0" xfId="1" applyNumberFormat="1" applyFont="1"/>
    <xf numFmtId="0" fontId="30" fillId="37" borderId="0" xfId="65" applyFont="1" applyFill="1"/>
    <xf numFmtId="0" fontId="9" fillId="0" borderId="0" xfId="65" applyFont="1"/>
    <xf numFmtId="165" fontId="31" fillId="0" borderId="0" xfId="1" applyNumberFormat="1" applyFont="1"/>
    <xf numFmtId="0" fontId="9" fillId="0" borderId="49" xfId="65" applyFont="1" applyBorder="1"/>
    <xf numFmtId="0" fontId="30" fillId="0" borderId="0" xfId="65" applyFont="1"/>
    <xf numFmtId="176" fontId="0" fillId="41" borderId="0" xfId="2" applyNumberFormat="1" applyFont="1" applyFill="1"/>
    <xf numFmtId="0" fontId="31" fillId="0" borderId="30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61" fillId="39" borderId="51" xfId="0" applyFont="1" applyFill="1" applyBorder="1" applyAlignment="1">
      <alignment horizontal="center"/>
    </xf>
    <xf numFmtId="0" fontId="61" fillId="39" borderId="2" xfId="0" applyFont="1" applyFill="1" applyBorder="1" applyAlignment="1">
      <alignment horizontal="center"/>
    </xf>
    <xf numFmtId="0" fontId="31" fillId="0" borderId="27" xfId="0" applyFont="1" applyFill="1" applyBorder="1" applyAlignment="1"/>
    <xf numFmtId="0" fontId="31" fillId="0" borderId="31" xfId="0" applyFont="1" applyFill="1" applyBorder="1" applyAlignment="1"/>
    <xf numFmtId="0" fontId="31" fillId="0" borderId="0" xfId="0" applyFont="1" applyFill="1"/>
    <xf numFmtId="165" fontId="31" fillId="0" borderId="0" xfId="0" applyNumberFormat="1" applyFont="1" applyFill="1" applyAlignment="1">
      <alignment horizontal="center"/>
    </xf>
  </cellXfs>
  <cellStyles count="1060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_Preliminary Actual NPC Mapping - Nov08_2009 02 12 - FERC Codes, test" xfId="1058" xr:uid="{2DD4B2CF-01A5-4734-B0D3-96FF0F01513A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rmal_Actual NPC 2004 Workbook Clean up" xfId="1055" xr:uid="{7A1BE315-1CC7-4641-9A23-5632F374EE67}"/>
    <cellStyle name="Normal_L&amp;R, Type I (00)" xfId="1057" xr:uid="{5CD62196-4B1C-4FE6-9342-8D34B7AA6214}"/>
    <cellStyle name="Normal_Preliminary Actual NPC Mapping - Nov08_2009 02 12 - FERC Codes, test" xfId="1054" xr:uid="{2E040ADD-9CAD-4101-83F6-01D081E75438}"/>
    <cellStyle name="Normal_Type I (00)" xfId="1056" xr:uid="{4CDBC83B-CAB9-42F6-9945-76A7BC2CBEF5}"/>
    <cellStyle name="Normal_Wyoming PCAM - 10 year Deferral - Calculation (Settlement Revision)" xfId="1059" xr:uid="{B08BF0FB-5B92-4EE1-9BDA-F402993473FD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1"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microsoft.com/office/2017/10/relationships/person" Target="persons/person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4.xml"/><Relationship Id="rId4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26</xdr:row>
      <xdr:rowOff>0</xdr:rowOff>
    </xdr:from>
    <xdr:to>
      <xdr:col>7</xdr:col>
      <xdr:colOff>533400</xdr:colOff>
      <xdr:row>27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28575</xdr:rowOff>
    </xdr:from>
    <xdr:to>
      <xdr:col>5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PCAM\WA\WA%20UE-xxxxxx%20(Cal%20Year%202020)\Deferral\WA%20PCAM%20(JAN-DEC20)_CON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/>
      <sheetData sheetId="1">
        <row r="4">
          <cell r="C4" t="str">
            <v>Washington Power Cost Adjustment Mechanism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ctor, Andrew (UTC)" id="{7A5277D9-1B9B-4738-B98D-9BA3C34866CA}" userId="S::andrew.rector@utc.wa.gov::c55e6801-cead-441a-aa28-f41bdb7284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1" dT="2021-04-08T00:18:22.24" personId="{7A5277D9-1B9B-4738-B98D-9BA3C34866CA}" id="{449F6910-853D-4935-8EBF-19DA1F9EB800}">
    <text>This data would come from the calculation in Ecology's WAC 174-444-040(2).</text>
  </threadedComment>
  <threadedComment ref="E22" dT="2021-04-08T00:19:49.77" personId="{7A5277D9-1B9B-4738-B98D-9BA3C34866CA}" id="{71318B49-B117-4612-A84B-8C8859EFFF8F}">
    <text>This data would come from the calculation in Ecology's WAC 174-444-040(3).</text>
  </threadedComment>
  <threadedComment ref="G23" dT="2021-04-08T00:15:28.89" personId="{7A5277D9-1B9B-4738-B98D-9BA3C34866CA}" id="{04507A99-89A1-49AF-A1E1-A890B96C2A67}">
    <text>Rather than calculate this annually as Staff used to do, this number would be based on the emissions from unspecified electricity in Ecology's rule WAC 173-444-040(4). Currently that number is 0.437 tons/MWh.</text>
  </threadedComment>
  <threadedComment ref="G24" dT="2022-03-30T21:02:45.02" personId="{7A5277D9-1B9B-4738-B98D-9BA3C34866CA}" id="{9A7D074E-0936-430E-A5A7-39753A907219}">
    <text>Sums the three columns above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34"/>
  <sheetViews>
    <sheetView showGridLines="0" tabSelected="1" zoomScale="90" zoomScaleNormal="90" workbookViewId="0">
      <selection activeCell="R18" sqref="R18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9" s="153" customFormat="1" ht="18.75">
      <c r="B1" s="152" t="s">
        <v>330</v>
      </c>
    </row>
    <row r="2" spans="2:9" s="153" customFormat="1" ht="15.75" thickBot="1"/>
    <row r="3" spans="2:9" s="153" customFormat="1">
      <c r="B3" s="154"/>
      <c r="C3" s="155" t="s">
        <v>8</v>
      </c>
      <c r="D3" s="156" t="s">
        <v>34</v>
      </c>
      <c r="E3" s="157"/>
      <c r="F3" s="158"/>
    </row>
    <row r="4" spans="2:9" s="153" customFormat="1">
      <c r="B4" s="228" t="s">
        <v>9</v>
      </c>
      <c r="C4" s="230"/>
      <c r="D4" s="159">
        <v>2022</v>
      </c>
      <c r="E4" s="160" t="s">
        <v>30</v>
      </c>
      <c r="F4" s="161"/>
    </row>
    <row r="5" spans="2:9" ht="15.75" thickBot="1">
      <c r="B5" s="225" t="s">
        <v>14</v>
      </c>
      <c r="C5" s="227"/>
      <c r="D5" s="216">
        <v>313990</v>
      </c>
      <c r="E5" s="173">
        <f>+E15/D5</f>
        <v>14.797975380387944</v>
      </c>
      <c r="F5" s="30"/>
      <c r="G5" s="30"/>
      <c r="H5" s="30"/>
      <c r="I5" s="30"/>
    </row>
    <row r="6" spans="2:9">
      <c r="B6" s="133"/>
      <c r="C6" s="133"/>
      <c r="D6" s="134"/>
      <c r="E6" s="30"/>
      <c r="F6" s="135"/>
      <c r="G6" s="30"/>
      <c r="H6" s="30"/>
      <c r="I6" s="30"/>
    </row>
    <row r="7" spans="2:9" s="153" customFormat="1" ht="19.5" thickBot="1">
      <c r="B7" s="162"/>
      <c r="C7" s="163" t="s">
        <v>28</v>
      </c>
      <c r="D7" s="164"/>
      <c r="F7" s="165"/>
      <c r="G7" s="165"/>
    </row>
    <row r="8" spans="2:9">
      <c r="B8" s="174"/>
      <c r="C8" s="175"/>
      <c r="D8" s="175"/>
      <c r="E8" s="136"/>
      <c r="F8" s="175"/>
      <c r="G8" s="208" t="s">
        <v>13</v>
      </c>
      <c r="H8" s="181" t="s">
        <v>31</v>
      </c>
      <c r="I8" s="30"/>
    </row>
    <row r="9" spans="2:9">
      <c r="B9" s="176"/>
      <c r="C9" s="177"/>
      <c r="D9" s="177"/>
      <c r="E9" s="186" t="s">
        <v>7</v>
      </c>
      <c r="F9" s="188" t="s">
        <v>20</v>
      </c>
      <c r="G9" s="209" t="s">
        <v>27</v>
      </c>
      <c r="H9" s="182" t="s">
        <v>13</v>
      </c>
      <c r="I9" s="30"/>
    </row>
    <row r="10" spans="2:9">
      <c r="B10" s="228" t="s">
        <v>5</v>
      </c>
      <c r="C10" s="229"/>
      <c r="D10" s="230"/>
      <c r="E10" s="187">
        <f>+$E$15*F10</f>
        <v>1929860.8662063216</v>
      </c>
      <c r="F10" s="189">
        <v>0.41534394378078948</v>
      </c>
      <c r="G10" s="13">
        <v>113137</v>
      </c>
      <c r="H10" s="183">
        <f>+E10/G10</f>
        <v>17.057734129474191</v>
      </c>
      <c r="I10" s="30"/>
    </row>
    <row r="11" spans="2:9">
      <c r="B11" s="228" t="s">
        <v>10</v>
      </c>
      <c r="C11" s="229"/>
      <c r="D11" s="230"/>
      <c r="E11" s="187">
        <f t="shared" ref="E11:E14" si="0">+$E$15*F11</f>
        <v>1694424.0279513821</v>
      </c>
      <c r="F11" s="189">
        <v>0.36467331429426358</v>
      </c>
      <c r="G11" s="13">
        <v>16883</v>
      </c>
      <c r="H11" s="184">
        <f>+E11/G11</f>
        <v>100.3627333975823</v>
      </c>
      <c r="I11" s="30"/>
    </row>
    <row r="12" spans="2:9">
      <c r="B12" s="228" t="s">
        <v>11</v>
      </c>
      <c r="C12" s="229"/>
      <c r="D12" s="230"/>
      <c r="E12" s="187">
        <f t="shared" si="0"/>
        <v>840836.5693670836</v>
      </c>
      <c r="F12" s="189">
        <v>0.18096453631009946</v>
      </c>
      <c r="G12" s="13">
        <v>468.83</v>
      </c>
      <c r="H12" s="184">
        <f>+E12/G12</f>
        <v>1793.4785943030174</v>
      </c>
      <c r="I12" s="30"/>
    </row>
    <row r="13" spans="2:9">
      <c r="B13" s="228" t="s">
        <v>32</v>
      </c>
      <c r="C13" s="229"/>
      <c r="D13" s="230"/>
      <c r="E13" s="187">
        <f t="shared" si="0"/>
        <v>177033.05970199665</v>
      </c>
      <c r="F13" s="189">
        <v>3.8100989809047817E-2</v>
      </c>
      <c r="G13" s="13">
        <v>4995.58</v>
      </c>
      <c r="H13" s="184">
        <f>+E13/G13</f>
        <v>35.437939078544765</v>
      </c>
      <c r="I13" s="30"/>
    </row>
    <row r="14" spans="2:9">
      <c r="B14" s="231" t="s">
        <v>33</v>
      </c>
      <c r="C14" s="232"/>
      <c r="D14" s="233"/>
      <c r="E14" s="187">
        <f t="shared" si="0"/>
        <v>4261.7664612265817</v>
      </c>
      <c r="F14" s="189">
        <v>9.1721580579960107E-4</v>
      </c>
      <c r="G14" s="13">
        <v>221.83</v>
      </c>
      <c r="H14" s="184">
        <f>+E14/G14</f>
        <v>19.211858004898261</v>
      </c>
      <c r="I14" s="30"/>
    </row>
    <row r="15" spans="2:9" ht="15.75" thickBot="1">
      <c r="B15" s="178"/>
      <c r="C15" s="236" t="s">
        <v>6</v>
      </c>
      <c r="D15" s="237"/>
      <c r="E15" s="180">
        <v>4646416.2896880107</v>
      </c>
      <c r="F15" s="190"/>
      <c r="G15" s="210">
        <f>SUM(G10:G14)</f>
        <v>135706.23999999999</v>
      </c>
      <c r="H15" s="185"/>
      <c r="I15" s="30"/>
    </row>
    <row r="16" spans="2:9">
      <c r="B16" s="30"/>
      <c r="C16" s="30"/>
      <c r="D16" s="30"/>
      <c r="E16" s="30"/>
      <c r="F16" s="30"/>
      <c r="G16" s="30"/>
      <c r="H16" s="30"/>
      <c r="I16" s="30"/>
    </row>
    <row r="17" spans="2:17" s="153" customFormat="1" ht="19.5" thickBot="1">
      <c r="C17" s="166" t="s">
        <v>29</v>
      </c>
    </row>
    <row r="18" spans="2:17">
      <c r="B18" s="174"/>
      <c r="C18" s="175"/>
      <c r="D18" s="175"/>
      <c r="E18" s="175"/>
      <c r="F18" s="191" t="s">
        <v>21</v>
      </c>
      <c r="G18" s="192" t="s">
        <v>112</v>
      </c>
      <c r="H18" s="193"/>
      <c r="I18" s="30"/>
    </row>
    <row r="19" spans="2:17" ht="18">
      <c r="B19" s="194"/>
      <c r="C19" s="162"/>
      <c r="D19" s="162"/>
      <c r="E19" s="188" t="s">
        <v>12</v>
      </c>
      <c r="F19" s="195" t="s">
        <v>22</v>
      </c>
      <c r="G19" s="28" t="s">
        <v>338</v>
      </c>
      <c r="H19" s="196"/>
      <c r="I19" s="30"/>
      <c r="J19" s="65"/>
      <c r="K19" s="65"/>
    </row>
    <row r="20" spans="2:17">
      <c r="B20" s="228" t="s">
        <v>25</v>
      </c>
      <c r="C20" s="229"/>
      <c r="D20" s="230"/>
      <c r="E20" s="197">
        <f>'Known Resources'!B46</f>
        <v>3706445.4237085669</v>
      </c>
      <c r="F20" s="200">
        <f>+E20/(E20+E23)</f>
        <v>0.78958223286652029</v>
      </c>
      <c r="G20" s="197"/>
      <c r="H20" s="137"/>
      <c r="I20" s="30"/>
    </row>
    <row r="21" spans="2:17" s="25" customFormat="1">
      <c r="B21" s="234" t="s">
        <v>316</v>
      </c>
      <c r="C21" s="235"/>
      <c r="D21" s="235"/>
      <c r="E21" s="198"/>
      <c r="F21" s="200"/>
      <c r="G21" s="197">
        <f>'Known Resources'!E46</f>
        <v>2228283.2304229331</v>
      </c>
      <c r="H21" s="137"/>
      <c r="I21" s="30"/>
      <c r="J21"/>
      <c r="K21"/>
      <c r="L21"/>
      <c r="M21"/>
      <c r="N21"/>
      <c r="O21"/>
      <c r="P21"/>
      <c r="Q21"/>
    </row>
    <row r="22" spans="2:17" s="25" customFormat="1" ht="15.75" thickBot="1">
      <c r="B22" s="234" t="s">
        <v>317</v>
      </c>
      <c r="C22" s="235"/>
      <c r="D22" s="235"/>
      <c r="E22" s="198"/>
      <c r="F22" s="200"/>
      <c r="G22" s="197"/>
      <c r="H22" s="137"/>
      <c r="I22" s="30"/>
      <c r="J22"/>
      <c r="K22"/>
      <c r="L22"/>
      <c r="M22"/>
      <c r="N22"/>
      <c r="O22"/>
      <c r="P22"/>
      <c r="Q22"/>
    </row>
    <row r="23" spans="2:17" ht="18">
      <c r="B23" s="228" t="s">
        <v>26</v>
      </c>
      <c r="C23" s="229"/>
      <c r="D23" s="230"/>
      <c r="E23" s="199">
        <f>'Unknown Resources'!B14</f>
        <v>987740.01946255006</v>
      </c>
      <c r="F23" s="201">
        <f>+E23/(E20+E23)</f>
        <v>0.21041776713347962</v>
      </c>
      <c r="G23" s="203">
        <f>'Unknown Resources'!D14</f>
        <v>431642.38850513444</v>
      </c>
      <c r="H23" s="205" t="s">
        <v>340</v>
      </c>
      <c r="I23" s="30"/>
    </row>
    <row r="24" spans="2:17" ht="18.75" thickBot="1">
      <c r="B24" s="225" t="s">
        <v>110</v>
      </c>
      <c r="C24" s="226"/>
      <c r="D24" s="227"/>
      <c r="E24" s="179">
        <v>2022</v>
      </c>
      <c r="F24" s="202" t="s">
        <v>339</v>
      </c>
      <c r="G24" s="204">
        <f>SUM(G20:G23)</f>
        <v>2659925.6189280674</v>
      </c>
      <c r="H24" s="206">
        <f>+G24/H26</f>
        <v>1.2221511804720016</v>
      </c>
      <c r="I24" s="30"/>
    </row>
    <row r="25" spans="2:17">
      <c r="B25" s="30"/>
      <c r="C25" s="238" t="s">
        <v>342</v>
      </c>
      <c r="D25" s="238"/>
      <c r="E25" s="239">
        <f>SUM(E20:E23)</f>
        <v>4694185.4431711175</v>
      </c>
      <c r="F25" s="30"/>
      <c r="G25" s="153"/>
      <c r="H25" s="153"/>
      <c r="I25" s="30"/>
    </row>
    <row r="26" spans="2:17" ht="18">
      <c r="B26" s="30"/>
      <c r="C26" s="30"/>
      <c r="D26" s="138"/>
      <c r="E26" s="139"/>
      <c r="F26" s="30"/>
      <c r="G26" s="207" t="s">
        <v>341</v>
      </c>
      <c r="H26" s="18">
        <f>H32</f>
        <v>2176429.2842238955</v>
      </c>
      <c r="I26" s="141"/>
    </row>
    <row r="28" spans="2:17">
      <c r="F28" s="11" t="s">
        <v>15</v>
      </c>
      <c r="G28" s="9"/>
      <c r="H28" s="9"/>
    </row>
    <row r="29" spans="2:17">
      <c r="F29" s="9"/>
      <c r="G29" s="9"/>
      <c r="H29" s="125" t="s">
        <v>19</v>
      </c>
      <c r="I29" s="25"/>
    </row>
    <row r="30" spans="2:17" ht="18">
      <c r="F30" s="9"/>
      <c r="G30" s="9"/>
      <c r="H30" s="8" t="s">
        <v>318</v>
      </c>
      <c r="I30" s="8" t="s">
        <v>2</v>
      </c>
      <c r="M30" s="21"/>
    </row>
    <row r="31" spans="2:17">
      <c r="F31" s="9"/>
      <c r="G31" s="10" t="s">
        <v>16</v>
      </c>
      <c r="H31" s="126">
        <f>I31/1.1023</f>
        <v>1026904.6539054703</v>
      </c>
      <c r="I31" s="126">
        <v>1131957</v>
      </c>
    </row>
    <row r="32" spans="2:17">
      <c r="F32" s="9"/>
      <c r="G32" s="10" t="s">
        <v>17</v>
      </c>
      <c r="H32" s="126">
        <f t="shared" ref="H32:H33" si="1">I32/1.1023</f>
        <v>2176429.2842238955</v>
      </c>
      <c r="I32" s="126">
        <v>2399078</v>
      </c>
    </row>
    <row r="33" spans="6:9">
      <c r="F33" s="9"/>
      <c r="G33" s="10" t="s">
        <v>18</v>
      </c>
      <c r="H33" s="126">
        <f t="shared" si="1"/>
        <v>6301427.9234328223</v>
      </c>
      <c r="I33" s="126">
        <v>6946064</v>
      </c>
    </row>
    <row r="34" spans="6:9">
      <c r="H34" s="62"/>
    </row>
  </sheetData>
  <mergeCells count="12">
    <mergeCell ref="B24:D24"/>
    <mergeCell ref="B20:D20"/>
    <mergeCell ref="B23:D23"/>
    <mergeCell ref="B4:C4"/>
    <mergeCell ref="B5:C5"/>
    <mergeCell ref="B10:D10"/>
    <mergeCell ref="B11:D11"/>
    <mergeCell ref="B12:D12"/>
    <mergeCell ref="B14:D14"/>
    <mergeCell ref="B13:D13"/>
    <mergeCell ref="B21:D21"/>
    <mergeCell ref="B22:D2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30"/>
  <sheetViews>
    <sheetView topLeftCell="A31" zoomScale="90" zoomScaleNormal="90" workbookViewId="0">
      <selection activeCell="B52" sqref="B52"/>
    </sheetView>
  </sheetViews>
  <sheetFormatPr defaultRowHeight="15"/>
  <cols>
    <col min="1" max="1" width="53.5703125" customWidth="1"/>
    <col min="2" max="2" width="20" customWidth="1"/>
    <col min="3" max="3" width="18.5703125" style="25" customWidth="1"/>
    <col min="4" max="4" width="14.85546875" customWidth="1"/>
    <col min="5" max="5" width="14.85546875" style="25" customWidth="1"/>
    <col min="6" max="6" width="23.85546875" style="3" customWidth="1"/>
    <col min="7" max="7" width="34.42578125" style="3" customWidth="1"/>
    <col min="8" max="8" width="12.42578125" bestFit="1" customWidth="1"/>
    <col min="10" max="10" width="13.5703125" bestFit="1" customWidth="1"/>
    <col min="11" max="11" width="13.140625" bestFit="1" customWidth="1"/>
  </cols>
  <sheetData>
    <row r="1" spans="1:12" ht="18.75">
      <c r="A1" s="2" t="s">
        <v>4</v>
      </c>
      <c r="B1" s="12">
        <v>2022</v>
      </c>
      <c r="E1" s="1"/>
      <c r="F1" s="127" t="s">
        <v>260</v>
      </c>
      <c r="G1" s="20"/>
      <c r="H1" s="67"/>
      <c r="I1" s="25"/>
    </row>
    <row r="2" spans="1:12" ht="30.75">
      <c r="A2" s="2"/>
      <c r="B2" s="68" t="s">
        <v>328</v>
      </c>
      <c r="C2" s="68" t="s">
        <v>111</v>
      </c>
      <c r="D2" s="6">
        <f>B1</f>
        <v>2022</v>
      </c>
      <c r="E2" s="6" t="s">
        <v>112</v>
      </c>
      <c r="F2" s="131"/>
      <c r="G2" s="131"/>
      <c r="H2" s="67"/>
      <c r="I2" s="25"/>
    </row>
    <row r="3" spans="1:12" ht="19.5">
      <c r="A3" s="4" t="s">
        <v>0</v>
      </c>
      <c r="B3" s="7">
        <f>B1</f>
        <v>2022</v>
      </c>
      <c r="C3" s="69">
        <f>3.503%</f>
        <v>3.5029999999999999E-2</v>
      </c>
      <c r="D3" s="7" t="s">
        <v>329</v>
      </c>
      <c r="E3" s="7" t="s">
        <v>3</v>
      </c>
      <c r="F3" s="7" t="s">
        <v>262</v>
      </c>
      <c r="G3" s="7" t="s">
        <v>263</v>
      </c>
      <c r="H3" s="67"/>
      <c r="I3" s="25"/>
    </row>
    <row r="4" spans="1:12" ht="34.5" customHeight="1">
      <c r="A4" s="17" t="s">
        <v>39</v>
      </c>
      <c r="B4" s="18">
        <f>VLOOKUP(A4,'WIJAM NPC'!D177:G361,4,FALSE)</f>
        <v>124168.03069833021</v>
      </c>
      <c r="C4" s="18">
        <f>B4*(1+$C$3)</f>
        <v>128517.6368136927</v>
      </c>
      <c r="D4" s="132">
        <v>1.0589999999999999</v>
      </c>
      <c r="E4" s="26">
        <f>(+C4*D4)</f>
        <v>136100.17738570058</v>
      </c>
      <c r="F4" s="130" t="s">
        <v>68</v>
      </c>
      <c r="G4" s="130" t="s">
        <v>229</v>
      </c>
      <c r="H4" s="142"/>
      <c r="I4" s="143"/>
      <c r="J4" s="30"/>
      <c r="K4" s="30"/>
      <c r="L4" s="30"/>
    </row>
    <row r="5" spans="1:12">
      <c r="A5" s="17" t="s">
        <v>38</v>
      </c>
      <c r="B5" s="18">
        <f>VLOOKUP(A5,'WIJAM NPC'!D178:G362,4,FALSE)</f>
        <v>1657273.5223813828</v>
      </c>
      <c r="C5" s="18">
        <f t="shared" ref="C5:C7" si="0">B5*(1+$C$3)</f>
        <v>1715327.8138704025</v>
      </c>
      <c r="D5" s="132">
        <v>1.022</v>
      </c>
      <c r="E5" s="26">
        <f>(+C5*D5)</f>
        <v>1753065.0257755513</v>
      </c>
      <c r="F5" s="130" t="s">
        <v>68</v>
      </c>
      <c r="G5" s="130" t="s">
        <v>229</v>
      </c>
      <c r="H5" s="142"/>
      <c r="I5" s="143"/>
      <c r="J5" s="30"/>
      <c r="K5" s="30"/>
      <c r="L5" s="30"/>
    </row>
    <row r="6" spans="1:12">
      <c r="A6" s="17" t="s">
        <v>37</v>
      </c>
      <c r="B6" s="18">
        <f>VLOOKUP(A6,'WIJAM NPC'!D179:G363,4,FALSE)</f>
        <v>488005.83653583983</v>
      </c>
      <c r="C6" s="18">
        <f t="shared" si="0"/>
        <v>505100.68098969024</v>
      </c>
      <c r="D6" s="132">
        <v>0.40600000000000003</v>
      </c>
      <c r="E6" s="26">
        <f>(+C6*D6)</f>
        <v>205070.87648181425</v>
      </c>
      <c r="F6" s="130" t="s">
        <v>69</v>
      </c>
      <c r="G6" s="130" t="s">
        <v>231</v>
      </c>
      <c r="H6" s="142"/>
      <c r="I6" s="143"/>
      <c r="J6" s="144"/>
      <c r="K6" s="145"/>
      <c r="L6" s="30"/>
    </row>
    <row r="7" spans="1:12">
      <c r="A7" s="17" t="s">
        <v>219</v>
      </c>
      <c r="B7" s="18">
        <f>VLOOKUP(A7,'WIJAM NPC'!D180:G364,4,FALSE)</f>
        <v>322165.17765718373</v>
      </c>
      <c r="C7" s="18">
        <f t="shared" si="0"/>
        <v>333450.62383051484</v>
      </c>
      <c r="D7" s="132">
        <v>0.40200000000000002</v>
      </c>
      <c r="E7" s="26">
        <f>(+C7*D7)</f>
        <v>134047.15077986696</v>
      </c>
      <c r="F7" s="130" t="s">
        <v>69</v>
      </c>
      <c r="G7" s="130" t="s">
        <v>231</v>
      </c>
      <c r="H7" s="142"/>
      <c r="I7" s="143"/>
      <c r="J7" s="30"/>
      <c r="K7" s="30"/>
      <c r="L7" s="30"/>
    </row>
    <row r="8" spans="1:12">
      <c r="A8" s="17" t="s">
        <v>127</v>
      </c>
      <c r="B8" s="18">
        <f>VLOOKUP(A8,'WIJAM NPC'!D181:G365,4,FALSE)</f>
        <v>65408.412976333442</v>
      </c>
      <c r="C8" s="18"/>
      <c r="D8" s="18">
        <v>0</v>
      </c>
      <c r="E8" s="26">
        <f t="shared" ref="E8:E45" si="1">(+C8*D8)/2204.6</f>
        <v>0</v>
      </c>
      <c r="F8" s="130" t="s">
        <v>70</v>
      </c>
      <c r="G8" s="130" t="s">
        <v>125</v>
      </c>
      <c r="H8" s="142"/>
      <c r="I8" s="30"/>
      <c r="J8" s="30"/>
      <c r="K8" s="30"/>
      <c r="L8" s="30"/>
    </row>
    <row r="9" spans="1:12">
      <c r="A9" s="17" t="s">
        <v>128</v>
      </c>
      <c r="B9" s="18">
        <f>VLOOKUP(A9,'WIJAM NPC'!D182:G366,4,FALSE)</f>
        <v>45262.833500010936</v>
      </c>
      <c r="C9" s="18"/>
      <c r="D9" s="18">
        <v>0</v>
      </c>
      <c r="E9" s="26">
        <f t="shared" si="1"/>
        <v>0</v>
      </c>
      <c r="F9" s="130" t="s">
        <v>70</v>
      </c>
      <c r="G9" s="130" t="s">
        <v>125</v>
      </c>
      <c r="H9" s="142"/>
      <c r="I9" s="30"/>
      <c r="J9" s="30"/>
      <c r="K9" s="30"/>
      <c r="L9" s="30"/>
    </row>
    <row r="10" spans="1:12">
      <c r="A10" s="17" t="s">
        <v>42</v>
      </c>
      <c r="B10" s="18">
        <f>VLOOKUP(A10,'WIJAM NPC'!D183:G367,4,FALSE)</f>
        <v>6300.0789597247503</v>
      </c>
      <c r="C10" s="18"/>
      <c r="D10" s="18">
        <v>0</v>
      </c>
      <c r="E10" s="26">
        <f t="shared" si="1"/>
        <v>0</v>
      </c>
      <c r="F10" s="130" t="s">
        <v>70</v>
      </c>
      <c r="G10" s="130" t="s">
        <v>125</v>
      </c>
      <c r="H10" s="142"/>
      <c r="I10" s="30"/>
      <c r="J10" s="30"/>
      <c r="K10" s="30"/>
      <c r="L10" s="30"/>
    </row>
    <row r="11" spans="1:12" s="15" customFormat="1">
      <c r="A11" s="17" t="s">
        <v>129</v>
      </c>
      <c r="B11" s="18">
        <f>VLOOKUP(A11,'WIJAM NPC'!D184:G368,4,FALSE)</f>
        <v>12870.608272525407</v>
      </c>
      <c r="C11" s="18"/>
      <c r="D11" s="18">
        <v>0</v>
      </c>
      <c r="E11" s="26">
        <f t="shared" si="1"/>
        <v>0</v>
      </c>
      <c r="F11" s="130" t="s">
        <v>261</v>
      </c>
      <c r="G11" s="130" t="s">
        <v>125</v>
      </c>
      <c r="H11" s="142"/>
      <c r="I11" s="30"/>
      <c r="J11" s="145"/>
      <c r="K11" s="30"/>
      <c r="L11" s="30"/>
    </row>
    <row r="12" spans="1:12" s="15" customFormat="1">
      <c r="A12" s="17" t="s">
        <v>133</v>
      </c>
      <c r="B12" s="18">
        <f>VLOOKUP(A12,'WIJAM NPC'!D185:G369,4,FALSE)</f>
        <v>2611.2898894827422</v>
      </c>
      <c r="C12" s="18"/>
      <c r="D12" s="18">
        <v>0</v>
      </c>
      <c r="E12" s="26">
        <f t="shared" si="1"/>
        <v>0</v>
      </c>
      <c r="F12" s="130" t="s">
        <v>71</v>
      </c>
      <c r="G12" s="130" t="s">
        <v>125</v>
      </c>
      <c r="H12" s="142"/>
      <c r="I12" s="30"/>
      <c r="J12" s="30"/>
      <c r="K12" s="30"/>
      <c r="L12" s="30"/>
    </row>
    <row r="13" spans="1:12" s="15" customFormat="1">
      <c r="A13" s="17" t="s">
        <v>134</v>
      </c>
      <c r="B13" s="18">
        <f>VLOOKUP(A13,'WIJAM NPC'!D186:G370,4,FALSE)</f>
        <v>21732.565810049338</v>
      </c>
      <c r="C13" s="18"/>
      <c r="D13" s="18">
        <v>0</v>
      </c>
      <c r="E13" s="26">
        <f t="shared" si="1"/>
        <v>0</v>
      </c>
      <c r="F13" s="130" t="s">
        <v>261</v>
      </c>
      <c r="G13" s="130" t="s">
        <v>125</v>
      </c>
      <c r="H13" s="142"/>
      <c r="I13" s="30"/>
      <c r="J13" s="30"/>
      <c r="K13" s="30"/>
      <c r="L13" s="30"/>
    </row>
    <row r="14" spans="1:12" s="15" customFormat="1">
      <c r="A14" s="17" t="s">
        <v>137</v>
      </c>
      <c r="B14" s="18">
        <f>VLOOKUP(A14,'WIJAM NPC'!D187:G371,4,FALSE)</f>
        <v>20663.611224066772</v>
      </c>
      <c r="C14" s="18"/>
      <c r="D14" s="18">
        <v>0</v>
      </c>
      <c r="E14" s="26">
        <f t="shared" si="1"/>
        <v>0</v>
      </c>
      <c r="F14" s="130" t="s">
        <v>261</v>
      </c>
      <c r="G14" s="130" t="s">
        <v>125</v>
      </c>
      <c r="H14" s="142"/>
      <c r="I14" s="30"/>
      <c r="J14" s="30"/>
      <c r="K14" s="30"/>
      <c r="L14" s="30"/>
    </row>
    <row r="15" spans="1:12" s="15" customFormat="1">
      <c r="A15" s="17" t="s">
        <v>138</v>
      </c>
      <c r="B15" s="18">
        <f>VLOOKUP(A15,'WIJAM NPC'!D188:G372,4,FALSE)</f>
        <v>11283.16396854688</v>
      </c>
      <c r="C15" s="18"/>
      <c r="D15" s="18">
        <v>0</v>
      </c>
      <c r="E15" s="26">
        <f t="shared" si="1"/>
        <v>0</v>
      </c>
      <c r="F15" s="130" t="s">
        <v>261</v>
      </c>
      <c r="G15" s="130" t="s">
        <v>125</v>
      </c>
      <c r="H15" s="142"/>
      <c r="I15" s="30"/>
      <c r="J15" s="30"/>
      <c r="K15" s="30"/>
      <c r="L15" s="30"/>
    </row>
    <row r="16" spans="1:12" s="15" customFormat="1">
      <c r="A16" s="17" t="s">
        <v>142</v>
      </c>
      <c r="B16" s="18">
        <f>VLOOKUP(A16,'WIJAM NPC'!D190:G374,4,FALSE)</f>
        <v>7738.9439008628688</v>
      </c>
      <c r="C16" s="18"/>
      <c r="D16" s="18">
        <v>0</v>
      </c>
      <c r="E16" s="26">
        <f t="shared" si="1"/>
        <v>0</v>
      </c>
      <c r="F16" s="130" t="s">
        <v>70</v>
      </c>
      <c r="G16" s="130" t="s">
        <v>125</v>
      </c>
      <c r="H16" s="142"/>
      <c r="I16" s="30"/>
      <c r="J16" s="30"/>
      <c r="K16" s="30"/>
      <c r="L16" s="30"/>
    </row>
    <row r="17" spans="1:12" s="15" customFormat="1">
      <c r="A17" s="17" t="s">
        <v>143</v>
      </c>
      <c r="B17" s="18">
        <f>VLOOKUP(A17,'WIJAM NPC'!D191:G375,4,FALSE)</f>
        <v>16240.419025005074</v>
      </c>
      <c r="C17" s="18"/>
      <c r="D17" s="18">
        <v>0</v>
      </c>
      <c r="E17" s="26">
        <f t="shared" si="1"/>
        <v>0</v>
      </c>
      <c r="F17" s="130" t="s">
        <v>261</v>
      </c>
      <c r="G17" s="130" t="s">
        <v>125</v>
      </c>
      <c r="H17" s="142"/>
      <c r="I17" s="30"/>
      <c r="J17" s="30"/>
      <c r="K17" s="30"/>
      <c r="L17" s="30"/>
    </row>
    <row r="18" spans="1:12" s="15" customFormat="1">
      <c r="A18" s="17" t="s">
        <v>146</v>
      </c>
      <c r="B18" s="18">
        <f>VLOOKUP(A18,'WIJAM NPC'!D192:G376,4,FALSE)</f>
        <v>25310.121555455516</v>
      </c>
      <c r="C18" s="18"/>
      <c r="D18" s="18">
        <v>0</v>
      </c>
      <c r="E18" s="26">
        <f t="shared" si="1"/>
        <v>0</v>
      </c>
      <c r="F18" s="130" t="s">
        <v>70</v>
      </c>
      <c r="G18" s="130" t="s">
        <v>125</v>
      </c>
      <c r="H18" s="142"/>
      <c r="I18" s="30"/>
      <c r="J18" s="30"/>
      <c r="K18" s="30"/>
      <c r="L18" s="30"/>
    </row>
    <row r="19" spans="1:12" s="15" customFormat="1">
      <c r="A19" s="17" t="s">
        <v>147</v>
      </c>
      <c r="B19" s="18">
        <f>VLOOKUP(A19,'WIJAM NPC'!D193:G377,4,FALSE)</f>
        <v>31427.014724669007</v>
      </c>
      <c r="C19" s="18"/>
      <c r="D19" s="18">
        <v>0</v>
      </c>
      <c r="E19" s="26">
        <f t="shared" si="1"/>
        <v>0</v>
      </c>
      <c r="F19" s="130" t="s">
        <v>70</v>
      </c>
      <c r="G19" s="130" t="s">
        <v>125</v>
      </c>
      <c r="H19" s="142"/>
      <c r="I19" s="30"/>
      <c r="J19" s="30"/>
      <c r="K19" s="30"/>
      <c r="L19" s="30"/>
    </row>
    <row r="20" spans="1:12">
      <c r="A20" s="17" t="s">
        <v>148</v>
      </c>
      <c r="B20" s="18">
        <f>VLOOKUP(A20,'WIJAM NPC'!D194:G378,4,FALSE)</f>
        <v>11625.467058016977</v>
      </c>
      <c r="C20" s="18"/>
      <c r="D20" s="18">
        <v>0</v>
      </c>
      <c r="E20" s="26">
        <f t="shared" si="1"/>
        <v>0</v>
      </c>
      <c r="F20" s="130" t="s">
        <v>70</v>
      </c>
      <c r="G20" s="130" t="s">
        <v>125</v>
      </c>
      <c r="H20" s="142"/>
      <c r="I20" s="30"/>
      <c r="J20" s="30"/>
      <c r="K20" s="30"/>
      <c r="L20" s="30"/>
    </row>
    <row r="21" spans="1:12" s="25" customFormat="1">
      <c r="A21" s="17" t="s">
        <v>264</v>
      </c>
      <c r="B21" s="18">
        <f>'WIJAM NPC'!G233</f>
        <v>5151.5190000000002</v>
      </c>
      <c r="C21" s="18"/>
      <c r="D21" s="18">
        <v>0</v>
      </c>
      <c r="E21" s="26">
        <f t="shared" ref="E21" si="2">(+C21*D21)/2204.6</f>
        <v>0</v>
      </c>
      <c r="F21" s="130" t="s">
        <v>71</v>
      </c>
      <c r="G21" s="130" t="s">
        <v>155</v>
      </c>
      <c r="H21" s="142"/>
      <c r="I21" s="30"/>
      <c r="J21" s="30"/>
      <c r="K21" s="30"/>
      <c r="L21" s="30"/>
    </row>
    <row r="22" spans="1:12">
      <c r="A22" s="17" t="s">
        <v>223</v>
      </c>
      <c r="B22" s="18">
        <f>VLOOKUP(A22,'WIJAM NPC'!D196:G380,4,FALSE)</f>
        <v>20881.420091367439</v>
      </c>
      <c r="C22" s="18"/>
      <c r="D22" s="18">
        <v>0</v>
      </c>
      <c r="E22" s="26">
        <f t="shared" si="1"/>
        <v>0</v>
      </c>
      <c r="F22" s="130" t="s">
        <v>267</v>
      </c>
      <c r="G22" s="130" t="s">
        <v>237</v>
      </c>
      <c r="H22" s="67"/>
    </row>
    <row r="23" spans="1:12">
      <c r="A23" s="17" t="s">
        <v>239</v>
      </c>
      <c r="B23" s="18">
        <f>VLOOKUP(A23,'WIJAM NPC'!D197:G381,4,FALSE)</f>
        <v>48076.998481519287</v>
      </c>
      <c r="C23" s="18"/>
      <c r="D23" s="18">
        <v>0</v>
      </c>
      <c r="E23" s="26">
        <f t="shared" si="1"/>
        <v>0</v>
      </c>
      <c r="F23" s="130" t="s">
        <v>261</v>
      </c>
      <c r="G23" s="130" t="s">
        <v>237</v>
      </c>
      <c r="H23" s="67"/>
    </row>
    <row r="24" spans="1:12">
      <c r="A24" s="17" t="s">
        <v>240</v>
      </c>
      <c r="B24" s="18">
        <f>VLOOKUP(A24,'WIJAM NPC'!D198:G382,4,FALSE)</f>
        <v>37431.121905442837</v>
      </c>
      <c r="C24" s="18"/>
      <c r="D24" s="18">
        <v>0</v>
      </c>
      <c r="E24" s="26">
        <f t="shared" si="1"/>
        <v>0</v>
      </c>
      <c r="F24" s="130" t="s">
        <v>70</v>
      </c>
      <c r="G24" s="130" t="s">
        <v>237</v>
      </c>
      <c r="H24" s="67"/>
    </row>
    <row r="25" spans="1:12">
      <c r="A25" s="17" t="s">
        <v>241</v>
      </c>
      <c r="B25" s="18">
        <f>VLOOKUP(A25,'WIJAM NPC'!D199:G383,4,FALSE)</f>
        <v>64184.980858193114</v>
      </c>
      <c r="C25" s="18"/>
      <c r="D25" s="18">
        <v>0</v>
      </c>
      <c r="E25" s="26">
        <f t="shared" si="1"/>
        <v>0</v>
      </c>
      <c r="F25" s="130" t="s">
        <v>70</v>
      </c>
      <c r="G25" s="130" t="s">
        <v>237</v>
      </c>
      <c r="H25" s="67"/>
    </row>
    <row r="26" spans="1:12">
      <c r="A26" s="17" t="s">
        <v>242</v>
      </c>
      <c r="B26" s="18">
        <f>VLOOKUP(A26,'WIJAM NPC'!D200:G384,4,FALSE)</f>
        <v>16629.123685867882</v>
      </c>
      <c r="C26" s="18"/>
      <c r="D26" s="18">
        <v>0</v>
      </c>
      <c r="E26" s="26">
        <f t="shared" si="1"/>
        <v>0</v>
      </c>
      <c r="F26" s="130" t="s">
        <v>70</v>
      </c>
      <c r="G26" s="130" t="s">
        <v>237</v>
      </c>
      <c r="H26" s="67"/>
    </row>
    <row r="27" spans="1:12">
      <c r="A27" s="17" t="s">
        <v>243</v>
      </c>
      <c r="B27" s="18">
        <f>VLOOKUP(A27,'WIJAM NPC'!D201:G385,4,FALSE)</f>
        <v>26171.378785702473</v>
      </c>
      <c r="C27" s="18"/>
      <c r="D27" s="18">
        <v>0</v>
      </c>
      <c r="E27" s="26">
        <f t="shared" si="1"/>
        <v>0</v>
      </c>
      <c r="F27" s="130" t="s">
        <v>70</v>
      </c>
      <c r="G27" s="130" t="s">
        <v>237</v>
      </c>
      <c r="H27" s="67"/>
    </row>
    <row r="28" spans="1:12">
      <c r="A28" s="17" t="s">
        <v>244</v>
      </c>
      <c r="B28" s="18">
        <f>VLOOKUP(A28,'WIJAM NPC'!D202:G386,4,FALSE)</f>
        <v>9808.0833708190748</v>
      </c>
      <c r="C28" s="18"/>
      <c r="D28" s="18">
        <v>0</v>
      </c>
      <c r="E28" s="26">
        <f t="shared" si="1"/>
        <v>0</v>
      </c>
      <c r="F28" s="130" t="s">
        <v>70</v>
      </c>
      <c r="G28" s="130" t="s">
        <v>237</v>
      </c>
      <c r="H28" s="67"/>
    </row>
    <row r="29" spans="1:12">
      <c r="A29" s="17" t="s">
        <v>245</v>
      </c>
      <c r="B29" s="18">
        <f>VLOOKUP(A29,'WIJAM NPC'!D203:G387,4,FALSE)</f>
        <v>21174.173731124112</v>
      </c>
      <c r="C29" s="18"/>
      <c r="D29" s="18">
        <v>0</v>
      </c>
      <c r="E29" s="26">
        <f t="shared" si="1"/>
        <v>0</v>
      </c>
      <c r="F29" s="130" t="s">
        <v>70</v>
      </c>
      <c r="G29" s="130" t="s">
        <v>237</v>
      </c>
      <c r="H29" s="67"/>
    </row>
    <row r="30" spans="1:12">
      <c r="A30" s="17" t="s">
        <v>246</v>
      </c>
      <c r="B30" s="18">
        <f>VLOOKUP(A30,'WIJAM NPC'!D204:G388,4,FALSE)</f>
        <v>30586.979942630915</v>
      </c>
      <c r="C30" s="18"/>
      <c r="D30" s="18">
        <v>0</v>
      </c>
      <c r="E30" s="26">
        <f t="shared" si="1"/>
        <v>0</v>
      </c>
      <c r="F30" s="130" t="s">
        <v>70</v>
      </c>
      <c r="G30" s="130" t="s">
        <v>237</v>
      </c>
      <c r="H30" s="67"/>
    </row>
    <row r="31" spans="1:12">
      <c r="A31" s="17" t="s">
        <v>247</v>
      </c>
      <c r="B31" s="18">
        <f>VLOOKUP(A31,'WIJAM NPC'!D205:G389,4,FALSE)</f>
        <v>20186.697780532642</v>
      </c>
      <c r="C31" s="18"/>
      <c r="D31" s="18">
        <v>0</v>
      </c>
      <c r="E31" s="26">
        <f t="shared" si="1"/>
        <v>0</v>
      </c>
      <c r="F31" s="130" t="s">
        <v>70</v>
      </c>
      <c r="G31" s="130" t="s">
        <v>237</v>
      </c>
      <c r="H31" s="67"/>
    </row>
    <row r="32" spans="1:12" s="25" customFormat="1">
      <c r="A32" s="17" t="s">
        <v>248</v>
      </c>
      <c r="B32" s="18">
        <f>VLOOKUP(A32,'WIJAM NPC'!D206:G390,4,FALSE)</f>
        <v>31187.463462763099</v>
      </c>
      <c r="C32" s="18"/>
      <c r="D32" s="18">
        <v>0</v>
      </c>
      <c r="E32" s="26">
        <f t="shared" si="1"/>
        <v>0</v>
      </c>
      <c r="F32" s="130" t="s">
        <v>70</v>
      </c>
      <c r="G32" s="130" t="s">
        <v>237</v>
      </c>
      <c r="H32" s="67"/>
    </row>
    <row r="33" spans="1:8">
      <c r="A33" s="17" t="s">
        <v>249</v>
      </c>
      <c r="B33" s="18">
        <f>VLOOKUP(A33,'WIJAM NPC'!D207:G391,4,FALSE)</f>
        <v>15663.713791932903</v>
      </c>
      <c r="C33" s="18"/>
      <c r="D33" s="18">
        <v>0</v>
      </c>
      <c r="E33" s="26">
        <f t="shared" si="1"/>
        <v>0</v>
      </c>
      <c r="F33" s="130" t="s">
        <v>70</v>
      </c>
      <c r="G33" s="130" t="s">
        <v>237</v>
      </c>
      <c r="H33" s="67"/>
    </row>
    <row r="34" spans="1:8" s="16" customFormat="1">
      <c r="A34" s="17" t="s">
        <v>250</v>
      </c>
      <c r="B34" s="18">
        <f>VLOOKUP(A34,'WIJAM NPC'!D208:G392,4,FALSE)</f>
        <v>9218.0354226074742</v>
      </c>
      <c r="C34" s="18"/>
      <c r="D34" s="18">
        <v>0</v>
      </c>
      <c r="E34" s="26">
        <f t="shared" si="1"/>
        <v>0</v>
      </c>
      <c r="F34" s="130" t="s">
        <v>70</v>
      </c>
      <c r="G34" s="130" t="s">
        <v>237</v>
      </c>
      <c r="H34" s="67"/>
    </row>
    <row r="35" spans="1:8" s="16" customFormat="1">
      <c r="A35" s="17" t="s">
        <v>251</v>
      </c>
      <c r="B35" s="18">
        <f>VLOOKUP(A35,'WIJAM NPC'!D209:G393,4,FALSE)</f>
        <v>64853.255765381888</v>
      </c>
      <c r="C35" s="18"/>
      <c r="D35" s="18">
        <v>0</v>
      </c>
      <c r="E35" s="26">
        <f t="shared" si="1"/>
        <v>0</v>
      </c>
      <c r="F35" s="130" t="s">
        <v>70</v>
      </c>
      <c r="G35" s="130" t="s">
        <v>237</v>
      </c>
      <c r="H35" s="67"/>
    </row>
    <row r="36" spans="1:8" s="16" customFormat="1">
      <c r="A36" s="17" t="s">
        <v>252</v>
      </c>
      <c r="B36" s="18">
        <f>VLOOKUP(A36,'WIJAM NPC'!D210:G394,4,FALSE)</f>
        <v>22811.363609839485</v>
      </c>
      <c r="C36" s="18"/>
      <c r="D36" s="18">
        <v>0</v>
      </c>
      <c r="E36" s="26">
        <f t="shared" si="1"/>
        <v>0</v>
      </c>
      <c r="F36" s="130" t="s">
        <v>70</v>
      </c>
      <c r="G36" s="130" t="s">
        <v>237</v>
      </c>
      <c r="H36" s="67"/>
    </row>
    <row r="37" spans="1:8" s="19" customFormat="1">
      <c r="A37" s="17" t="s">
        <v>253</v>
      </c>
      <c r="B37" s="18">
        <f>VLOOKUP(A37,'WIJAM NPC'!D211:G395,4,FALSE)</f>
        <v>32906.385378047278</v>
      </c>
      <c r="C37" s="18"/>
      <c r="D37" s="18">
        <v>0</v>
      </c>
      <c r="E37" s="26">
        <f t="shared" si="1"/>
        <v>0</v>
      </c>
      <c r="F37" s="130" t="s">
        <v>70</v>
      </c>
      <c r="G37" s="130" t="s">
        <v>237</v>
      </c>
      <c r="H37" s="67"/>
    </row>
    <row r="38" spans="1:8" s="16" customFormat="1">
      <c r="A38" s="17" t="s">
        <v>254</v>
      </c>
      <c r="B38" s="18">
        <f>VLOOKUP(A38,'WIJAM NPC'!D212:G396,4,FALSE)</f>
        <v>6917.9875747995184</v>
      </c>
      <c r="C38" s="18"/>
      <c r="D38" s="18">
        <v>0</v>
      </c>
      <c r="E38" s="26">
        <f t="shared" si="1"/>
        <v>0</v>
      </c>
      <c r="F38" s="130" t="s">
        <v>70</v>
      </c>
      <c r="G38" s="130" t="s">
        <v>237</v>
      </c>
      <c r="H38" s="67"/>
    </row>
    <row r="39" spans="1:8" s="16" customFormat="1">
      <c r="A39" s="17" t="s">
        <v>335</v>
      </c>
      <c r="B39" s="18">
        <f>VLOOKUP(A39,'WIJAM NPC'!D213:G397,4,FALSE)</f>
        <v>118613.89688346133</v>
      </c>
      <c r="C39" s="18"/>
      <c r="D39" s="18">
        <v>0</v>
      </c>
      <c r="E39" s="26">
        <f t="shared" si="1"/>
        <v>0</v>
      </c>
      <c r="F39" s="130" t="s">
        <v>70</v>
      </c>
      <c r="G39" s="130" t="s">
        <v>237</v>
      </c>
      <c r="H39" s="67"/>
    </row>
    <row r="40" spans="1:8" s="25" customFormat="1">
      <c r="A40" s="17" t="s">
        <v>326</v>
      </c>
      <c r="B40" s="18">
        <f>'Hydro Allocation Detail'!C27</f>
        <v>218730.99999999997</v>
      </c>
      <c r="C40" s="18"/>
      <c r="D40" s="18">
        <v>0</v>
      </c>
      <c r="E40" s="26">
        <f t="shared" si="1"/>
        <v>0</v>
      </c>
      <c r="F40" s="130" t="s">
        <v>71</v>
      </c>
      <c r="G40" s="130" t="s">
        <v>234</v>
      </c>
      <c r="H40" s="67"/>
    </row>
    <row r="41" spans="1:8" s="25" customFormat="1">
      <c r="A41" s="17" t="s">
        <v>327</v>
      </c>
      <c r="B41" s="18">
        <f>'Hydro Allocation Detail'!C48</f>
        <v>15134.314776529682</v>
      </c>
      <c r="C41" s="18"/>
      <c r="D41" s="18">
        <v>0</v>
      </c>
      <c r="E41" s="26">
        <f t="shared" si="1"/>
        <v>0</v>
      </c>
      <c r="F41" s="130" t="s">
        <v>71</v>
      </c>
      <c r="G41" s="130" t="s">
        <v>235</v>
      </c>
      <c r="H41" s="67"/>
    </row>
    <row r="42" spans="1:8" s="25" customFormat="1">
      <c r="A42" s="17" t="s">
        <v>265</v>
      </c>
      <c r="B42" s="18">
        <f>'WIJAM NPC'!G277</f>
        <v>7618.7988512840411</v>
      </c>
      <c r="C42" s="18"/>
      <c r="D42" s="18">
        <v>0</v>
      </c>
      <c r="E42" s="26">
        <f t="shared" si="1"/>
        <v>0</v>
      </c>
      <c r="F42" s="130" t="s">
        <v>71</v>
      </c>
      <c r="G42" s="130" t="s">
        <v>266</v>
      </c>
      <c r="H42" s="67"/>
    </row>
    <row r="43" spans="1:8" s="25" customFormat="1">
      <c r="A43" s="17" t="s">
        <v>268</v>
      </c>
      <c r="B43" s="18">
        <f>'WIJAM NPC'!G285</f>
        <v>-1737.6422160577356</v>
      </c>
      <c r="C43" s="18"/>
      <c r="D43" s="18">
        <v>0</v>
      </c>
      <c r="E43" s="26">
        <f t="shared" si="1"/>
        <v>0</v>
      </c>
      <c r="F43" s="130" t="s">
        <v>71</v>
      </c>
      <c r="G43" s="130" t="s">
        <v>227</v>
      </c>
      <c r="H43" s="67"/>
    </row>
    <row r="44" spans="1:8" s="25" customFormat="1">
      <c r="A44" s="17" t="s">
        <v>269</v>
      </c>
      <c r="B44" s="18">
        <f>'WIJAM NPC'!G287</f>
        <v>-5842.7253627082282</v>
      </c>
      <c r="C44" s="18"/>
      <c r="D44" s="18">
        <v>0</v>
      </c>
      <c r="E44" s="26">
        <f t="shared" si="1"/>
        <v>0</v>
      </c>
      <c r="F44" s="130" t="s">
        <v>70</v>
      </c>
      <c r="G44" s="130" t="s">
        <v>227</v>
      </c>
      <c r="H44" s="67"/>
    </row>
    <row r="45" spans="1:8" s="25" customFormat="1">
      <c r="A45" s="17"/>
      <c r="B45" s="140"/>
      <c r="C45" s="18"/>
      <c r="D45" s="18">
        <v>0</v>
      </c>
      <c r="E45" s="26">
        <f t="shared" si="1"/>
        <v>0</v>
      </c>
      <c r="F45" s="130"/>
      <c r="G45" s="130"/>
      <c r="H45" s="67"/>
    </row>
    <row r="46" spans="1:8" ht="15.75" thickBot="1">
      <c r="A46" s="23"/>
      <c r="B46" s="121">
        <f>SUM(B4:B44)</f>
        <v>3706445.4237085669</v>
      </c>
      <c r="D46" s="23"/>
      <c r="E46" s="121">
        <f>SUM(E4:E44)</f>
        <v>2228283.2304229331</v>
      </c>
      <c r="G46" s="20"/>
    </row>
    <row r="47" spans="1:8">
      <c r="G47" s="20"/>
    </row>
    <row r="48" spans="1:8">
      <c r="A48" t="s">
        <v>324</v>
      </c>
      <c r="G48" s="20"/>
    </row>
    <row r="49" spans="1:7">
      <c r="A49" t="s">
        <v>325</v>
      </c>
      <c r="E49" s="14"/>
      <c r="G49" s="20"/>
    </row>
    <row r="50" spans="1:7">
      <c r="G50" s="20"/>
    </row>
    <row r="51" spans="1:7">
      <c r="A51" s="100"/>
      <c r="G51" s="20"/>
    </row>
    <row r="52" spans="1:7">
      <c r="A52" s="100"/>
      <c r="G52" s="20"/>
    </row>
    <row r="53" spans="1:7">
      <c r="A53" s="100"/>
      <c r="G53" s="20"/>
    </row>
    <row r="54" spans="1:7">
      <c r="B54" s="14"/>
      <c r="G54" s="20"/>
    </row>
    <row r="55" spans="1:7">
      <c r="B55" s="122"/>
      <c r="G55" s="20"/>
    </row>
    <row r="56" spans="1:7">
      <c r="G56" s="20"/>
    </row>
    <row r="57" spans="1:7">
      <c r="G57" s="20"/>
    </row>
    <row r="58" spans="1:7">
      <c r="G58" s="20"/>
    </row>
    <row r="59" spans="1:7">
      <c r="G59" s="20"/>
    </row>
    <row r="60" spans="1:7">
      <c r="G60" s="20"/>
    </row>
    <row r="61" spans="1:7">
      <c r="G61" s="20"/>
    </row>
    <row r="62" spans="1:7">
      <c r="G62" s="20"/>
    </row>
    <row r="63" spans="1:7">
      <c r="G63" s="20"/>
    </row>
    <row r="64" spans="1:7">
      <c r="G64" s="20"/>
    </row>
    <row r="65" spans="7:7">
      <c r="G65" s="20"/>
    </row>
    <row r="66" spans="7:7">
      <c r="G66" s="20"/>
    </row>
    <row r="67" spans="7:7">
      <c r="G67" s="20"/>
    </row>
    <row r="68" spans="7:7">
      <c r="G68" s="20"/>
    </row>
    <row r="69" spans="7:7">
      <c r="G69" s="20"/>
    </row>
    <row r="70" spans="7:7">
      <c r="G70" s="20"/>
    </row>
    <row r="71" spans="7:7">
      <c r="G71" s="20"/>
    </row>
    <row r="72" spans="7:7">
      <c r="G72" s="20"/>
    </row>
    <row r="73" spans="7:7">
      <c r="G73" s="20"/>
    </row>
    <row r="74" spans="7:7">
      <c r="G74" s="20"/>
    </row>
    <row r="75" spans="7:7">
      <c r="G75" s="20"/>
    </row>
    <row r="76" spans="7:7">
      <c r="G76" s="20"/>
    </row>
    <row r="77" spans="7:7">
      <c r="G77" s="20"/>
    </row>
    <row r="78" spans="7:7">
      <c r="G78" s="20"/>
    </row>
    <row r="79" spans="7:7">
      <c r="G79" s="20"/>
    </row>
    <row r="80" spans="7:7">
      <c r="G80" s="20"/>
    </row>
    <row r="81" spans="7:7">
      <c r="G81" s="20"/>
    </row>
    <row r="82" spans="7:7">
      <c r="G82" s="20"/>
    </row>
    <row r="83" spans="7:7">
      <c r="G83" s="20"/>
    </row>
    <row r="84" spans="7:7">
      <c r="G84" s="20"/>
    </row>
    <row r="85" spans="7:7">
      <c r="G85" s="20"/>
    </row>
    <row r="86" spans="7:7">
      <c r="G86" s="20"/>
    </row>
    <row r="87" spans="7:7">
      <c r="G87" s="20"/>
    </row>
    <row r="88" spans="7:7">
      <c r="G88" s="20"/>
    </row>
    <row r="89" spans="7:7">
      <c r="G89" s="20"/>
    </row>
    <row r="90" spans="7:7">
      <c r="G90" s="20"/>
    </row>
    <row r="91" spans="7:7">
      <c r="G91" s="20"/>
    </row>
    <row r="92" spans="7:7">
      <c r="G92" s="20"/>
    </row>
    <row r="93" spans="7:7">
      <c r="G93" s="20"/>
    </row>
    <row r="94" spans="7:7">
      <c r="G94" s="20"/>
    </row>
    <row r="95" spans="7:7">
      <c r="G95" s="20"/>
    </row>
    <row r="96" spans="7:7">
      <c r="G96" s="20"/>
    </row>
    <row r="97" spans="7:7">
      <c r="G97" s="20"/>
    </row>
    <row r="98" spans="7:7">
      <c r="G98" s="20"/>
    </row>
    <row r="99" spans="7:7">
      <c r="G99" s="20"/>
    </row>
    <row r="100" spans="7:7">
      <c r="G100" s="20"/>
    </row>
    <row r="101" spans="7:7">
      <c r="G101" s="20"/>
    </row>
    <row r="102" spans="7:7">
      <c r="G102" s="20"/>
    </row>
    <row r="103" spans="7:7">
      <c r="G103" s="20"/>
    </row>
    <row r="104" spans="7:7">
      <c r="G104" s="20"/>
    </row>
    <row r="105" spans="7:7">
      <c r="G105" s="20"/>
    </row>
    <row r="106" spans="7:7">
      <c r="G106" s="20"/>
    </row>
    <row r="107" spans="7:7">
      <c r="G107" s="20"/>
    </row>
    <row r="108" spans="7:7">
      <c r="G108" s="20"/>
    </row>
    <row r="109" spans="7:7">
      <c r="G109" s="20"/>
    </row>
    <row r="110" spans="7:7">
      <c r="G110" s="20"/>
    </row>
    <row r="111" spans="7:7">
      <c r="G111" s="20"/>
    </row>
    <row r="112" spans="7:7">
      <c r="G112" s="20"/>
    </row>
    <row r="113" spans="7:7">
      <c r="G113" s="20"/>
    </row>
    <row r="114" spans="7:7">
      <c r="G114" s="20"/>
    </row>
    <row r="115" spans="7:7">
      <c r="G115" s="20"/>
    </row>
    <row r="116" spans="7:7">
      <c r="G116" s="20"/>
    </row>
    <row r="117" spans="7:7">
      <c r="G117" s="20"/>
    </row>
    <row r="118" spans="7:7">
      <c r="G118" s="20"/>
    </row>
    <row r="119" spans="7:7">
      <c r="G119" s="20"/>
    </row>
    <row r="120" spans="7:7">
      <c r="G120" s="20"/>
    </row>
    <row r="121" spans="7:7">
      <c r="G121" s="20"/>
    </row>
    <row r="122" spans="7:7">
      <c r="G122" s="20"/>
    </row>
    <row r="123" spans="7:7">
      <c r="G123" s="20"/>
    </row>
    <row r="124" spans="7:7">
      <c r="G124" s="20"/>
    </row>
    <row r="125" spans="7:7">
      <c r="G125" s="20"/>
    </row>
    <row r="126" spans="7:7">
      <c r="G126" s="20"/>
    </row>
    <row r="127" spans="7:7">
      <c r="G127" s="20"/>
    </row>
    <row r="128" spans="7:7">
      <c r="G128" s="20"/>
    </row>
    <row r="129" spans="7:7">
      <c r="G129" s="20"/>
    </row>
    <row r="130" spans="7:7">
      <c r="G130" s="20"/>
    </row>
    <row r="131" spans="7:7">
      <c r="G131" s="20"/>
    </row>
    <row r="132" spans="7:7">
      <c r="G132" s="20"/>
    </row>
    <row r="133" spans="7:7">
      <c r="G133" s="20"/>
    </row>
    <row r="134" spans="7:7">
      <c r="G134" s="20"/>
    </row>
    <row r="135" spans="7:7">
      <c r="G135" s="20"/>
    </row>
    <row r="136" spans="7:7">
      <c r="G136" s="20"/>
    </row>
    <row r="137" spans="7:7">
      <c r="G137" s="20"/>
    </row>
    <row r="138" spans="7:7">
      <c r="G138" s="20"/>
    </row>
    <row r="139" spans="7:7">
      <c r="G139" s="20"/>
    </row>
    <row r="140" spans="7:7">
      <c r="G140" s="20"/>
    </row>
    <row r="141" spans="7:7">
      <c r="G141" s="20"/>
    </row>
    <row r="142" spans="7:7">
      <c r="G142" s="20"/>
    </row>
    <row r="143" spans="7:7">
      <c r="G143" s="20"/>
    </row>
    <row r="144" spans="7:7">
      <c r="G144" s="20"/>
    </row>
    <row r="145" spans="7:7">
      <c r="G145" s="20"/>
    </row>
    <row r="146" spans="7:7">
      <c r="G146" s="20"/>
    </row>
    <row r="147" spans="7:7">
      <c r="G147" s="20"/>
    </row>
    <row r="148" spans="7:7">
      <c r="G148" s="20"/>
    </row>
    <row r="149" spans="7:7">
      <c r="G149" s="20"/>
    </row>
    <row r="150" spans="7:7">
      <c r="G150" s="20"/>
    </row>
    <row r="151" spans="7:7">
      <c r="G151" s="20"/>
    </row>
    <row r="152" spans="7:7">
      <c r="G152" s="20"/>
    </row>
    <row r="153" spans="7:7">
      <c r="G153" s="20"/>
    </row>
    <row r="154" spans="7:7">
      <c r="G154" s="20"/>
    </row>
    <row r="155" spans="7:7">
      <c r="G155" s="20"/>
    </row>
    <row r="156" spans="7:7">
      <c r="G156" s="20"/>
    </row>
    <row r="157" spans="7:7">
      <c r="G157" s="20"/>
    </row>
    <row r="158" spans="7:7">
      <c r="G158" s="20"/>
    </row>
    <row r="159" spans="7:7">
      <c r="G159" s="20"/>
    </row>
    <row r="160" spans="7:7">
      <c r="G160" s="20"/>
    </row>
    <row r="161" spans="7:7">
      <c r="G161" s="20"/>
    </row>
    <row r="162" spans="7:7">
      <c r="G162" s="20"/>
    </row>
    <row r="163" spans="7:7">
      <c r="G163" s="20"/>
    </row>
    <row r="164" spans="7:7">
      <c r="G164" s="20"/>
    </row>
    <row r="165" spans="7:7">
      <c r="G165" s="20"/>
    </row>
    <row r="166" spans="7:7">
      <c r="G166" s="20"/>
    </row>
    <row r="167" spans="7:7">
      <c r="G167" s="20"/>
    </row>
    <row r="168" spans="7:7">
      <c r="G168" s="20"/>
    </row>
    <row r="169" spans="7:7">
      <c r="G169" s="20"/>
    </row>
    <row r="170" spans="7:7">
      <c r="G170" s="20"/>
    </row>
    <row r="171" spans="7:7">
      <c r="G171" s="20"/>
    </row>
    <row r="172" spans="7:7">
      <c r="G172" s="20"/>
    </row>
    <row r="173" spans="7:7">
      <c r="G173" s="20"/>
    </row>
    <row r="174" spans="7:7">
      <c r="G174" s="20"/>
    </row>
    <row r="175" spans="7:7">
      <c r="G175" s="20"/>
    </row>
    <row r="176" spans="7:7">
      <c r="G176" s="20"/>
    </row>
    <row r="177" spans="7:7">
      <c r="G177" s="20"/>
    </row>
    <row r="178" spans="7:7">
      <c r="G178" s="20"/>
    </row>
    <row r="179" spans="7:7">
      <c r="G179" s="20"/>
    </row>
    <row r="180" spans="7:7">
      <c r="G180" s="20"/>
    </row>
    <row r="181" spans="7:7">
      <c r="G181" s="20"/>
    </row>
    <row r="182" spans="7:7">
      <c r="G182" s="20"/>
    </row>
    <row r="183" spans="7:7">
      <c r="G183" s="20"/>
    </row>
    <row r="184" spans="7:7">
      <c r="G184" s="20"/>
    </row>
    <row r="185" spans="7:7">
      <c r="G185" s="20"/>
    </row>
    <row r="186" spans="7:7">
      <c r="G186" s="20"/>
    </row>
    <row r="187" spans="7:7">
      <c r="G187" s="20"/>
    </row>
    <row r="188" spans="7:7">
      <c r="G188" s="20"/>
    </row>
    <row r="189" spans="7:7">
      <c r="G189" s="20"/>
    </row>
    <row r="190" spans="7:7">
      <c r="G190" s="20"/>
    </row>
    <row r="191" spans="7:7">
      <c r="G191" s="20"/>
    </row>
    <row r="192" spans="7:7">
      <c r="G192" s="20"/>
    </row>
    <row r="193" spans="7:7">
      <c r="G193" s="20"/>
    </row>
    <row r="194" spans="7:7">
      <c r="G194" s="20"/>
    </row>
    <row r="195" spans="7:7">
      <c r="G195" s="20"/>
    </row>
    <row r="196" spans="7:7">
      <c r="G196" s="20"/>
    </row>
    <row r="197" spans="7:7">
      <c r="G197" s="20"/>
    </row>
    <row r="198" spans="7:7">
      <c r="G198" s="20"/>
    </row>
    <row r="199" spans="7:7">
      <c r="G199" s="20"/>
    </row>
    <row r="200" spans="7:7">
      <c r="G200" s="20"/>
    </row>
    <row r="201" spans="7:7">
      <c r="G201" s="20"/>
    </row>
    <row r="202" spans="7:7">
      <c r="G202" s="20"/>
    </row>
    <row r="203" spans="7:7">
      <c r="G203" s="20"/>
    </row>
    <row r="204" spans="7:7">
      <c r="G204" s="20"/>
    </row>
    <row r="205" spans="7:7">
      <c r="G205" s="20"/>
    </row>
    <row r="206" spans="7:7">
      <c r="G206" s="20"/>
    </row>
    <row r="207" spans="7:7">
      <c r="G207" s="20"/>
    </row>
    <row r="208" spans="7:7">
      <c r="G208" s="20"/>
    </row>
    <row r="209" spans="7:7">
      <c r="G209" s="20"/>
    </row>
    <row r="210" spans="7:7">
      <c r="G210" s="20"/>
    </row>
    <row r="211" spans="7:7">
      <c r="G211" s="20"/>
    </row>
    <row r="212" spans="7:7">
      <c r="G212" s="20"/>
    </row>
    <row r="213" spans="7:7">
      <c r="G213" s="20"/>
    </row>
    <row r="214" spans="7:7">
      <c r="G214" s="20"/>
    </row>
    <row r="215" spans="7:7">
      <c r="G215" s="20"/>
    </row>
    <row r="216" spans="7:7">
      <c r="G216" s="20"/>
    </row>
    <row r="217" spans="7:7">
      <c r="G217" s="20"/>
    </row>
    <row r="218" spans="7:7">
      <c r="G218" s="20"/>
    </row>
    <row r="219" spans="7:7">
      <c r="G219" s="20"/>
    </row>
    <row r="220" spans="7:7">
      <c r="G220" s="20"/>
    </row>
    <row r="221" spans="7:7">
      <c r="G221" s="20"/>
    </row>
    <row r="222" spans="7:7">
      <c r="G222" s="20"/>
    </row>
    <row r="223" spans="7:7">
      <c r="G223" s="20"/>
    </row>
    <row r="224" spans="7:7">
      <c r="G224" s="20"/>
    </row>
    <row r="225" spans="7:7">
      <c r="G225" s="20"/>
    </row>
    <row r="226" spans="7:7">
      <c r="G226" s="20"/>
    </row>
    <row r="227" spans="7:7">
      <c r="G227" s="20"/>
    </row>
    <row r="228" spans="7:7">
      <c r="G228" s="20"/>
    </row>
    <row r="229" spans="7:7">
      <c r="G229" s="20"/>
    </row>
    <row r="230" spans="7:7">
      <c r="G230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52"/>
  <sheetViews>
    <sheetView zoomScale="90" zoomScaleNormal="90" workbookViewId="0">
      <selection activeCell="B14" sqref="B14"/>
    </sheetView>
  </sheetViews>
  <sheetFormatPr defaultRowHeight="15"/>
  <cols>
    <col min="1" max="1" width="46.140625" style="153" customWidth="1"/>
    <col min="2" max="2" width="13.7109375" style="21" customWidth="1"/>
    <col min="3" max="3" width="14.28515625" style="168" bestFit="1" customWidth="1"/>
    <col min="4" max="4" width="13.5703125" style="21" customWidth="1"/>
    <col min="5" max="5" width="54.85546875" bestFit="1" customWidth="1"/>
    <col min="6" max="6" width="9" bestFit="1" customWidth="1"/>
    <col min="7" max="7" width="22" bestFit="1" customWidth="1"/>
    <col min="8" max="8" width="9.7109375" bestFit="1" customWidth="1"/>
  </cols>
  <sheetData>
    <row r="1" spans="1:8" ht="18.75">
      <c r="A1" s="152" t="s">
        <v>24</v>
      </c>
      <c r="B1" s="169">
        <f>'Summary 2022'!D4</f>
        <v>2022</v>
      </c>
      <c r="D1" s="211" t="s">
        <v>323</v>
      </c>
      <c r="E1" s="153"/>
      <c r="F1" s="153">
        <v>0.437</v>
      </c>
      <c r="G1" s="212" t="s">
        <v>109</v>
      </c>
    </row>
    <row r="2" spans="1:8" ht="18.75">
      <c r="A2" s="152"/>
      <c r="B2" s="170" t="s">
        <v>23</v>
      </c>
      <c r="C2" s="170" t="s">
        <v>1</v>
      </c>
      <c r="D2" s="170" t="s">
        <v>112</v>
      </c>
      <c r="E2" s="213"/>
      <c r="F2" s="214"/>
      <c r="G2" s="153"/>
    </row>
    <row r="3" spans="1:8" ht="19.5">
      <c r="A3" s="27" t="s">
        <v>0</v>
      </c>
      <c r="B3" s="28">
        <f>'Known Resources'!B1</f>
        <v>2022</v>
      </c>
      <c r="C3" s="28" t="s">
        <v>322</v>
      </c>
      <c r="D3" s="28" t="s">
        <v>73</v>
      </c>
      <c r="F3" s="64"/>
      <c r="G3" s="63"/>
    </row>
    <row r="4" spans="1:8">
      <c r="A4" s="17" t="s">
        <v>315</v>
      </c>
      <c r="B4" s="22">
        <f>'WIJAM NPC'!G292</f>
        <v>1210139.3876508677</v>
      </c>
      <c r="C4" s="129">
        <f>IF(B4&lt;&gt;0,$F$1,0)</f>
        <v>0.437</v>
      </c>
      <c r="D4" s="29">
        <f>(+B4*C4)</f>
        <v>528830.91240342916</v>
      </c>
      <c r="H4" s="14"/>
    </row>
    <row r="5" spans="1:8">
      <c r="A5" s="17" t="s">
        <v>106</v>
      </c>
      <c r="B5" s="22">
        <f>'WIJAM NPC'!G294</f>
        <v>48115.055368836976</v>
      </c>
      <c r="C5" s="129">
        <f>IF(B5&lt;&gt;0,$F$1,0)</f>
        <v>0.437</v>
      </c>
      <c r="D5" s="29">
        <f t="shared" ref="D5:D13" si="0">(+B5*C5)</f>
        <v>21026.27919618176</v>
      </c>
      <c r="G5" s="25"/>
      <c r="H5" s="14"/>
    </row>
    <row r="6" spans="1:8">
      <c r="A6" s="17" t="s">
        <v>41</v>
      </c>
      <c r="B6" s="147"/>
      <c r="C6" s="129">
        <f t="shared" ref="C6:C13" si="1">IF(B6&lt;&gt;0,$F$1,0)</f>
        <v>0</v>
      </c>
      <c r="D6" s="29">
        <f t="shared" si="0"/>
        <v>0</v>
      </c>
      <c r="H6" s="14"/>
    </row>
    <row r="7" spans="1:8">
      <c r="A7" s="17" t="s">
        <v>72</v>
      </c>
      <c r="B7" s="147"/>
      <c r="C7" s="129">
        <f t="shared" si="1"/>
        <v>0</v>
      </c>
      <c r="D7" s="29">
        <f t="shared" si="0"/>
        <v>0</v>
      </c>
      <c r="G7" s="25"/>
    </row>
    <row r="8" spans="1:8" s="25" customFormat="1">
      <c r="A8" s="17" t="s">
        <v>108</v>
      </c>
      <c r="B8" s="22">
        <f>'WIJAM NPC'!G293</f>
        <v>-273608.13124929642</v>
      </c>
      <c r="C8" s="129">
        <f t="shared" si="1"/>
        <v>0.437</v>
      </c>
      <c r="D8" s="29">
        <f t="shared" si="0"/>
        <v>-119566.75335594254</v>
      </c>
      <c r="E8"/>
      <c r="H8" s="14"/>
    </row>
    <row r="9" spans="1:8" s="25" customFormat="1">
      <c r="A9" s="17" t="s">
        <v>270</v>
      </c>
      <c r="B9" s="22">
        <f>'WIJAM NPC'!G298</f>
        <v>2207.8060750632239</v>
      </c>
      <c r="C9" s="129">
        <f t="shared" si="1"/>
        <v>0.437</v>
      </c>
      <c r="D9" s="29">
        <f t="shared" si="0"/>
        <v>964.81125480262881</v>
      </c>
      <c r="E9"/>
      <c r="H9" s="14"/>
    </row>
    <row r="10" spans="1:8" s="25" customFormat="1">
      <c r="A10" s="17" t="s">
        <v>321</v>
      </c>
      <c r="B10" s="147"/>
      <c r="C10" s="129">
        <f t="shared" si="1"/>
        <v>0</v>
      </c>
      <c r="D10" s="29">
        <f t="shared" si="0"/>
        <v>0</v>
      </c>
      <c r="E10"/>
      <c r="H10" s="14"/>
    </row>
    <row r="11" spans="1:8" s="25" customFormat="1">
      <c r="A11" s="128" t="s">
        <v>201</v>
      </c>
      <c r="B11" s="18">
        <f>'WIJAM NPC'!G286</f>
        <v>36.006706168711148</v>
      </c>
      <c r="C11" s="129">
        <f t="shared" si="1"/>
        <v>0.437</v>
      </c>
      <c r="D11" s="29">
        <f t="shared" si="0"/>
        <v>15.734930595726771</v>
      </c>
      <c r="E11"/>
      <c r="H11" s="14"/>
    </row>
    <row r="12" spans="1:8" s="25" customFormat="1">
      <c r="A12" s="128" t="s">
        <v>43</v>
      </c>
      <c r="B12" s="18">
        <f>'WIJAM NPC'!G217</f>
        <v>838.3220214946673</v>
      </c>
      <c r="C12" s="129">
        <f t="shared" si="1"/>
        <v>0.437</v>
      </c>
      <c r="D12" s="29">
        <f t="shared" si="0"/>
        <v>366.34672339316961</v>
      </c>
      <c r="E12"/>
      <c r="H12" s="14"/>
    </row>
    <row r="13" spans="1:8" ht="15.75" thickBot="1">
      <c r="A13" s="17" t="s">
        <v>144</v>
      </c>
      <c r="B13" s="18">
        <f>'WIJAM NPC'!G220</f>
        <v>11.572889415308634</v>
      </c>
      <c r="C13" s="129">
        <f t="shared" si="1"/>
        <v>0.437</v>
      </c>
      <c r="D13" s="29">
        <f t="shared" si="0"/>
        <v>5.0573526744898727</v>
      </c>
      <c r="H13" s="14"/>
    </row>
    <row r="14" spans="1:8" ht="16.5" thickTop="1" thickBot="1">
      <c r="A14" s="167"/>
      <c r="B14" s="171">
        <f>SUM(B4:B13)</f>
        <v>987740.01946255006</v>
      </c>
      <c r="C14" s="215"/>
      <c r="D14" s="172">
        <f>SUM(D4:D13)</f>
        <v>431642.38850513444</v>
      </c>
      <c r="H14" s="66"/>
    </row>
    <row r="15" spans="1:8">
      <c r="B15" s="146"/>
      <c r="D15" s="146"/>
      <c r="H15" s="5"/>
    </row>
    <row r="16" spans="1:8">
      <c r="A16" s="153" t="s">
        <v>107</v>
      </c>
      <c r="B16" s="146"/>
      <c r="D16" s="146"/>
    </row>
    <row r="20" spans="1:1">
      <c r="A20"/>
    </row>
    <row r="21" spans="1:1">
      <c r="A21"/>
    </row>
    <row r="22" spans="1:1">
      <c r="A22" s="168"/>
    </row>
    <row r="52" spans="5:5">
      <c r="E52" s="1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568C-8BD6-46B5-AFEF-5E0868CED67F}">
  <sheetPr>
    <pageSetUpPr fitToPage="1"/>
  </sheetPr>
  <dimension ref="A1:T363"/>
  <sheetViews>
    <sheetView zoomScale="115" zoomScaleNormal="115" workbookViewId="0">
      <pane ySplit="2" topLeftCell="A3" activePane="bottomLeft" state="frozen"/>
      <selection activeCell="A259" sqref="A259:XFD262"/>
      <selection pane="bottomLeft" activeCell="D220" sqref="D220"/>
    </sheetView>
  </sheetViews>
  <sheetFormatPr defaultColWidth="9.42578125" defaultRowHeight="12" customHeight="1"/>
  <cols>
    <col min="1" max="1" width="14.5703125" style="96" customWidth="1"/>
    <col min="2" max="3" width="2.7109375" style="71" customWidth="1"/>
    <col min="4" max="4" width="34.5703125" style="71" bestFit="1" customWidth="1"/>
    <col min="5" max="6" width="2.7109375" style="71" customWidth="1"/>
    <col min="7" max="7" width="18.140625" style="116" customWidth="1"/>
    <col min="8" max="8" width="15.140625" style="96" bestFit="1" customWidth="1"/>
    <col min="9" max="10" width="14.28515625" style="96" customWidth="1"/>
    <col min="11" max="11" width="14.28515625" style="100" customWidth="1"/>
    <col min="12" max="12" width="15.140625" style="96" bestFit="1" customWidth="1"/>
    <col min="13" max="14" width="15.7109375" style="96" bestFit="1" customWidth="1"/>
    <col min="15" max="15" width="15.140625" style="96" bestFit="1" customWidth="1"/>
    <col min="16" max="16" width="14.28515625" style="96" customWidth="1"/>
    <col min="17" max="17" width="14.28515625" style="100" customWidth="1"/>
    <col min="18" max="18" width="14.28515625" style="96" customWidth="1"/>
    <col min="19" max="19" width="15.140625" style="117" bestFit="1" customWidth="1"/>
    <col min="20" max="20" width="9.42578125" style="117"/>
    <col min="21" max="16384" width="9.42578125" style="96"/>
  </cols>
  <sheetData>
    <row r="1" spans="2:19" s="71" customFormat="1" ht="18">
      <c r="B1" s="70" t="s">
        <v>113</v>
      </c>
    </row>
    <row r="2" spans="2:19" s="72" customFormat="1" ht="15.75">
      <c r="C2" s="73"/>
      <c r="D2" s="74"/>
      <c r="E2" s="74"/>
      <c r="F2" s="74"/>
      <c r="G2" s="75" t="s">
        <v>114</v>
      </c>
      <c r="H2" s="76">
        <v>44562</v>
      </c>
      <c r="I2" s="76">
        <v>44593</v>
      </c>
      <c r="J2" s="76">
        <v>44621</v>
      </c>
      <c r="K2" s="76">
        <v>44652</v>
      </c>
      <c r="L2" s="76">
        <v>44682</v>
      </c>
      <c r="M2" s="76">
        <v>44713</v>
      </c>
      <c r="N2" s="76">
        <v>44743</v>
      </c>
      <c r="O2" s="76">
        <v>44774</v>
      </c>
      <c r="P2" s="76">
        <v>44805</v>
      </c>
      <c r="Q2" s="76">
        <v>44835</v>
      </c>
      <c r="R2" s="76">
        <v>44866</v>
      </c>
      <c r="S2" s="76">
        <v>44896</v>
      </c>
    </row>
    <row r="3" spans="2:19" customFormat="1" ht="12" hidden="1" customHeight="1"/>
    <row r="4" spans="2:19" customFormat="1" ht="15" hidden="1"/>
    <row r="5" spans="2:19" customFormat="1" ht="15" hidden="1"/>
    <row r="6" spans="2:19" customFormat="1" ht="15" hidden="1"/>
    <row r="7" spans="2:19" customFormat="1" ht="15" hidden="1"/>
    <row r="8" spans="2:19" customFormat="1" ht="15" hidden="1"/>
    <row r="9" spans="2:19" customFormat="1" ht="15" hidden="1"/>
    <row r="10" spans="2:19" customFormat="1" ht="15" hidden="1"/>
    <row r="11" spans="2:19" customFormat="1" ht="15" hidden="1"/>
    <row r="12" spans="2:19" customFormat="1" ht="15" hidden="1"/>
    <row r="13" spans="2:19" customFormat="1" ht="15" hidden="1"/>
    <row r="14" spans="2:19" customFormat="1" ht="15" hidden="1"/>
    <row r="15" spans="2:19" customFormat="1" ht="15" hidden="1"/>
    <row r="16" spans="2:19" customFormat="1" ht="15" hidden="1"/>
    <row r="17" customFormat="1" ht="15" hidden="1"/>
    <row r="18" customFormat="1" ht="15" hidden="1"/>
    <row r="19" customFormat="1" ht="15" hidden="1"/>
    <row r="20" customFormat="1" ht="15" hidden="1"/>
    <row r="21" customFormat="1" ht="15" hidden="1"/>
    <row r="22" customFormat="1" ht="15" hidden="1"/>
    <row r="23" customFormat="1" ht="15" hidden="1"/>
    <row r="24" customFormat="1" ht="15" hidden="1"/>
    <row r="25" customFormat="1" ht="15" hidden="1"/>
    <row r="26" customFormat="1" ht="15" hidden="1"/>
    <row r="27" customFormat="1" ht="15" hidden="1"/>
    <row r="28" customFormat="1" ht="15" hidden="1"/>
    <row r="29" customFormat="1" ht="15" hidden="1"/>
    <row r="30" customFormat="1" ht="15" hidden="1"/>
    <row r="31" customFormat="1" ht="15" hidden="1"/>
    <row r="32" customFormat="1" ht="15" hidden="1"/>
    <row r="33" customFormat="1" ht="15" hidden="1"/>
    <row r="34" customFormat="1" ht="15" hidden="1"/>
    <row r="35" customFormat="1" ht="15" hidden="1"/>
    <row r="36" customFormat="1" ht="15" hidden="1"/>
    <row r="37" customFormat="1" ht="15" hidden="1"/>
    <row r="38" customFormat="1" ht="15" hidden="1"/>
    <row r="39" customFormat="1" ht="15" hidden="1"/>
    <row r="40" customFormat="1" ht="15" hidden="1"/>
    <row r="41" customFormat="1" ht="15" hidden="1"/>
    <row r="42" customFormat="1" ht="15" hidden="1"/>
    <row r="43" customFormat="1" ht="15" hidden="1"/>
    <row r="44" customFormat="1" ht="15" hidden="1"/>
    <row r="45" customFormat="1" ht="15" hidden="1"/>
    <row r="46" customFormat="1" ht="15" hidden="1"/>
    <row r="47" customFormat="1" ht="15" hidden="1"/>
    <row r="48" customFormat="1" ht="15" hidden="1"/>
    <row r="49" customFormat="1" ht="15" hidden="1"/>
    <row r="50" customFormat="1" ht="15" hidden="1"/>
    <row r="51" customFormat="1" ht="15" hidden="1"/>
    <row r="52" customFormat="1" ht="15" hidden="1"/>
    <row r="53" customFormat="1" ht="15" hidden="1"/>
    <row r="54" customFormat="1" ht="15" hidden="1"/>
    <row r="55" customFormat="1" ht="15" hidden="1"/>
    <row r="56" customFormat="1" ht="15" hidden="1"/>
    <row r="57" customFormat="1" ht="15" hidden="1"/>
    <row r="58" customFormat="1" ht="15" hidden="1"/>
    <row r="59" customFormat="1" ht="15" hidden="1"/>
    <row r="60" customFormat="1" ht="12" hidden="1" customHeight="1"/>
    <row r="61" customFormat="1" ht="15" hidden="1"/>
    <row r="62" customFormat="1" ht="15" hidden="1"/>
    <row r="63" customFormat="1" ht="15" hidden="1"/>
    <row r="64" customFormat="1" ht="15" hidden="1"/>
    <row r="65" customFormat="1" ht="15" hidden="1"/>
    <row r="66" customFormat="1" ht="15" hidden="1"/>
    <row r="67" customFormat="1" ht="15" hidden="1"/>
    <row r="68" customFormat="1" ht="15" hidden="1"/>
    <row r="69" customFormat="1" ht="15" hidden="1"/>
    <row r="70" customFormat="1" ht="15" hidden="1"/>
    <row r="71" customFormat="1" ht="15" hidden="1"/>
    <row r="72" customFormat="1" ht="15" hidden="1"/>
    <row r="73" customFormat="1" ht="15" hidden="1"/>
    <row r="74" customFormat="1" ht="15" hidden="1"/>
    <row r="75" customFormat="1" ht="15" hidden="1"/>
    <row r="76" customFormat="1" ht="15" hidden="1"/>
    <row r="77" customFormat="1" ht="15" hidden="1"/>
    <row r="78" customFormat="1" ht="15" hidden="1"/>
    <row r="79" customFormat="1" ht="15" hidden="1"/>
    <row r="80" customFormat="1" ht="15" hidden="1"/>
    <row r="81" customFormat="1" ht="15" hidden="1"/>
    <row r="82" customFormat="1" ht="15" hidden="1"/>
    <row r="83" customFormat="1" ht="15" hidden="1"/>
    <row r="84" customFormat="1" ht="15" hidden="1"/>
    <row r="85" customFormat="1" ht="15" hidden="1"/>
    <row r="86" customFormat="1" ht="15" hidden="1"/>
    <row r="87" customFormat="1" ht="15" hidden="1"/>
    <row r="88" customFormat="1" ht="15" hidden="1"/>
    <row r="89" customFormat="1" ht="15" hidden="1"/>
    <row r="90" customFormat="1" ht="15" hidden="1"/>
    <row r="91" customFormat="1" ht="15" hidden="1"/>
    <row r="92" customFormat="1" ht="15" hidden="1"/>
    <row r="93" customFormat="1" ht="15" hidden="1"/>
    <row r="94" customFormat="1" ht="15" hidden="1"/>
    <row r="95" customFormat="1" ht="15" hidden="1"/>
    <row r="96" customFormat="1" ht="15" hidden="1"/>
    <row r="97" customFormat="1" ht="15" hidden="1"/>
    <row r="98" customFormat="1" ht="15" hidden="1"/>
    <row r="99" customFormat="1" ht="15" hidden="1"/>
    <row r="100" customFormat="1" ht="15" hidden="1"/>
    <row r="101" customFormat="1" ht="15" hidden="1"/>
    <row r="102" customFormat="1" ht="16.149999999999999" hidden="1" customHeight="1"/>
    <row r="103" customFormat="1" ht="15" hidden="1"/>
    <row r="104" customFormat="1" ht="15" hidden="1"/>
    <row r="105" customFormat="1" ht="15" hidden="1"/>
    <row r="106" customFormat="1" ht="15" hidden="1"/>
    <row r="107" customFormat="1" ht="15" hidden="1"/>
    <row r="108" customFormat="1" ht="15" hidden="1"/>
    <row r="109" customFormat="1" ht="15" hidden="1"/>
    <row r="110" customFormat="1" ht="15" hidden="1"/>
    <row r="111" customFormat="1" ht="15" hidden="1"/>
    <row r="112" customFormat="1" ht="15" hidden="1"/>
    <row r="113" customFormat="1" ht="15" hidden="1"/>
    <row r="114" customFormat="1" ht="15" hidden="1"/>
    <row r="115" customFormat="1" ht="15" hidden="1"/>
    <row r="116" customFormat="1" ht="15" hidden="1"/>
    <row r="117" customFormat="1" ht="15" hidden="1"/>
    <row r="118" customFormat="1" ht="15" hidden="1"/>
    <row r="119" customFormat="1" ht="15" hidden="1"/>
    <row r="120" customFormat="1" ht="15" hidden="1"/>
    <row r="121" customFormat="1" ht="15" hidden="1"/>
    <row r="122" customFormat="1" ht="15" hidden="1"/>
    <row r="123" customFormat="1" ht="15" hidden="1"/>
    <row r="124" customFormat="1" ht="15" hidden="1"/>
    <row r="125" customFormat="1" ht="15" hidden="1"/>
    <row r="126" customFormat="1" ht="15" hidden="1"/>
    <row r="127" customFormat="1" ht="15" hidden="1"/>
    <row r="128" customFormat="1" ht="15" hidden="1"/>
    <row r="129" customFormat="1" ht="15" hidden="1"/>
    <row r="130" customFormat="1" ht="15" hidden="1"/>
    <row r="131" customFormat="1" ht="15" hidden="1"/>
    <row r="132" customFormat="1" ht="15" hidden="1"/>
    <row r="133" customFormat="1" ht="15" hidden="1"/>
    <row r="134" customFormat="1" ht="15" hidden="1"/>
    <row r="135" customFormat="1" ht="15" hidden="1"/>
    <row r="136" customFormat="1" ht="15" hidden="1"/>
    <row r="137" customFormat="1" ht="15" hidden="1"/>
    <row r="138" customFormat="1" ht="15" hidden="1"/>
    <row r="139" customFormat="1" ht="15" hidden="1"/>
    <row r="140" customFormat="1" ht="15" hidden="1"/>
    <row r="141" customFormat="1" ht="15" hidden="1"/>
    <row r="142" customFormat="1" ht="15" hidden="1"/>
    <row r="143" customFormat="1" ht="15" hidden="1"/>
    <row r="144" customFormat="1" ht="15" hidden="1"/>
    <row r="145" customFormat="1" ht="15" hidden="1"/>
    <row r="146" customFormat="1" ht="15" hidden="1"/>
    <row r="147" customFormat="1" ht="15" hidden="1"/>
    <row r="148" customFormat="1" ht="15" hidden="1"/>
    <row r="149" customFormat="1" ht="15" hidden="1"/>
    <row r="150" customFormat="1" ht="15" hidden="1"/>
    <row r="151" customFormat="1" ht="15" hidden="1"/>
    <row r="152" customFormat="1" ht="15" hidden="1"/>
    <row r="153" customFormat="1" ht="15" hidden="1"/>
    <row r="154" customFormat="1" ht="15" hidden="1"/>
    <row r="155" customFormat="1" ht="15" hidden="1"/>
    <row r="156" customFormat="1" ht="15" hidden="1"/>
    <row r="157" customFormat="1" ht="15" hidden="1"/>
    <row r="158" customFormat="1" ht="15" hidden="1"/>
    <row r="159" customFormat="1" ht="15" hidden="1"/>
    <row r="160" customFormat="1" ht="15" hidden="1"/>
    <row r="161" spans="2:20" customFormat="1" ht="15" hidden="1"/>
    <row r="162" spans="2:20" customFormat="1" ht="15" hidden="1"/>
    <row r="163" spans="2:20" customFormat="1" ht="15" hidden="1"/>
    <row r="164" spans="2:20" customFormat="1" ht="15" hidden="1"/>
    <row r="165" spans="2:20" customFormat="1" ht="15" hidden="1"/>
    <row r="166" spans="2:20" customFormat="1" ht="15" hidden="1"/>
    <row r="167" spans="2:20" customFormat="1" ht="15" hidden="1"/>
    <row r="168" spans="2:20" customFormat="1" ht="15" hidden="1"/>
    <row r="169" spans="2:20" customFormat="1" ht="15" hidden="1"/>
    <row r="170" spans="2:20" customFormat="1" ht="15" hidden="1"/>
    <row r="171" spans="2:20" customFormat="1" ht="15" hidden="1"/>
    <row r="172" spans="2:20" customFormat="1" ht="15" hidden="1"/>
    <row r="173" spans="2:20" customFormat="1" ht="15" hidden="1"/>
    <row r="174" spans="2:20" customFormat="1" ht="15" hidden="1"/>
    <row r="175" spans="2:20" s="71" customFormat="1" ht="15">
      <c r="B175" s="93" t="s">
        <v>225</v>
      </c>
      <c r="C175" s="77"/>
      <c r="G175" s="83">
        <v>4646416.2896880014</v>
      </c>
      <c r="H175" s="81">
        <v>478255.80276800005</v>
      </c>
      <c r="I175" s="81">
        <v>381092.95794000017</v>
      </c>
      <c r="J175" s="81">
        <v>356953.22045999987</v>
      </c>
      <c r="K175" s="81">
        <v>345088.48330200056</v>
      </c>
      <c r="L175" s="81">
        <v>323839.83671000018</v>
      </c>
      <c r="M175" s="81">
        <v>333477.51464899955</v>
      </c>
      <c r="N175" s="81">
        <v>424226.4315850003</v>
      </c>
      <c r="O175" s="81">
        <v>422620.49933700036</v>
      </c>
      <c r="P175" s="81">
        <v>324326.61184099974</v>
      </c>
      <c r="Q175" s="81">
        <v>339494.7458680002</v>
      </c>
      <c r="R175" s="81">
        <v>417687.70875000005</v>
      </c>
      <c r="S175" s="81">
        <v>499352.47647800046</v>
      </c>
      <c r="T175" s="92"/>
    </row>
    <row r="176" spans="2:20" s="71" customFormat="1" ht="12.75">
      <c r="B176" s="89"/>
      <c r="C176" s="77"/>
      <c r="G176" s="83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2"/>
    </row>
    <row r="177" spans="1:20" s="71" customFormat="1" ht="12.75">
      <c r="A177" s="120" t="s">
        <v>259</v>
      </c>
      <c r="B177" s="78" t="s">
        <v>115</v>
      </c>
      <c r="C177" s="77"/>
      <c r="G177" s="83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2"/>
    </row>
    <row r="178" spans="1:20" s="71" customFormat="1" ht="12.75">
      <c r="A178" s="123"/>
      <c r="B178" s="89"/>
      <c r="C178" s="77" t="s">
        <v>116</v>
      </c>
      <c r="G178" s="83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2"/>
    </row>
    <row r="179" spans="1:20" s="71" customFormat="1" ht="12.75">
      <c r="A179" s="123"/>
      <c r="B179" s="89"/>
      <c r="C179" s="77"/>
      <c r="D179" s="71" t="s">
        <v>117</v>
      </c>
      <c r="G179" s="80">
        <v>0</v>
      </c>
      <c r="H179" s="94">
        <v>0</v>
      </c>
      <c r="I179" s="94">
        <v>0</v>
      </c>
      <c r="J179" s="94">
        <v>0</v>
      </c>
      <c r="K179" s="94">
        <v>0</v>
      </c>
      <c r="L179" s="94">
        <v>0</v>
      </c>
      <c r="M179" s="94">
        <v>0</v>
      </c>
      <c r="N179" s="94">
        <v>0</v>
      </c>
      <c r="O179" s="94">
        <v>0</v>
      </c>
      <c r="P179" s="94">
        <v>0</v>
      </c>
      <c r="Q179" s="94">
        <v>0</v>
      </c>
      <c r="R179" s="94">
        <v>0</v>
      </c>
      <c r="S179" s="94">
        <v>0</v>
      </c>
      <c r="T179" s="92"/>
    </row>
    <row r="180" spans="1:20" s="71" customFormat="1" ht="12.75">
      <c r="A180" s="123"/>
      <c r="B180" s="89"/>
      <c r="C180" s="77"/>
      <c r="D180" s="71" t="s">
        <v>118</v>
      </c>
      <c r="G180" s="80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  <c r="R180" s="94">
        <v>0</v>
      </c>
      <c r="S180" s="94">
        <v>0</v>
      </c>
      <c r="T180" s="95"/>
    </row>
    <row r="181" spans="1:20" ht="12.75">
      <c r="A181" s="100"/>
      <c r="B181" s="148"/>
      <c r="C181" s="148"/>
      <c r="D181" s="71" t="s">
        <v>331</v>
      </c>
      <c r="G181" s="80">
        <v>0</v>
      </c>
      <c r="H181" s="94">
        <v>0</v>
      </c>
      <c r="I181" s="94">
        <v>0</v>
      </c>
      <c r="J181" s="94">
        <v>0</v>
      </c>
      <c r="K181" s="94">
        <v>0</v>
      </c>
      <c r="L181" s="94">
        <v>0</v>
      </c>
      <c r="M181" s="94">
        <v>0</v>
      </c>
      <c r="N181" s="94">
        <v>0</v>
      </c>
      <c r="O181" s="94">
        <v>0</v>
      </c>
      <c r="P181" s="94">
        <v>0</v>
      </c>
      <c r="Q181" s="94">
        <v>0</v>
      </c>
      <c r="R181" s="94">
        <v>0</v>
      </c>
      <c r="S181" s="94">
        <v>0</v>
      </c>
      <c r="T181" s="95"/>
    </row>
    <row r="182" spans="1:20" ht="12.75">
      <c r="A182" s="100"/>
      <c r="C182" s="77"/>
      <c r="G182" s="82" t="s">
        <v>119</v>
      </c>
      <c r="H182" s="82" t="s">
        <v>119</v>
      </c>
      <c r="I182" s="82" t="s">
        <v>119</v>
      </c>
      <c r="J182" s="82" t="s">
        <v>119</v>
      </c>
      <c r="K182" s="82" t="s">
        <v>119</v>
      </c>
      <c r="L182" s="82" t="s">
        <v>119</v>
      </c>
      <c r="M182" s="82" t="s">
        <v>119</v>
      </c>
      <c r="N182" s="82" t="s">
        <v>119</v>
      </c>
      <c r="O182" s="82" t="s">
        <v>119</v>
      </c>
      <c r="P182" s="82" t="s">
        <v>119</v>
      </c>
      <c r="Q182" s="82" t="s">
        <v>119</v>
      </c>
      <c r="R182" s="82" t="s">
        <v>119</v>
      </c>
      <c r="S182" s="82" t="s">
        <v>119</v>
      </c>
      <c r="T182" s="95"/>
    </row>
    <row r="183" spans="1:20" ht="12.75">
      <c r="A183" s="100"/>
      <c r="B183" s="78"/>
      <c r="C183" s="79" t="s">
        <v>120</v>
      </c>
      <c r="G183" s="97">
        <v>0</v>
      </c>
      <c r="H183" s="94">
        <v>0</v>
      </c>
      <c r="I183" s="94">
        <v>0</v>
      </c>
      <c r="J183" s="94">
        <v>0</v>
      </c>
      <c r="K183" s="94">
        <v>0</v>
      </c>
      <c r="L183" s="94">
        <v>0</v>
      </c>
      <c r="M183" s="94">
        <v>0</v>
      </c>
      <c r="N183" s="94">
        <v>0</v>
      </c>
      <c r="O183" s="94">
        <v>0</v>
      </c>
      <c r="P183" s="94">
        <v>0</v>
      </c>
      <c r="Q183" s="94">
        <v>0</v>
      </c>
      <c r="R183" s="94">
        <v>0</v>
      </c>
      <c r="S183" s="94">
        <v>0</v>
      </c>
      <c r="T183" s="95"/>
    </row>
    <row r="184" spans="1:20" ht="12.75">
      <c r="A184" s="100"/>
      <c r="B184" s="78"/>
      <c r="G184" s="97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5"/>
    </row>
    <row r="185" spans="1:20" s="100" customFormat="1" ht="12.75">
      <c r="B185" s="78"/>
      <c r="C185" s="79" t="s">
        <v>121</v>
      </c>
      <c r="D185" s="71"/>
      <c r="E185" s="71"/>
      <c r="F185" s="71"/>
      <c r="G185" s="97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9"/>
    </row>
    <row r="186" spans="1:20" ht="12.75">
      <c r="A186" s="100"/>
      <c r="B186" s="78"/>
      <c r="D186" s="71" t="s">
        <v>121</v>
      </c>
      <c r="G186" s="97">
        <v>8613.9266035199435</v>
      </c>
      <c r="H186" s="97">
        <v>0</v>
      </c>
      <c r="I186" s="97">
        <v>0</v>
      </c>
      <c r="J186" s="97">
        <v>0</v>
      </c>
      <c r="K186" s="97">
        <v>0</v>
      </c>
      <c r="L186" s="97">
        <v>0</v>
      </c>
      <c r="M186" s="97">
        <v>0</v>
      </c>
      <c r="N186" s="97">
        <v>0</v>
      </c>
      <c r="O186" s="97">
        <v>0</v>
      </c>
      <c r="P186" s="97">
        <v>4465.5503001048273</v>
      </c>
      <c r="Q186" s="97">
        <v>4148.3763034151161</v>
      </c>
      <c r="R186" s="97">
        <v>0</v>
      </c>
      <c r="S186" s="97">
        <v>0</v>
      </c>
      <c r="T186" s="95"/>
    </row>
    <row r="187" spans="1:20" ht="12.75">
      <c r="A187" s="100"/>
      <c r="B187" s="101"/>
      <c r="D187" s="71" t="s">
        <v>122</v>
      </c>
      <c r="E187" s="79"/>
      <c r="F187" s="79"/>
      <c r="G187" s="97">
        <v>39154.909016752732</v>
      </c>
      <c r="H187" s="98">
        <v>1552.0365989211109</v>
      </c>
      <c r="I187" s="98">
        <v>1437.9110820680646</v>
      </c>
      <c r="J187" s="98">
        <v>1708.2624961238803</v>
      </c>
      <c r="K187" s="98">
        <v>2025.9084985496952</v>
      </c>
      <c r="L187" s="98">
        <v>2140.0131744503647</v>
      </c>
      <c r="M187" s="98">
        <v>13875.180464669664</v>
      </c>
      <c r="N187" s="98">
        <v>4337.0109444554309</v>
      </c>
      <c r="O187" s="98">
        <v>3738.52236639889</v>
      </c>
      <c r="P187" s="98">
        <v>2761.6266021311362</v>
      </c>
      <c r="Q187" s="98">
        <v>1684.8916745728839</v>
      </c>
      <c r="R187" s="98">
        <v>1967.009327170578</v>
      </c>
      <c r="S187" s="98">
        <v>1926.5357872410327</v>
      </c>
      <c r="T187" s="95"/>
    </row>
    <row r="188" spans="1:20" ht="12.75">
      <c r="B188" s="101"/>
      <c r="E188" s="79"/>
      <c r="F188" s="79"/>
      <c r="G188" s="97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5"/>
    </row>
    <row r="189" spans="1:20" ht="12.75">
      <c r="A189" s="100" t="s">
        <v>271</v>
      </c>
      <c r="B189" s="101"/>
      <c r="C189" s="71" t="s">
        <v>41</v>
      </c>
      <c r="D189" s="79"/>
      <c r="E189" s="79"/>
      <c r="F189" s="79"/>
      <c r="G189" s="97">
        <v>47768.835620272672</v>
      </c>
      <c r="H189" s="97">
        <v>1552.0365989211109</v>
      </c>
      <c r="I189" s="97">
        <v>1437.9110820680646</v>
      </c>
      <c r="J189" s="97">
        <v>1708.2624961238803</v>
      </c>
      <c r="K189" s="97">
        <v>2025.9084985496952</v>
      </c>
      <c r="L189" s="97">
        <v>2140.0131744503647</v>
      </c>
      <c r="M189" s="97">
        <v>13875.180464669664</v>
      </c>
      <c r="N189" s="97">
        <v>4337.0109444554309</v>
      </c>
      <c r="O189" s="97">
        <v>3738.52236639889</v>
      </c>
      <c r="P189" s="97">
        <v>7227.176902235964</v>
      </c>
      <c r="Q189" s="97">
        <v>5833.267977988</v>
      </c>
      <c r="R189" s="97">
        <v>1967.009327170578</v>
      </c>
      <c r="S189" s="97">
        <v>1926.5357872410327</v>
      </c>
      <c r="T189" s="95"/>
    </row>
    <row r="190" spans="1:20" ht="12.75">
      <c r="A190" s="100"/>
      <c r="B190" s="101"/>
      <c r="D190" s="79"/>
      <c r="E190" s="79"/>
      <c r="F190" s="79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5"/>
    </row>
    <row r="191" spans="1:20" ht="12.75">
      <c r="A191" s="100"/>
      <c r="B191" s="101"/>
      <c r="D191" s="79"/>
      <c r="E191" s="79"/>
      <c r="F191" s="79"/>
      <c r="G191" s="82" t="s">
        <v>119</v>
      </c>
      <c r="H191" s="82" t="s">
        <v>119</v>
      </c>
      <c r="I191" s="82" t="s">
        <v>119</v>
      </c>
      <c r="J191" s="82" t="s">
        <v>119</v>
      </c>
      <c r="K191" s="82" t="s">
        <v>119</v>
      </c>
      <c r="L191" s="82" t="s">
        <v>119</v>
      </c>
      <c r="M191" s="82" t="s">
        <v>119</v>
      </c>
      <c r="N191" s="82" t="s">
        <v>119</v>
      </c>
      <c r="O191" s="82" t="s">
        <v>119</v>
      </c>
      <c r="P191" s="82" t="s">
        <v>119</v>
      </c>
      <c r="Q191" s="82" t="s">
        <v>119</v>
      </c>
      <c r="R191" s="82" t="s">
        <v>119</v>
      </c>
      <c r="S191" s="82" t="s">
        <v>119</v>
      </c>
      <c r="T191" s="95"/>
    </row>
    <row r="192" spans="1:20" ht="12.75">
      <c r="A192" s="100"/>
      <c r="B192" s="84" t="s">
        <v>123</v>
      </c>
      <c r="D192" s="79"/>
      <c r="E192" s="79"/>
      <c r="F192" s="79"/>
      <c r="G192" s="102">
        <v>47768.835620272672</v>
      </c>
      <c r="H192" s="103">
        <v>1552.0365989211109</v>
      </c>
      <c r="I192" s="103">
        <v>1437.9110820680646</v>
      </c>
      <c r="J192" s="103">
        <v>1708.2624961238803</v>
      </c>
      <c r="K192" s="103">
        <v>2025.9084985496952</v>
      </c>
      <c r="L192" s="103">
        <v>2140.0131744503647</v>
      </c>
      <c r="M192" s="103">
        <v>13875.180464669664</v>
      </c>
      <c r="N192" s="103">
        <v>4337.0109444554309</v>
      </c>
      <c r="O192" s="103">
        <v>3738.52236639889</v>
      </c>
      <c r="P192" s="103">
        <v>7227.176902235964</v>
      </c>
      <c r="Q192" s="103">
        <v>5833.267977988</v>
      </c>
      <c r="R192" s="103">
        <v>1967.009327170578</v>
      </c>
      <c r="S192" s="103">
        <v>1926.5357872410327</v>
      </c>
      <c r="T192" s="95"/>
    </row>
    <row r="193" spans="1:20" ht="12.75">
      <c r="A193" s="100"/>
      <c r="B193" s="101"/>
      <c r="D193" s="79"/>
      <c r="E193" s="79"/>
      <c r="F193" s="79"/>
      <c r="G193" s="82" t="s">
        <v>119</v>
      </c>
      <c r="H193" s="82" t="s">
        <v>119</v>
      </c>
      <c r="I193" s="82" t="s">
        <v>119</v>
      </c>
      <c r="J193" s="82" t="s">
        <v>119</v>
      </c>
      <c r="K193" s="82" t="s">
        <v>119</v>
      </c>
      <c r="L193" s="82" t="s">
        <v>119</v>
      </c>
      <c r="M193" s="82" t="s">
        <v>119</v>
      </c>
      <c r="N193" s="82" t="s">
        <v>119</v>
      </c>
      <c r="O193" s="82" t="s">
        <v>119</v>
      </c>
      <c r="P193" s="82" t="s">
        <v>119</v>
      </c>
      <c r="Q193" s="82" t="s">
        <v>119</v>
      </c>
      <c r="R193" s="82" t="s">
        <v>119</v>
      </c>
      <c r="S193" s="82" t="s">
        <v>119</v>
      </c>
      <c r="T193" s="95"/>
    </row>
    <row r="194" spans="1:20" ht="12.75">
      <c r="A194" s="100"/>
      <c r="B194" s="104" t="s">
        <v>226</v>
      </c>
      <c r="D194" s="79"/>
      <c r="E194" s="79"/>
      <c r="F194" s="79"/>
      <c r="G194" s="83">
        <v>4694185.1253082743</v>
      </c>
      <c r="H194" s="102">
        <v>479807.83936692117</v>
      </c>
      <c r="I194" s="102">
        <v>382530.86902206822</v>
      </c>
      <c r="J194" s="102">
        <v>358661.48295612377</v>
      </c>
      <c r="K194" s="102">
        <v>347114.39180055028</v>
      </c>
      <c r="L194" s="102">
        <v>325979.84988445055</v>
      </c>
      <c r="M194" s="102">
        <v>347352.69511366921</v>
      </c>
      <c r="N194" s="102">
        <v>428563.44252945576</v>
      </c>
      <c r="O194" s="102">
        <v>426359.02170339925</v>
      </c>
      <c r="P194" s="102">
        <v>331553.78874323569</v>
      </c>
      <c r="Q194" s="102">
        <v>345328.0138459882</v>
      </c>
      <c r="R194" s="102">
        <v>419654.7180771706</v>
      </c>
      <c r="S194" s="102">
        <v>501279.01226524147</v>
      </c>
      <c r="T194" s="107"/>
    </row>
    <row r="195" spans="1:20" ht="15">
      <c r="A195" s="100"/>
      <c r="B195" s="84"/>
      <c r="C195" s="25"/>
      <c r="D195" s="85"/>
      <c r="E195" s="79"/>
      <c r="F195" s="105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95"/>
    </row>
    <row r="196" spans="1:20" ht="12.75">
      <c r="A196" s="100" t="s">
        <v>258</v>
      </c>
      <c r="B196" s="78" t="s">
        <v>124</v>
      </c>
      <c r="D196" s="79"/>
      <c r="E196" s="79"/>
      <c r="F196" s="79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5"/>
    </row>
    <row r="197" spans="1:20" ht="12.75">
      <c r="A197" s="100" t="s">
        <v>258</v>
      </c>
      <c r="C197" s="71" t="s">
        <v>125</v>
      </c>
      <c r="D197" s="79"/>
      <c r="E197" s="79"/>
      <c r="F197" s="79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5"/>
    </row>
    <row r="198" spans="1:20" ht="12.75">
      <c r="A198" s="123"/>
      <c r="D198" s="79" t="s">
        <v>126</v>
      </c>
      <c r="E198" s="79"/>
      <c r="F198" s="79"/>
      <c r="G198" s="97">
        <v>0</v>
      </c>
      <c r="H198" s="98">
        <v>0</v>
      </c>
      <c r="I198" s="98">
        <v>0</v>
      </c>
      <c r="J198" s="98">
        <v>0</v>
      </c>
      <c r="K198" s="98">
        <v>0</v>
      </c>
      <c r="L198" s="98">
        <v>0</v>
      </c>
      <c r="M198" s="98">
        <v>0</v>
      </c>
      <c r="N198" s="98">
        <v>0</v>
      </c>
      <c r="O198" s="98">
        <v>0</v>
      </c>
      <c r="P198" s="98">
        <v>0</v>
      </c>
      <c r="Q198" s="98">
        <v>0</v>
      </c>
      <c r="R198" s="98">
        <v>0</v>
      </c>
      <c r="S198" s="98">
        <v>0</v>
      </c>
      <c r="T198" s="95"/>
    </row>
    <row r="199" spans="1:20" ht="12.75">
      <c r="A199" s="123" t="s">
        <v>258</v>
      </c>
      <c r="D199" s="79" t="s">
        <v>127</v>
      </c>
      <c r="E199" s="71" t="s">
        <v>344</v>
      </c>
      <c r="G199" s="97">
        <v>65408.412976333442</v>
      </c>
      <c r="H199" s="98">
        <v>7935.7624516842661</v>
      </c>
      <c r="I199" s="98">
        <v>6861.3779428862663</v>
      </c>
      <c r="J199" s="98">
        <v>6856.7756963475831</v>
      </c>
      <c r="K199" s="98">
        <v>6413.2666778529292</v>
      </c>
      <c r="L199" s="98">
        <v>5340.496336946735</v>
      </c>
      <c r="M199" s="98">
        <v>3772.6568082076715</v>
      </c>
      <c r="N199" s="98">
        <v>3409.6011102477032</v>
      </c>
      <c r="O199" s="98">
        <v>2886.7623079081955</v>
      </c>
      <c r="P199" s="98">
        <v>3860.416144338722</v>
      </c>
      <c r="Q199" s="98">
        <v>4698.5556353299844</v>
      </c>
      <c r="R199" s="98">
        <v>5808.4787631165027</v>
      </c>
      <c r="S199" s="98">
        <v>7564.2631014668805</v>
      </c>
      <c r="T199" s="95"/>
    </row>
    <row r="200" spans="1:20" ht="12.75">
      <c r="A200" s="123" t="s">
        <v>258</v>
      </c>
      <c r="D200" s="79" t="s">
        <v>128</v>
      </c>
      <c r="E200" s="71" t="s">
        <v>344</v>
      </c>
      <c r="G200" s="97">
        <v>45262.833500010936</v>
      </c>
      <c r="H200" s="98">
        <v>5577.0917828517822</v>
      </c>
      <c r="I200" s="98">
        <v>4606.7468989894787</v>
      </c>
      <c r="J200" s="98">
        <v>4633.490800335434</v>
      </c>
      <c r="K200" s="98">
        <v>4234.3433184143014</v>
      </c>
      <c r="L200" s="98">
        <v>3643.659118958964</v>
      </c>
      <c r="M200" s="98">
        <v>2649.0546371546352</v>
      </c>
      <c r="N200" s="98">
        <v>2419.1396301566979</v>
      </c>
      <c r="O200" s="98">
        <v>2099.8118463347068</v>
      </c>
      <c r="P200" s="98">
        <v>2786.894920219373</v>
      </c>
      <c r="Q200" s="98">
        <v>3140.7559233870606</v>
      </c>
      <c r="R200" s="98">
        <v>4046.295666640015</v>
      </c>
      <c r="S200" s="98">
        <v>5425.5489565684929</v>
      </c>
      <c r="T200" s="95"/>
    </row>
    <row r="201" spans="1:20" ht="12.75">
      <c r="A201" s="123" t="s">
        <v>258</v>
      </c>
      <c r="C201" s="79"/>
      <c r="D201" s="79" t="s">
        <v>42</v>
      </c>
      <c r="E201" s="71" t="s">
        <v>344</v>
      </c>
      <c r="G201" s="97">
        <v>6300.0789597247503</v>
      </c>
      <c r="H201" s="98">
        <v>319.29854828844265</v>
      </c>
      <c r="I201" s="98">
        <v>606.08662564498513</v>
      </c>
      <c r="J201" s="98">
        <v>553.53627188712949</v>
      </c>
      <c r="K201" s="98">
        <v>709.19589146266162</v>
      </c>
      <c r="L201" s="98">
        <v>748.63112114198145</v>
      </c>
      <c r="M201" s="98">
        <v>699.77041917531233</v>
      </c>
      <c r="N201" s="98">
        <v>482.81105522549097</v>
      </c>
      <c r="O201" s="98">
        <v>448.90580239467937</v>
      </c>
      <c r="P201" s="98">
        <v>425.26644386466825</v>
      </c>
      <c r="Q201" s="98">
        <v>501.15639235759494</v>
      </c>
      <c r="R201" s="98">
        <v>410.89682065174134</v>
      </c>
      <c r="S201" s="98">
        <v>394.5235676300635</v>
      </c>
      <c r="T201" s="95"/>
    </row>
    <row r="202" spans="1:20" ht="12.75">
      <c r="A202" s="123" t="s">
        <v>258</v>
      </c>
      <c r="C202" s="79"/>
      <c r="D202" s="79" t="s">
        <v>129</v>
      </c>
      <c r="E202" s="71" t="s">
        <v>345</v>
      </c>
      <c r="G202" s="97">
        <v>12870.608272525407</v>
      </c>
      <c r="H202" s="98">
        <v>729.97606260814302</v>
      </c>
      <c r="I202" s="98">
        <v>879.75862299273956</v>
      </c>
      <c r="J202" s="98">
        <v>1088.3990039222103</v>
      </c>
      <c r="K202" s="98">
        <v>1347.2127383764209</v>
      </c>
      <c r="L202" s="98">
        <v>1326.3544995936709</v>
      </c>
      <c r="M202" s="98">
        <v>1554.8019146718154</v>
      </c>
      <c r="N202" s="98">
        <v>1385.0264713653335</v>
      </c>
      <c r="O202" s="98">
        <v>1155.6603276539061</v>
      </c>
      <c r="P202" s="98">
        <v>1137.4622834415056</v>
      </c>
      <c r="Q202" s="98">
        <v>1033.6420444987057</v>
      </c>
      <c r="R202" s="98">
        <v>716.52986801890586</v>
      </c>
      <c r="S202" s="98">
        <v>515.78443538205124</v>
      </c>
      <c r="T202" s="95"/>
    </row>
    <row r="203" spans="1:20" ht="12.75">
      <c r="A203" s="123"/>
      <c r="C203" s="79"/>
      <c r="D203" s="79" t="s">
        <v>130</v>
      </c>
      <c r="E203" s="71" t="s">
        <v>345</v>
      </c>
      <c r="G203" s="97">
        <v>0</v>
      </c>
      <c r="H203" s="98">
        <v>0</v>
      </c>
      <c r="I203" s="98">
        <v>0</v>
      </c>
      <c r="J203" s="98">
        <v>0</v>
      </c>
      <c r="K203" s="98">
        <v>0</v>
      </c>
      <c r="L203" s="98">
        <v>0</v>
      </c>
      <c r="M203" s="98">
        <v>0</v>
      </c>
      <c r="N203" s="98">
        <v>0</v>
      </c>
      <c r="O203" s="98">
        <v>0</v>
      </c>
      <c r="P203" s="98">
        <v>0</v>
      </c>
      <c r="Q203" s="98">
        <v>0</v>
      </c>
      <c r="R203" s="98">
        <v>0</v>
      </c>
      <c r="S203" s="98">
        <v>0</v>
      </c>
      <c r="T203" s="95"/>
    </row>
    <row r="204" spans="1:20" ht="12.75">
      <c r="A204" s="123"/>
      <c r="C204" s="79"/>
      <c r="D204" s="79" t="s">
        <v>131</v>
      </c>
      <c r="G204" s="97">
        <v>0</v>
      </c>
      <c r="H204" s="98">
        <v>0</v>
      </c>
      <c r="I204" s="98">
        <v>0</v>
      </c>
      <c r="J204" s="98">
        <v>0</v>
      </c>
      <c r="K204" s="98">
        <v>0</v>
      </c>
      <c r="L204" s="98">
        <v>0</v>
      </c>
      <c r="M204" s="98">
        <v>0</v>
      </c>
      <c r="N204" s="98">
        <v>0</v>
      </c>
      <c r="O204" s="98">
        <v>0</v>
      </c>
      <c r="P204" s="98">
        <v>0</v>
      </c>
      <c r="Q204" s="98">
        <v>0</v>
      </c>
      <c r="R204" s="98">
        <v>0</v>
      </c>
      <c r="S204" s="98">
        <v>0</v>
      </c>
      <c r="T204" s="95"/>
    </row>
    <row r="205" spans="1:20" ht="12.75">
      <c r="A205" s="123"/>
      <c r="C205" s="79"/>
      <c r="D205" s="79" t="s">
        <v>132</v>
      </c>
      <c r="G205" s="97">
        <v>0</v>
      </c>
      <c r="H205" s="98">
        <v>0</v>
      </c>
      <c r="I205" s="98">
        <v>0</v>
      </c>
      <c r="J205" s="98">
        <v>0</v>
      </c>
      <c r="K205" s="98">
        <v>0</v>
      </c>
      <c r="L205" s="98">
        <v>0</v>
      </c>
      <c r="M205" s="98">
        <v>0</v>
      </c>
      <c r="N205" s="98">
        <v>0</v>
      </c>
      <c r="O205" s="98">
        <v>0</v>
      </c>
      <c r="P205" s="98">
        <v>0</v>
      </c>
      <c r="Q205" s="98">
        <v>0</v>
      </c>
      <c r="R205" s="98">
        <v>0</v>
      </c>
      <c r="S205" s="98">
        <v>0</v>
      </c>
      <c r="T205" s="95"/>
    </row>
    <row r="206" spans="1:20" ht="12.75">
      <c r="A206" s="123" t="s">
        <v>258</v>
      </c>
      <c r="C206" s="79"/>
      <c r="D206" s="79" t="s">
        <v>133</v>
      </c>
      <c r="E206" s="71" t="s">
        <v>346</v>
      </c>
      <c r="G206" s="97">
        <v>2611.2898894827422</v>
      </c>
      <c r="H206" s="98">
        <v>0</v>
      </c>
      <c r="I206" s="98">
        <v>0</v>
      </c>
      <c r="J206" s="98">
        <v>0</v>
      </c>
      <c r="K206" s="98">
        <v>0</v>
      </c>
      <c r="L206" s="98">
        <v>0</v>
      </c>
      <c r="M206" s="98">
        <v>559.59461595861069</v>
      </c>
      <c r="N206" s="98">
        <v>997.18547350564904</v>
      </c>
      <c r="O206" s="98">
        <v>1054.5098000184823</v>
      </c>
      <c r="P206" s="98">
        <v>0</v>
      </c>
      <c r="Q206" s="98">
        <v>0</v>
      </c>
      <c r="R206" s="98">
        <v>0</v>
      </c>
      <c r="S206" s="98">
        <v>0</v>
      </c>
      <c r="T206" s="95"/>
    </row>
    <row r="207" spans="1:20" ht="12.75">
      <c r="A207" s="123"/>
      <c r="C207" s="79"/>
      <c r="D207" s="79" t="s">
        <v>332</v>
      </c>
      <c r="G207" s="97">
        <v>0</v>
      </c>
      <c r="H207" s="98">
        <v>0</v>
      </c>
      <c r="I207" s="98">
        <v>0</v>
      </c>
      <c r="J207" s="98">
        <v>0</v>
      </c>
      <c r="K207" s="98">
        <v>0</v>
      </c>
      <c r="L207" s="98">
        <v>0</v>
      </c>
      <c r="M207" s="98">
        <v>0</v>
      </c>
      <c r="N207" s="98">
        <v>0</v>
      </c>
      <c r="O207" s="98">
        <v>0</v>
      </c>
      <c r="P207" s="98">
        <v>0</v>
      </c>
      <c r="Q207" s="98">
        <v>0</v>
      </c>
      <c r="R207" s="98">
        <v>0</v>
      </c>
      <c r="S207" s="98">
        <v>0</v>
      </c>
      <c r="T207" s="95"/>
    </row>
    <row r="208" spans="1:20" ht="12.75">
      <c r="A208" s="123" t="s">
        <v>258</v>
      </c>
      <c r="C208" s="79"/>
      <c r="D208" s="79" t="s">
        <v>134</v>
      </c>
      <c r="E208" s="71" t="s">
        <v>345</v>
      </c>
      <c r="G208" s="97">
        <v>21732.565810049338</v>
      </c>
      <c r="H208" s="98">
        <v>1325.7523431955972</v>
      </c>
      <c r="I208" s="98">
        <v>1550.3468017311268</v>
      </c>
      <c r="J208" s="98">
        <v>1757.742003846166</v>
      </c>
      <c r="K208" s="98">
        <v>2156.8362723165878</v>
      </c>
      <c r="L208" s="98">
        <v>2399.4968566897051</v>
      </c>
      <c r="M208" s="98">
        <v>2378.9971714124094</v>
      </c>
      <c r="N208" s="98">
        <v>2164.934355787811</v>
      </c>
      <c r="O208" s="98">
        <v>2042.4753887863151</v>
      </c>
      <c r="P208" s="98">
        <v>1954.0005388614438</v>
      </c>
      <c r="Q208" s="98">
        <v>1837.5662426140048</v>
      </c>
      <c r="R208" s="98">
        <v>1255.3071344370185</v>
      </c>
      <c r="S208" s="98">
        <v>909.11070037115064</v>
      </c>
      <c r="T208" s="95"/>
    </row>
    <row r="209" spans="1:20" s="100" customFormat="1" ht="12.75">
      <c r="A209" s="123"/>
      <c r="B209" s="71"/>
      <c r="C209" s="79"/>
      <c r="D209" s="79" t="s">
        <v>135</v>
      </c>
      <c r="E209" s="71"/>
      <c r="F209" s="71"/>
      <c r="G209" s="97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>
        <v>0</v>
      </c>
      <c r="Q209" s="98">
        <v>0</v>
      </c>
      <c r="R209" s="98">
        <v>0</v>
      </c>
      <c r="S209" s="98">
        <v>0</v>
      </c>
      <c r="T209" s="99"/>
    </row>
    <row r="210" spans="1:20" s="100" customFormat="1" ht="12.75">
      <c r="A210" s="123"/>
      <c r="B210" s="71"/>
      <c r="C210" s="79"/>
      <c r="D210" s="79" t="s">
        <v>136</v>
      </c>
      <c r="E210" s="71"/>
      <c r="F210" s="71"/>
      <c r="G210" s="97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>
        <v>0</v>
      </c>
      <c r="Q210" s="98">
        <v>0</v>
      </c>
      <c r="R210" s="98">
        <v>0</v>
      </c>
      <c r="S210" s="98">
        <v>0</v>
      </c>
      <c r="T210" s="99"/>
    </row>
    <row r="211" spans="1:20" ht="12.75">
      <c r="A211" s="123" t="s">
        <v>258</v>
      </c>
      <c r="D211" s="79" t="s">
        <v>137</v>
      </c>
      <c r="E211" s="71" t="s">
        <v>345</v>
      </c>
      <c r="G211" s="97">
        <v>20663.611224066772</v>
      </c>
      <c r="H211" s="98">
        <v>1157.4696646388841</v>
      </c>
      <c r="I211" s="98">
        <v>1393.2582257501647</v>
      </c>
      <c r="J211" s="98">
        <v>1725.8460367447642</v>
      </c>
      <c r="K211" s="98">
        <v>2148.6455432717498</v>
      </c>
      <c r="L211" s="98">
        <v>2495.5920639422293</v>
      </c>
      <c r="M211" s="98">
        <v>2113.7536110988899</v>
      </c>
      <c r="N211" s="98">
        <v>2205.4455646269112</v>
      </c>
      <c r="O211" s="98">
        <v>2034.9028279712763</v>
      </c>
      <c r="P211" s="98">
        <v>1953.343735117282</v>
      </c>
      <c r="Q211" s="98">
        <v>1678.6305704031004</v>
      </c>
      <c r="R211" s="98">
        <v>1080.2857052278055</v>
      </c>
      <c r="S211" s="98">
        <v>676.43767527371551</v>
      </c>
      <c r="T211" s="95"/>
    </row>
    <row r="212" spans="1:20" ht="12.75">
      <c r="A212" s="123" t="s">
        <v>258</v>
      </c>
      <c r="D212" s="79" t="s">
        <v>138</v>
      </c>
      <c r="E212" s="71" t="s">
        <v>345</v>
      </c>
      <c r="G212" s="97">
        <v>11283.16396854688</v>
      </c>
      <c r="H212" s="98">
        <v>490.86309472289616</v>
      </c>
      <c r="I212" s="98">
        <v>688.51625231537685</v>
      </c>
      <c r="J212" s="98">
        <v>696.98396215080925</v>
      </c>
      <c r="K212" s="98">
        <v>978.57257554356454</v>
      </c>
      <c r="L212" s="98">
        <v>1262.5895704204945</v>
      </c>
      <c r="M212" s="98">
        <v>1331.2678217686127</v>
      </c>
      <c r="N212" s="98">
        <v>1518.3437704414714</v>
      </c>
      <c r="O212" s="98">
        <v>1446.3685156532856</v>
      </c>
      <c r="P212" s="98">
        <v>1094.4897931853816</v>
      </c>
      <c r="Q212" s="98">
        <v>918.05988041030821</v>
      </c>
      <c r="R212" s="98">
        <v>470.02094743272596</v>
      </c>
      <c r="S212" s="98">
        <v>387.08778450195285</v>
      </c>
      <c r="T212" s="95"/>
    </row>
    <row r="213" spans="1:20" ht="12.75">
      <c r="A213" s="123"/>
      <c r="D213" s="79" t="s">
        <v>139</v>
      </c>
      <c r="G213" s="97">
        <v>0</v>
      </c>
      <c r="H213" s="98">
        <v>0</v>
      </c>
      <c r="I213" s="98">
        <v>0</v>
      </c>
      <c r="J213" s="98">
        <v>0</v>
      </c>
      <c r="K213" s="98">
        <v>0</v>
      </c>
      <c r="L213" s="98">
        <v>0</v>
      </c>
      <c r="M213" s="98">
        <v>0</v>
      </c>
      <c r="N213" s="98">
        <v>0</v>
      </c>
      <c r="O213" s="98">
        <v>0</v>
      </c>
      <c r="P213" s="98">
        <v>0</v>
      </c>
      <c r="Q213" s="98">
        <v>0</v>
      </c>
      <c r="R213" s="98">
        <v>0</v>
      </c>
      <c r="S213" s="98">
        <v>0</v>
      </c>
      <c r="T213" s="95"/>
    </row>
    <row r="214" spans="1:20" ht="12.75">
      <c r="A214" s="123"/>
      <c r="D214" s="79" t="s">
        <v>140</v>
      </c>
      <c r="G214" s="97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0</v>
      </c>
      <c r="P214" s="98">
        <v>0</v>
      </c>
      <c r="Q214" s="98">
        <v>0</v>
      </c>
      <c r="R214" s="98">
        <v>0</v>
      </c>
      <c r="S214" s="98">
        <v>0</v>
      </c>
      <c r="T214" s="95"/>
    </row>
    <row r="215" spans="1:20" ht="12.75">
      <c r="A215" s="100"/>
      <c r="D215" s="79" t="s">
        <v>333</v>
      </c>
      <c r="G215" s="97">
        <v>0</v>
      </c>
      <c r="H215" s="98">
        <v>0</v>
      </c>
      <c r="I215" s="98">
        <v>0</v>
      </c>
      <c r="J215" s="98">
        <v>0</v>
      </c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8">
        <v>0</v>
      </c>
      <c r="Q215" s="98">
        <v>0</v>
      </c>
      <c r="R215" s="98">
        <v>0</v>
      </c>
      <c r="S215" s="98">
        <v>0</v>
      </c>
      <c r="T215" s="95"/>
    </row>
    <row r="216" spans="1:20" ht="12.75">
      <c r="A216" s="100"/>
      <c r="B216" s="84"/>
      <c r="D216" s="79" t="s">
        <v>141</v>
      </c>
      <c r="E216" s="78"/>
      <c r="F216" s="78"/>
      <c r="G216" s="97">
        <v>0</v>
      </c>
      <c r="H216" s="98">
        <v>0</v>
      </c>
      <c r="I216" s="98">
        <v>0</v>
      </c>
      <c r="J216" s="98">
        <v>0</v>
      </c>
      <c r="K216" s="98">
        <v>0</v>
      </c>
      <c r="L216" s="98">
        <v>0</v>
      </c>
      <c r="M216" s="98">
        <v>0</v>
      </c>
      <c r="N216" s="98">
        <v>0</v>
      </c>
      <c r="O216" s="98">
        <v>0</v>
      </c>
      <c r="P216" s="98">
        <v>0</v>
      </c>
      <c r="Q216" s="98">
        <v>0</v>
      </c>
      <c r="R216" s="98">
        <v>0</v>
      </c>
      <c r="S216" s="98">
        <v>0</v>
      </c>
      <c r="T216" s="95"/>
    </row>
    <row r="217" spans="1:20" ht="12.75">
      <c r="A217" s="100" t="s">
        <v>258</v>
      </c>
      <c r="D217" s="79" t="s">
        <v>43</v>
      </c>
      <c r="G217" s="97">
        <v>838.3220214946673</v>
      </c>
      <c r="H217" s="98">
        <v>76.811564494047786</v>
      </c>
      <c r="I217" s="98">
        <v>69.153155793259216</v>
      </c>
      <c r="J217" s="98">
        <v>76.735738665327105</v>
      </c>
      <c r="K217" s="98">
        <v>71.352104826158907</v>
      </c>
      <c r="L217" s="98">
        <v>73.171924715455191</v>
      </c>
      <c r="M217" s="98">
        <v>74.991744604751489</v>
      </c>
      <c r="N217" s="98">
        <v>64.982735213621865</v>
      </c>
      <c r="O217" s="98">
        <v>56.414416568185146</v>
      </c>
      <c r="P217" s="98">
        <v>55.26793003792848</v>
      </c>
      <c r="Q217" s="98">
        <v>76.811564494047786</v>
      </c>
      <c r="R217" s="98">
        <v>63.873403339438333</v>
      </c>
      <c r="S217" s="98">
        <v>78.755738742445999</v>
      </c>
      <c r="T217" s="95"/>
    </row>
    <row r="218" spans="1:20" ht="12.75">
      <c r="A218" s="100" t="s">
        <v>258</v>
      </c>
      <c r="B218" s="84"/>
      <c r="D218" s="79" t="s">
        <v>142</v>
      </c>
      <c r="E218" s="71" t="s">
        <v>345</v>
      </c>
      <c r="G218" s="97">
        <v>7738.9439008628688</v>
      </c>
      <c r="H218" s="98">
        <v>337.05718322821792</v>
      </c>
      <c r="I218" s="98">
        <v>470.61402249340313</v>
      </c>
      <c r="J218" s="98">
        <v>580.87093812898615</v>
      </c>
      <c r="K218" s="98">
        <v>717.80491965372084</v>
      </c>
      <c r="L218" s="98">
        <v>837.54960236475938</v>
      </c>
      <c r="M218" s="98">
        <v>841.47297910262478</v>
      </c>
      <c r="N218" s="98">
        <v>1058.3592940490021</v>
      </c>
      <c r="O218" s="98">
        <v>963.50448595964815</v>
      </c>
      <c r="P218" s="98">
        <v>740.72008135678561</v>
      </c>
      <c r="Q218" s="98">
        <v>621.84880025290147</v>
      </c>
      <c r="R218" s="98">
        <v>314.23888912404948</v>
      </c>
      <c r="S218" s="98">
        <v>254.90270514877034</v>
      </c>
      <c r="T218" s="95"/>
    </row>
    <row r="219" spans="1:20" ht="12.75">
      <c r="A219" s="100" t="s">
        <v>258</v>
      </c>
      <c r="B219" s="78"/>
      <c r="D219" s="79" t="s">
        <v>143</v>
      </c>
      <c r="E219" s="71" t="s">
        <v>345</v>
      </c>
      <c r="G219" s="97">
        <v>16240.419025005074</v>
      </c>
      <c r="H219" s="98">
        <v>1177.9204381516054</v>
      </c>
      <c r="I219" s="98">
        <v>1297.9726117604562</v>
      </c>
      <c r="J219" s="98">
        <v>1075.5174454686451</v>
      </c>
      <c r="K219" s="98">
        <v>994.11002688134397</v>
      </c>
      <c r="L219" s="98">
        <v>1755.4997897786197</v>
      </c>
      <c r="M219" s="98">
        <v>2039.924329586433</v>
      </c>
      <c r="N219" s="98">
        <v>1827.3694142739303</v>
      </c>
      <c r="O219" s="98">
        <v>1558.2352974945402</v>
      </c>
      <c r="P219" s="98">
        <v>1403.5257929289066</v>
      </c>
      <c r="Q219" s="98">
        <v>1490.4867679776053</v>
      </c>
      <c r="R219" s="98">
        <v>956.36902425245796</v>
      </c>
      <c r="S219" s="98">
        <v>663.48808645053077</v>
      </c>
      <c r="T219" s="95"/>
    </row>
    <row r="220" spans="1:20" ht="12.75">
      <c r="A220" s="100" t="s">
        <v>258</v>
      </c>
      <c r="B220" s="78"/>
      <c r="D220" s="79" t="s">
        <v>144</v>
      </c>
      <c r="G220" s="97">
        <v>11.572889415308634</v>
      </c>
      <c r="H220" s="98">
        <v>1.3562082839840737</v>
      </c>
      <c r="I220" s="98">
        <v>2.5318155093254724</v>
      </c>
      <c r="J220" s="98">
        <v>1.9309197882915836</v>
      </c>
      <c r="K220" s="98">
        <v>1.414363428036133</v>
      </c>
      <c r="L220" s="98">
        <v>1.3935712900231185</v>
      </c>
      <c r="M220" s="98">
        <v>1.4906622233964903</v>
      </c>
      <c r="N220" s="98">
        <v>1.3449973627182288</v>
      </c>
      <c r="O220" s="98">
        <v>1.7894525135543571</v>
      </c>
      <c r="P220" s="98">
        <v>1.6298474564279755</v>
      </c>
      <c r="Q220" s="98">
        <v>1.5922901682373691</v>
      </c>
      <c r="R220" s="98">
        <v>1.0991051688381464</v>
      </c>
      <c r="S220" s="98">
        <v>-6.0003437775243142</v>
      </c>
      <c r="T220" s="95"/>
    </row>
    <row r="221" spans="1:20" ht="12.75">
      <c r="A221" s="100"/>
      <c r="D221" s="79" t="s">
        <v>145</v>
      </c>
      <c r="G221" s="97">
        <v>0</v>
      </c>
      <c r="H221" s="98">
        <v>0</v>
      </c>
      <c r="I221" s="98">
        <v>0</v>
      </c>
      <c r="J221" s="98">
        <v>0</v>
      </c>
      <c r="K221" s="98">
        <v>0</v>
      </c>
      <c r="L221" s="98">
        <v>0</v>
      </c>
      <c r="M221" s="98">
        <v>0</v>
      </c>
      <c r="N221" s="98">
        <v>0</v>
      </c>
      <c r="O221" s="98">
        <v>0</v>
      </c>
      <c r="P221" s="98">
        <v>0</v>
      </c>
      <c r="Q221" s="98">
        <v>0</v>
      </c>
      <c r="R221" s="98">
        <v>0</v>
      </c>
      <c r="S221" s="98">
        <v>0</v>
      </c>
      <c r="T221" s="95"/>
    </row>
    <row r="222" spans="1:20" ht="12.75">
      <c r="A222" s="100" t="s">
        <v>258</v>
      </c>
      <c r="B222" s="85"/>
      <c r="D222" s="79" t="s">
        <v>146</v>
      </c>
      <c r="E222" s="85" t="s">
        <v>344</v>
      </c>
      <c r="F222" s="85"/>
      <c r="G222" s="97">
        <v>25310.121555455516</v>
      </c>
      <c r="H222" s="98">
        <v>3571.5705067750296</v>
      </c>
      <c r="I222" s="98">
        <v>2753.8842587829745</v>
      </c>
      <c r="J222" s="98">
        <v>2339.9770544451367</v>
      </c>
      <c r="K222" s="98">
        <v>2255.8260363729755</v>
      </c>
      <c r="L222" s="98">
        <v>1879.5714111156892</v>
      </c>
      <c r="M222" s="98">
        <v>1571.2964911746769</v>
      </c>
      <c r="N222" s="98">
        <v>1216.6923318967065</v>
      </c>
      <c r="O222" s="98">
        <v>950.61623599431709</v>
      </c>
      <c r="P222" s="98">
        <v>1217.0810768659614</v>
      </c>
      <c r="Q222" s="98">
        <v>1641.2743297007519</v>
      </c>
      <c r="R222" s="98">
        <v>2348.4105101131959</v>
      </c>
      <c r="S222" s="98">
        <v>3563.9213122181009</v>
      </c>
      <c r="T222" s="95"/>
    </row>
    <row r="223" spans="1:20" ht="12.75">
      <c r="A223" s="100" t="s">
        <v>258</v>
      </c>
      <c r="D223" s="79" t="s">
        <v>147</v>
      </c>
      <c r="E223" s="149" t="s">
        <v>344</v>
      </c>
      <c r="F223" s="149"/>
      <c r="G223" s="97">
        <v>31427.014724669007</v>
      </c>
      <c r="H223" s="98">
        <v>4689.6295569385902</v>
      </c>
      <c r="I223" s="98">
        <v>4374.2002956679053</v>
      </c>
      <c r="J223" s="98">
        <v>3779.0488748220159</v>
      </c>
      <c r="K223" s="98">
        <v>3394.3710701468822</v>
      </c>
      <c r="L223" s="98">
        <v>3206.8394613871096</v>
      </c>
      <c r="M223" s="98">
        <v>1724.5031937228925</v>
      </c>
      <c r="N223" s="98">
        <v>1438.0879291647343</v>
      </c>
      <c r="O223" s="98">
        <v>1426.3455209284534</v>
      </c>
      <c r="P223" s="98">
        <v>1625.8202832774828</v>
      </c>
      <c r="Q223" s="98">
        <v>1617.6728897374137</v>
      </c>
      <c r="R223" s="98">
        <v>1558.2959194047046</v>
      </c>
      <c r="S223" s="98">
        <v>2592.1997294708226</v>
      </c>
      <c r="T223" s="95"/>
    </row>
    <row r="224" spans="1:20" ht="12.75">
      <c r="A224" s="100" t="s">
        <v>258</v>
      </c>
      <c r="D224" s="79" t="s">
        <v>148</v>
      </c>
      <c r="E224" s="85" t="s">
        <v>344</v>
      </c>
      <c r="F224" s="85"/>
      <c r="G224" s="97">
        <v>11625.467058016977</v>
      </c>
      <c r="H224" s="98">
        <v>556.9730801265913</v>
      </c>
      <c r="I224" s="98">
        <v>716.06082490846029</v>
      </c>
      <c r="J224" s="98">
        <v>1143.801295926849</v>
      </c>
      <c r="K224" s="98">
        <v>1518.0777031879238</v>
      </c>
      <c r="L224" s="98">
        <v>1342.5390360513804</v>
      </c>
      <c r="M224" s="98">
        <v>1111.6512107000535</v>
      </c>
      <c r="N224" s="98">
        <v>870.30869482310322</v>
      </c>
      <c r="O224" s="98">
        <v>649.7896059355495</v>
      </c>
      <c r="P224" s="98">
        <v>848.06579106994491</v>
      </c>
      <c r="Q224" s="98">
        <v>738.30572018297732</v>
      </c>
      <c r="R224" s="98">
        <v>1028.5051939664422</v>
      </c>
      <c r="S224" s="98">
        <v>1101.3889011376989</v>
      </c>
      <c r="T224" s="95"/>
    </row>
    <row r="225" spans="1:20" ht="12.75">
      <c r="A225" s="100"/>
      <c r="D225" s="79"/>
      <c r="E225" s="85"/>
      <c r="F225" s="85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95"/>
    </row>
    <row r="226" spans="1:20" ht="12.75">
      <c r="A226" s="100" t="s">
        <v>337</v>
      </c>
      <c r="D226" s="79" t="s">
        <v>149</v>
      </c>
      <c r="G226" s="97">
        <v>279324.42577565968</v>
      </c>
      <c r="H226" s="98">
        <v>27947.532485988078</v>
      </c>
      <c r="I226" s="98">
        <v>26270.508355225924</v>
      </c>
      <c r="J226" s="98">
        <v>26310.656042479346</v>
      </c>
      <c r="K226" s="98">
        <v>26941.02924173525</v>
      </c>
      <c r="L226" s="98">
        <v>26313.384364396818</v>
      </c>
      <c r="M226" s="98">
        <v>22425.22761056279</v>
      </c>
      <c r="N226" s="98">
        <v>21059.632828140882</v>
      </c>
      <c r="O226" s="98">
        <v>18776.091832115093</v>
      </c>
      <c r="P226" s="98">
        <v>19103.984662021816</v>
      </c>
      <c r="Q226" s="98">
        <v>19996.35905151469</v>
      </c>
      <c r="R226" s="98">
        <v>20058.606950893838</v>
      </c>
      <c r="S226" s="98">
        <v>24121.412350585153</v>
      </c>
      <c r="T226" s="95"/>
    </row>
    <row r="227" spans="1:20" ht="12.75">
      <c r="D227" s="100"/>
      <c r="E227" s="85"/>
      <c r="F227" s="85"/>
      <c r="G227" s="97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5"/>
    </row>
    <row r="228" spans="1:20" ht="12.75">
      <c r="A228" s="100" t="s">
        <v>258</v>
      </c>
      <c r="C228" s="89" t="s">
        <v>150</v>
      </c>
      <c r="D228" s="100"/>
      <c r="E228" s="85"/>
      <c r="F228" s="85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5"/>
    </row>
    <row r="229" spans="1:20" ht="12.75">
      <c r="A229" s="100"/>
      <c r="D229" s="100" t="s">
        <v>151</v>
      </c>
      <c r="E229" s="85"/>
      <c r="F229" s="85"/>
      <c r="G229" s="97">
        <v>0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7">
        <v>0</v>
      </c>
      <c r="N229" s="97">
        <v>0</v>
      </c>
      <c r="O229" s="97">
        <v>0</v>
      </c>
      <c r="P229" s="97">
        <v>0</v>
      </c>
      <c r="Q229" s="97">
        <v>0</v>
      </c>
      <c r="R229" s="97">
        <v>0</v>
      </c>
      <c r="S229" s="97">
        <v>0</v>
      </c>
      <c r="T229" s="95"/>
    </row>
    <row r="230" spans="1:20" ht="12.75">
      <c r="A230" s="100"/>
      <c r="D230" s="100" t="s">
        <v>152</v>
      </c>
      <c r="E230" s="85"/>
      <c r="F230" s="85"/>
      <c r="G230" s="97">
        <v>0</v>
      </c>
      <c r="H230" s="97">
        <v>0</v>
      </c>
      <c r="I230" s="97">
        <v>0</v>
      </c>
      <c r="J230" s="97">
        <v>0</v>
      </c>
      <c r="K230" s="97">
        <v>0</v>
      </c>
      <c r="L230" s="97">
        <v>0</v>
      </c>
      <c r="M230" s="97">
        <v>0</v>
      </c>
      <c r="N230" s="97">
        <v>0</v>
      </c>
      <c r="O230" s="97">
        <v>0</v>
      </c>
      <c r="P230" s="97">
        <v>0</v>
      </c>
      <c r="Q230" s="97">
        <v>0</v>
      </c>
      <c r="R230" s="97">
        <v>0</v>
      </c>
      <c r="S230" s="97">
        <v>0</v>
      </c>
      <c r="T230" s="95"/>
    </row>
    <row r="231" spans="1:20" ht="12.75">
      <c r="A231" s="100"/>
      <c r="D231" s="100" t="s">
        <v>153</v>
      </c>
      <c r="E231" s="85"/>
      <c r="F231" s="85"/>
      <c r="G231" s="97">
        <v>0</v>
      </c>
      <c r="H231" s="97">
        <v>0</v>
      </c>
      <c r="I231" s="97">
        <v>0</v>
      </c>
      <c r="J231" s="97">
        <v>0</v>
      </c>
      <c r="K231" s="97">
        <v>0</v>
      </c>
      <c r="L231" s="97">
        <v>0</v>
      </c>
      <c r="M231" s="97">
        <v>0</v>
      </c>
      <c r="N231" s="97">
        <v>0</v>
      </c>
      <c r="O231" s="97">
        <v>0</v>
      </c>
      <c r="P231" s="97">
        <v>0</v>
      </c>
      <c r="Q231" s="97">
        <v>0</v>
      </c>
      <c r="R231" s="97">
        <v>0</v>
      </c>
      <c r="S231" s="97">
        <v>0</v>
      </c>
      <c r="T231" s="95"/>
    </row>
    <row r="232" spans="1:20" ht="12.75">
      <c r="D232" s="100" t="s">
        <v>154</v>
      </c>
      <c r="E232" s="85"/>
      <c r="F232" s="85"/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  <c r="N232" s="97">
        <v>0</v>
      </c>
      <c r="O232" s="97">
        <v>0</v>
      </c>
      <c r="P232" s="97">
        <v>0</v>
      </c>
      <c r="Q232" s="97">
        <v>0</v>
      </c>
      <c r="R232" s="97">
        <v>0</v>
      </c>
      <c r="S232" s="97">
        <v>0</v>
      </c>
      <c r="T232" s="95"/>
    </row>
    <row r="233" spans="1:20" ht="12.75">
      <c r="A233" s="100" t="s">
        <v>258</v>
      </c>
      <c r="D233" s="100" t="s">
        <v>155</v>
      </c>
      <c r="E233" s="85"/>
      <c r="F233" s="85"/>
      <c r="G233" s="97">
        <v>5151.5190000000002</v>
      </c>
      <c r="H233" s="97">
        <v>0</v>
      </c>
      <c r="I233" s="97">
        <v>1E-3</v>
      </c>
      <c r="J233" s="97">
        <v>0</v>
      </c>
      <c r="K233" s="97">
        <v>225.07400000000001</v>
      </c>
      <c r="L233" s="97">
        <v>0.48399999999999999</v>
      </c>
      <c r="M233" s="97">
        <v>421.21699999999998</v>
      </c>
      <c r="N233" s="97">
        <v>2064.19</v>
      </c>
      <c r="O233" s="97">
        <v>1564.356</v>
      </c>
      <c r="P233" s="97">
        <v>671.572</v>
      </c>
      <c r="Q233" s="97">
        <v>204.625</v>
      </c>
      <c r="R233" s="97">
        <v>0</v>
      </c>
      <c r="S233" s="97">
        <v>0</v>
      </c>
      <c r="T233" s="95"/>
    </row>
    <row r="234" spans="1:20" ht="12.75">
      <c r="A234" s="100"/>
      <c r="D234" s="100" t="s">
        <v>156</v>
      </c>
      <c r="E234" s="85"/>
      <c r="F234" s="85"/>
      <c r="G234" s="97">
        <v>0</v>
      </c>
      <c r="H234" s="97">
        <v>0</v>
      </c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0</v>
      </c>
      <c r="O234" s="97">
        <v>0</v>
      </c>
      <c r="P234" s="97">
        <v>0</v>
      </c>
      <c r="Q234" s="97">
        <v>0</v>
      </c>
      <c r="R234" s="97">
        <v>0</v>
      </c>
      <c r="S234" s="97">
        <v>0</v>
      </c>
      <c r="T234" s="95"/>
    </row>
    <row r="235" spans="1:20" ht="12.75">
      <c r="A235" s="100"/>
      <c r="D235" s="100" t="s">
        <v>157</v>
      </c>
      <c r="E235" s="79"/>
      <c r="F235" s="79"/>
      <c r="G235" s="97">
        <v>0</v>
      </c>
      <c r="H235" s="97">
        <v>0</v>
      </c>
      <c r="I235" s="97">
        <v>0</v>
      </c>
      <c r="J235" s="97">
        <v>0</v>
      </c>
      <c r="K235" s="97">
        <v>0</v>
      </c>
      <c r="L235" s="97">
        <v>0</v>
      </c>
      <c r="M235" s="97">
        <v>0</v>
      </c>
      <c r="N235" s="97">
        <v>0</v>
      </c>
      <c r="O235" s="97">
        <v>0</v>
      </c>
      <c r="P235" s="97">
        <v>0</v>
      </c>
      <c r="Q235" s="97">
        <v>0</v>
      </c>
      <c r="R235" s="97">
        <v>0</v>
      </c>
      <c r="S235" s="97">
        <v>0</v>
      </c>
      <c r="T235" s="95"/>
    </row>
    <row r="236" spans="1:20" ht="12.75">
      <c r="A236" s="100"/>
      <c r="D236" s="100" t="s">
        <v>158</v>
      </c>
      <c r="E236" s="85"/>
      <c r="F236" s="85"/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  <c r="Q236" s="97">
        <v>0</v>
      </c>
      <c r="R236" s="97">
        <v>0</v>
      </c>
      <c r="S236" s="97">
        <v>0</v>
      </c>
      <c r="T236" s="95"/>
    </row>
    <row r="237" spans="1:20" ht="12.75">
      <c r="A237" s="100"/>
      <c r="D237" s="100" t="s">
        <v>334</v>
      </c>
      <c r="E237" s="85"/>
      <c r="F237" s="85"/>
      <c r="G237" s="97">
        <v>0</v>
      </c>
      <c r="H237" s="97">
        <v>0</v>
      </c>
      <c r="I237" s="97">
        <v>0</v>
      </c>
      <c r="J237" s="97">
        <v>0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  <c r="P237" s="97">
        <v>0</v>
      </c>
      <c r="Q237" s="97">
        <v>0</v>
      </c>
      <c r="R237" s="97">
        <v>0</v>
      </c>
      <c r="S237" s="97">
        <v>0</v>
      </c>
      <c r="T237" s="95"/>
    </row>
    <row r="238" spans="1:20" ht="12.75">
      <c r="A238" s="100"/>
      <c r="D238" s="100" t="s">
        <v>159</v>
      </c>
      <c r="E238" s="85"/>
      <c r="F238" s="85"/>
      <c r="G238" s="97">
        <v>0</v>
      </c>
      <c r="H238" s="97">
        <v>0</v>
      </c>
      <c r="I238" s="97">
        <v>0</v>
      </c>
      <c r="J238" s="97">
        <v>0</v>
      </c>
      <c r="K238" s="97">
        <v>0</v>
      </c>
      <c r="L238" s="97">
        <v>0</v>
      </c>
      <c r="M238" s="97">
        <v>0</v>
      </c>
      <c r="N238" s="97">
        <v>0</v>
      </c>
      <c r="O238" s="97">
        <v>0</v>
      </c>
      <c r="P238" s="97">
        <v>0</v>
      </c>
      <c r="Q238" s="97">
        <v>0</v>
      </c>
      <c r="R238" s="97">
        <v>0</v>
      </c>
      <c r="S238" s="97">
        <v>0</v>
      </c>
      <c r="T238" s="95"/>
    </row>
    <row r="239" spans="1:20" ht="12.75">
      <c r="A239" s="100"/>
      <c r="D239" s="100" t="s">
        <v>160</v>
      </c>
      <c r="E239" s="85"/>
      <c r="F239" s="85"/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97">
        <v>0</v>
      </c>
      <c r="Q239" s="97">
        <v>0</v>
      </c>
      <c r="R239" s="97">
        <v>0</v>
      </c>
      <c r="S239" s="97">
        <v>0</v>
      </c>
      <c r="T239" s="95"/>
    </row>
    <row r="240" spans="1:20" ht="12.75">
      <c r="A240" s="100"/>
      <c r="D240" s="100" t="s">
        <v>161</v>
      </c>
      <c r="E240" s="85"/>
      <c r="F240" s="85"/>
      <c r="G240" s="97">
        <v>0</v>
      </c>
      <c r="H240" s="97">
        <v>0</v>
      </c>
      <c r="I240" s="97">
        <v>0</v>
      </c>
      <c r="J240" s="97">
        <v>0</v>
      </c>
      <c r="K240" s="97">
        <v>0</v>
      </c>
      <c r="L240" s="97">
        <v>0</v>
      </c>
      <c r="M240" s="97">
        <v>0</v>
      </c>
      <c r="N240" s="97">
        <v>0</v>
      </c>
      <c r="O240" s="97">
        <v>0</v>
      </c>
      <c r="P240" s="97">
        <v>0</v>
      </c>
      <c r="Q240" s="97">
        <v>0</v>
      </c>
      <c r="R240" s="97">
        <v>0</v>
      </c>
      <c r="S240" s="97">
        <v>0</v>
      </c>
      <c r="T240" s="95"/>
    </row>
    <row r="241" spans="1:20" ht="12.75">
      <c r="A241" s="100"/>
      <c r="D241" s="100" t="s">
        <v>162</v>
      </c>
      <c r="E241" s="85"/>
      <c r="F241" s="85"/>
      <c r="G241" s="97">
        <v>0</v>
      </c>
      <c r="H241" s="97">
        <v>0</v>
      </c>
      <c r="I241" s="97">
        <v>0</v>
      </c>
      <c r="J241" s="97">
        <v>0</v>
      </c>
      <c r="K241" s="97">
        <v>0</v>
      </c>
      <c r="L241" s="97">
        <v>0</v>
      </c>
      <c r="M241" s="97">
        <v>0</v>
      </c>
      <c r="N241" s="97">
        <v>0</v>
      </c>
      <c r="O241" s="97">
        <v>0</v>
      </c>
      <c r="P241" s="97">
        <v>0</v>
      </c>
      <c r="Q241" s="97">
        <v>0</v>
      </c>
      <c r="R241" s="97">
        <v>0</v>
      </c>
      <c r="S241" s="97">
        <v>0</v>
      </c>
      <c r="T241" s="95"/>
    </row>
    <row r="242" spans="1:20" ht="12.75">
      <c r="A242" s="100"/>
      <c r="D242" s="100" t="s">
        <v>163</v>
      </c>
      <c r="E242" s="85"/>
      <c r="F242" s="85"/>
      <c r="G242" s="97">
        <v>0</v>
      </c>
      <c r="H242" s="97">
        <v>0</v>
      </c>
      <c r="I242" s="97">
        <v>0</v>
      </c>
      <c r="J242" s="97">
        <v>0</v>
      </c>
      <c r="K242" s="97">
        <v>0</v>
      </c>
      <c r="L242" s="97">
        <v>0</v>
      </c>
      <c r="M242" s="97">
        <v>0</v>
      </c>
      <c r="N242" s="97">
        <v>0</v>
      </c>
      <c r="O242" s="97">
        <v>0</v>
      </c>
      <c r="P242" s="97">
        <v>0</v>
      </c>
      <c r="Q242" s="97">
        <v>0</v>
      </c>
      <c r="R242" s="97">
        <v>0</v>
      </c>
      <c r="S242" s="97">
        <v>0</v>
      </c>
      <c r="T242" s="95"/>
    </row>
    <row r="243" spans="1:20" ht="12.75">
      <c r="A243" s="100"/>
      <c r="D243" s="100" t="s">
        <v>164</v>
      </c>
      <c r="E243" s="85"/>
      <c r="F243" s="85"/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  <c r="N243" s="97">
        <v>0</v>
      </c>
      <c r="O243" s="97">
        <v>0</v>
      </c>
      <c r="P243" s="97">
        <v>0</v>
      </c>
      <c r="Q243" s="97">
        <v>0</v>
      </c>
      <c r="R243" s="97">
        <v>0</v>
      </c>
      <c r="S243" s="97">
        <v>0</v>
      </c>
      <c r="T243" s="95"/>
    </row>
    <row r="244" spans="1:20" ht="12.75">
      <c r="A244" s="100"/>
      <c r="D244" s="100" t="s">
        <v>165</v>
      </c>
      <c r="E244" s="85"/>
      <c r="F244" s="85"/>
      <c r="G244" s="97">
        <v>0</v>
      </c>
      <c r="H244" s="97">
        <v>0</v>
      </c>
      <c r="I244" s="97">
        <v>0</v>
      </c>
      <c r="J244" s="97">
        <v>0</v>
      </c>
      <c r="K244" s="97">
        <v>0</v>
      </c>
      <c r="L244" s="97">
        <v>0</v>
      </c>
      <c r="M244" s="97">
        <v>0</v>
      </c>
      <c r="N244" s="97">
        <v>0</v>
      </c>
      <c r="O244" s="97">
        <v>0</v>
      </c>
      <c r="P244" s="97">
        <v>0</v>
      </c>
      <c r="Q244" s="97">
        <v>0</v>
      </c>
      <c r="R244" s="97">
        <v>0</v>
      </c>
      <c r="S244" s="97">
        <v>0</v>
      </c>
      <c r="T244" s="95"/>
    </row>
    <row r="245" spans="1:20" ht="12.75">
      <c r="A245" s="100"/>
      <c r="D245" s="100" t="s">
        <v>166</v>
      </c>
      <c r="E245" s="85"/>
      <c r="F245" s="85"/>
      <c r="G245" s="97">
        <v>0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  <c r="P245" s="97">
        <v>0</v>
      </c>
      <c r="Q245" s="97">
        <v>0</v>
      </c>
      <c r="R245" s="97">
        <v>0</v>
      </c>
      <c r="S245" s="97">
        <v>0</v>
      </c>
      <c r="T245" s="95"/>
    </row>
    <row r="246" spans="1:20" ht="12.75">
      <c r="A246" s="100"/>
      <c r="D246" s="100" t="s">
        <v>167</v>
      </c>
      <c r="E246" s="85"/>
      <c r="F246" s="85"/>
      <c r="G246" s="97">
        <v>0</v>
      </c>
      <c r="H246" s="97">
        <v>0</v>
      </c>
      <c r="I246" s="97">
        <v>0</v>
      </c>
      <c r="J246" s="97">
        <v>0</v>
      </c>
      <c r="K246" s="97">
        <v>0</v>
      </c>
      <c r="L246" s="97">
        <v>0</v>
      </c>
      <c r="M246" s="97">
        <v>0</v>
      </c>
      <c r="N246" s="97">
        <v>0</v>
      </c>
      <c r="O246" s="97">
        <v>0</v>
      </c>
      <c r="P246" s="97">
        <v>0</v>
      </c>
      <c r="Q246" s="97">
        <v>0</v>
      </c>
      <c r="R246" s="97">
        <v>0</v>
      </c>
      <c r="S246" s="97">
        <v>0</v>
      </c>
      <c r="T246" s="95"/>
    </row>
    <row r="247" spans="1:20" ht="12.75">
      <c r="A247" s="100"/>
      <c r="D247" s="100" t="s">
        <v>168</v>
      </c>
      <c r="E247" s="79"/>
      <c r="F247" s="79"/>
      <c r="G247" s="97">
        <v>0</v>
      </c>
      <c r="H247" s="97">
        <v>0</v>
      </c>
      <c r="I247" s="97">
        <v>0</v>
      </c>
      <c r="J247" s="97">
        <v>0</v>
      </c>
      <c r="K247" s="97">
        <v>0</v>
      </c>
      <c r="L247" s="97">
        <v>0</v>
      </c>
      <c r="M247" s="97">
        <v>0</v>
      </c>
      <c r="N247" s="97">
        <v>0</v>
      </c>
      <c r="O247" s="97">
        <v>0</v>
      </c>
      <c r="P247" s="97">
        <v>0</v>
      </c>
      <c r="Q247" s="97">
        <v>0</v>
      </c>
      <c r="R247" s="97">
        <v>0</v>
      </c>
      <c r="S247" s="97">
        <v>0</v>
      </c>
      <c r="T247" s="95"/>
    </row>
    <row r="248" spans="1:20" ht="12.75">
      <c r="A248" s="100"/>
      <c r="D248" s="100" t="s">
        <v>169</v>
      </c>
      <c r="E248" s="79"/>
      <c r="F248" s="79"/>
      <c r="G248" s="97">
        <v>0</v>
      </c>
      <c r="H248" s="97">
        <v>0</v>
      </c>
      <c r="I248" s="97">
        <v>0</v>
      </c>
      <c r="J248" s="97">
        <v>0</v>
      </c>
      <c r="K248" s="97">
        <v>0</v>
      </c>
      <c r="L248" s="97">
        <v>0</v>
      </c>
      <c r="M248" s="97">
        <v>0</v>
      </c>
      <c r="N248" s="97">
        <v>0</v>
      </c>
      <c r="O248" s="97">
        <v>0</v>
      </c>
      <c r="P248" s="97">
        <v>0</v>
      </c>
      <c r="Q248" s="97">
        <v>0</v>
      </c>
      <c r="R248" s="97">
        <v>0</v>
      </c>
      <c r="S248" s="97">
        <v>0</v>
      </c>
      <c r="T248" s="95"/>
    </row>
    <row r="249" spans="1:20" ht="12.75">
      <c r="A249" s="100"/>
      <c r="D249" s="100" t="s">
        <v>170</v>
      </c>
      <c r="E249" s="79"/>
      <c r="F249" s="79"/>
      <c r="G249" s="97">
        <v>0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  <c r="P249" s="97">
        <v>0</v>
      </c>
      <c r="Q249" s="97">
        <v>0</v>
      </c>
      <c r="R249" s="97">
        <v>0</v>
      </c>
      <c r="S249" s="97">
        <v>0</v>
      </c>
      <c r="T249" s="95"/>
    </row>
    <row r="250" spans="1:20" ht="12.75">
      <c r="A250" s="100"/>
      <c r="D250" s="100" t="s">
        <v>171</v>
      </c>
      <c r="E250" s="79"/>
      <c r="F250" s="79"/>
      <c r="G250" s="97">
        <v>0</v>
      </c>
      <c r="H250" s="97">
        <v>0</v>
      </c>
      <c r="I250" s="97">
        <v>0</v>
      </c>
      <c r="J250" s="97">
        <v>0</v>
      </c>
      <c r="K250" s="97">
        <v>0</v>
      </c>
      <c r="L250" s="97">
        <v>0</v>
      </c>
      <c r="M250" s="97">
        <v>0</v>
      </c>
      <c r="N250" s="97">
        <v>0</v>
      </c>
      <c r="O250" s="97">
        <v>0</v>
      </c>
      <c r="P250" s="97">
        <v>0</v>
      </c>
      <c r="Q250" s="97">
        <v>0</v>
      </c>
      <c r="R250" s="97">
        <v>0</v>
      </c>
      <c r="S250" s="97">
        <v>0</v>
      </c>
      <c r="T250" s="95"/>
    </row>
    <row r="251" spans="1:20" ht="12.75">
      <c r="A251" s="100"/>
      <c r="D251" s="100" t="s">
        <v>172</v>
      </c>
      <c r="E251" s="79"/>
      <c r="F251" s="79"/>
      <c r="G251" s="97">
        <v>0</v>
      </c>
      <c r="H251" s="97">
        <v>0</v>
      </c>
      <c r="I251" s="97">
        <v>0</v>
      </c>
      <c r="J251" s="97">
        <v>0</v>
      </c>
      <c r="K251" s="97">
        <v>0</v>
      </c>
      <c r="L251" s="97">
        <v>0</v>
      </c>
      <c r="M251" s="97">
        <v>0</v>
      </c>
      <c r="N251" s="97">
        <v>0</v>
      </c>
      <c r="O251" s="97">
        <v>0</v>
      </c>
      <c r="P251" s="97">
        <v>0</v>
      </c>
      <c r="Q251" s="97">
        <v>0</v>
      </c>
      <c r="R251" s="97">
        <v>0</v>
      </c>
      <c r="S251" s="97">
        <v>0</v>
      </c>
      <c r="T251" s="95"/>
    </row>
    <row r="252" spans="1:20" ht="12.75">
      <c r="A252" s="100"/>
      <c r="D252" s="100" t="s">
        <v>173</v>
      </c>
      <c r="E252" s="85"/>
      <c r="F252" s="85"/>
      <c r="G252" s="97">
        <v>0</v>
      </c>
      <c r="H252" s="97">
        <v>0</v>
      </c>
      <c r="I252" s="97">
        <v>0</v>
      </c>
      <c r="J252" s="97">
        <v>0</v>
      </c>
      <c r="K252" s="97">
        <v>0</v>
      </c>
      <c r="L252" s="97">
        <v>0</v>
      </c>
      <c r="M252" s="97">
        <v>0</v>
      </c>
      <c r="N252" s="97">
        <v>0</v>
      </c>
      <c r="O252" s="97">
        <v>0</v>
      </c>
      <c r="P252" s="97">
        <v>0</v>
      </c>
      <c r="Q252" s="97">
        <v>0</v>
      </c>
      <c r="R252" s="97">
        <v>0</v>
      </c>
      <c r="S252" s="97">
        <v>0</v>
      </c>
      <c r="T252" s="95"/>
    </row>
    <row r="253" spans="1:20" ht="12.75">
      <c r="A253" s="100"/>
      <c r="D253" s="100" t="s">
        <v>174</v>
      </c>
      <c r="E253" s="85"/>
      <c r="F253" s="85"/>
      <c r="G253" s="97">
        <v>0</v>
      </c>
      <c r="H253" s="97">
        <v>0</v>
      </c>
      <c r="I253" s="97">
        <v>0</v>
      </c>
      <c r="J253" s="97">
        <v>0</v>
      </c>
      <c r="K253" s="97">
        <v>0</v>
      </c>
      <c r="L253" s="97">
        <v>0</v>
      </c>
      <c r="M253" s="97">
        <v>0</v>
      </c>
      <c r="N253" s="97">
        <v>0</v>
      </c>
      <c r="O253" s="97">
        <v>0</v>
      </c>
      <c r="P253" s="97">
        <v>0</v>
      </c>
      <c r="Q253" s="97">
        <v>0</v>
      </c>
      <c r="R253" s="97">
        <v>0</v>
      </c>
      <c r="S253" s="97">
        <v>0</v>
      </c>
      <c r="T253" s="95"/>
    </row>
    <row r="254" spans="1:20" ht="12.75">
      <c r="A254" s="100"/>
      <c r="C254" s="100"/>
      <c r="D254" s="100" t="s">
        <v>175</v>
      </c>
      <c r="E254" s="78"/>
      <c r="F254" s="78"/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  <c r="P254" s="97">
        <v>0</v>
      </c>
      <c r="Q254" s="97">
        <v>0</v>
      </c>
      <c r="R254" s="97">
        <v>0</v>
      </c>
      <c r="S254" s="97">
        <v>0</v>
      </c>
      <c r="T254" s="95"/>
    </row>
    <row r="255" spans="1:20" ht="12.75">
      <c r="A255" s="100"/>
      <c r="C255" s="86"/>
      <c r="D255" s="100" t="s">
        <v>176</v>
      </c>
      <c r="E255" s="78"/>
      <c r="F255" s="78"/>
      <c r="G255" s="97">
        <v>0</v>
      </c>
      <c r="H255" s="97">
        <v>0</v>
      </c>
      <c r="I255" s="97">
        <v>0</v>
      </c>
      <c r="J255" s="97">
        <v>0</v>
      </c>
      <c r="K255" s="97">
        <v>0</v>
      </c>
      <c r="L255" s="97">
        <v>0</v>
      </c>
      <c r="M255" s="97">
        <v>0</v>
      </c>
      <c r="N255" s="97">
        <v>0</v>
      </c>
      <c r="O255" s="97">
        <v>0</v>
      </c>
      <c r="P255" s="97">
        <v>0</v>
      </c>
      <c r="Q255" s="97">
        <v>0</v>
      </c>
      <c r="R255" s="97">
        <v>0</v>
      </c>
      <c r="S255" s="97">
        <v>0</v>
      </c>
      <c r="T255" s="95"/>
    </row>
    <row r="256" spans="1:20" ht="12.75">
      <c r="A256" s="100"/>
      <c r="C256" s="100"/>
      <c r="D256" s="100" t="s">
        <v>177</v>
      </c>
      <c r="E256" s="78"/>
      <c r="F256" s="78"/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7">
        <v>0</v>
      </c>
      <c r="O256" s="97">
        <v>0</v>
      </c>
      <c r="P256" s="97">
        <v>0</v>
      </c>
      <c r="Q256" s="97">
        <v>0</v>
      </c>
      <c r="R256" s="97">
        <v>0</v>
      </c>
      <c r="S256" s="97">
        <v>0</v>
      </c>
      <c r="T256" s="95"/>
    </row>
    <row r="257" spans="1:20" ht="12.75">
      <c r="A257" s="100"/>
      <c r="C257" s="100"/>
      <c r="D257" s="100" t="s">
        <v>178</v>
      </c>
      <c r="E257" s="78"/>
      <c r="F257" s="78"/>
      <c r="G257" s="97">
        <v>0</v>
      </c>
      <c r="H257" s="97">
        <v>0</v>
      </c>
      <c r="I257" s="97">
        <v>0</v>
      </c>
      <c r="J257" s="97">
        <v>0</v>
      </c>
      <c r="K257" s="97">
        <v>0</v>
      </c>
      <c r="L257" s="97">
        <v>0</v>
      </c>
      <c r="M257" s="97">
        <v>0</v>
      </c>
      <c r="N257" s="97">
        <v>0</v>
      </c>
      <c r="O257" s="97">
        <v>0</v>
      </c>
      <c r="P257" s="97">
        <v>0</v>
      </c>
      <c r="Q257" s="97">
        <v>0</v>
      </c>
      <c r="R257" s="97">
        <v>0</v>
      </c>
      <c r="S257" s="97">
        <v>0</v>
      </c>
      <c r="T257" s="95"/>
    </row>
    <row r="258" spans="1:20" ht="12.75">
      <c r="A258" s="100"/>
      <c r="C258" s="100"/>
      <c r="D258" s="100" t="s">
        <v>179</v>
      </c>
      <c r="E258" s="78"/>
      <c r="F258" s="78"/>
      <c r="G258" s="97">
        <v>0</v>
      </c>
      <c r="H258" s="97">
        <v>0</v>
      </c>
      <c r="I258" s="97">
        <v>0</v>
      </c>
      <c r="J258" s="97">
        <v>0</v>
      </c>
      <c r="K258" s="97">
        <v>0</v>
      </c>
      <c r="L258" s="97">
        <v>0</v>
      </c>
      <c r="M258" s="97">
        <v>0</v>
      </c>
      <c r="N258" s="97">
        <v>0</v>
      </c>
      <c r="O258" s="97">
        <v>0</v>
      </c>
      <c r="P258" s="97">
        <v>0</v>
      </c>
      <c r="Q258" s="97">
        <v>0</v>
      </c>
      <c r="R258" s="97">
        <v>0</v>
      </c>
      <c r="S258" s="97">
        <v>0</v>
      </c>
      <c r="T258" s="95"/>
    </row>
    <row r="259" spans="1:20" ht="12.75">
      <c r="A259" s="100"/>
      <c r="C259" s="100"/>
      <c r="D259" s="100" t="s">
        <v>180</v>
      </c>
      <c r="E259" s="78"/>
      <c r="F259" s="78"/>
      <c r="G259" s="97">
        <v>0</v>
      </c>
      <c r="H259" s="97">
        <v>0</v>
      </c>
      <c r="I259" s="97">
        <v>0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97">
        <v>0</v>
      </c>
      <c r="Q259" s="97">
        <v>0</v>
      </c>
      <c r="R259" s="97">
        <v>0</v>
      </c>
      <c r="S259" s="97">
        <v>0</v>
      </c>
      <c r="T259" s="95"/>
    </row>
    <row r="260" spans="1:20" ht="12.75">
      <c r="A260" s="100"/>
      <c r="B260" s="84"/>
      <c r="C260" s="86"/>
      <c r="D260" s="100" t="s">
        <v>181</v>
      </c>
      <c r="E260" s="78"/>
      <c r="F260" s="78"/>
      <c r="G260" s="97">
        <v>0</v>
      </c>
      <c r="H260" s="97">
        <v>0</v>
      </c>
      <c r="I260" s="97">
        <v>0</v>
      </c>
      <c r="J260" s="97">
        <v>0</v>
      </c>
      <c r="K260" s="97">
        <v>0</v>
      </c>
      <c r="L260" s="97">
        <v>0</v>
      </c>
      <c r="M260" s="97">
        <v>0</v>
      </c>
      <c r="N260" s="97">
        <v>0</v>
      </c>
      <c r="O260" s="97">
        <v>0</v>
      </c>
      <c r="P260" s="97">
        <v>0</v>
      </c>
      <c r="Q260" s="97">
        <v>0</v>
      </c>
      <c r="R260" s="97">
        <v>0</v>
      </c>
      <c r="S260" s="97">
        <v>0</v>
      </c>
      <c r="T260" s="95"/>
    </row>
    <row r="261" spans="1:20" ht="12.75">
      <c r="A261" s="100"/>
      <c r="B261" s="84"/>
      <c r="C261" s="100"/>
      <c r="D261" s="100" t="s">
        <v>182</v>
      </c>
      <c r="E261" s="78"/>
      <c r="F261" s="78"/>
      <c r="G261" s="97">
        <v>0</v>
      </c>
      <c r="H261" s="97">
        <v>0</v>
      </c>
      <c r="I261" s="97">
        <v>0</v>
      </c>
      <c r="J261" s="97">
        <v>0</v>
      </c>
      <c r="K261" s="97">
        <v>0</v>
      </c>
      <c r="L261" s="97">
        <v>0</v>
      </c>
      <c r="M261" s="97">
        <v>0</v>
      </c>
      <c r="N261" s="97">
        <v>0</v>
      </c>
      <c r="O261" s="97">
        <v>0</v>
      </c>
      <c r="P261" s="97">
        <v>0</v>
      </c>
      <c r="Q261" s="97">
        <v>0</v>
      </c>
      <c r="R261" s="97">
        <v>0</v>
      </c>
      <c r="S261" s="97">
        <v>0</v>
      </c>
      <c r="T261" s="95"/>
    </row>
    <row r="262" spans="1:20" ht="12.75">
      <c r="A262" s="100"/>
      <c r="B262" s="84"/>
      <c r="C262" s="100"/>
      <c r="D262" s="100" t="s">
        <v>183</v>
      </c>
      <c r="E262" s="78"/>
      <c r="F262" s="78"/>
      <c r="G262" s="97">
        <v>0</v>
      </c>
      <c r="H262" s="97">
        <v>0</v>
      </c>
      <c r="I262" s="97">
        <v>0</v>
      </c>
      <c r="J262" s="97">
        <v>0</v>
      </c>
      <c r="K262" s="97">
        <v>0</v>
      </c>
      <c r="L262" s="97">
        <v>0</v>
      </c>
      <c r="M262" s="97">
        <v>0</v>
      </c>
      <c r="N262" s="97">
        <v>0</v>
      </c>
      <c r="O262" s="97">
        <v>0</v>
      </c>
      <c r="P262" s="97">
        <v>0</v>
      </c>
      <c r="Q262" s="97">
        <v>0</v>
      </c>
      <c r="R262" s="97">
        <v>0</v>
      </c>
      <c r="S262" s="97">
        <v>0</v>
      </c>
      <c r="T262" s="95"/>
    </row>
    <row r="263" spans="1:20" s="109" customFormat="1" ht="12.75">
      <c r="A263" s="124"/>
      <c r="B263" s="84"/>
      <c r="C263" s="100"/>
      <c r="D263" s="100" t="s">
        <v>184</v>
      </c>
      <c r="E263" s="78"/>
      <c r="F263" s="78"/>
      <c r="G263" s="97">
        <v>0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0</v>
      </c>
      <c r="N263" s="97">
        <v>0</v>
      </c>
      <c r="O263" s="97">
        <v>0</v>
      </c>
      <c r="P263" s="97">
        <v>0</v>
      </c>
      <c r="Q263" s="97">
        <v>0</v>
      </c>
      <c r="R263" s="97">
        <v>0</v>
      </c>
      <c r="S263" s="97">
        <v>0</v>
      </c>
      <c r="T263" s="108"/>
    </row>
    <row r="264" spans="1:20" s="109" customFormat="1" ht="12.75">
      <c r="A264" s="124"/>
      <c r="B264" s="84"/>
      <c r="C264" s="100"/>
      <c r="D264" s="100" t="s">
        <v>185</v>
      </c>
      <c r="E264" s="78"/>
      <c r="F264" s="78"/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7">
        <v>0</v>
      </c>
      <c r="P264" s="97">
        <v>0</v>
      </c>
      <c r="Q264" s="97">
        <v>0</v>
      </c>
      <c r="R264" s="97">
        <v>0</v>
      </c>
      <c r="S264" s="97">
        <v>0</v>
      </c>
      <c r="T264" s="108"/>
    </row>
    <row r="265" spans="1:20" s="109" customFormat="1" ht="12.75">
      <c r="A265" s="124"/>
      <c r="B265" s="71"/>
      <c r="C265" s="100"/>
      <c r="D265" s="100" t="s">
        <v>186</v>
      </c>
      <c r="E265" s="78"/>
      <c r="F265" s="78"/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7">
        <v>0</v>
      </c>
      <c r="P265" s="97">
        <v>0</v>
      </c>
      <c r="Q265" s="97">
        <v>0</v>
      </c>
      <c r="R265" s="97">
        <v>0</v>
      </c>
      <c r="S265" s="97">
        <v>0</v>
      </c>
      <c r="T265" s="108"/>
    </row>
    <row r="266" spans="1:20" s="109" customFormat="1" ht="12.75">
      <c r="A266" s="124"/>
      <c r="B266" s="71"/>
      <c r="C266" s="71"/>
      <c r="D266" s="100" t="s">
        <v>187</v>
      </c>
      <c r="E266" s="85"/>
      <c r="F266" s="85"/>
      <c r="G266" s="97">
        <v>0</v>
      </c>
      <c r="H266" s="97">
        <v>0</v>
      </c>
      <c r="I266" s="97">
        <v>0</v>
      </c>
      <c r="J266" s="97">
        <v>0</v>
      </c>
      <c r="K266" s="97">
        <v>0</v>
      </c>
      <c r="L266" s="97">
        <v>0</v>
      </c>
      <c r="M266" s="97">
        <v>0</v>
      </c>
      <c r="N266" s="97">
        <v>0</v>
      </c>
      <c r="O266" s="97">
        <v>0</v>
      </c>
      <c r="P266" s="97">
        <v>0</v>
      </c>
      <c r="Q266" s="97">
        <v>0</v>
      </c>
      <c r="R266" s="97">
        <v>0</v>
      </c>
      <c r="S266" s="97">
        <v>0</v>
      </c>
      <c r="T266" s="108"/>
    </row>
    <row r="267" spans="1:20" s="109" customFormat="1" ht="12.75">
      <c r="A267" s="124"/>
      <c r="B267" s="71"/>
      <c r="C267" s="71"/>
      <c r="D267" s="100" t="s">
        <v>188</v>
      </c>
      <c r="E267" s="85"/>
      <c r="F267" s="85"/>
      <c r="G267" s="97">
        <v>0</v>
      </c>
      <c r="H267" s="97">
        <v>0</v>
      </c>
      <c r="I267" s="97">
        <v>0</v>
      </c>
      <c r="J267" s="97">
        <v>0</v>
      </c>
      <c r="K267" s="97">
        <v>0</v>
      </c>
      <c r="L267" s="97">
        <v>0</v>
      </c>
      <c r="M267" s="97">
        <v>0</v>
      </c>
      <c r="N267" s="97">
        <v>0</v>
      </c>
      <c r="O267" s="97">
        <v>0</v>
      </c>
      <c r="P267" s="97">
        <v>0</v>
      </c>
      <c r="Q267" s="97">
        <v>0</v>
      </c>
      <c r="R267" s="97">
        <v>0</v>
      </c>
      <c r="S267" s="97">
        <v>0</v>
      </c>
      <c r="T267" s="108"/>
    </row>
    <row r="268" spans="1:20" s="109" customFormat="1" ht="12.75">
      <c r="A268" s="124"/>
      <c r="B268" s="71"/>
      <c r="C268" s="71"/>
      <c r="D268" s="100" t="s">
        <v>189</v>
      </c>
      <c r="E268" s="85"/>
      <c r="F268" s="85"/>
      <c r="G268" s="97">
        <v>0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7">
        <v>0</v>
      </c>
      <c r="O268" s="97">
        <v>0</v>
      </c>
      <c r="P268" s="97">
        <v>0</v>
      </c>
      <c r="Q268" s="97">
        <v>0</v>
      </c>
      <c r="R268" s="97">
        <v>0</v>
      </c>
      <c r="S268" s="97">
        <v>0</v>
      </c>
      <c r="T268" s="108"/>
    </row>
    <row r="269" spans="1:20" s="109" customFormat="1" ht="12.75">
      <c r="A269" s="124"/>
      <c r="B269" s="71"/>
      <c r="C269" s="71"/>
      <c r="D269" s="100" t="s">
        <v>190</v>
      </c>
      <c r="E269" s="85"/>
      <c r="F269" s="85"/>
      <c r="G269" s="97">
        <v>0</v>
      </c>
      <c r="H269" s="97">
        <v>0</v>
      </c>
      <c r="I269" s="97">
        <v>0</v>
      </c>
      <c r="J269" s="97">
        <v>0</v>
      </c>
      <c r="K269" s="97">
        <v>0</v>
      </c>
      <c r="L269" s="97">
        <v>0</v>
      </c>
      <c r="M269" s="97">
        <v>0</v>
      </c>
      <c r="N269" s="97">
        <v>0</v>
      </c>
      <c r="O269" s="97">
        <v>0</v>
      </c>
      <c r="P269" s="97">
        <v>0</v>
      </c>
      <c r="Q269" s="97">
        <v>0</v>
      </c>
      <c r="R269" s="97">
        <v>0</v>
      </c>
      <c r="S269" s="97">
        <v>0</v>
      </c>
      <c r="T269" s="108"/>
    </row>
    <row r="270" spans="1:20" s="109" customFormat="1" ht="12.75">
      <c r="A270" s="124"/>
      <c r="B270" s="71"/>
      <c r="C270" s="71"/>
      <c r="D270" s="100" t="s">
        <v>191</v>
      </c>
      <c r="E270" s="85"/>
      <c r="F270" s="85"/>
      <c r="G270" s="97">
        <v>0</v>
      </c>
      <c r="H270" s="97">
        <v>0</v>
      </c>
      <c r="I270" s="97">
        <v>0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  <c r="P270" s="97">
        <v>0</v>
      </c>
      <c r="Q270" s="97">
        <v>0</v>
      </c>
      <c r="R270" s="97">
        <v>0</v>
      </c>
      <c r="S270" s="97">
        <v>0</v>
      </c>
      <c r="T270" s="108"/>
    </row>
    <row r="271" spans="1:20" ht="12.75">
      <c r="A271" s="100"/>
      <c r="D271" s="100" t="s">
        <v>192</v>
      </c>
      <c r="E271" s="85"/>
      <c r="F271" s="85"/>
      <c r="G271" s="97">
        <v>0</v>
      </c>
      <c r="H271" s="97">
        <v>0</v>
      </c>
      <c r="I271" s="97">
        <v>0</v>
      </c>
      <c r="J271" s="97">
        <v>0</v>
      </c>
      <c r="K271" s="97">
        <v>0</v>
      </c>
      <c r="L271" s="97">
        <v>0</v>
      </c>
      <c r="M271" s="97">
        <v>0</v>
      </c>
      <c r="N271" s="97">
        <v>0</v>
      </c>
      <c r="O271" s="97">
        <v>0</v>
      </c>
      <c r="P271" s="97">
        <v>0</v>
      </c>
      <c r="Q271" s="97">
        <v>0</v>
      </c>
      <c r="R271" s="97">
        <v>0</v>
      </c>
      <c r="S271" s="97">
        <v>0</v>
      </c>
      <c r="T271" s="95"/>
    </row>
    <row r="272" spans="1:20" ht="12.75">
      <c r="A272" s="100"/>
      <c r="D272" s="100" t="s">
        <v>193</v>
      </c>
      <c r="E272" s="85"/>
      <c r="F272" s="85"/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0</v>
      </c>
      <c r="O272" s="97">
        <v>0</v>
      </c>
      <c r="P272" s="97">
        <v>0</v>
      </c>
      <c r="Q272" s="97">
        <v>0</v>
      </c>
      <c r="R272" s="97">
        <v>0</v>
      </c>
      <c r="S272" s="97">
        <v>0</v>
      </c>
      <c r="T272" s="95"/>
    </row>
    <row r="273" spans="1:20" ht="12.75">
      <c r="A273" s="100"/>
      <c r="D273" s="100"/>
      <c r="E273" s="85"/>
      <c r="F273" s="85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95"/>
    </row>
    <row r="274" spans="1:20" ht="12.75">
      <c r="A274" s="96" t="s">
        <v>337</v>
      </c>
      <c r="D274" s="100" t="s">
        <v>194</v>
      </c>
      <c r="E274" s="85"/>
      <c r="F274" s="85"/>
      <c r="G274" s="80">
        <v>5151.5190000000002</v>
      </c>
      <c r="H274" s="97">
        <v>0</v>
      </c>
      <c r="I274" s="97">
        <v>1E-3</v>
      </c>
      <c r="J274" s="97">
        <v>0</v>
      </c>
      <c r="K274" s="97">
        <v>225.07400000000001</v>
      </c>
      <c r="L274" s="97">
        <v>0.48399999999999999</v>
      </c>
      <c r="M274" s="97">
        <v>421.21699999999998</v>
      </c>
      <c r="N274" s="97">
        <v>2064.19</v>
      </c>
      <c r="O274" s="97">
        <v>1564.356</v>
      </c>
      <c r="P274" s="97">
        <v>671.572</v>
      </c>
      <c r="Q274" s="97">
        <v>204.625</v>
      </c>
      <c r="R274" s="97">
        <v>0</v>
      </c>
      <c r="S274" s="97">
        <v>0</v>
      </c>
      <c r="T274" s="95"/>
    </row>
    <row r="275" spans="1:20" ht="12.75">
      <c r="D275" s="100"/>
      <c r="E275" s="85"/>
      <c r="F275" s="85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5"/>
    </row>
    <row r="276" spans="1:20" ht="12.75">
      <c r="A276" s="100" t="s">
        <v>258</v>
      </c>
      <c r="C276" s="89" t="s">
        <v>195</v>
      </c>
      <c r="D276" s="100"/>
      <c r="E276" s="85"/>
      <c r="F276" s="85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5"/>
    </row>
    <row r="277" spans="1:20" ht="12.75">
      <c r="A277" s="100" t="s">
        <v>258</v>
      </c>
      <c r="D277" s="100" t="s">
        <v>196</v>
      </c>
      <c r="E277" s="85"/>
      <c r="F277" s="85"/>
      <c r="G277" s="97">
        <v>7618.7988512840411</v>
      </c>
      <c r="H277" s="97">
        <v>1361.3981600831116</v>
      </c>
      <c r="I277" s="97">
        <v>756.58253639206259</v>
      </c>
      <c r="J277" s="97">
        <v>157.09355991220471</v>
      </c>
      <c r="K277" s="97">
        <v>497.87769918798847</v>
      </c>
      <c r="L277" s="97">
        <v>687.84263136533104</v>
      </c>
      <c r="M277" s="97">
        <v>754.77577105265937</v>
      </c>
      <c r="N277" s="97">
        <v>722.38205460588756</v>
      </c>
      <c r="O277" s="97">
        <v>742.71399231905036</v>
      </c>
      <c r="P277" s="97">
        <v>420.17745598133439</v>
      </c>
      <c r="Q277" s="97">
        <v>354.57522374706457</v>
      </c>
      <c r="R277" s="97">
        <v>541.58825641231101</v>
      </c>
      <c r="S277" s="97">
        <v>621.79151022503481</v>
      </c>
      <c r="T277" s="95"/>
    </row>
    <row r="278" spans="1:20" ht="12.75">
      <c r="A278" s="100"/>
      <c r="C278" s="85"/>
      <c r="D278" s="100" t="s">
        <v>197</v>
      </c>
      <c r="E278" s="85"/>
      <c r="F278" s="85"/>
      <c r="G278" s="97">
        <v>0</v>
      </c>
      <c r="H278" s="97">
        <v>0</v>
      </c>
      <c r="I278" s="97">
        <v>0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>
        <v>0</v>
      </c>
      <c r="Q278" s="97">
        <v>0</v>
      </c>
      <c r="R278" s="97">
        <v>0</v>
      </c>
      <c r="S278" s="97">
        <v>0</v>
      </c>
      <c r="T278" s="95"/>
    </row>
    <row r="279" spans="1:20" ht="12.75">
      <c r="A279" s="100"/>
      <c r="D279" s="100"/>
      <c r="E279" s="85"/>
      <c r="F279" s="85"/>
      <c r="G279" s="96"/>
      <c r="K279" s="96"/>
      <c r="Q279" s="96"/>
      <c r="S279" s="96"/>
      <c r="T279" s="95"/>
    </row>
    <row r="280" spans="1:20" ht="12.75">
      <c r="A280" s="100" t="s">
        <v>337</v>
      </c>
      <c r="C280" s="71" t="s">
        <v>198</v>
      </c>
      <c r="D280" s="100"/>
      <c r="E280" s="85"/>
      <c r="F280" s="85"/>
      <c r="G280" s="80">
        <v>7618.7988512840411</v>
      </c>
      <c r="H280" s="97">
        <v>1361.3981600831116</v>
      </c>
      <c r="I280" s="97">
        <v>756.58253639206259</v>
      </c>
      <c r="J280" s="97">
        <v>157.09355991220471</v>
      </c>
      <c r="K280" s="97">
        <v>497.87769918798847</v>
      </c>
      <c r="L280" s="97">
        <v>687.84263136533104</v>
      </c>
      <c r="M280" s="97">
        <v>754.77577105265937</v>
      </c>
      <c r="N280" s="97">
        <v>722.38205460588756</v>
      </c>
      <c r="O280" s="97">
        <v>742.71399231905036</v>
      </c>
      <c r="P280" s="97">
        <v>420.17745598133439</v>
      </c>
      <c r="Q280" s="97">
        <v>354.57522374706457</v>
      </c>
      <c r="R280" s="97">
        <v>541.58825641231101</v>
      </c>
      <c r="S280" s="97">
        <v>621.79151022503481</v>
      </c>
      <c r="T280" s="95"/>
    </row>
    <row r="281" spans="1:20" ht="12.75">
      <c r="A281" s="100"/>
      <c r="D281" s="100"/>
      <c r="E281" s="85"/>
      <c r="F281" s="85"/>
      <c r="G281" s="82" t="s">
        <v>119</v>
      </c>
      <c r="H281" s="82" t="s">
        <v>119</v>
      </c>
      <c r="I281" s="82" t="s">
        <v>119</v>
      </c>
      <c r="J281" s="82" t="s">
        <v>119</v>
      </c>
      <c r="K281" s="82" t="s">
        <v>119</v>
      </c>
      <c r="L281" s="82" t="s">
        <v>119</v>
      </c>
      <c r="M281" s="82" t="s">
        <v>119</v>
      </c>
      <c r="N281" s="82" t="s">
        <v>119</v>
      </c>
      <c r="O281" s="82" t="s">
        <v>119</v>
      </c>
      <c r="P281" s="82" t="s">
        <v>119</v>
      </c>
      <c r="Q281" s="82" t="s">
        <v>119</v>
      </c>
      <c r="R281" s="82" t="s">
        <v>119</v>
      </c>
      <c r="S281" s="82" t="s">
        <v>119</v>
      </c>
      <c r="T281" s="95"/>
    </row>
    <row r="282" spans="1:20" ht="12.75">
      <c r="A282" s="100"/>
      <c r="C282" s="89" t="s">
        <v>199</v>
      </c>
      <c r="D282" s="100"/>
      <c r="E282" s="149"/>
      <c r="F282" s="149"/>
      <c r="G282" s="97">
        <v>292094.74362694373</v>
      </c>
      <c r="H282" s="97">
        <v>29308.930646071189</v>
      </c>
      <c r="I282" s="97">
        <v>27027.091891617987</v>
      </c>
      <c r="J282" s="97">
        <v>26467.749602391552</v>
      </c>
      <c r="K282" s="97">
        <v>27663.98094092324</v>
      </c>
      <c r="L282" s="97">
        <v>27001.710995762147</v>
      </c>
      <c r="M282" s="97">
        <v>23601.220381615451</v>
      </c>
      <c r="N282" s="97">
        <v>23846.20488274677</v>
      </c>
      <c r="O282" s="97">
        <v>21083.161824434144</v>
      </c>
      <c r="P282" s="97">
        <v>20195.734118003151</v>
      </c>
      <c r="Q282" s="97">
        <v>20555.559275261756</v>
      </c>
      <c r="R282" s="97">
        <v>20600.195207306147</v>
      </c>
      <c r="S282" s="97">
        <v>24743.203860810187</v>
      </c>
      <c r="T282" s="95"/>
    </row>
    <row r="283" spans="1:20" ht="12.75">
      <c r="A283" s="100"/>
      <c r="C283" s="78"/>
      <c r="D283" s="100"/>
      <c r="E283" s="87"/>
      <c r="F283" s="8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5"/>
    </row>
    <row r="284" spans="1:20" ht="12.75">
      <c r="A284" s="100" t="s">
        <v>258</v>
      </c>
      <c r="C284" s="89" t="s">
        <v>227</v>
      </c>
      <c r="D284" s="100"/>
      <c r="E284" s="87"/>
      <c r="F284" s="8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5"/>
    </row>
    <row r="285" spans="1:20" ht="12.75">
      <c r="A285" s="100" t="s">
        <v>258</v>
      </c>
      <c r="C285" s="78"/>
      <c r="D285" s="100" t="s">
        <v>200</v>
      </c>
      <c r="E285" s="85"/>
      <c r="F285" s="85"/>
      <c r="G285" s="97">
        <v>-1737.6422160577356</v>
      </c>
      <c r="H285" s="97">
        <v>-656.88340501591176</v>
      </c>
      <c r="I285" s="97">
        <v>-1085.3791405944455</v>
      </c>
      <c r="J285" s="97">
        <v>24.455882287155578</v>
      </c>
      <c r="K285" s="97">
        <v>-1170.4569330461788</v>
      </c>
      <c r="L285" s="97">
        <v>1411.7496608891568</v>
      </c>
      <c r="M285" s="97">
        <v>369.70602506413366</v>
      </c>
      <c r="N285" s="97">
        <v>-454.70415666151155</v>
      </c>
      <c r="O285" s="97">
        <v>-471.75157949360045</v>
      </c>
      <c r="P285" s="97">
        <v>-682.29521755533392</v>
      </c>
      <c r="Q285" s="97">
        <v>599.20894646248939</v>
      </c>
      <c r="R285" s="97">
        <v>950.99127929662313</v>
      </c>
      <c r="S285" s="97">
        <v>-572.28357769031163</v>
      </c>
      <c r="T285" s="98"/>
    </row>
    <row r="286" spans="1:20" ht="12.75">
      <c r="A286" s="100" t="s">
        <v>258</v>
      </c>
      <c r="C286" s="78"/>
      <c r="D286" s="100" t="s">
        <v>201</v>
      </c>
      <c r="E286" s="78"/>
      <c r="F286" s="78"/>
      <c r="G286" s="97">
        <v>36.006706168711148</v>
      </c>
      <c r="H286" s="97">
        <v>7.8864245812000071</v>
      </c>
      <c r="I286" s="97">
        <v>6.7711726202222282</v>
      </c>
      <c r="J286" s="97">
        <v>0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97">
        <v>0</v>
      </c>
      <c r="Q286" s="97">
        <v>0</v>
      </c>
      <c r="R286" s="97">
        <v>0</v>
      </c>
      <c r="S286" s="97">
        <v>21.34910896728891</v>
      </c>
      <c r="T286" s="98"/>
    </row>
    <row r="287" spans="1:20" ht="12.75">
      <c r="A287" s="100" t="s">
        <v>258</v>
      </c>
      <c r="B287" s="77"/>
      <c r="C287" s="77"/>
      <c r="D287" s="100" t="s">
        <v>202</v>
      </c>
      <c r="E287" s="85"/>
      <c r="F287" s="85"/>
      <c r="G287" s="97">
        <v>-5842.7253627082282</v>
      </c>
      <c r="H287" s="97">
        <v>-2695.7233113920024</v>
      </c>
      <c r="I287" s="97">
        <v>-3147.0020513162253</v>
      </c>
      <c r="J287" s="97">
        <v>0</v>
      </c>
      <c r="K287" s="97">
        <v>0</v>
      </c>
      <c r="L287" s="97">
        <v>0</v>
      </c>
      <c r="M287" s="97">
        <v>0</v>
      </c>
      <c r="N287" s="97">
        <v>0</v>
      </c>
      <c r="O287" s="97">
        <v>0</v>
      </c>
      <c r="P287" s="97">
        <v>0</v>
      </c>
      <c r="Q287" s="97">
        <v>0</v>
      </c>
      <c r="R287" s="97">
        <v>0</v>
      </c>
      <c r="S287" s="97">
        <v>0</v>
      </c>
      <c r="T287" s="98"/>
    </row>
    <row r="288" spans="1:20" ht="12.75">
      <c r="A288" s="100"/>
      <c r="B288" s="77"/>
      <c r="C288" s="77"/>
      <c r="D288" s="100"/>
      <c r="E288" s="85"/>
      <c r="F288" s="85"/>
      <c r="G288" s="82" t="s">
        <v>119</v>
      </c>
      <c r="H288" s="82" t="s">
        <v>119</v>
      </c>
      <c r="I288" s="82" t="s">
        <v>119</v>
      </c>
      <c r="J288" s="82" t="s">
        <v>119</v>
      </c>
      <c r="K288" s="82" t="s">
        <v>119</v>
      </c>
      <c r="L288" s="82" t="s">
        <v>119</v>
      </c>
      <c r="M288" s="82" t="s">
        <v>119</v>
      </c>
      <c r="N288" s="82" t="s">
        <v>119</v>
      </c>
      <c r="O288" s="82" t="s">
        <v>119</v>
      </c>
      <c r="P288" s="82" t="s">
        <v>119</v>
      </c>
      <c r="Q288" s="82" t="s">
        <v>119</v>
      </c>
      <c r="R288" s="82" t="s">
        <v>119</v>
      </c>
      <c r="S288" s="82" t="s">
        <v>119</v>
      </c>
      <c r="T288" s="98"/>
    </row>
    <row r="289" spans="1:20" ht="12.75">
      <c r="A289" s="100" t="s">
        <v>337</v>
      </c>
      <c r="B289" s="77"/>
      <c r="C289" s="77" t="s">
        <v>203</v>
      </c>
      <c r="D289" s="100"/>
      <c r="E289" s="85"/>
      <c r="F289" s="85"/>
      <c r="G289" s="80">
        <v>-7544.3608725972517</v>
      </c>
      <c r="H289" s="97">
        <v>-3344.7202918267139</v>
      </c>
      <c r="I289" s="97">
        <v>-4225.6100192904487</v>
      </c>
      <c r="J289" s="97">
        <v>24.455882287155578</v>
      </c>
      <c r="K289" s="97">
        <v>-1170.4569330461788</v>
      </c>
      <c r="L289" s="97">
        <v>1411.7496608891568</v>
      </c>
      <c r="M289" s="97">
        <v>369.70602506413366</v>
      </c>
      <c r="N289" s="97">
        <v>-454.70415666151155</v>
      </c>
      <c r="O289" s="97">
        <v>-471.75157949360045</v>
      </c>
      <c r="P289" s="97">
        <v>-682.29521755533392</v>
      </c>
      <c r="Q289" s="97">
        <v>599.20894646248939</v>
      </c>
      <c r="R289" s="97">
        <v>950.99127929662313</v>
      </c>
      <c r="S289" s="97">
        <v>-550.93446872302275</v>
      </c>
      <c r="T289" s="98"/>
    </row>
    <row r="290" spans="1:20" ht="12.75">
      <c r="B290" s="77"/>
      <c r="C290" s="77"/>
      <c r="D290" s="85"/>
      <c r="E290" s="85"/>
      <c r="F290" s="85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8"/>
    </row>
    <row r="291" spans="1:20" s="100" customFormat="1" ht="12.75">
      <c r="A291" s="100" t="s">
        <v>258</v>
      </c>
      <c r="B291" s="77"/>
      <c r="C291" s="77" t="s">
        <v>204</v>
      </c>
      <c r="D291" s="85"/>
      <c r="E291" s="85"/>
      <c r="F291" s="85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</row>
    <row r="292" spans="1:20" ht="12.75">
      <c r="A292" s="100" t="s">
        <v>258</v>
      </c>
      <c r="B292" s="77"/>
      <c r="C292" s="77"/>
      <c r="D292" s="85" t="s">
        <v>204</v>
      </c>
      <c r="E292" s="85"/>
      <c r="F292" s="85"/>
      <c r="G292" s="97">
        <v>1210139.3876508677</v>
      </c>
      <c r="H292" s="97">
        <v>184629.27050959924</v>
      </c>
      <c r="I292" s="97">
        <v>107225.5673999251</v>
      </c>
      <c r="J292" s="97">
        <v>55239.878883657148</v>
      </c>
      <c r="K292" s="97">
        <v>48800.64533952441</v>
      </c>
      <c r="L292" s="97">
        <v>89340.211636484339</v>
      </c>
      <c r="M292" s="97">
        <v>139191.41670167659</v>
      </c>
      <c r="N292" s="97">
        <v>133432.44043202931</v>
      </c>
      <c r="O292" s="97">
        <v>123676.48037557022</v>
      </c>
      <c r="P292" s="97">
        <v>53096.750856636267</v>
      </c>
      <c r="Q292" s="97">
        <v>30009.016304827921</v>
      </c>
      <c r="R292" s="97">
        <v>95718.757394786575</v>
      </c>
      <c r="S292" s="97">
        <v>149778.95181615077</v>
      </c>
      <c r="T292" s="98"/>
    </row>
    <row r="293" spans="1:20" ht="12.75">
      <c r="A293" s="100" t="s">
        <v>258</v>
      </c>
      <c r="B293" s="77"/>
      <c r="C293" s="77"/>
      <c r="D293" s="85" t="s">
        <v>205</v>
      </c>
      <c r="E293" s="85"/>
      <c r="F293" s="85"/>
      <c r="G293" s="97">
        <v>-273608.13124929642</v>
      </c>
      <c r="H293" s="97">
        <v>-26990.212707623225</v>
      </c>
      <c r="I293" s="97">
        <v>-6247.8008071062277</v>
      </c>
      <c r="J293" s="97">
        <v>-8319.6297337199467</v>
      </c>
      <c r="K293" s="97">
        <v>-22582.540859369208</v>
      </c>
      <c r="L293" s="97">
        <v>-28822.589404049861</v>
      </c>
      <c r="M293" s="97">
        <v>-6685.946658581418</v>
      </c>
      <c r="N293" s="97">
        <v>-32914.38239844791</v>
      </c>
      <c r="O293" s="97">
        <v>-40125.57933947516</v>
      </c>
      <c r="P293" s="97">
        <v>-49833.069306855541</v>
      </c>
      <c r="Q293" s="97">
        <v>-23123.155131642387</v>
      </c>
      <c r="R293" s="97">
        <v>-19490.143801120023</v>
      </c>
      <c r="S293" s="97">
        <v>-8473.0811013055063</v>
      </c>
      <c r="T293" s="98"/>
    </row>
    <row r="294" spans="1:20" ht="12.75">
      <c r="A294" s="100" t="s">
        <v>258</v>
      </c>
      <c r="B294" s="77"/>
      <c r="C294" s="77"/>
      <c r="D294" s="85" t="s">
        <v>206</v>
      </c>
      <c r="E294" s="85"/>
      <c r="F294" s="85"/>
      <c r="G294" s="97">
        <v>48115.055368836976</v>
      </c>
      <c r="H294" s="97">
        <v>6459.8451250202188</v>
      </c>
      <c r="I294" s="97">
        <v>-672.80551200856246</v>
      </c>
      <c r="J294" s="97">
        <v>1664.2596954791691</v>
      </c>
      <c r="K294" s="97">
        <v>-522.01582445994234</v>
      </c>
      <c r="L294" s="97">
        <v>3051.1096207246233</v>
      </c>
      <c r="M294" s="97">
        <v>213.98348885758816</v>
      </c>
      <c r="N294" s="97">
        <v>5460.791372100337</v>
      </c>
      <c r="O294" s="97">
        <v>16527.225238556835</v>
      </c>
      <c r="P294" s="97">
        <v>5145.3602310836432</v>
      </c>
      <c r="Q294" s="97">
        <v>3636.2146320780134</v>
      </c>
      <c r="R294" s="97">
        <v>3722.8390770951492</v>
      </c>
      <c r="S294" s="97">
        <v>3428.2482243098971</v>
      </c>
      <c r="T294" s="98"/>
    </row>
    <row r="295" spans="1:20" ht="12.75">
      <c r="A295" s="100"/>
      <c r="B295" s="77"/>
      <c r="C295" s="77"/>
      <c r="D295" s="85"/>
      <c r="E295" s="85"/>
      <c r="F295" s="85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98"/>
    </row>
    <row r="296" spans="1:20" ht="12.75">
      <c r="A296" s="100" t="s">
        <v>337</v>
      </c>
      <c r="B296" s="77"/>
      <c r="C296" s="77" t="s">
        <v>207</v>
      </c>
      <c r="D296" s="85"/>
      <c r="E296" s="85"/>
      <c r="F296" s="85"/>
      <c r="G296" s="80">
        <v>984646.31177040841</v>
      </c>
      <c r="H296" s="97">
        <v>164098.90292699623</v>
      </c>
      <c r="I296" s="97">
        <v>100304.96108081032</v>
      </c>
      <c r="J296" s="97">
        <v>48584.508845416363</v>
      </c>
      <c r="K296" s="97">
        <v>25696.088655695261</v>
      </c>
      <c r="L296" s="97">
        <v>63568.731853159101</v>
      </c>
      <c r="M296" s="97">
        <v>132719.45353195278</v>
      </c>
      <c r="N296" s="97">
        <v>105978.84940568174</v>
      </c>
      <c r="O296" s="97">
        <v>100078.12627465188</v>
      </c>
      <c r="P296" s="97">
        <v>8409.0417808643688</v>
      </c>
      <c r="Q296" s="97">
        <v>10522.075805263548</v>
      </c>
      <c r="R296" s="97">
        <v>79951.452670761704</v>
      </c>
      <c r="S296" s="97">
        <v>144734.11893915516</v>
      </c>
      <c r="T296" s="98"/>
    </row>
    <row r="297" spans="1:20" ht="12.75">
      <c r="A297" s="100"/>
      <c r="B297" s="77"/>
      <c r="C297" s="77"/>
      <c r="D297" s="85"/>
      <c r="E297" s="85"/>
      <c r="F297" s="85"/>
      <c r="G297" s="80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8"/>
    </row>
    <row r="298" spans="1:20" ht="12.75">
      <c r="A298" s="100" t="s">
        <v>258</v>
      </c>
      <c r="B298" s="77"/>
      <c r="C298" s="77"/>
      <c r="D298" s="88" t="s">
        <v>228</v>
      </c>
      <c r="E298" s="85"/>
      <c r="F298" s="85"/>
      <c r="G298" s="80">
        <v>2207.8060750632239</v>
      </c>
      <c r="H298" s="97">
        <v>109.16237549675455</v>
      </c>
      <c r="I298" s="97">
        <v>794.38170403290826</v>
      </c>
      <c r="J298" s="97">
        <v>268.44919275373036</v>
      </c>
      <c r="K298" s="97">
        <v>6.1820806023002444</v>
      </c>
      <c r="L298" s="97">
        <v>55.493185039499778</v>
      </c>
      <c r="M298" s="97">
        <v>24.761939289678057</v>
      </c>
      <c r="N298" s="97">
        <v>202.71966759030073</v>
      </c>
      <c r="O298" s="97">
        <v>-70.456520599962673</v>
      </c>
      <c r="P298" s="97">
        <v>336.02844295502837</v>
      </c>
      <c r="Q298" s="97">
        <v>168.04807734059406</v>
      </c>
      <c r="R298" s="97">
        <v>160.48188939399992</v>
      </c>
      <c r="S298" s="97">
        <v>152.55404116839213</v>
      </c>
      <c r="T298" s="98"/>
    </row>
    <row r="299" spans="1:20" ht="12.75">
      <c r="A299" s="100"/>
      <c r="B299" s="77"/>
      <c r="C299" s="77"/>
      <c r="D299" s="85"/>
      <c r="E299" s="85"/>
      <c r="F299" s="85"/>
      <c r="G299" s="82" t="s">
        <v>119</v>
      </c>
      <c r="H299" s="82" t="s">
        <v>119</v>
      </c>
      <c r="I299" s="82" t="s">
        <v>119</v>
      </c>
      <c r="J299" s="82" t="s">
        <v>119</v>
      </c>
      <c r="K299" s="82" t="s">
        <v>119</v>
      </c>
      <c r="L299" s="82" t="s">
        <v>119</v>
      </c>
      <c r="M299" s="82" t="s">
        <v>119</v>
      </c>
      <c r="N299" s="82" t="s">
        <v>119</v>
      </c>
      <c r="O299" s="82" t="s">
        <v>119</v>
      </c>
      <c r="P299" s="82" t="s">
        <v>119</v>
      </c>
      <c r="Q299" s="82" t="s">
        <v>119</v>
      </c>
      <c r="R299" s="82" t="s">
        <v>119</v>
      </c>
      <c r="S299" s="82" t="s">
        <v>119</v>
      </c>
      <c r="T299" s="98"/>
    </row>
    <row r="300" spans="1:20" ht="12.75">
      <c r="A300" s="100" t="s">
        <v>336</v>
      </c>
      <c r="B300" s="150" t="s">
        <v>208</v>
      </c>
      <c r="C300" s="77"/>
      <c r="D300" s="85"/>
      <c r="E300" s="85"/>
      <c r="F300" s="85"/>
      <c r="G300" s="102">
        <v>1271404.5005998183</v>
      </c>
      <c r="H300" s="102">
        <v>190172.27565673747</v>
      </c>
      <c r="I300" s="102">
        <v>123900.82465717076</v>
      </c>
      <c r="J300" s="102">
        <v>75345.163522848801</v>
      </c>
      <c r="K300" s="102">
        <v>52195.794744174622</v>
      </c>
      <c r="L300" s="102">
        <v>92037.685694849904</v>
      </c>
      <c r="M300" s="102">
        <v>156715.14187792205</v>
      </c>
      <c r="N300" s="102">
        <v>129573.0697993573</v>
      </c>
      <c r="O300" s="102">
        <v>120619.07999899246</v>
      </c>
      <c r="P300" s="102">
        <v>28258.509124267213</v>
      </c>
      <c r="Q300" s="102">
        <v>31844.892104328388</v>
      </c>
      <c r="R300" s="102">
        <v>101663.12104675846</v>
      </c>
      <c r="S300" s="102">
        <v>169078.9423724107</v>
      </c>
      <c r="T300" s="98"/>
    </row>
    <row r="301" spans="1:20" ht="12.75">
      <c r="A301" s="100"/>
      <c r="B301" s="77"/>
      <c r="C301" s="77"/>
      <c r="D301" s="85"/>
      <c r="E301" s="85"/>
      <c r="F301" s="85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8"/>
    </row>
    <row r="302" spans="1:20" ht="12.75">
      <c r="A302" s="100" t="s">
        <v>258</v>
      </c>
      <c r="B302" s="84" t="s">
        <v>229</v>
      </c>
      <c r="C302" s="77"/>
      <c r="G302" s="102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</row>
    <row r="303" spans="1:20" ht="12.75">
      <c r="A303" s="100" t="s">
        <v>258</v>
      </c>
      <c r="B303" s="77"/>
      <c r="C303" s="77"/>
      <c r="D303" s="85" t="s">
        <v>39</v>
      </c>
      <c r="E303" s="85"/>
      <c r="F303" s="85"/>
      <c r="G303" s="97">
        <v>124168.03069833021</v>
      </c>
      <c r="H303" s="98">
        <v>11948.152199752642</v>
      </c>
      <c r="I303" s="98">
        <v>8854.179321013813</v>
      </c>
      <c r="J303" s="98">
        <v>11757.03705599396</v>
      </c>
      <c r="K303" s="98">
        <v>10912.914895098143</v>
      </c>
      <c r="L303" s="98">
        <v>4739.5543234489696</v>
      </c>
      <c r="M303" s="98">
        <v>8734.5431250017864</v>
      </c>
      <c r="N303" s="98">
        <v>10998.414401346048</v>
      </c>
      <c r="O303" s="98">
        <v>11680.428431900322</v>
      </c>
      <c r="P303" s="98">
        <v>11266.854640908874</v>
      </c>
      <c r="Q303" s="98">
        <v>11855.834149160986</v>
      </c>
      <c r="R303" s="98">
        <v>10178.939970484784</v>
      </c>
      <c r="S303" s="98">
        <v>11241.178184219871</v>
      </c>
      <c r="T303" s="98"/>
    </row>
    <row r="304" spans="1:20" ht="12.75">
      <c r="A304" s="100"/>
      <c r="B304" s="77"/>
      <c r="C304" s="77"/>
      <c r="D304" s="85" t="s">
        <v>209</v>
      </c>
      <c r="E304" s="78"/>
      <c r="F304" s="78"/>
      <c r="G304" s="97">
        <v>0</v>
      </c>
      <c r="H304" s="98">
        <v>0</v>
      </c>
      <c r="I304" s="98">
        <v>0</v>
      </c>
      <c r="J304" s="98">
        <v>0</v>
      </c>
      <c r="K304" s="98">
        <v>0</v>
      </c>
      <c r="L304" s="98">
        <v>0</v>
      </c>
      <c r="M304" s="98">
        <v>0</v>
      </c>
      <c r="N304" s="98">
        <v>0</v>
      </c>
      <c r="O304" s="98">
        <v>0</v>
      </c>
      <c r="P304" s="98">
        <v>0</v>
      </c>
      <c r="Q304" s="98">
        <v>0</v>
      </c>
      <c r="R304" s="98">
        <v>0</v>
      </c>
      <c r="S304" s="98">
        <v>0</v>
      </c>
      <c r="T304" s="98"/>
    </row>
    <row r="305" spans="1:20" ht="12.75">
      <c r="A305" s="100"/>
      <c r="B305" s="77"/>
      <c r="C305" s="77"/>
      <c r="D305" s="85" t="s">
        <v>210</v>
      </c>
      <c r="E305" s="78"/>
      <c r="F305" s="78"/>
      <c r="G305" s="97">
        <v>0</v>
      </c>
      <c r="H305" s="98">
        <v>0</v>
      </c>
      <c r="I305" s="98">
        <v>0</v>
      </c>
      <c r="J305" s="98">
        <v>0</v>
      </c>
      <c r="K305" s="98">
        <v>0</v>
      </c>
      <c r="L305" s="98">
        <v>0</v>
      </c>
      <c r="M305" s="98">
        <v>0</v>
      </c>
      <c r="N305" s="98">
        <v>0</v>
      </c>
      <c r="O305" s="98">
        <v>0</v>
      </c>
      <c r="P305" s="98">
        <v>0</v>
      </c>
      <c r="Q305" s="98">
        <v>0</v>
      </c>
      <c r="R305" s="98">
        <v>0</v>
      </c>
      <c r="S305" s="98">
        <v>0</v>
      </c>
      <c r="T305" s="98"/>
    </row>
    <row r="306" spans="1:20" ht="12.75">
      <c r="A306" s="100"/>
      <c r="B306" s="77"/>
      <c r="C306" s="77"/>
      <c r="D306" s="85" t="s">
        <v>211</v>
      </c>
      <c r="E306" s="85"/>
      <c r="F306" s="85"/>
      <c r="G306" s="97">
        <v>0</v>
      </c>
      <c r="H306" s="98">
        <v>0</v>
      </c>
      <c r="I306" s="98">
        <v>0</v>
      </c>
      <c r="J306" s="98">
        <v>0</v>
      </c>
      <c r="K306" s="98">
        <v>0</v>
      </c>
      <c r="L306" s="98">
        <v>0</v>
      </c>
      <c r="M306" s="98">
        <v>0</v>
      </c>
      <c r="N306" s="98">
        <v>0</v>
      </c>
      <c r="O306" s="98">
        <v>0</v>
      </c>
      <c r="P306" s="98">
        <v>0</v>
      </c>
      <c r="Q306" s="98">
        <v>0</v>
      </c>
      <c r="R306" s="98">
        <v>0</v>
      </c>
      <c r="S306" s="98">
        <v>0</v>
      </c>
      <c r="T306" s="98"/>
    </row>
    <row r="307" spans="1:20" ht="12.75">
      <c r="A307" s="100"/>
      <c r="B307" s="77"/>
      <c r="C307" s="77"/>
      <c r="D307" s="85" t="s">
        <v>212</v>
      </c>
      <c r="E307" s="85"/>
      <c r="F307" s="85"/>
      <c r="G307" s="97">
        <v>0</v>
      </c>
      <c r="H307" s="98">
        <v>0</v>
      </c>
      <c r="I307" s="98">
        <v>0</v>
      </c>
      <c r="J307" s="98">
        <v>0</v>
      </c>
      <c r="K307" s="98">
        <v>0</v>
      </c>
      <c r="L307" s="98">
        <v>0</v>
      </c>
      <c r="M307" s="98">
        <v>0</v>
      </c>
      <c r="N307" s="98">
        <v>0</v>
      </c>
      <c r="O307" s="98">
        <v>0</v>
      </c>
      <c r="P307" s="98">
        <v>0</v>
      </c>
      <c r="Q307" s="98">
        <v>0</v>
      </c>
      <c r="R307" s="98">
        <v>0</v>
      </c>
      <c r="S307" s="98">
        <v>0</v>
      </c>
      <c r="T307" s="98"/>
    </row>
    <row r="308" spans="1:20" ht="12.75">
      <c r="A308" s="100"/>
      <c r="B308" s="77"/>
      <c r="C308" s="77"/>
      <c r="D308" s="85" t="s">
        <v>213</v>
      </c>
      <c r="E308" s="85"/>
      <c r="F308" s="85"/>
      <c r="G308" s="97">
        <v>0</v>
      </c>
      <c r="H308" s="98">
        <v>0</v>
      </c>
      <c r="I308" s="98">
        <v>0</v>
      </c>
      <c r="J308" s="98">
        <v>0</v>
      </c>
      <c r="K308" s="98">
        <v>0</v>
      </c>
      <c r="L308" s="98">
        <v>0</v>
      </c>
      <c r="M308" s="98">
        <v>0</v>
      </c>
      <c r="N308" s="98">
        <v>0</v>
      </c>
      <c r="O308" s="98">
        <v>0</v>
      </c>
      <c r="P308" s="98">
        <v>0</v>
      </c>
      <c r="Q308" s="98">
        <v>0</v>
      </c>
      <c r="R308" s="98">
        <v>0</v>
      </c>
      <c r="S308" s="98">
        <v>0</v>
      </c>
      <c r="T308" s="98"/>
    </row>
    <row r="309" spans="1:20" ht="12.75">
      <c r="A309" s="100" t="s">
        <v>258</v>
      </c>
      <c r="B309" s="77"/>
      <c r="C309" s="77"/>
      <c r="D309" s="85" t="s">
        <v>38</v>
      </c>
      <c r="E309" s="85"/>
      <c r="F309" s="85"/>
      <c r="G309" s="97">
        <v>1657273.5223813828</v>
      </c>
      <c r="H309" s="98">
        <v>122728.86394989623</v>
      </c>
      <c r="I309" s="98">
        <v>108044.16156843964</v>
      </c>
      <c r="J309" s="98">
        <v>135873.60259129811</v>
      </c>
      <c r="K309" s="98">
        <v>122342.86195027355</v>
      </c>
      <c r="L309" s="98">
        <v>119833.84895272576</v>
      </c>
      <c r="M309" s="98">
        <v>96320.305724252248</v>
      </c>
      <c r="N309" s="98">
        <v>174989.22082314882</v>
      </c>
      <c r="O309" s="98">
        <v>171443.75426083989</v>
      </c>
      <c r="P309" s="98">
        <v>164274.63213979104</v>
      </c>
      <c r="Q309" s="98">
        <v>178556.93080685622</v>
      </c>
      <c r="R309" s="98">
        <v>136907.35998376843</v>
      </c>
      <c r="S309" s="98">
        <v>125957.97963009293</v>
      </c>
      <c r="T309" s="98"/>
    </row>
    <row r="310" spans="1:20" ht="12.75">
      <c r="A310" s="100"/>
      <c r="B310" s="77"/>
      <c r="D310" s="85" t="s">
        <v>214</v>
      </c>
      <c r="E310" s="85"/>
      <c r="F310" s="85"/>
      <c r="G310" s="97">
        <v>0</v>
      </c>
      <c r="H310" s="98">
        <v>0</v>
      </c>
      <c r="I310" s="98">
        <v>0</v>
      </c>
      <c r="J310" s="98">
        <v>0</v>
      </c>
      <c r="K310" s="98">
        <v>0</v>
      </c>
      <c r="L310" s="98">
        <v>0</v>
      </c>
      <c r="M310" s="98">
        <v>0</v>
      </c>
      <c r="N310" s="98">
        <v>0</v>
      </c>
      <c r="O310" s="98">
        <v>0</v>
      </c>
      <c r="P310" s="98">
        <v>0</v>
      </c>
      <c r="Q310" s="98">
        <v>0</v>
      </c>
      <c r="R310" s="98">
        <v>0</v>
      </c>
      <c r="S310" s="98">
        <v>0</v>
      </c>
      <c r="T310" s="98"/>
    </row>
    <row r="311" spans="1:20" ht="12.75">
      <c r="A311" s="100"/>
      <c r="B311" s="77"/>
      <c r="C311" s="77"/>
      <c r="D311" s="85" t="s">
        <v>215</v>
      </c>
      <c r="E311" s="85"/>
      <c r="F311" s="85"/>
      <c r="G311" s="97">
        <v>0</v>
      </c>
      <c r="H311" s="98">
        <v>0</v>
      </c>
      <c r="I311" s="98">
        <v>0</v>
      </c>
      <c r="J311" s="98">
        <v>0</v>
      </c>
      <c r="K311" s="98">
        <v>0</v>
      </c>
      <c r="L311" s="98">
        <v>0</v>
      </c>
      <c r="M311" s="98">
        <v>0</v>
      </c>
      <c r="N311" s="98">
        <v>0</v>
      </c>
      <c r="O311" s="98">
        <v>0</v>
      </c>
      <c r="P311" s="98">
        <v>0</v>
      </c>
      <c r="Q311" s="98">
        <v>0</v>
      </c>
      <c r="R311" s="98">
        <v>0</v>
      </c>
      <c r="S311" s="98">
        <v>0</v>
      </c>
      <c r="T311" s="98"/>
    </row>
    <row r="312" spans="1:20" ht="12.75">
      <c r="A312" s="100"/>
      <c r="B312" s="77"/>
      <c r="C312" s="77"/>
      <c r="D312" s="85"/>
      <c r="E312" s="85"/>
      <c r="F312" s="85"/>
      <c r="G312" s="82" t="s">
        <v>119</v>
      </c>
      <c r="H312" s="82" t="s">
        <v>119</v>
      </c>
      <c r="I312" s="82" t="s">
        <v>119</v>
      </c>
      <c r="J312" s="82" t="s">
        <v>119</v>
      </c>
      <c r="K312" s="82" t="s">
        <v>119</v>
      </c>
      <c r="L312" s="82" t="s">
        <v>119</v>
      </c>
      <c r="M312" s="82" t="s">
        <v>119</v>
      </c>
      <c r="N312" s="82" t="s">
        <v>119</v>
      </c>
      <c r="O312" s="82" t="s">
        <v>119</v>
      </c>
      <c r="P312" s="82" t="s">
        <v>119</v>
      </c>
      <c r="Q312" s="82" t="s">
        <v>119</v>
      </c>
      <c r="R312" s="82" t="s">
        <v>119</v>
      </c>
      <c r="S312" s="82" t="s">
        <v>119</v>
      </c>
      <c r="T312" s="98"/>
    </row>
    <row r="313" spans="1:20" ht="12.75">
      <c r="A313" s="100" t="s">
        <v>336</v>
      </c>
      <c r="B313" s="84" t="s">
        <v>230</v>
      </c>
      <c r="C313" s="77"/>
      <c r="D313" s="85"/>
      <c r="E313" s="85"/>
      <c r="F313" s="85"/>
      <c r="G313" s="83">
        <v>1781441.5530797134</v>
      </c>
      <c r="H313" s="102">
        <v>134677.01614964887</v>
      </c>
      <c r="I313" s="102">
        <v>116898.34088945345</v>
      </c>
      <c r="J313" s="102">
        <v>147630.63964729206</v>
      </c>
      <c r="K313" s="102">
        <v>133255.7768453717</v>
      </c>
      <c r="L313" s="102">
        <v>124573.40327617474</v>
      </c>
      <c r="M313" s="102">
        <v>105054.84884925403</v>
      </c>
      <c r="N313" s="102">
        <v>185987.63522449488</v>
      </c>
      <c r="O313" s="102">
        <v>183124.18269274023</v>
      </c>
      <c r="P313" s="102">
        <v>175541.48678069992</v>
      </c>
      <c r="Q313" s="102">
        <v>190412.7649560172</v>
      </c>
      <c r="R313" s="102">
        <v>147086.29995425322</v>
      </c>
      <c r="S313" s="102">
        <v>137199.15781431281</v>
      </c>
      <c r="T313" s="98"/>
    </row>
    <row r="314" spans="1:20" ht="12.75">
      <c r="A314" s="100"/>
      <c r="B314" s="77"/>
      <c r="C314" s="77"/>
      <c r="D314" s="85"/>
      <c r="E314" s="85"/>
      <c r="F314" s="85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8"/>
    </row>
    <row r="315" spans="1:20" ht="12.75">
      <c r="A315" s="100" t="s">
        <v>258</v>
      </c>
      <c r="B315" s="84" t="s">
        <v>231</v>
      </c>
      <c r="C315" s="77"/>
      <c r="D315" s="85"/>
      <c r="E315" s="85"/>
      <c r="F315" s="85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8"/>
    </row>
    <row r="316" spans="1:20" ht="12.75">
      <c r="A316" s="100" t="s">
        <v>258</v>
      </c>
      <c r="B316" s="77"/>
      <c r="C316" s="77"/>
      <c r="D316" s="85" t="s">
        <v>37</v>
      </c>
      <c r="E316" s="85"/>
      <c r="F316" s="85"/>
      <c r="G316" s="97">
        <v>488005.83653583983</v>
      </c>
      <c r="H316" s="97">
        <v>28171.405541732503</v>
      </c>
      <c r="I316" s="97">
        <v>31343.22756075118</v>
      </c>
      <c r="J316" s="97">
        <v>18112.436087070313</v>
      </c>
      <c r="K316" s="97">
        <v>47744.268286281134</v>
      </c>
      <c r="L316" s="97">
        <v>-105.82476241112111</v>
      </c>
      <c r="M316" s="97">
        <v>645.05922055696112</v>
      </c>
      <c r="N316" s="97">
        <v>40896.664710901649</v>
      </c>
      <c r="O316" s="97">
        <v>53077.072396319265</v>
      </c>
      <c r="P316" s="97">
        <v>55173.121671336987</v>
      </c>
      <c r="Q316" s="97">
        <v>70972.241932961653</v>
      </c>
      <c r="R316" s="97">
        <v>69907.253878123622</v>
      </c>
      <c r="S316" s="97">
        <v>72068.910012215754</v>
      </c>
      <c r="T316" s="98"/>
    </row>
    <row r="317" spans="1:20" ht="12.75">
      <c r="A317" s="100"/>
      <c r="B317" s="77"/>
      <c r="C317" s="77"/>
      <c r="D317" s="85" t="s">
        <v>216</v>
      </c>
      <c r="E317" s="85"/>
      <c r="F317" s="85"/>
      <c r="G317" s="97">
        <v>0</v>
      </c>
      <c r="H317" s="97">
        <v>0</v>
      </c>
      <c r="I317" s="97">
        <v>0</v>
      </c>
      <c r="J317" s="97">
        <v>0</v>
      </c>
      <c r="K317" s="97">
        <v>0</v>
      </c>
      <c r="L317" s="97">
        <v>0</v>
      </c>
      <c r="M317" s="97">
        <v>0</v>
      </c>
      <c r="N317" s="97">
        <v>0</v>
      </c>
      <c r="O317" s="97">
        <v>0</v>
      </c>
      <c r="P317" s="97">
        <v>0</v>
      </c>
      <c r="Q317" s="97">
        <v>0</v>
      </c>
      <c r="R317" s="97">
        <v>0</v>
      </c>
      <c r="S317" s="97">
        <v>0</v>
      </c>
      <c r="T317" s="98"/>
    </row>
    <row r="318" spans="1:20" ht="12.75">
      <c r="A318" s="100"/>
      <c r="B318" s="77"/>
      <c r="C318" s="77"/>
      <c r="D318" s="85" t="s">
        <v>217</v>
      </c>
      <c r="E318" s="85"/>
      <c r="F318" s="85"/>
      <c r="G318" s="97">
        <v>0</v>
      </c>
      <c r="H318" s="97">
        <v>0</v>
      </c>
      <c r="I318" s="97">
        <v>0</v>
      </c>
      <c r="J318" s="97">
        <v>0</v>
      </c>
      <c r="K318" s="97">
        <v>0</v>
      </c>
      <c r="L318" s="97">
        <v>0</v>
      </c>
      <c r="M318" s="97">
        <v>0</v>
      </c>
      <c r="N318" s="97">
        <v>0</v>
      </c>
      <c r="O318" s="97">
        <v>0</v>
      </c>
      <c r="P318" s="97">
        <v>0</v>
      </c>
      <c r="Q318" s="97">
        <v>0</v>
      </c>
      <c r="R318" s="97">
        <v>0</v>
      </c>
      <c r="S318" s="97">
        <v>0</v>
      </c>
      <c r="T318" s="98"/>
    </row>
    <row r="319" spans="1:20" ht="12.75">
      <c r="A319" s="100"/>
      <c r="B319" s="77"/>
      <c r="C319" s="77"/>
      <c r="D319" s="85" t="s">
        <v>218</v>
      </c>
      <c r="E319" s="85"/>
      <c r="F319" s="85"/>
      <c r="G319" s="97">
        <v>0</v>
      </c>
      <c r="H319" s="97">
        <v>0</v>
      </c>
      <c r="I319" s="97">
        <v>0</v>
      </c>
      <c r="J319" s="97">
        <v>0</v>
      </c>
      <c r="K319" s="97">
        <v>0</v>
      </c>
      <c r="L319" s="97">
        <v>0</v>
      </c>
      <c r="M319" s="97">
        <v>0</v>
      </c>
      <c r="N319" s="97">
        <v>0</v>
      </c>
      <c r="O319" s="97">
        <v>0</v>
      </c>
      <c r="P319" s="97">
        <v>0</v>
      </c>
      <c r="Q319" s="97">
        <v>0</v>
      </c>
      <c r="R319" s="97">
        <v>0</v>
      </c>
      <c r="S319" s="97">
        <v>0</v>
      </c>
      <c r="T319" s="98"/>
    </row>
    <row r="320" spans="1:20" ht="12.75">
      <c r="A320" s="100" t="s">
        <v>258</v>
      </c>
      <c r="B320" s="77"/>
      <c r="C320" s="77"/>
      <c r="D320" s="85" t="s">
        <v>219</v>
      </c>
      <c r="E320" s="85"/>
      <c r="F320" s="85"/>
      <c r="G320" s="97">
        <v>322165.17765718373</v>
      </c>
      <c r="H320" s="97">
        <v>29419.283950291669</v>
      </c>
      <c r="I320" s="97">
        <v>28010.983290434116</v>
      </c>
      <c r="J320" s="97">
        <v>28952.846143995517</v>
      </c>
      <c r="K320" s="97">
        <v>30540.891623235017</v>
      </c>
      <c r="L320" s="97">
        <v>28111.640389288008</v>
      </c>
      <c r="M320" s="97">
        <v>22202.080090058054</v>
      </c>
      <c r="N320" s="97">
        <v>26580.214528153821</v>
      </c>
      <c r="O320" s="97">
        <v>30297.112711948252</v>
      </c>
      <c r="P320" s="97">
        <v>29818.991492392273</v>
      </c>
      <c r="Q320" s="97">
        <v>1027.4663237920527</v>
      </c>
      <c r="R320" s="97">
        <v>33313.904824249999</v>
      </c>
      <c r="S320" s="97">
        <v>33889.762289344908</v>
      </c>
      <c r="T320" s="98"/>
    </row>
    <row r="321" spans="1:20" ht="12.75">
      <c r="A321" s="100"/>
      <c r="B321" s="77"/>
      <c r="C321" s="77"/>
      <c r="D321" s="85" t="s">
        <v>220</v>
      </c>
      <c r="E321" s="85"/>
      <c r="F321" s="85"/>
      <c r="G321" s="97">
        <v>0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0</v>
      </c>
      <c r="O321" s="97">
        <v>0</v>
      </c>
      <c r="P321" s="97">
        <v>0</v>
      </c>
      <c r="Q321" s="97">
        <v>0</v>
      </c>
      <c r="R321" s="97">
        <v>0</v>
      </c>
      <c r="S321" s="97">
        <v>0</v>
      </c>
      <c r="T321" s="98"/>
    </row>
    <row r="322" spans="1:20" ht="12.75">
      <c r="A322" s="100"/>
      <c r="B322" s="77"/>
      <c r="C322" s="77"/>
      <c r="D322" s="85" t="s">
        <v>221</v>
      </c>
      <c r="E322" s="85"/>
      <c r="F322" s="85"/>
      <c r="G322" s="97">
        <v>0</v>
      </c>
      <c r="H322" s="97">
        <v>0</v>
      </c>
      <c r="I322" s="97">
        <v>0</v>
      </c>
      <c r="J322" s="97">
        <v>0</v>
      </c>
      <c r="K322" s="97">
        <v>0</v>
      </c>
      <c r="L322" s="97">
        <v>0</v>
      </c>
      <c r="M322" s="97">
        <v>0</v>
      </c>
      <c r="N322" s="97">
        <v>0</v>
      </c>
      <c r="O322" s="97">
        <v>0</v>
      </c>
      <c r="P322" s="97">
        <v>0</v>
      </c>
      <c r="Q322" s="97">
        <v>0</v>
      </c>
      <c r="R322" s="97">
        <v>0</v>
      </c>
      <c r="S322" s="97">
        <v>0</v>
      </c>
      <c r="T322" s="98"/>
    </row>
    <row r="323" spans="1:20" ht="12.75">
      <c r="A323" s="100"/>
      <c r="B323" s="77"/>
      <c r="C323" s="85"/>
      <c r="D323" s="85" t="s">
        <v>222</v>
      </c>
      <c r="E323" s="85"/>
      <c r="F323" s="85"/>
      <c r="G323" s="97">
        <v>0</v>
      </c>
      <c r="H323" s="97">
        <v>0</v>
      </c>
      <c r="I323" s="97">
        <v>0</v>
      </c>
      <c r="J323" s="97">
        <v>0</v>
      </c>
      <c r="K323" s="97">
        <v>0</v>
      </c>
      <c r="L323" s="97">
        <v>0</v>
      </c>
      <c r="M323" s="97">
        <v>0</v>
      </c>
      <c r="N323" s="97">
        <v>0</v>
      </c>
      <c r="O323" s="97">
        <v>0</v>
      </c>
      <c r="P323" s="97">
        <v>0</v>
      </c>
      <c r="Q323" s="97">
        <v>0</v>
      </c>
      <c r="R323" s="97">
        <v>0</v>
      </c>
      <c r="S323" s="97">
        <v>0</v>
      </c>
      <c r="T323" s="98"/>
    </row>
    <row r="324" spans="1:20" ht="12.75">
      <c r="A324" s="100"/>
      <c r="B324" s="77"/>
      <c r="C324" s="77"/>
      <c r="D324" s="85"/>
      <c r="E324" s="85"/>
      <c r="F324" s="85"/>
      <c r="G324" s="82" t="s">
        <v>119</v>
      </c>
      <c r="H324" s="82" t="s">
        <v>119</v>
      </c>
      <c r="I324" s="82" t="s">
        <v>119</v>
      </c>
      <c r="J324" s="82" t="s">
        <v>119</v>
      </c>
      <c r="K324" s="82" t="s">
        <v>119</v>
      </c>
      <c r="L324" s="82" t="s">
        <v>119</v>
      </c>
      <c r="M324" s="82" t="s">
        <v>119</v>
      </c>
      <c r="N324" s="82" t="s">
        <v>119</v>
      </c>
      <c r="O324" s="82" t="s">
        <v>119</v>
      </c>
      <c r="P324" s="82" t="s">
        <v>119</v>
      </c>
      <c r="Q324" s="82" t="s">
        <v>119</v>
      </c>
      <c r="R324" s="82" t="s">
        <v>119</v>
      </c>
      <c r="S324" s="82" t="s">
        <v>119</v>
      </c>
      <c r="T324" s="98"/>
    </row>
    <row r="325" spans="1:20" ht="12.75">
      <c r="A325" s="100" t="s">
        <v>336</v>
      </c>
      <c r="B325" s="84" t="s">
        <v>232</v>
      </c>
      <c r="C325" s="77"/>
      <c r="D325" s="85"/>
      <c r="E325" s="85"/>
      <c r="F325" s="85"/>
      <c r="G325" s="83">
        <v>810171.01419302367</v>
      </c>
      <c r="H325" s="102">
        <v>57590.689492024176</v>
      </c>
      <c r="I325" s="102">
        <v>59354.2108511853</v>
      </c>
      <c r="J325" s="102">
        <v>47065.28223106583</v>
      </c>
      <c r="K325" s="102">
        <v>78285.159909516151</v>
      </c>
      <c r="L325" s="102">
        <v>28005.815626876887</v>
      </c>
      <c r="M325" s="102">
        <v>22847.139310615017</v>
      </c>
      <c r="N325" s="102">
        <v>67476.879239055474</v>
      </c>
      <c r="O325" s="102">
        <v>83374.185108267513</v>
      </c>
      <c r="P325" s="102">
        <v>84992.113163729256</v>
      </c>
      <c r="Q325" s="102">
        <v>71999.7082567537</v>
      </c>
      <c r="R325" s="102">
        <v>103221.15870237362</v>
      </c>
      <c r="S325" s="102">
        <v>105958.67230156067</v>
      </c>
      <c r="T325" s="98"/>
    </row>
    <row r="326" spans="1:20" ht="12.75">
      <c r="A326" s="100"/>
      <c r="B326" s="77"/>
      <c r="C326" s="77"/>
      <c r="D326" s="78"/>
      <c r="E326" s="78"/>
      <c r="F326" s="78"/>
      <c r="G326" s="102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</row>
    <row r="327" spans="1:20" ht="12.75">
      <c r="A327" s="100" t="s">
        <v>258</v>
      </c>
      <c r="B327" s="84" t="s">
        <v>233</v>
      </c>
      <c r="C327" s="77"/>
      <c r="D327" s="78"/>
      <c r="E327" s="78"/>
      <c r="F327" s="7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</row>
    <row r="328" spans="1:20" ht="12.75">
      <c r="A328" s="100" t="s">
        <v>258</v>
      </c>
      <c r="B328" s="77"/>
      <c r="C328" s="77"/>
      <c r="D328" s="89" t="s">
        <v>234</v>
      </c>
      <c r="E328" s="78"/>
      <c r="F328" s="78"/>
      <c r="G328" s="98">
        <v>218730.70270727141</v>
      </c>
      <c r="H328" s="98">
        <v>26981.52967449847</v>
      </c>
      <c r="I328" s="98">
        <v>14751.99531383357</v>
      </c>
      <c r="J328" s="98">
        <v>28395.90814358136</v>
      </c>
      <c r="K328" s="98">
        <v>20780.330467190241</v>
      </c>
      <c r="L328" s="98">
        <v>28396.226786998781</v>
      </c>
      <c r="M328" s="98">
        <v>23284.071119585355</v>
      </c>
      <c r="N328" s="98">
        <v>12414.506864478501</v>
      </c>
      <c r="O328" s="98">
        <v>9764.9868486127198</v>
      </c>
      <c r="P328" s="98">
        <v>9978.3982774312535</v>
      </c>
      <c r="Q328" s="98">
        <v>11174.426344725565</v>
      </c>
      <c r="R328" s="98">
        <v>16057.557055866771</v>
      </c>
      <c r="S328" s="98">
        <v>16750.765810468816</v>
      </c>
      <c r="T328" s="98"/>
    </row>
    <row r="329" spans="1:20" ht="12.75">
      <c r="A329" s="100" t="s">
        <v>258</v>
      </c>
      <c r="B329" s="77"/>
      <c r="C329" s="77"/>
      <c r="D329" s="89" t="s">
        <v>235</v>
      </c>
      <c r="E329" s="78"/>
      <c r="F329" s="78"/>
      <c r="G329" s="98">
        <v>15134.294206415083</v>
      </c>
      <c r="H329" s="98">
        <v>431.98981997227713</v>
      </c>
      <c r="I329" s="98">
        <v>361.54477053540711</v>
      </c>
      <c r="J329" s="98">
        <v>977.28661037170275</v>
      </c>
      <c r="K329" s="98">
        <v>1728.0727169457109</v>
      </c>
      <c r="L329" s="98">
        <v>1185.4902904975963</v>
      </c>
      <c r="M329" s="98">
        <v>1812.6962035450542</v>
      </c>
      <c r="N329" s="98">
        <v>3221.8022393215679</v>
      </c>
      <c r="O329" s="98">
        <v>2255.3578695319275</v>
      </c>
      <c r="P329" s="98">
        <v>1546.3485437901675</v>
      </c>
      <c r="Q329" s="98">
        <v>524.48220576486256</v>
      </c>
      <c r="R329" s="98">
        <v>544.61608839895746</v>
      </c>
      <c r="S329" s="98">
        <v>544.60684773985224</v>
      </c>
      <c r="T329" s="98"/>
    </row>
    <row r="330" spans="1:20" ht="12.75">
      <c r="A330" s="100"/>
      <c r="B330" s="77"/>
      <c r="C330" s="77"/>
      <c r="G330" s="82" t="s">
        <v>119</v>
      </c>
      <c r="H330" s="82" t="s">
        <v>119</v>
      </c>
      <c r="I330" s="82" t="s">
        <v>119</v>
      </c>
      <c r="J330" s="82" t="s">
        <v>119</v>
      </c>
      <c r="K330" s="82" t="s">
        <v>119</v>
      </c>
      <c r="L330" s="82" t="s">
        <v>119</v>
      </c>
      <c r="M330" s="82" t="s">
        <v>119</v>
      </c>
      <c r="N330" s="82" t="s">
        <v>119</v>
      </c>
      <c r="O330" s="82" t="s">
        <v>119</v>
      </c>
      <c r="P330" s="82" t="s">
        <v>119</v>
      </c>
      <c r="Q330" s="82" t="s">
        <v>119</v>
      </c>
      <c r="R330" s="82" t="s">
        <v>119</v>
      </c>
      <c r="S330" s="82" t="s">
        <v>119</v>
      </c>
      <c r="T330" s="98"/>
    </row>
    <row r="331" spans="1:20" ht="12.75">
      <c r="A331" s="100" t="s">
        <v>336</v>
      </c>
      <c r="B331" s="84" t="s">
        <v>236</v>
      </c>
      <c r="C331" s="77"/>
      <c r="G331" s="83">
        <v>233864.99691368651</v>
      </c>
      <c r="H331" s="102">
        <v>27413.519494470747</v>
      </c>
      <c r="I331" s="102">
        <v>15113.540084368977</v>
      </c>
      <c r="J331" s="102">
        <v>29373.194753953063</v>
      </c>
      <c r="K331" s="102">
        <v>22508.40318413595</v>
      </c>
      <c r="L331" s="102">
        <v>29581.717077496378</v>
      </c>
      <c r="M331" s="102">
        <v>25096.767323130407</v>
      </c>
      <c r="N331" s="102">
        <v>15636.309103800068</v>
      </c>
      <c r="O331" s="102">
        <v>12020.344718144646</v>
      </c>
      <c r="P331" s="102">
        <v>11524.746821221421</v>
      </c>
      <c r="Q331" s="102">
        <v>11698.908550490429</v>
      </c>
      <c r="R331" s="102">
        <v>16602.173144265729</v>
      </c>
      <c r="S331" s="102">
        <v>17295.372658208667</v>
      </c>
      <c r="T331" s="98"/>
    </row>
    <row r="332" spans="1:20" ht="12.75">
      <c r="A332" s="100"/>
      <c r="B332" s="77"/>
      <c r="C332" s="7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8"/>
    </row>
    <row r="333" spans="1:20" ht="12.75">
      <c r="A333" s="100" t="s">
        <v>258</v>
      </c>
      <c r="B333" s="84" t="s">
        <v>237</v>
      </c>
      <c r="C333" s="7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8"/>
    </row>
    <row r="334" spans="1:20" ht="12.75">
      <c r="A334" s="100" t="s">
        <v>258</v>
      </c>
      <c r="B334" s="77"/>
      <c r="C334" s="77"/>
      <c r="D334" s="89" t="s">
        <v>223</v>
      </c>
      <c r="G334" s="97">
        <v>20881.420091367439</v>
      </c>
      <c r="H334" s="97">
        <v>2125.1922724975129</v>
      </c>
      <c r="I334" s="97">
        <v>1897.0435856232018</v>
      </c>
      <c r="J334" s="97">
        <v>1944.8400982365351</v>
      </c>
      <c r="K334" s="97">
        <v>1800.6539518529794</v>
      </c>
      <c r="L334" s="97">
        <v>1960.8519299620018</v>
      </c>
      <c r="M334" s="97">
        <v>1748.7947356675127</v>
      </c>
      <c r="N334" s="97">
        <v>1645.474607568357</v>
      </c>
      <c r="O334" s="97">
        <v>1473.7258055777791</v>
      </c>
      <c r="P334" s="97">
        <v>1492.6054280600458</v>
      </c>
      <c r="Q334" s="97">
        <v>1633.8441228324459</v>
      </c>
      <c r="R334" s="97">
        <v>1289.3109277446679</v>
      </c>
      <c r="S334" s="97">
        <v>1869.0826257444016</v>
      </c>
      <c r="T334" s="98"/>
    </row>
    <row r="335" spans="1:20" ht="12.75">
      <c r="A335" s="100"/>
      <c r="B335" s="77"/>
      <c r="C335" s="77"/>
      <c r="D335" s="89" t="s">
        <v>238</v>
      </c>
      <c r="E335" s="151"/>
      <c r="F335" s="151"/>
      <c r="G335" s="97">
        <v>0</v>
      </c>
      <c r="H335" s="97">
        <v>0</v>
      </c>
      <c r="I335" s="97">
        <v>0</v>
      </c>
      <c r="J335" s="97">
        <v>0</v>
      </c>
      <c r="K335" s="97">
        <v>0</v>
      </c>
      <c r="L335" s="97">
        <v>0</v>
      </c>
      <c r="M335" s="97">
        <v>0</v>
      </c>
      <c r="N335" s="97">
        <v>0</v>
      </c>
      <c r="O335" s="97">
        <v>0</v>
      </c>
      <c r="P335" s="97">
        <v>0</v>
      </c>
      <c r="Q335" s="97">
        <v>0</v>
      </c>
      <c r="R335" s="97">
        <v>0</v>
      </c>
      <c r="S335" s="97">
        <v>0</v>
      </c>
      <c r="T335" s="98"/>
    </row>
    <row r="336" spans="1:20" ht="12.75">
      <c r="A336" s="100" t="s">
        <v>258</v>
      </c>
      <c r="B336" s="77"/>
      <c r="C336" s="77"/>
      <c r="D336" s="89" t="s">
        <v>239</v>
      </c>
      <c r="E336" s="151"/>
      <c r="F336" s="151"/>
      <c r="G336" s="97">
        <v>48076.998481519287</v>
      </c>
      <c r="H336" s="97">
        <v>7080.0974134130729</v>
      </c>
      <c r="I336" s="97">
        <v>5638.5545929949385</v>
      </c>
      <c r="J336" s="97">
        <v>5658.6291282925386</v>
      </c>
      <c r="K336" s="97">
        <v>4877.4747904819606</v>
      </c>
      <c r="L336" s="97">
        <v>3839.0158931029368</v>
      </c>
      <c r="M336" s="97">
        <v>2204.2158400182243</v>
      </c>
      <c r="N336" s="97">
        <v>1981.7230738031574</v>
      </c>
      <c r="O336" s="97">
        <v>2078.3516901364465</v>
      </c>
      <c r="P336" s="97">
        <v>2642.5895215368469</v>
      </c>
      <c r="Q336" s="97">
        <v>3194.161277094714</v>
      </c>
      <c r="R336" s="97">
        <v>3471.3810502520478</v>
      </c>
      <c r="S336" s="97">
        <v>5410.8042103924054</v>
      </c>
      <c r="T336" s="98"/>
    </row>
    <row r="337" spans="1:20" ht="12.75">
      <c r="A337" s="100" t="s">
        <v>258</v>
      </c>
      <c r="B337" s="77"/>
      <c r="C337" s="77"/>
      <c r="D337" s="89" t="s">
        <v>240</v>
      </c>
      <c r="E337" s="78"/>
      <c r="F337" s="78"/>
      <c r="G337" s="97">
        <v>37431.121905442837</v>
      </c>
      <c r="H337" s="97">
        <v>4868.7917573572049</v>
      </c>
      <c r="I337" s="97">
        <v>4273.5658536124929</v>
      </c>
      <c r="J337" s="97">
        <v>3582.7469246411147</v>
      </c>
      <c r="K337" s="97">
        <v>3536.7029508236033</v>
      </c>
      <c r="L337" s="97">
        <v>2743.2011805879138</v>
      </c>
      <c r="M337" s="97">
        <v>2247.5513447876465</v>
      </c>
      <c r="N337" s="97">
        <v>1490.0562807206682</v>
      </c>
      <c r="O337" s="97">
        <v>1320.1396783802679</v>
      </c>
      <c r="P337" s="97">
        <v>1527.0189171416459</v>
      </c>
      <c r="Q337" s="97">
        <v>2654.4589888358246</v>
      </c>
      <c r="R337" s="97">
        <v>3817.7464449900035</v>
      </c>
      <c r="S337" s="97">
        <v>5369.1415835644493</v>
      </c>
      <c r="T337" s="98"/>
    </row>
    <row r="338" spans="1:20" ht="12.75">
      <c r="A338" s="100" t="s">
        <v>258</v>
      </c>
      <c r="C338" s="77"/>
      <c r="D338" s="89" t="s">
        <v>241</v>
      </c>
      <c r="E338" s="78"/>
      <c r="F338" s="78"/>
      <c r="G338" s="97">
        <v>64184.980858193114</v>
      </c>
      <c r="H338" s="97">
        <v>7800.8688236221406</v>
      </c>
      <c r="I338" s="97">
        <v>7833.848417325341</v>
      </c>
      <c r="J338" s="97">
        <v>5895.6201700003166</v>
      </c>
      <c r="K338" s="97">
        <v>5948.2759947293389</v>
      </c>
      <c r="L338" s="97">
        <v>4838.7596152651604</v>
      </c>
      <c r="M338" s="97">
        <v>3891.0344309971147</v>
      </c>
      <c r="N338" s="97">
        <v>2424.4781023113355</v>
      </c>
      <c r="O338" s="97">
        <v>2280.7699210539131</v>
      </c>
      <c r="P338" s="97">
        <v>2743.0418588792027</v>
      </c>
      <c r="Q338" s="97">
        <v>4538.2788726360041</v>
      </c>
      <c r="R338" s="97">
        <v>6219.6805255187173</v>
      </c>
      <c r="S338" s="97">
        <v>9770.3241258545422</v>
      </c>
      <c r="T338" s="98"/>
    </row>
    <row r="339" spans="1:20" ht="12.75">
      <c r="A339" s="100" t="s">
        <v>258</v>
      </c>
      <c r="C339" s="77"/>
      <c r="D339" s="89" t="s">
        <v>242</v>
      </c>
      <c r="E339" s="78"/>
      <c r="F339" s="78"/>
      <c r="G339" s="97">
        <v>16629.123685867882</v>
      </c>
      <c r="H339" s="97">
        <v>1895.8486728078685</v>
      </c>
      <c r="I339" s="97">
        <v>1780.4200948466682</v>
      </c>
      <c r="J339" s="97">
        <v>1456.2800784739125</v>
      </c>
      <c r="K339" s="97">
        <v>1669.6118464380904</v>
      </c>
      <c r="L339" s="97">
        <v>1369.4497472263567</v>
      </c>
      <c r="M339" s="97">
        <v>1064.1096924815122</v>
      </c>
      <c r="N339" s="97">
        <v>788.40347555693404</v>
      </c>
      <c r="O339" s="97">
        <v>842.73217822742299</v>
      </c>
      <c r="P339" s="97">
        <v>1000.3013481427121</v>
      </c>
      <c r="Q339" s="97">
        <v>1200.4890751382234</v>
      </c>
      <c r="R339" s="97">
        <v>1576.8866119682236</v>
      </c>
      <c r="S339" s="97">
        <v>1984.5908645599575</v>
      </c>
      <c r="T339" s="98"/>
    </row>
    <row r="340" spans="1:20" ht="12.75">
      <c r="A340" s="100" t="s">
        <v>258</v>
      </c>
      <c r="C340" s="77"/>
      <c r="D340" s="89" t="s">
        <v>243</v>
      </c>
      <c r="E340" s="78"/>
      <c r="F340" s="78"/>
      <c r="G340" s="97">
        <v>26171.378785702473</v>
      </c>
      <c r="H340" s="97">
        <v>4034.1053254196927</v>
      </c>
      <c r="I340" s="97">
        <v>3103.5868856924471</v>
      </c>
      <c r="J340" s="97">
        <v>2841.5823357170248</v>
      </c>
      <c r="K340" s="97">
        <v>2636.9336008776027</v>
      </c>
      <c r="L340" s="97">
        <v>2548.1117482711579</v>
      </c>
      <c r="M340" s="97">
        <v>1445.1275588641347</v>
      </c>
      <c r="N340" s="97">
        <v>1136.91971336249</v>
      </c>
      <c r="O340" s="97">
        <v>1106.5689278530233</v>
      </c>
      <c r="P340" s="97">
        <v>1446.4021325338235</v>
      </c>
      <c r="Q340" s="97">
        <v>1508.2986163680903</v>
      </c>
      <c r="R340" s="97">
        <v>1471.4953016558236</v>
      </c>
      <c r="S340" s="97">
        <v>2892.2466390871582</v>
      </c>
      <c r="T340" s="98"/>
    </row>
    <row r="341" spans="1:20" ht="12.75">
      <c r="A341" s="100" t="s">
        <v>258</v>
      </c>
      <c r="C341" s="77"/>
      <c r="D341" s="89" t="s">
        <v>244</v>
      </c>
      <c r="E341" s="78"/>
      <c r="F341" s="78"/>
      <c r="G341" s="97">
        <v>9808.0833708190748</v>
      </c>
      <c r="H341" s="97">
        <v>1532.6748378008904</v>
      </c>
      <c r="I341" s="97">
        <v>1173.0060803855567</v>
      </c>
      <c r="J341" s="97">
        <v>1057.5775024243565</v>
      </c>
      <c r="K341" s="97">
        <v>1005.3199819671121</v>
      </c>
      <c r="L341" s="97">
        <v>956.40821739280091</v>
      </c>
      <c r="M341" s="97">
        <v>558.66157159551165</v>
      </c>
      <c r="N341" s="97">
        <v>424.19404944333371</v>
      </c>
      <c r="O341" s="97">
        <v>384.36362226555593</v>
      </c>
      <c r="P341" s="97">
        <v>514.52945828253382</v>
      </c>
      <c r="Q341" s="97">
        <v>565.43274421573381</v>
      </c>
      <c r="R341" s="97">
        <v>566.70731788542275</v>
      </c>
      <c r="S341" s="97">
        <v>1069.2079871602677</v>
      </c>
      <c r="T341" s="98"/>
    </row>
    <row r="342" spans="1:20" ht="12.75">
      <c r="A342" s="100" t="s">
        <v>258</v>
      </c>
      <c r="C342" s="77"/>
      <c r="D342" s="89" t="s">
        <v>245</v>
      </c>
      <c r="E342" s="78"/>
      <c r="F342" s="78"/>
      <c r="G342" s="97">
        <v>21174.173731124112</v>
      </c>
      <c r="H342" s="97">
        <v>1160.8976305235121</v>
      </c>
      <c r="I342" s="97">
        <v>2038.5212629586686</v>
      </c>
      <c r="J342" s="97">
        <v>2008.9670859927573</v>
      </c>
      <c r="K342" s="97">
        <v>2182.5480876335132</v>
      </c>
      <c r="L342" s="97">
        <v>2553.8473297847581</v>
      </c>
      <c r="M342" s="97">
        <v>1979.4129090268464</v>
      </c>
      <c r="N342" s="97">
        <v>1918.7113380079129</v>
      </c>
      <c r="O342" s="97">
        <v>1689.5270600269794</v>
      </c>
      <c r="P342" s="97">
        <v>1733.5795124856015</v>
      </c>
      <c r="Q342" s="97">
        <v>1354.6328283162236</v>
      </c>
      <c r="R342" s="97">
        <v>1174.4399757639567</v>
      </c>
      <c r="S342" s="97">
        <v>1379.088710603379</v>
      </c>
      <c r="T342" s="98"/>
    </row>
    <row r="343" spans="1:20" ht="12.75">
      <c r="A343" s="100" t="s">
        <v>258</v>
      </c>
      <c r="C343" s="77"/>
      <c r="D343" s="89" t="s">
        <v>246</v>
      </c>
      <c r="E343" s="78"/>
      <c r="F343" s="78"/>
      <c r="G343" s="97">
        <v>30586.979942630915</v>
      </c>
      <c r="H343" s="97">
        <v>3355.5541680190699</v>
      </c>
      <c r="I343" s="97">
        <v>3403.6693240498253</v>
      </c>
      <c r="J343" s="97">
        <v>3225.4679928564474</v>
      </c>
      <c r="K343" s="97">
        <v>3369.0168524051587</v>
      </c>
      <c r="L343" s="97">
        <v>2744.7943976750248</v>
      </c>
      <c r="M343" s="97">
        <v>1996.7789752763574</v>
      </c>
      <c r="N343" s="97">
        <v>1466.7156503944902</v>
      </c>
      <c r="O343" s="97">
        <v>1141.2213994976898</v>
      </c>
      <c r="P343" s="97">
        <v>1407.4479747539569</v>
      </c>
      <c r="Q343" s="97">
        <v>2021.7128226896464</v>
      </c>
      <c r="R343" s="97">
        <v>2524.8507787993358</v>
      </c>
      <c r="S343" s="97">
        <v>3929.7496062139148</v>
      </c>
      <c r="T343" s="98"/>
    </row>
    <row r="344" spans="1:20" ht="12.75">
      <c r="A344" s="100" t="s">
        <v>258</v>
      </c>
      <c r="C344" s="77"/>
      <c r="D344" s="89" t="s">
        <v>247</v>
      </c>
      <c r="E344" s="78"/>
      <c r="F344" s="78"/>
      <c r="G344" s="97">
        <v>20186.697780532642</v>
      </c>
      <c r="H344" s="97">
        <v>837.31524013124522</v>
      </c>
      <c r="I344" s="97">
        <v>1624.8424462902681</v>
      </c>
      <c r="J344" s="97">
        <v>1775.9590870027573</v>
      </c>
      <c r="K344" s="97">
        <v>2310.8020631459576</v>
      </c>
      <c r="L344" s="97">
        <v>2485.5779776020468</v>
      </c>
      <c r="M344" s="97">
        <v>1877.9249805778684</v>
      </c>
      <c r="N344" s="97">
        <v>2213.2175165604021</v>
      </c>
      <c r="O344" s="97">
        <v>1955.1163484484018</v>
      </c>
      <c r="P344" s="97">
        <v>1693.0321376186239</v>
      </c>
      <c r="Q344" s="97">
        <v>1300.7024299175123</v>
      </c>
      <c r="R344" s="97">
        <v>1150.8603628747121</v>
      </c>
      <c r="S344" s="97">
        <v>961.34719036284537</v>
      </c>
      <c r="T344" s="98"/>
    </row>
    <row r="345" spans="1:20" ht="12.75">
      <c r="A345" s="100" t="s">
        <v>258</v>
      </c>
      <c r="C345" s="77"/>
      <c r="D345" s="89" t="s">
        <v>248</v>
      </c>
      <c r="E345" s="78"/>
      <c r="F345" s="78"/>
      <c r="G345" s="97">
        <v>31187.463462763099</v>
      </c>
      <c r="H345" s="97">
        <v>2169.88201179098</v>
      </c>
      <c r="I345" s="97">
        <v>3500.5369229461812</v>
      </c>
      <c r="J345" s="97">
        <v>3207.225657209025</v>
      </c>
      <c r="K345" s="97">
        <v>3330.1423554796474</v>
      </c>
      <c r="L345" s="97">
        <v>3655.1586412503143</v>
      </c>
      <c r="M345" s="97">
        <v>2375.0087117565354</v>
      </c>
      <c r="N345" s="97">
        <v>1800.9725952704016</v>
      </c>
      <c r="O345" s="97">
        <v>1913.852025892224</v>
      </c>
      <c r="P345" s="97">
        <v>1919.7469291145351</v>
      </c>
      <c r="Q345" s="97">
        <v>2468.5305547699577</v>
      </c>
      <c r="R345" s="97">
        <v>2094.2838610075573</v>
      </c>
      <c r="S345" s="97">
        <v>2752.1231962757361</v>
      </c>
      <c r="T345" s="98"/>
    </row>
    <row r="346" spans="1:20" ht="12.75">
      <c r="A346" s="100" t="s">
        <v>258</v>
      </c>
      <c r="C346" s="77"/>
      <c r="D346" s="89" t="s">
        <v>249</v>
      </c>
      <c r="E346" s="78"/>
      <c r="F346" s="78"/>
      <c r="G346" s="97">
        <v>15663.713791932903</v>
      </c>
      <c r="H346" s="97">
        <v>1088.3265922056009</v>
      </c>
      <c r="I346" s="97">
        <v>1676.5423407670237</v>
      </c>
      <c r="J346" s="97">
        <v>1593.2967479654681</v>
      </c>
      <c r="K346" s="97">
        <v>1603.3340156142681</v>
      </c>
      <c r="L346" s="97">
        <v>1731.4286694180016</v>
      </c>
      <c r="M346" s="97">
        <v>1225.9008876776456</v>
      </c>
      <c r="N346" s="97">
        <v>919.52524182617867</v>
      </c>
      <c r="O346" s="97">
        <v>1058.6927543853344</v>
      </c>
      <c r="P346" s="97">
        <v>968.83531067226761</v>
      </c>
      <c r="Q346" s="97">
        <v>1291.4617708122678</v>
      </c>
      <c r="R346" s="97">
        <v>1172.3687935507121</v>
      </c>
      <c r="S346" s="97">
        <v>1334.0006670381347</v>
      </c>
      <c r="T346" s="98"/>
    </row>
    <row r="347" spans="1:20" ht="12.75">
      <c r="A347" s="100" t="s">
        <v>258</v>
      </c>
      <c r="B347" s="77"/>
      <c r="C347" s="77"/>
      <c r="D347" s="89" t="s">
        <v>250</v>
      </c>
      <c r="E347" s="78"/>
      <c r="F347" s="78"/>
      <c r="G347" s="97">
        <v>9218.0354226074742</v>
      </c>
      <c r="H347" s="97">
        <v>984.68782068902317</v>
      </c>
      <c r="I347" s="97">
        <v>1036.0690717483565</v>
      </c>
      <c r="J347" s="97">
        <v>988.90984596986755</v>
      </c>
      <c r="K347" s="97">
        <v>1003.6471040256454</v>
      </c>
      <c r="L347" s="97">
        <v>820.18815644480071</v>
      </c>
      <c r="M347" s="97">
        <v>620.95635970155615</v>
      </c>
      <c r="N347" s="97">
        <v>462.19227697093379</v>
      </c>
      <c r="O347" s="97">
        <v>364.44840867666699</v>
      </c>
      <c r="P347" s="97">
        <v>437.25842955764483</v>
      </c>
      <c r="Q347" s="97">
        <v>606.69706677191164</v>
      </c>
      <c r="R347" s="97">
        <v>747.61711812688964</v>
      </c>
      <c r="S347" s="97">
        <v>1145.3637639241788</v>
      </c>
      <c r="T347" s="98"/>
    </row>
    <row r="348" spans="1:20" ht="12.75">
      <c r="A348" s="100" t="s">
        <v>258</v>
      </c>
      <c r="B348" s="84"/>
      <c r="C348" s="77"/>
      <c r="D348" s="89" t="s">
        <v>251</v>
      </c>
      <c r="E348" s="78"/>
      <c r="F348" s="78"/>
      <c r="G348" s="97">
        <v>64853.255765381888</v>
      </c>
      <c r="H348" s="97">
        <v>8504.7521327078302</v>
      </c>
      <c r="I348" s="97">
        <v>6583.9696124866732</v>
      </c>
      <c r="J348" s="97">
        <v>6202.7127635409834</v>
      </c>
      <c r="K348" s="97">
        <v>6426.7987468431611</v>
      </c>
      <c r="L348" s="97">
        <v>4660.9565883435598</v>
      </c>
      <c r="M348" s="97">
        <v>3553.8300345100479</v>
      </c>
      <c r="N348" s="97">
        <v>3672.1264032280478</v>
      </c>
      <c r="O348" s="97">
        <v>2827.402703641736</v>
      </c>
      <c r="P348" s="97">
        <v>3641.4569743011589</v>
      </c>
      <c r="Q348" s="97">
        <v>3767.8787501634256</v>
      </c>
      <c r="R348" s="97">
        <v>7342.2612850972073</v>
      </c>
      <c r="S348" s="97">
        <v>7669.1097705180518</v>
      </c>
      <c r="T348" s="98"/>
    </row>
    <row r="349" spans="1:20" ht="12.75">
      <c r="A349" s="100" t="s">
        <v>258</v>
      </c>
      <c r="B349" s="77"/>
      <c r="C349" s="77"/>
      <c r="D349" s="89" t="s">
        <v>252</v>
      </c>
      <c r="E349" s="78"/>
      <c r="F349" s="78"/>
      <c r="G349" s="97">
        <v>22811.363609839485</v>
      </c>
      <c r="H349" s="97">
        <v>3681.6857057507145</v>
      </c>
      <c r="I349" s="97">
        <v>2849.5484211525804</v>
      </c>
      <c r="J349" s="97">
        <v>2488.9237334849799</v>
      </c>
      <c r="K349" s="97">
        <v>2406.5544100813354</v>
      </c>
      <c r="L349" s="97">
        <v>2258.2258992712909</v>
      </c>
      <c r="M349" s="97">
        <v>1231.0788432107568</v>
      </c>
      <c r="N349" s="97">
        <v>913.70999945822302</v>
      </c>
      <c r="O349" s="97">
        <v>857.23045372013416</v>
      </c>
      <c r="P349" s="97">
        <v>1136.9993742168456</v>
      </c>
      <c r="Q349" s="97">
        <v>1231.2381649194679</v>
      </c>
      <c r="R349" s="97">
        <v>1248.1262660428456</v>
      </c>
      <c r="S349" s="97">
        <v>2508.0423385303134</v>
      </c>
      <c r="T349" s="98"/>
    </row>
    <row r="350" spans="1:20" ht="12.75">
      <c r="A350" s="100" t="s">
        <v>258</v>
      </c>
      <c r="B350" s="84"/>
      <c r="C350" s="77"/>
      <c r="D350" s="89" t="s">
        <v>253</v>
      </c>
      <c r="E350" s="78"/>
      <c r="F350" s="78"/>
      <c r="G350" s="97">
        <v>32906.385378047278</v>
      </c>
      <c r="H350" s="97">
        <v>4055.2951126782705</v>
      </c>
      <c r="I350" s="97">
        <v>3768.3567152895589</v>
      </c>
      <c r="J350" s="97">
        <v>3162.4562570612029</v>
      </c>
      <c r="K350" s="97">
        <v>3287.6034592537808</v>
      </c>
      <c r="L350" s="97">
        <v>2548.5100525429357</v>
      </c>
      <c r="M350" s="97">
        <v>2257.0309864559576</v>
      </c>
      <c r="N350" s="97">
        <v>1373.8310942159123</v>
      </c>
      <c r="O350" s="97">
        <v>1230.2822346672012</v>
      </c>
      <c r="P350" s="97">
        <v>1513.7952153186236</v>
      </c>
      <c r="Q350" s="97">
        <v>1975.350205454713</v>
      </c>
      <c r="R350" s="97">
        <v>3239.8069466404477</v>
      </c>
      <c r="S350" s="97">
        <v>4494.0670984686712</v>
      </c>
      <c r="T350" s="98"/>
    </row>
    <row r="351" spans="1:20" ht="12.75">
      <c r="A351" s="100" t="s">
        <v>258</v>
      </c>
      <c r="B351" s="77"/>
      <c r="D351" s="89" t="s">
        <v>254</v>
      </c>
      <c r="E351" s="77"/>
      <c r="F351" s="77"/>
      <c r="G351" s="97">
        <v>6917.9875747995184</v>
      </c>
      <c r="H351" s="97">
        <v>832.45592801555631</v>
      </c>
      <c r="I351" s="97">
        <v>804.0966638649785</v>
      </c>
      <c r="J351" s="97">
        <v>651.54612777408954</v>
      </c>
      <c r="K351" s="97">
        <v>679.90539192466736</v>
      </c>
      <c r="L351" s="97">
        <v>540.18025338502275</v>
      </c>
      <c r="M351" s="97">
        <v>477.32783929848932</v>
      </c>
      <c r="N351" s="97">
        <v>306.69428926888918</v>
      </c>
      <c r="O351" s="97">
        <v>264.31471475173356</v>
      </c>
      <c r="P351" s="97">
        <v>324.61798149888921</v>
      </c>
      <c r="Q351" s="97">
        <v>427.46014447191152</v>
      </c>
      <c r="R351" s="97">
        <v>670.98337623684506</v>
      </c>
      <c r="S351" s="97">
        <v>938.40486430844533</v>
      </c>
      <c r="T351" s="98"/>
    </row>
    <row r="352" spans="1:20" ht="12.75">
      <c r="A352" s="100" t="s">
        <v>258</v>
      </c>
      <c r="B352" s="77"/>
      <c r="D352" s="89" t="s">
        <v>335</v>
      </c>
      <c r="E352" s="77"/>
      <c r="F352" s="77"/>
      <c r="G352" s="97">
        <v>118613.89688346133</v>
      </c>
      <c r="H352" s="97">
        <v>13945.907128609702</v>
      </c>
      <c r="I352" s="97">
        <v>14277.774247854946</v>
      </c>
      <c r="J352" s="97">
        <v>11504.461264320633</v>
      </c>
      <c r="K352" s="97">
        <v>12793.931513774012</v>
      </c>
      <c r="L352" s="97">
        <v>9526.5619115265417</v>
      </c>
      <c r="M352" s="97">
        <v>6884.0520508440504</v>
      </c>
      <c r="N352" s="97">
        <v>4950.6034547803602</v>
      </c>
      <c r="O352" s="97">
        <v>4432.4892580518263</v>
      </c>
      <c r="P352" s="97">
        <v>5093.6743492029382</v>
      </c>
      <c r="Q352" s="97">
        <v>7631.1115429904512</v>
      </c>
      <c r="R352" s="97">
        <v>11303.158285364143</v>
      </c>
      <c r="S352" s="97">
        <v>16270.171876141749</v>
      </c>
      <c r="T352" s="98"/>
    </row>
    <row r="353" spans="1:20" ht="12.75">
      <c r="A353" s="100"/>
      <c r="B353" s="77"/>
      <c r="D353" s="89"/>
      <c r="E353" s="77"/>
      <c r="F353" s="77"/>
      <c r="G353" s="82" t="s">
        <v>119</v>
      </c>
      <c r="H353" s="82" t="s">
        <v>119</v>
      </c>
      <c r="I353" s="82" t="s">
        <v>119</v>
      </c>
      <c r="J353" s="82" t="s">
        <v>119</v>
      </c>
      <c r="K353" s="82" t="s">
        <v>119</v>
      </c>
      <c r="L353" s="82" t="s">
        <v>119</v>
      </c>
      <c r="M353" s="82" t="s">
        <v>119</v>
      </c>
      <c r="N353" s="82" t="s">
        <v>119</v>
      </c>
      <c r="O353" s="82" t="s">
        <v>119</v>
      </c>
      <c r="P353" s="82" t="s">
        <v>119</v>
      </c>
      <c r="Q353" s="82" t="s">
        <v>119</v>
      </c>
      <c r="R353" s="82" t="s">
        <v>119</v>
      </c>
      <c r="S353" s="82" t="s">
        <v>119</v>
      </c>
      <c r="T353" s="98"/>
    </row>
    <row r="354" spans="1:20" ht="12.75">
      <c r="A354" s="100" t="s">
        <v>336</v>
      </c>
      <c r="B354" s="84" t="s">
        <v>255</v>
      </c>
      <c r="D354" s="89"/>
      <c r="E354" s="77"/>
      <c r="F354" s="77"/>
      <c r="G354" s="83">
        <v>597303.06052203279</v>
      </c>
      <c r="H354" s="102">
        <v>69954.338574039895</v>
      </c>
      <c r="I354" s="102">
        <v>67263.952539889709</v>
      </c>
      <c r="J354" s="102">
        <v>59247.20280096402</v>
      </c>
      <c r="K354" s="102">
        <v>60869.25711735183</v>
      </c>
      <c r="L354" s="102">
        <v>51781.228209052621</v>
      </c>
      <c r="M354" s="102">
        <v>37638.797752747771</v>
      </c>
      <c r="N354" s="102">
        <v>29889.54916274803</v>
      </c>
      <c r="O354" s="102">
        <v>27221.229185254335</v>
      </c>
      <c r="P354" s="102">
        <v>31236.932853317896</v>
      </c>
      <c r="Q354" s="102">
        <v>39371.739978398524</v>
      </c>
      <c r="R354" s="102">
        <v>51081.965229519563</v>
      </c>
      <c r="S354" s="102">
        <v>71746.867118748603</v>
      </c>
      <c r="T354" s="98"/>
    </row>
    <row r="355" spans="1:20" ht="12.75">
      <c r="A355" s="100"/>
      <c r="B355" s="77"/>
      <c r="D355" s="89"/>
      <c r="E355" s="77"/>
      <c r="F355" s="77"/>
      <c r="G355" s="82" t="s">
        <v>119</v>
      </c>
      <c r="H355" s="82" t="s">
        <v>119</v>
      </c>
      <c r="I355" s="82" t="s">
        <v>119</v>
      </c>
      <c r="J355" s="82" t="s">
        <v>119</v>
      </c>
      <c r="K355" s="82" t="s">
        <v>119</v>
      </c>
      <c r="L355" s="82" t="s">
        <v>119</v>
      </c>
      <c r="M355" s="82" t="s">
        <v>119</v>
      </c>
      <c r="N355" s="82" t="s">
        <v>119</v>
      </c>
      <c r="O355" s="82" t="s">
        <v>119</v>
      </c>
      <c r="P355" s="82" t="s">
        <v>119</v>
      </c>
      <c r="Q355" s="82" t="s">
        <v>119</v>
      </c>
      <c r="R355" s="82" t="s">
        <v>119</v>
      </c>
      <c r="S355" s="82" t="s">
        <v>119</v>
      </c>
      <c r="T355" s="98"/>
    </row>
    <row r="356" spans="1:20" ht="12.75">
      <c r="A356" s="100" t="s">
        <v>114</v>
      </c>
      <c r="B356" s="78" t="s">
        <v>256</v>
      </c>
      <c r="G356" s="83">
        <v>4694185.1253082743</v>
      </c>
      <c r="H356" s="103">
        <v>479807.83936692122</v>
      </c>
      <c r="I356" s="103">
        <v>382530.86902206822</v>
      </c>
      <c r="J356" s="103">
        <v>358661.48295612377</v>
      </c>
      <c r="K356" s="103">
        <v>347114.39180055028</v>
      </c>
      <c r="L356" s="103">
        <v>325979.84988445055</v>
      </c>
      <c r="M356" s="103">
        <v>347352.69511366927</v>
      </c>
      <c r="N356" s="103">
        <v>428563.44252945576</v>
      </c>
      <c r="O356" s="103">
        <v>426359.02170339919</v>
      </c>
      <c r="P356" s="103">
        <v>331553.78874323569</v>
      </c>
      <c r="Q356" s="103">
        <v>345328.0138459882</v>
      </c>
      <c r="R356" s="103">
        <v>419654.71807717066</v>
      </c>
      <c r="S356" s="103">
        <v>501279.01226524147</v>
      </c>
      <c r="T356" s="98"/>
    </row>
    <row r="357" spans="1:20" ht="12.75">
      <c r="A357" s="100"/>
      <c r="B357" s="78"/>
      <c r="G357" s="110" t="s">
        <v>257</v>
      </c>
      <c r="H357" s="110" t="s">
        <v>257</v>
      </c>
      <c r="I357" s="110" t="s">
        <v>257</v>
      </c>
      <c r="J357" s="110" t="s">
        <v>257</v>
      </c>
      <c r="K357" s="110" t="s">
        <v>257</v>
      </c>
      <c r="L357" s="110" t="s">
        <v>257</v>
      </c>
      <c r="M357" s="110" t="s">
        <v>257</v>
      </c>
      <c r="N357" s="110" t="s">
        <v>257</v>
      </c>
      <c r="O357" s="110" t="s">
        <v>257</v>
      </c>
      <c r="P357" s="110" t="s">
        <v>257</v>
      </c>
      <c r="Q357" s="110" t="s">
        <v>257</v>
      </c>
      <c r="R357" s="110" t="s">
        <v>257</v>
      </c>
      <c r="S357" s="110" t="s">
        <v>257</v>
      </c>
      <c r="T357" s="95"/>
    </row>
    <row r="358" spans="1:20" ht="12.75">
      <c r="A358" s="100"/>
      <c r="B358" s="90"/>
      <c r="C358" s="91"/>
      <c r="D358" s="111" t="s">
        <v>224</v>
      </c>
      <c r="E358" s="90"/>
      <c r="F358" s="90"/>
      <c r="G358" s="112">
        <v>0</v>
      </c>
      <c r="H358" s="113">
        <v>0</v>
      </c>
      <c r="I358" s="113">
        <v>0</v>
      </c>
      <c r="J358" s="113">
        <v>0</v>
      </c>
      <c r="K358" s="113">
        <v>0</v>
      </c>
      <c r="L358" s="113">
        <v>0</v>
      </c>
      <c r="M358" s="113">
        <v>0</v>
      </c>
      <c r="N358" s="113">
        <v>0</v>
      </c>
      <c r="O358" s="113">
        <v>0</v>
      </c>
      <c r="P358" s="113">
        <v>0</v>
      </c>
      <c r="Q358" s="113">
        <v>0</v>
      </c>
      <c r="R358" s="113">
        <v>0</v>
      </c>
      <c r="S358" s="113">
        <v>0</v>
      </c>
      <c r="T358" s="95"/>
    </row>
    <row r="359" spans="1:20" s="113" customFormat="1" ht="12.75">
      <c r="B359" s="90"/>
      <c r="C359" s="90"/>
      <c r="D359" s="111" t="s">
        <v>224</v>
      </c>
      <c r="E359" s="115"/>
      <c r="F359" s="115"/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0</v>
      </c>
      <c r="R359" s="112">
        <v>0</v>
      </c>
      <c r="S359" s="112">
        <v>0</v>
      </c>
      <c r="T359" s="114"/>
    </row>
    <row r="360" spans="1:20" s="113" customFormat="1" ht="12" customHeight="1">
      <c r="B360" s="71"/>
      <c r="C360" s="71"/>
      <c r="D360" s="89"/>
      <c r="E360" s="89"/>
      <c r="F360" s="89"/>
      <c r="G360" s="116"/>
      <c r="H360" s="96"/>
      <c r="I360" s="96"/>
      <c r="J360" s="96"/>
      <c r="K360" s="100"/>
      <c r="L360" s="96"/>
      <c r="M360" s="96"/>
      <c r="N360" s="96"/>
      <c r="O360" s="96"/>
      <c r="P360" s="96"/>
      <c r="Q360" s="100"/>
      <c r="R360" s="96"/>
      <c r="S360" s="117"/>
      <c r="T360" s="114"/>
    </row>
    <row r="361" spans="1:20" ht="12" customHeight="1">
      <c r="D361" s="89"/>
      <c r="E361" s="89"/>
      <c r="F361" s="89"/>
      <c r="G361" s="118"/>
      <c r="H361" s="100"/>
      <c r="I361" s="100"/>
      <c r="J361" s="100"/>
      <c r="L361" s="100"/>
      <c r="M361" s="100"/>
      <c r="N361" s="100"/>
      <c r="O361" s="100"/>
      <c r="P361" s="100"/>
      <c r="R361" s="100"/>
      <c r="S361" s="119"/>
    </row>
    <row r="362" spans="1:20" s="100" customFormat="1" ht="12" customHeight="1">
      <c r="B362" s="71"/>
      <c r="C362" s="79"/>
      <c r="D362" s="71"/>
      <c r="E362" s="71"/>
      <c r="F362" s="71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9"/>
    </row>
    <row r="363" spans="1:20" s="100" customFormat="1" ht="12" customHeight="1">
      <c r="B363" s="71"/>
      <c r="C363" s="71"/>
      <c r="D363" s="71"/>
      <c r="E363" s="71"/>
      <c r="F363" s="71"/>
      <c r="G363" s="116"/>
      <c r="H363" s="96"/>
      <c r="I363" s="96"/>
      <c r="J363" s="96"/>
      <c r="L363" s="96"/>
      <c r="M363" s="96"/>
      <c r="N363" s="96"/>
      <c r="O363" s="96"/>
      <c r="P363" s="96"/>
      <c r="R363" s="96"/>
      <c r="S363" s="117"/>
      <c r="T363" s="119"/>
    </row>
  </sheetData>
  <autoFilter ref="A177:S360" xr:uid="{2EF7568C-8BD6-46B5-AFEF-5E0868CED67F}"/>
  <pageMargins left="0.75" right="0.75" top="1" bottom="1" header="0.5" footer="0.5"/>
  <pageSetup scale="45" fitToHeight="5" orientation="landscape" r:id="rId1"/>
  <headerFooter alignWithMargins="0">
    <oddHeader>&amp;CConfidential per WAC 480-07-160</oddHeader>
  </headerFooter>
  <rowBreaks count="1" manualBreakCount="1">
    <brk id="262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6840-3FD6-44C4-A807-70CAC8D5EF6A}">
  <dimension ref="A1:I49"/>
  <sheetViews>
    <sheetView topLeftCell="A16" workbookViewId="0">
      <selection activeCell="B50" sqref="B50"/>
    </sheetView>
  </sheetViews>
  <sheetFormatPr defaultRowHeight="15"/>
  <cols>
    <col min="1" max="1" width="32.28515625" style="153" bestFit="1" customWidth="1"/>
    <col min="2" max="2" width="20.5703125" style="153" bestFit="1" customWidth="1"/>
    <col min="3" max="3" width="13.7109375" style="153" bestFit="1" customWidth="1"/>
    <col min="4" max="4" width="9.140625" style="30"/>
    <col min="5" max="7" width="9.140625" style="1"/>
    <col min="8" max="8" width="11.5703125" style="30" bestFit="1" customWidth="1"/>
    <col min="9" max="16384" width="9.140625" style="30"/>
  </cols>
  <sheetData>
    <row r="1" spans="1:9">
      <c r="A1" s="219" t="s">
        <v>272</v>
      </c>
      <c r="B1" s="219" t="s">
        <v>319</v>
      </c>
      <c r="C1" s="219" t="s">
        <v>320</v>
      </c>
      <c r="E1" s="1" t="s">
        <v>343</v>
      </c>
    </row>
    <row r="2" spans="1:9">
      <c r="A2" s="220" t="s">
        <v>273</v>
      </c>
      <c r="B2" s="221">
        <v>20</v>
      </c>
      <c r="C2" s="212">
        <f>B2*$F$2</f>
        <v>1.593219252567764</v>
      </c>
      <c r="F2" s="224">
        <v>7.9660962628388204E-2</v>
      </c>
      <c r="H2" s="144"/>
      <c r="I2" s="217"/>
    </row>
    <row r="3" spans="1:9">
      <c r="A3" s="220" t="s">
        <v>274</v>
      </c>
      <c r="B3" s="221">
        <v>23783</v>
      </c>
      <c r="C3" s="212">
        <f t="shared" ref="C3:C25" si="0">B3*$F$2</f>
        <v>1894.5766741909567</v>
      </c>
      <c r="F3"/>
      <c r="H3" s="144"/>
    </row>
    <row r="4" spans="1:9">
      <c r="A4" s="220" t="s">
        <v>275</v>
      </c>
      <c r="B4" s="221">
        <v>19946</v>
      </c>
      <c r="C4" s="212">
        <f t="shared" si="0"/>
        <v>1588.9175605858311</v>
      </c>
      <c r="H4" s="144"/>
    </row>
    <row r="5" spans="1:9">
      <c r="A5" s="220" t="s">
        <v>276</v>
      </c>
      <c r="B5" s="221">
        <v>64464</v>
      </c>
      <c r="C5" s="212">
        <f t="shared" si="0"/>
        <v>5135.2642948764169</v>
      </c>
      <c r="H5" s="144"/>
    </row>
    <row r="6" spans="1:9">
      <c r="A6" s="220" t="s">
        <v>277</v>
      </c>
      <c r="B6" s="221">
        <v>76669</v>
      </c>
      <c r="C6" s="212">
        <f t="shared" si="0"/>
        <v>6107.5263437558951</v>
      </c>
      <c r="H6" s="144"/>
    </row>
    <row r="7" spans="1:9">
      <c r="A7" s="220" t="s">
        <v>278</v>
      </c>
      <c r="B7" s="221">
        <v>13590</v>
      </c>
      <c r="C7" s="212">
        <f t="shared" si="0"/>
        <v>1082.5924821197957</v>
      </c>
      <c r="H7" s="144"/>
    </row>
    <row r="8" spans="1:9">
      <c r="A8" s="220" t="s">
        <v>279</v>
      </c>
      <c r="B8" s="221">
        <v>6024</v>
      </c>
      <c r="C8" s="212">
        <f t="shared" si="0"/>
        <v>479.87763887341055</v>
      </c>
      <c r="H8" s="144"/>
    </row>
    <row r="9" spans="1:9">
      <c r="A9" s="220" t="s">
        <v>280</v>
      </c>
      <c r="B9" s="221">
        <v>21343</v>
      </c>
      <c r="C9" s="212">
        <f t="shared" si="0"/>
        <v>1700.2039253776895</v>
      </c>
      <c r="H9" s="144"/>
    </row>
    <row r="10" spans="1:9">
      <c r="A10" s="220" t="s">
        <v>281</v>
      </c>
      <c r="B10" s="221">
        <v>77201</v>
      </c>
      <c r="C10" s="212">
        <f t="shared" si="0"/>
        <v>6149.9059758741978</v>
      </c>
      <c r="H10" s="144"/>
    </row>
    <row r="11" spans="1:9">
      <c r="A11" s="220" t="s">
        <v>282</v>
      </c>
      <c r="B11" s="221">
        <v>157072</v>
      </c>
      <c r="C11" s="212">
        <f t="shared" si="0"/>
        <v>12512.506721966192</v>
      </c>
      <c r="H11" s="144"/>
    </row>
    <row r="12" spans="1:9">
      <c r="A12" s="220" t="s">
        <v>283</v>
      </c>
      <c r="B12" s="221">
        <v>104064</v>
      </c>
      <c r="C12" s="212">
        <f t="shared" si="0"/>
        <v>8289.8384149605899</v>
      </c>
      <c r="H12" s="144"/>
    </row>
    <row r="13" spans="1:9">
      <c r="A13" s="220" t="s">
        <v>284</v>
      </c>
      <c r="B13" s="221">
        <v>108628</v>
      </c>
      <c r="C13" s="212">
        <f t="shared" si="0"/>
        <v>8653.4110483965542</v>
      </c>
      <c r="H13" s="144"/>
    </row>
    <row r="14" spans="1:9">
      <c r="A14" s="220" t="s">
        <v>285</v>
      </c>
      <c r="B14" s="221">
        <v>487064</v>
      </c>
      <c r="C14" s="212">
        <f t="shared" si="0"/>
        <v>38799.987101633269</v>
      </c>
      <c r="H14" s="144"/>
    </row>
    <row r="15" spans="1:9">
      <c r="A15" s="220" t="s">
        <v>286</v>
      </c>
      <c r="B15" s="221">
        <v>219</v>
      </c>
      <c r="C15" s="212">
        <f t="shared" si="0"/>
        <v>17.445750815617018</v>
      </c>
      <c r="H15" s="144"/>
    </row>
    <row r="16" spans="1:9">
      <c r="A16" s="222" t="s">
        <v>287</v>
      </c>
      <c r="B16" s="221">
        <v>161545</v>
      </c>
      <c r="C16" s="212">
        <f t="shared" si="0"/>
        <v>12868.830207802972</v>
      </c>
      <c r="H16" s="144"/>
    </row>
    <row r="17" spans="1:8">
      <c r="A17" s="220" t="s">
        <v>288</v>
      </c>
      <c r="B17" s="221">
        <v>-175</v>
      </c>
      <c r="C17" s="212">
        <f t="shared" si="0"/>
        <v>-13.940668459967936</v>
      </c>
      <c r="H17" s="144"/>
    </row>
    <row r="18" spans="1:8">
      <c r="A18" s="153" t="s">
        <v>289</v>
      </c>
      <c r="B18" s="221">
        <v>-16</v>
      </c>
      <c r="C18" s="212">
        <f t="shared" si="0"/>
        <v>-1.2745754020542113</v>
      </c>
      <c r="H18" s="144"/>
    </row>
    <row r="19" spans="1:8">
      <c r="A19" s="220" t="s">
        <v>290</v>
      </c>
      <c r="B19" s="221">
        <v>51532</v>
      </c>
      <c r="C19" s="212">
        <f t="shared" si="0"/>
        <v>4105.088726166101</v>
      </c>
      <c r="H19" s="144"/>
    </row>
    <row r="20" spans="1:8">
      <c r="A20" s="220" t="s">
        <v>291</v>
      </c>
      <c r="B20" s="221">
        <v>43711</v>
      </c>
      <c r="C20" s="212">
        <f t="shared" si="0"/>
        <v>3482.0603374494767</v>
      </c>
      <c r="H20" s="144"/>
    </row>
    <row r="21" spans="1:8">
      <c r="A21" s="220" t="s">
        <v>292</v>
      </c>
      <c r="B21" s="221">
        <v>616675</v>
      </c>
      <c r="C21" s="212">
        <f t="shared" si="0"/>
        <v>49124.924128861298</v>
      </c>
      <c r="H21" s="144"/>
    </row>
    <row r="22" spans="1:8">
      <c r="A22" s="220" t="s">
        <v>293</v>
      </c>
      <c r="B22" s="221">
        <v>183318</v>
      </c>
      <c r="C22" s="212">
        <f t="shared" si="0"/>
        <v>14603.288347110869</v>
      </c>
      <c r="H22" s="144"/>
    </row>
    <row r="23" spans="1:8">
      <c r="A23" s="220" t="s">
        <v>294</v>
      </c>
      <c r="B23" s="221">
        <v>1687</v>
      </c>
      <c r="C23" s="212">
        <f t="shared" si="0"/>
        <v>134.3880439540909</v>
      </c>
      <c r="H23" s="144"/>
    </row>
    <row r="24" spans="1:8">
      <c r="A24" s="220" t="s">
        <v>295</v>
      </c>
      <c r="B24" s="221">
        <v>-51</v>
      </c>
      <c r="C24" s="212">
        <f t="shared" si="0"/>
        <v>-4.0627090940477988</v>
      </c>
      <c r="H24" s="144"/>
    </row>
    <row r="25" spans="1:8">
      <c r="A25" s="220" t="s">
        <v>296</v>
      </c>
      <c r="B25" s="221">
        <v>527461</v>
      </c>
      <c r="C25" s="212">
        <f t="shared" si="0"/>
        <v>42018.051008932271</v>
      </c>
      <c r="H25" s="144"/>
    </row>
    <row r="26" spans="1:8">
      <c r="A26" s="220"/>
      <c r="B26" s="221"/>
    </row>
    <row r="27" spans="1:8">
      <c r="A27" s="220" t="s">
        <v>114</v>
      </c>
      <c r="B27" s="221">
        <f>SUM(B2:B26)</f>
        <v>2745774</v>
      </c>
      <c r="C27" s="212">
        <f>SUM(C2:C25)</f>
        <v>218730.99999999997</v>
      </c>
      <c r="D27" s="144"/>
      <c r="E27" s="30"/>
      <c r="F27" s="218"/>
    </row>
    <row r="28" spans="1:8">
      <c r="A28" s="220"/>
      <c r="B28" s="221"/>
      <c r="F28" s="218"/>
    </row>
    <row r="29" spans="1:8">
      <c r="A29" s="219" t="s">
        <v>297</v>
      </c>
      <c r="B29" s="219" t="s">
        <v>319</v>
      </c>
      <c r="C29" s="219" t="s">
        <v>320</v>
      </c>
    </row>
    <row r="30" spans="1:8">
      <c r="A30" s="220" t="s">
        <v>298</v>
      </c>
      <c r="B30" s="221">
        <v>27949</v>
      </c>
      <c r="C30" s="212">
        <f>B30*$F$2</f>
        <v>2226.4442445008222</v>
      </c>
    </row>
    <row r="31" spans="1:8">
      <c r="A31" s="220" t="s">
        <v>299</v>
      </c>
      <c r="B31" s="221">
        <v>26340</v>
      </c>
      <c r="C31" s="212">
        <f t="shared" ref="C31:C46" si="1">B31*$F$2</f>
        <v>2098.2697556317453</v>
      </c>
    </row>
    <row r="32" spans="1:8">
      <c r="A32" s="220" t="s">
        <v>300</v>
      </c>
      <c r="B32" s="221">
        <v>25493</v>
      </c>
      <c r="C32" s="212">
        <f t="shared" si="1"/>
        <v>2030.7969202855004</v>
      </c>
    </row>
    <row r="33" spans="1:5">
      <c r="A33" s="220" t="s">
        <v>301</v>
      </c>
      <c r="B33" s="221">
        <v>44164</v>
      </c>
      <c r="C33" s="212">
        <f t="shared" si="1"/>
        <v>3518.1467535201368</v>
      </c>
    </row>
    <row r="34" spans="1:5">
      <c r="A34" s="220" t="s">
        <v>302</v>
      </c>
      <c r="B34" s="221">
        <v>3460.4820000000004</v>
      </c>
      <c r="C34" s="212">
        <f t="shared" si="1"/>
        <v>275.6653272782101</v>
      </c>
    </row>
    <row r="35" spans="1:5">
      <c r="A35" s="220" t="s">
        <v>303</v>
      </c>
      <c r="B35" s="221">
        <v>682.81700000000012</v>
      </c>
      <c r="C35" s="212">
        <f t="shared" si="1"/>
        <v>54.393859519028162</v>
      </c>
    </row>
    <row r="36" spans="1:5">
      <c r="A36" s="220" t="s">
        <v>304</v>
      </c>
      <c r="B36" s="221">
        <v>3466.9520000000002</v>
      </c>
      <c r="C36" s="212">
        <f t="shared" si="1"/>
        <v>276.18073370641577</v>
      </c>
    </row>
    <row r="37" spans="1:5">
      <c r="A37" s="220" t="s">
        <v>305</v>
      </c>
      <c r="B37" s="221">
        <v>-4056</v>
      </c>
      <c r="C37" s="212">
        <f t="shared" si="1"/>
        <v>-323.10486442074256</v>
      </c>
    </row>
    <row r="38" spans="1:5">
      <c r="A38" s="220" t="s">
        <v>306</v>
      </c>
      <c r="B38" s="221">
        <v>26211</v>
      </c>
      <c r="C38" s="212">
        <f t="shared" si="1"/>
        <v>2087.9934914526834</v>
      </c>
    </row>
    <row r="39" spans="1:5">
      <c r="A39" s="220" t="s">
        <v>307</v>
      </c>
      <c r="B39" s="221">
        <v>944.32100000000003</v>
      </c>
      <c r="C39" s="212">
        <f t="shared" si="1"/>
        <v>75.225519890202179</v>
      </c>
    </row>
    <row r="40" spans="1:5">
      <c r="A40" s="220" t="s">
        <v>308</v>
      </c>
      <c r="B40" s="221">
        <v>7638.1350000000002</v>
      </c>
      <c r="C40" s="212">
        <f t="shared" si="1"/>
        <v>608.461186785584</v>
      </c>
    </row>
    <row r="41" spans="1:5">
      <c r="A41" s="220" t="s">
        <v>309</v>
      </c>
      <c r="B41" s="221">
        <v>590.44600000000014</v>
      </c>
      <c r="C41" s="212">
        <f t="shared" si="1"/>
        <v>47.035496740081314</v>
      </c>
    </row>
    <row r="42" spans="1:5">
      <c r="A42" s="220" t="s">
        <v>310</v>
      </c>
      <c r="B42" s="221">
        <v>14406</v>
      </c>
      <c r="C42" s="212">
        <f t="shared" si="1"/>
        <v>1147.5958276245606</v>
      </c>
    </row>
    <row r="43" spans="1:5">
      <c r="A43" s="220" t="s">
        <v>311</v>
      </c>
      <c r="B43" s="221">
        <v>3424.3619999999996</v>
      </c>
      <c r="C43" s="212">
        <f t="shared" si="1"/>
        <v>272.78797330807265</v>
      </c>
    </row>
    <row r="44" spans="1:5">
      <c r="A44" s="220" t="s">
        <v>312</v>
      </c>
      <c r="B44" s="221">
        <v>0</v>
      </c>
      <c r="C44" s="212">
        <f t="shared" si="1"/>
        <v>0</v>
      </c>
    </row>
    <row r="45" spans="1:5">
      <c r="A45" s="220" t="s">
        <v>313</v>
      </c>
      <c r="B45" s="221">
        <v>422.459</v>
      </c>
      <c r="C45" s="212">
        <f t="shared" si="1"/>
        <v>33.65349061102625</v>
      </c>
    </row>
    <row r="46" spans="1:5">
      <c r="A46" s="220" t="s">
        <v>314</v>
      </c>
      <c r="B46" s="221">
        <v>8847.1069999999982</v>
      </c>
      <c r="C46" s="212">
        <f t="shared" si="1"/>
        <v>704.7690600963515</v>
      </c>
    </row>
    <row r="47" spans="1:5">
      <c r="A47" s="220"/>
      <c r="B47" s="221">
        <v>0</v>
      </c>
    </row>
    <row r="48" spans="1:5">
      <c r="A48" s="223" t="s">
        <v>114</v>
      </c>
      <c r="B48" s="221">
        <f>SUM(B30:B47)</f>
        <v>189984.08099999998</v>
      </c>
      <c r="C48" s="221">
        <f>SUM(C30:C47)</f>
        <v>15134.314776529682</v>
      </c>
      <c r="D48" s="144"/>
      <c r="E48" s="30"/>
    </row>
    <row r="49" spans="3:4">
      <c r="C49" s="221"/>
      <c r="D49" s="143"/>
    </row>
  </sheetData>
  <conditionalFormatting sqref="A2:A26 A30:A4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25" customWidth="1"/>
    <col min="2" max="2" width="34.7109375" style="25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25" customWidth="1"/>
    <col min="8" max="8" width="13.42578125" style="25" customWidth="1"/>
    <col min="9" max="9" width="28.85546875" style="25" customWidth="1"/>
    <col min="11" max="16384" width="9.140625" style="25"/>
  </cols>
  <sheetData>
    <row r="2" spans="2:13">
      <c r="B2" s="30" t="s">
        <v>74</v>
      </c>
    </row>
    <row r="3" spans="2:13">
      <c r="B3" s="31" t="s">
        <v>97</v>
      </c>
      <c r="C3" s="32">
        <v>2013</v>
      </c>
      <c r="D3" s="32">
        <v>2014</v>
      </c>
      <c r="E3" s="32">
        <v>2015</v>
      </c>
      <c r="M3" s="24"/>
    </row>
    <row r="4" spans="2:13">
      <c r="B4" s="25" t="s">
        <v>75</v>
      </c>
      <c r="C4" s="33">
        <v>249411.34980000003</v>
      </c>
      <c r="D4" s="33">
        <v>588540.53559999994</v>
      </c>
      <c r="E4" s="33">
        <v>652575.45380000002</v>
      </c>
      <c r="F4" s="44" t="s">
        <v>98</v>
      </c>
      <c r="M4" s="24"/>
    </row>
    <row r="5" spans="2:13">
      <c r="B5" s="25" t="s">
        <v>38</v>
      </c>
      <c r="C5" s="33">
        <v>10737153.304823698</v>
      </c>
      <c r="D5" s="33">
        <v>9865275.1750967987</v>
      </c>
      <c r="E5" s="33">
        <v>9651660.6989069991</v>
      </c>
      <c r="F5" s="44" t="s">
        <v>98</v>
      </c>
      <c r="M5" s="24"/>
    </row>
    <row r="6" spans="2:13">
      <c r="B6" s="25" t="s">
        <v>37</v>
      </c>
      <c r="C6" s="33">
        <v>746836.73800000001</v>
      </c>
      <c r="D6" s="33">
        <v>1169354.4140000001</v>
      </c>
      <c r="E6" s="33">
        <v>489137.44500000001</v>
      </c>
      <c r="F6" s="44" t="s">
        <v>98</v>
      </c>
      <c r="M6" s="24"/>
    </row>
    <row r="7" spans="2:13">
      <c r="B7" s="25" t="s">
        <v>76</v>
      </c>
      <c r="C7" s="33">
        <v>1165015.3759999999</v>
      </c>
      <c r="D7" s="33">
        <v>1049272.4750000001</v>
      </c>
      <c r="E7" s="33">
        <v>1081686.5190000001</v>
      </c>
      <c r="F7" s="44" t="s">
        <v>98</v>
      </c>
      <c r="M7" s="24"/>
    </row>
    <row r="8" spans="2:13">
      <c r="B8" s="25" t="s">
        <v>77</v>
      </c>
      <c r="C8" s="43">
        <f>(C17*H47)</f>
        <v>6689.799422</v>
      </c>
      <c r="F8" s="44"/>
      <c r="M8" s="24"/>
    </row>
    <row r="9" spans="2:13">
      <c r="C9" s="33"/>
      <c r="D9" s="33"/>
      <c r="E9" s="33"/>
      <c r="F9" s="44"/>
      <c r="J9" s="25"/>
      <c r="M9" s="24"/>
    </row>
    <row r="10" spans="2:13">
      <c r="B10" s="31" t="s">
        <v>96</v>
      </c>
      <c r="C10" s="32">
        <v>2013</v>
      </c>
      <c r="D10" s="32">
        <v>2014</v>
      </c>
      <c r="E10" s="32">
        <v>2015</v>
      </c>
      <c r="F10" s="44"/>
      <c r="J10" s="25"/>
    </row>
    <row r="11" spans="2:13">
      <c r="B11" s="25" t="s">
        <v>75</v>
      </c>
      <c r="C11" s="39">
        <v>222792</v>
      </c>
      <c r="D11" s="39">
        <v>540252</v>
      </c>
      <c r="E11" s="39">
        <v>615241</v>
      </c>
      <c r="F11" s="44" t="s">
        <v>104</v>
      </c>
      <c r="J11" s="25"/>
    </row>
    <row r="12" spans="2:13">
      <c r="B12" s="25" t="s">
        <v>78</v>
      </c>
      <c r="C12" s="40">
        <v>9936388</v>
      </c>
      <c r="D12" s="40">
        <v>9364549</v>
      </c>
      <c r="E12" s="40">
        <v>9195773</v>
      </c>
      <c r="F12" s="44" t="s">
        <v>99</v>
      </c>
      <c r="J12" s="25"/>
    </row>
    <row r="13" spans="2:13">
      <c r="B13" s="25" t="s">
        <v>37</v>
      </c>
      <c r="C13" s="40">
        <v>1674194</v>
      </c>
      <c r="D13" s="40">
        <v>1558872</v>
      </c>
      <c r="E13" s="40">
        <v>698027</v>
      </c>
      <c r="F13" s="44" t="s">
        <v>99</v>
      </c>
      <c r="J13" s="25"/>
    </row>
    <row r="14" spans="2:13" hidden="1">
      <c r="B14" s="25" t="s">
        <v>79</v>
      </c>
      <c r="C14" s="40">
        <v>1293909</v>
      </c>
      <c r="D14" s="40">
        <v>1164903</v>
      </c>
      <c r="E14" s="40">
        <v>1202753</v>
      </c>
      <c r="F14" s="44" t="s">
        <v>80</v>
      </c>
      <c r="J14" s="25"/>
    </row>
    <row r="15" spans="2:13" hidden="1">
      <c r="B15" s="25" t="s">
        <v>81</v>
      </c>
      <c r="C15" s="40">
        <v>1293909</v>
      </c>
      <c r="D15" s="40">
        <v>1164903</v>
      </c>
      <c r="E15" s="40">
        <v>1202753</v>
      </c>
      <c r="F15" s="44" t="s">
        <v>80</v>
      </c>
      <c r="J15" s="25"/>
    </row>
    <row r="16" spans="2:13">
      <c r="B16" s="25" t="s">
        <v>76</v>
      </c>
      <c r="C16" s="40">
        <f>SUM(C14:C15)</f>
        <v>2587818</v>
      </c>
      <c r="D16" s="40">
        <f>SUM(D14:D15)</f>
        <v>2329806</v>
      </c>
      <c r="E16" s="40">
        <f>SUM(E14:E15)</f>
        <v>2405506</v>
      </c>
      <c r="F16" s="44" t="s">
        <v>101</v>
      </c>
      <c r="J16" s="25"/>
    </row>
    <row r="17" spans="2:10">
      <c r="B17" s="25" t="s">
        <v>77</v>
      </c>
      <c r="C17" s="40">
        <v>6124</v>
      </c>
      <c r="D17" s="40"/>
      <c r="E17" s="40"/>
      <c r="F17" s="44" t="s">
        <v>100</v>
      </c>
      <c r="J17" s="25"/>
    </row>
    <row r="18" spans="2:10">
      <c r="F18" s="44"/>
      <c r="J18" s="25"/>
    </row>
    <row r="19" spans="2:10" hidden="1">
      <c r="B19" s="25" t="s">
        <v>82</v>
      </c>
      <c r="F19" s="44"/>
      <c r="J19" s="25"/>
    </row>
    <row r="20" spans="2:10" hidden="1">
      <c r="B20" s="34"/>
      <c r="C20" s="41">
        <v>1157889</v>
      </c>
      <c r="D20" s="41">
        <v>1157889</v>
      </c>
      <c r="E20" s="41">
        <v>1157889</v>
      </c>
      <c r="F20" s="45"/>
      <c r="J20" s="25"/>
    </row>
    <row r="21" spans="2:10" hidden="1">
      <c r="B21" s="5"/>
      <c r="C21" s="42">
        <v>2377702</v>
      </c>
      <c r="D21" s="42">
        <v>2377702</v>
      </c>
      <c r="E21" s="42">
        <v>2377702</v>
      </c>
      <c r="F21" s="46"/>
      <c r="J21" s="25"/>
    </row>
    <row r="22" spans="2:10" hidden="1">
      <c r="B22" s="25" t="s">
        <v>83</v>
      </c>
      <c r="C22" s="33">
        <f t="shared" ref="C22:E22" si="0">SUM(C20:C21)</f>
        <v>3535591</v>
      </c>
      <c r="D22" s="33">
        <f t="shared" si="0"/>
        <v>3535591</v>
      </c>
      <c r="E22" s="33">
        <f t="shared" si="0"/>
        <v>3535591</v>
      </c>
      <c r="F22" s="44"/>
      <c r="J22" s="25"/>
    </row>
    <row r="23" spans="2:10" hidden="1">
      <c r="B23" s="25" t="s">
        <v>84</v>
      </c>
      <c r="F23" s="44"/>
      <c r="J23" s="25"/>
    </row>
    <row r="24" spans="2:10" hidden="1">
      <c r="B24" s="25" t="s">
        <v>85</v>
      </c>
      <c r="F24" s="44"/>
      <c r="J24" s="25"/>
    </row>
    <row r="25" spans="2:10" hidden="1">
      <c r="F25" s="44"/>
      <c r="J25" s="25"/>
    </row>
    <row r="26" spans="2:10" hidden="1">
      <c r="F26" s="44"/>
      <c r="J26" s="25"/>
    </row>
    <row r="27" spans="2:10" hidden="1">
      <c r="F27" s="44"/>
      <c r="J27" s="25"/>
    </row>
    <row r="28" spans="2:10" hidden="1">
      <c r="B28" s="25" t="s">
        <v>86</v>
      </c>
      <c r="C28" s="33">
        <v>2151957</v>
      </c>
      <c r="F28" s="44"/>
      <c r="J28" s="25"/>
    </row>
    <row r="29" spans="2:10" hidden="1">
      <c r="C29" s="39">
        <f>C28*$H46</f>
        <v>215195.7</v>
      </c>
      <c r="F29" s="44"/>
      <c r="J29" s="25"/>
    </row>
    <row r="30" spans="2:10" hidden="1">
      <c r="B30" s="25" t="s">
        <v>87</v>
      </c>
      <c r="C30" s="33">
        <v>2155070</v>
      </c>
      <c r="D30" s="33">
        <v>5055530</v>
      </c>
      <c r="F30" s="44"/>
      <c r="J30" s="25"/>
    </row>
    <row r="31" spans="2:10" hidden="1">
      <c r="C31" s="3">
        <f>C30*0.1</f>
        <v>215507</v>
      </c>
      <c r="D31" s="39">
        <f>D30*0.1</f>
        <v>505553</v>
      </c>
      <c r="F31" s="44"/>
      <c r="J31" s="25"/>
    </row>
    <row r="32" spans="2:10" hidden="1">
      <c r="F32" s="44"/>
      <c r="J32" s="25"/>
    </row>
    <row r="33" spans="2:10" hidden="1">
      <c r="F33" s="44"/>
      <c r="J33" s="25"/>
    </row>
    <row r="34" spans="2:10" hidden="1">
      <c r="F34" s="44"/>
      <c r="J34" s="25"/>
    </row>
    <row r="35" spans="2:10" hidden="1">
      <c r="F35" s="44"/>
      <c r="J35" s="25"/>
    </row>
    <row r="36" spans="2:10" s="36" customFormat="1">
      <c r="B36" s="35" t="s">
        <v>88</v>
      </c>
      <c r="C36" s="32">
        <v>2013</v>
      </c>
      <c r="D36" s="32">
        <v>2014</v>
      </c>
      <c r="E36" s="32">
        <v>2015</v>
      </c>
      <c r="F36" s="47"/>
    </row>
    <row r="37" spans="2:10" s="36" customFormat="1">
      <c r="B37" s="25" t="s">
        <v>75</v>
      </c>
      <c r="C37" s="48">
        <f>(C4*$H51)/C11</f>
        <v>2238.9614510395349</v>
      </c>
      <c r="D37" s="38">
        <f>(D4*$H51)/D11</f>
        <v>2178.7630054122887</v>
      </c>
      <c r="E37" s="38">
        <f>(E4*$H51)/E11</f>
        <v>2121.3652984765322</v>
      </c>
      <c r="F37" s="47"/>
    </row>
    <row r="38" spans="2:10">
      <c r="B38" s="25" t="s">
        <v>38</v>
      </c>
      <c r="C38" s="48">
        <f>(C5*$H51)/C12</f>
        <v>2161.1783486763397</v>
      </c>
      <c r="D38" s="38">
        <f>(D5*$H51)/D12</f>
        <v>2106.9407987713657</v>
      </c>
      <c r="E38" s="38">
        <f>(E5*$H51)/E12</f>
        <v>2099.1515773403712</v>
      </c>
      <c r="F38" s="44"/>
      <c r="J38" s="25"/>
    </row>
    <row r="39" spans="2:10">
      <c r="B39" s="25" t="s">
        <v>37</v>
      </c>
      <c r="C39" s="48">
        <f>(C6*$H51)/C13</f>
        <v>892.17466792976199</v>
      </c>
      <c r="D39" s="38">
        <f>(D6*$H51)/D13</f>
        <v>1500.2571269482037</v>
      </c>
      <c r="E39" s="38">
        <f>(E6*$H51)/E13</f>
        <v>1401.485744820759</v>
      </c>
      <c r="F39" s="44"/>
      <c r="J39" s="25"/>
    </row>
    <row r="40" spans="2:10">
      <c r="B40" s="25" t="s">
        <v>76</v>
      </c>
      <c r="C40" s="48">
        <f>(C7*$H51)/C16</f>
        <v>900.38432069024952</v>
      </c>
      <c r="D40" s="38">
        <f>(D7*$H51)/D16</f>
        <v>900.73806574452988</v>
      </c>
      <c r="E40" s="38">
        <f>(E7*$H51)/E16</f>
        <v>899.34219162205375</v>
      </c>
      <c r="F40" s="44"/>
      <c r="J40" s="25"/>
    </row>
    <row r="41" spans="2:10">
      <c r="B41" s="25" t="s">
        <v>77</v>
      </c>
      <c r="C41" s="48">
        <f>(C8*$H51)/C17</f>
        <v>2184.7809999999999</v>
      </c>
      <c r="D41" s="37"/>
      <c r="E41" s="37"/>
      <c r="F41" s="44"/>
      <c r="J41" s="25"/>
    </row>
    <row r="43" spans="2:10">
      <c r="B43" s="30" t="s">
        <v>93</v>
      </c>
      <c r="J43" s="25"/>
    </row>
    <row r="44" spans="2:10">
      <c r="B44" s="31" t="s">
        <v>95</v>
      </c>
      <c r="C44" s="32">
        <v>2013</v>
      </c>
      <c r="D44" s="32">
        <v>2014</v>
      </c>
      <c r="E44" s="32">
        <v>2015</v>
      </c>
      <c r="F44" s="25"/>
      <c r="G44" s="49" t="s">
        <v>89</v>
      </c>
      <c r="H44" s="50"/>
      <c r="I44"/>
      <c r="J44" s="24"/>
    </row>
    <row r="45" spans="2:10">
      <c r="B45" s="25" t="s">
        <v>94</v>
      </c>
      <c r="C45" s="40">
        <v>62089</v>
      </c>
      <c r="D45" s="40">
        <v>66234</v>
      </c>
      <c r="E45" s="40">
        <v>45774</v>
      </c>
      <c r="F45" s="25"/>
      <c r="G45" s="51" t="s">
        <v>38</v>
      </c>
      <c r="H45" s="52">
        <v>0.66669999999999996</v>
      </c>
      <c r="I45"/>
      <c r="J45" s="24"/>
    </row>
    <row r="46" spans="2:10">
      <c r="B46" s="25" t="s">
        <v>35</v>
      </c>
      <c r="C46" s="40">
        <v>227258</v>
      </c>
      <c r="D46" s="40">
        <v>216762</v>
      </c>
      <c r="E46" s="40">
        <v>186746</v>
      </c>
      <c r="F46" s="25"/>
      <c r="G46" s="51" t="s">
        <v>91</v>
      </c>
      <c r="H46" s="54">
        <v>0.1</v>
      </c>
      <c r="I46"/>
      <c r="J46" s="24"/>
    </row>
    <row r="47" spans="2:10">
      <c r="B47" s="25" t="s">
        <v>36</v>
      </c>
      <c r="C47" s="40">
        <v>206164</v>
      </c>
      <c r="D47" s="40">
        <v>215245</v>
      </c>
      <c r="E47" s="40">
        <v>188567</v>
      </c>
      <c r="F47" s="25"/>
      <c r="G47" s="55" t="s">
        <v>77</v>
      </c>
      <c r="H47" s="56">
        <v>1.0923905</v>
      </c>
      <c r="I47" s="57" t="s">
        <v>103</v>
      </c>
      <c r="J47" s="25"/>
    </row>
    <row r="48" spans="2:10">
      <c r="B48" s="25" t="s">
        <v>40</v>
      </c>
      <c r="C48" s="40">
        <v>485852</v>
      </c>
      <c r="D48" s="40">
        <v>542156</v>
      </c>
      <c r="E48" s="40">
        <v>436619</v>
      </c>
      <c r="F48" s="25"/>
      <c r="G48" s="58" t="s">
        <v>105</v>
      </c>
      <c r="H48" s="59"/>
      <c r="I48" s="5"/>
      <c r="J48" s="24"/>
    </row>
    <row r="49" spans="2:10">
      <c r="B49" s="25" t="s">
        <v>44</v>
      </c>
      <c r="C49" s="40">
        <v>1925</v>
      </c>
      <c r="D49" s="40">
        <v>2498</v>
      </c>
      <c r="E49" s="40">
        <v>2396</v>
      </c>
      <c r="F49" s="25"/>
      <c r="G49" s="51" t="s">
        <v>90</v>
      </c>
      <c r="H49" s="60">
        <v>0.90718500000000002</v>
      </c>
      <c r="I49" s="5"/>
      <c r="J49" s="24"/>
    </row>
    <row r="50" spans="2:10">
      <c r="B50" s="25" t="s">
        <v>45</v>
      </c>
      <c r="C50" s="40">
        <v>37778</v>
      </c>
      <c r="D50" s="40">
        <v>41246</v>
      </c>
      <c r="E50" s="40">
        <v>31575</v>
      </c>
      <c r="F50" s="25"/>
      <c r="G50" s="51" t="s">
        <v>102</v>
      </c>
      <c r="H50" s="60">
        <v>1.1023099999999999</v>
      </c>
      <c r="I50" s="5"/>
      <c r="J50" s="24"/>
    </row>
    <row r="51" spans="2:10">
      <c r="B51" s="25" t="s">
        <v>46</v>
      </c>
      <c r="C51" s="40">
        <v>39381</v>
      </c>
      <c r="D51" s="40">
        <v>44892</v>
      </c>
      <c r="E51" s="40">
        <v>32142</v>
      </c>
      <c r="G51" s="53" t="s">
        <v>92</v>
      </c>
      <c r="H51" s="61">
        <v>2000</v>
      </c>
      <c r="J51" s="25"/>
    </row>
    <row r="52" spans="2:10">
      <c r="B52" s="25" t="s">
        <v>47</v>
      </c>
      <c r="C52" s="40">
        <v>67577</v>
      </c>
      <c r="D52" s="40">
        <v>65390</v>
      </c>
      <c r="E52" s="40">
        <v>60539</v>
      </c>
      <c r="J52" s="25"/>
    </row>
    <row r="53" spans="2:10">
      <c r="B53" s="25" t="s">
        <v>48</v>
      </c>
      <c r="C53" s="40">
        <v>83609</v>
      </c>
      <c r="D53" s="40">
        <v>86439</v>
      </c>
      <c r="E53" s="40">
        <v>77098</v>
      </c>
      <c r="J53" s="25"/>
    </row>
    <row r="54" spans="2:10">
      <c r="B54" s="25" t="s">
        <v>49</v>
      </c>
      <c r="C54" s="40">
        <v>16334</v>
      </c>
      <c r="D54" s="40">
        <v>16187</v>
      </c>
      <c r="E54" s="40">
        <v>16857</v>
      </c>
      <c r="J54" s="25"/>
    </row>
    <row r="55" spans="2:10">
      <c r="B55" s="25" t="s">
        <v>50</v>
      </c>
      <c r="C55" s="40">
        <v>9864</v>
      </c>
      <c r="D55" s="40">
        <v>7396</v>
      </c>
      <c r="E55" s="40">
        <v>9699</v>
      </c>
      <c r="J55" s="25"/>
    </row>
    <row r="56" spans="2:10">
      <c r="B56" s="25" t="s">
        <v>51</v>
      </c>
      <c r="C56" s="40">
        <v>15766</v>
      </c>
      <c r="D56" s="40">
        <v>24132</v>
      </c>
      <c r="E56" s="40">
        <v>7941</v>
      </c>
      <c r="J56" s="25"/>
    </row>
    <row r="57" spans="2:10">
      <c r="B57" s="25" t="s">
        <v>52</v>
      </c>
      <c r="C57" s="40">
        <v>85349</v>
      </c>
      <c r="D57" s="40">
        <v>85550</v>
      </c>
      <c r="E57" s="40">
        <v>82043</v>
      </c>
      <c r="J57" s="25"/>
    </row>
    <row r="58" spans="2:10">
      <c r="B58" s="25" t="s">
        <v>53</v>
      </c>
      <c r="C58" s="40">
        <v>166834</v>
      </c>
      <c r="D58" s="40">
        <v>172588</v>
      </c>
      <c r="E58" s="40">
        <v>160121</v>
      </c>
      <c r="J58" s="25"/>
    </row>
    <row r="59" spans="2:10">
      <c r="B59" s="25" t="s">
        <v>54</v>
      </c>
      <c r="C59" s="40">
        <v>123888</v>
      </c>
      <c r="D59" s="40">
        <v>140861</v>
      </c>
      <c r="E59" s="40">
        <v>123550</v>
      </c>
      <c r="J59" s="25"/>
    </row>
    <row r="60" spans="2:10">
      <c r="B60" s="25" t="s">
        <v>55</v>
      </c>
      <c r="C60" s="40">
        <v>150001</v>
      </c>
      <c r="D60" s="40">
        <v>173729</v>
      </c>
      <c r="E60" s="40">
        <v>136640</v>
      </c>
      <c r="J60" s="25"/>
    </row>
    <row r="61" spans="2:10">
      <c r="B61" s="25" t="s">
        <v>56</v>
      </c>
      <c r="C61" s="40">
        <v>460852</v>
      </c>
      <c r="D61" s="40">
        <v>579582</v>
      </c>
      <c r="E61" s="40">
        <v>398837</v>
      </c>
      <c r="J61" s="25"/>
    </row>
    <row r="62" spans="2:10">
      <c r="B62" s="25" t="s">
        <v>57</v>
      </c>
      <c r="C62" s="40">
        <v>20789</v>
      </c>
      <c r="D62" s="40">
        <v>23728</v>
      </c>
      <c r="E62" s="40">
        <v>6378</v>
      </c>
      <c r="J62" s="25"/>
    </row>
    <row r="63" spans="2:10">
      <c r="B63" s="25" t="s">
        <v>67</v>
      </c>
      <c r="C63" s="40">
        <v>215139</v>
      </c>
      <c r="D63" s="40">
        <v>206474</v>
      </c>
      <c r="E63" s="40">
        <v>166763</v>
      </c>
      <c r="J63" s="25"/>
    </row>
    <row r="64" spans="2:10">
      <c r="B64" s="25" t="s">
        <v>66</v>
      </c>
      <c r="C64" s="40">
        <v>33745</v>
      </c>
      <c r="D64" s="40">
        <v>35937</v>
      </c>
      <c r="E64" s="40">
        <v>27781</v>
      </c>
      <c r="J64" s="25"/>
    </row>
    <row r="65" spans="2:10">
      <c r="B65" s="25" t="s">
        <v>65</v>
      </c>
      <c r="C65" s="40">
        <v>4178</v>
      </c>
      <c r="D65" s="40">
        <v>4567</v>
      </c>
      <c r="E65" s="40">
        <v>1219</v>
      </c>
      <c r="J65" s="25"/>
    </row>
    <row r="66" spans="2:10">
      <c r="B66" s="25" t="s">
        <v>64</v>
      </c>
      <c r="C66" s="40">
        <v>53119</v>
      </c>
      <c r="D66" s="40">
        <v>70420</v>
      </c>
      <c r="E66" s="40">
        <v>44735</v>
      </c>
      <c r="J66" s="25"/>
    </row>
    <row r="67" spans="2:10">
      <c r="B67" s="25" t="s">
        <v>63</v>
      </c>
      <c r="C67" s="40">
        <v>45782</v>
      </c>
      <c r="D67" s="40">
        <v>54071</v>
      </c>
      <c r="E67" s="40">
        <v>34278</v>
      </c>
      <c r="J67" s="25"/>
    </row>
    <row r="68" spans="2:10">
      <c r="B68" s="25" t="s">
        <v>62</v>
      </c>
      <c r="C68" s="40">
        <v>574493</v>
      </c>
      <c r="D68" s="40">
        <v>811753</v>
      </c>
      <c r="E68" s="40">
        <v>583525</v>
      </c>
      <c r="J68" s="25"/>
    </row>
    <row r="69" spans="2:10">
      <c r="B69" s="25" t="s">
        <v>61</v>
      </c>
      <c r="C69" s="40">
        <v>195898</v>
      </c>
      <c r="D69" s="40">
        <v>226366</v>
      </c>
      <c r="E69" s="40">
        <v>183992</v>
      </c>
      <c r="J69" s="25"/>
    </row>
    <row r="70" spans="2:10">
      <c r="B70" s="25" t="s">
        <v>60</v>
      </c>
      <c r="C70" s="40">
        <v>5340</v>
      </c>
      <c r="D70" s="40">
        <v>2354</v>
      </c>
      <c r="E70" s="40">
        <v>3490</v>
      </c>
      <c r="J70" s="25"/>
    </row>
    <row r="71" spans="2:10">
      <c r="B71" s="25" t="s">
        <v>59</v>
      </c>
      <c r="C71" s="40">
        <v>926</v>
      </c>
      <c r="D71" s="40">
        <v>55</v>
      </c>
      <c r="E71" s="40">
        <v>-21</v>
      </c>
      <c r="J71" s="25"/>
    </row>
    <row r="72" spans="2:10">
      <c r="B72" s="25" t="s">
        <v>58</v>
      </c>
      <c r="C72" s="40">
        <v>506285</v>
      </c>
      <c r="D72" s="40">
        <v>671963</v>
      </c>
      <c r="E72" s="40">
        <v>482067</v>
      </c>
      <c r="J72" s="25"/>
    </row>
    <row r="73" spans="2:10">
      <c r="J73" s="25"/>
    </row>
    <row r="74" spans="2:10">
      <c r="J74" s="25"/>
    </row>
    <row r="75" spans="2:10">
      <c r="J75" s="25"/>
    </row>
    <row r="76" spans="2:10">
      <c r="J76" s="25"/>
    </row>
    <row r="77" spans="2:10">
      <c r="J77" s="25"/>
    </row>
    <row r="78" spans="2:10">
      <c r="J78" s="25"/>
    </row>
    <row r="79" spans="2:10">
      <c r="J79" s="25"/>
    </row>
    <row r="80" spans="2:10">
      <c r="J80" s="25"/>
    </row>
    <row r="81" spans="10:10">
      <c r="J81" s="25"/>
    </row>
    <row r="82" spans="10:10">
      <c r="J82" s="25"/>
    </row>
    <row r="83" spans="10:10">
      <c r="J83" s="25"/>
    </row>
    <row r="84" spans="10:10">
      <c r="J84" s="25"/>
    </row>
    <row r="85" spans="10:10">
      <c r="J85" s="25"/>
    </row>
    <row r="86" spans="10:10">
      <c r="J86" s="25"/>
    </row>
    <row r="87" spans="10:10">
      <c r="J87" s="25"/>
    </row>
    <row r="88" spans="10:10">
      <c r="J88" s="25"/>
    </row>
    <row r="89" spans="10:10">
      <c r="J89" s="25"/>
    </row>
    <row r="90" spans="10:10">
      <c r="J90" s="25"/>
    </row>
    <row r="91" spans="10:10">
      <c r="J91" s="25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70696F-AE5B-4F88-9980-B81D732ECF33}"/>
</file>

<file path=customXml/itemProps2.xml><?xml version="1.0" encoding="utf-8"?>
<ds:datastoreItem xmlns:ds="http://schemas.openxmlformats.org/officeDocument/2006/customXml" ds:itemID="{FFDD834E-3144-41B1-A0F7-3C7A5444D4C6}"/>
</file>

<file path=customXml/itemProps3.xml><?xml version="1.0" encoding="utf-8"?>
<ds:datastoreItem xmlns:ds="http://schemas.openxmlformats.org/officeDocument/2006/customXml" ds:itemID="{9102C286-D6A4-4910-9590-3E9754F18815}"/>
</file>

<file path=customXml/itemProps4.xml><?xml version="1.0" encoding="utf-8"?>
<ds:datastoreItem xmlns:ds="http://schemas.openxmlformats.org/officeDocument/2006/customXml" ds:itemID="{19CFCC88-E902-4FAF-9D8D-55F27336B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2022</vt:lpstr>
      <vt:lpstr>Known Resources</vt:lpstr>
      <vt:lpstr>Unknown Resources</vt:lpstr>
      <vt:lpstr>WIJAM NPC</vt:lpstr>
      <vt:lpstr>Hydro Allocation Detail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Brewer, April (PacifiCorp)</cp:lastModifiedBy>
  <dcterms:created xsi:type="dcterms:W3CDTF">2016-02-08T23:38:12Z</dcterms:created>
  <dcterms:modified xsi:type="dcterms:W3CDTF">2023-05-24T19:53:25Z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