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 codeName="ThisWorkbook"/>
  <xr:revisionPtr revIDLastSave="0" documentId="13_ncr:1_{AD0ACA1D-A0D6-463A-94A9-012F2CE78F0E}" xr6:coauthVersionLast="47" xr6:coauthVersionMax="47" xr10:uidLastSave="{00000000-0000-0000-0000-000000000000}"/>
  <bookViews>
    <workbookView xWindow="16965" yWindow="-14040" windowWidth="26520" windowHeight="11295" xr2:uid="{00000000-000D-0000-FFFF-FFFF00000000}"/>
  </bookViews>
  <sheets>
    <sheet name="Summary 2020" sheetId="1" r:id="rId1"/>
    <sheet name="Known Resources" sheetId="4" r:id="rId2"/>
    <sheet name="Unknown Resources" sheetId="3" r:id="rId3"/>
  </sheets>
  <definedNames>
    <definedName name="Green_Res">#REF!</definedName>
    <definedName name="GResIDX">#REF!</definedName>
    <definedName name="QF_Data">#REF!</definedName>
    <definedName name="QF_Data_1">#REF!</definedName>
    <definedName name="Report">#REF!</definedName>
    <definedName name="shit" hidden="1">{"PRINT",#N/A,TRUE,"APPA";"PRINT",#N/A,TRUE,"APS";"PRINT",#N/A,TRUE,"BHPL";"PRINT",#N/A,TRUE,"BHPL2";"PRINT",#N/A,TRUE,"CDWR";"PRINT",#N/A,TRUE,"EWEB";"PRINT",#N/A,TRUE,"LADWP";"PRINT",#N/A,TRUE,"NEVBASE"}</definedName>
    <definedName name="wrn.SALES._.VAR._.95._.BUDGET." hidden="1">{"PRINT",#N/A,TRUE,"APPA";"PRINT",#N/A,TRUE,"APS";"PRINT",#N/A,TRUE,"BHPL";"PRINT",#N/A,TRUE,"BHPL2";"PRINT",#N/A,TRUE,"CDWR";"PRINT",#N/A,TRUE,"EWEB";"PRINT",#N/A,TRUE,"LADWP";"PRINT",#N/A,TRUE,"NEVBASE"}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4" i="4" l="1"/>
  <c r="B33" i="4"/>
  <c r="E33" i="4" s="1"/>
  <c r="F16" i="3" l="1"/>
  <c r="B46" i="4" l="1"/>
  <c r="C3" i="4" l="1"/>
  <c r="G15" i="1" l="1"/>
  <c r="B1" i="3" l="1"/>
  <c r="H24" i="1"/>
  <c r="H1" i="3" l="1"/>
  <c r="H44" i="4" l="1"/>
  <c r="B1" i="4" l="1"/>
  <c r="A18" i="3"/>
  <c r="K1" i="3"/>
  <c r="B40" i="4" l="1"/>
  <c r="B42" i="4"/>
  <c r="B43" i="4"/>
  <c r="K2" i="3"/>
  <c r="B15" i="3" s="1"/>
  <c r="D15" i="3" s="1"/>
  <c r="E14" i="1" l="1"/>
  <c r="E10" i="1"/>
  <c r="E11" i="1"/>
  <c r="E13" i="1"/>
  <c r="E12" i="1"/>
  <c r="H10" i="1" l="1"/>
  <c r="B37" i="4" l="1"/>
  <c r="B8" i="3"/>
  <c r="G2" i="3"/>
  <c r="B3" i="3"/>
  <c r="D2" i="4"/>
  <c r="B3" i="4"/>
  <c r="B39" i="4" l="1"/>
  <c r="B41" i="4"/>
  <c r="B28" i="4" l="1"/>
  <c r="B21" i="4"/>
  <c r="B14" i="4"/>
  <c r="B5" i="4" l="1"/>
  <c r="C5" i="4" s="1"/>
  <c r="E5" i="4" s="1"/>
  <c r="B4" i="4"/>
  <c r="C4" i="4" s="1"/>
  <c r="E4" i="4" s="1"/>
  <c r="B4" i="3" l="1"/>
  <c r="C4" i="3" l="1"/>
  <c r="B36" i="4"/>
  <c r="B30" i="4" l="1"/>
  <c r="B6" i="4" l="1"/>
  <c r="C6" i="4" s="1"/>
  <c r="E6" i="4" s="1"/>
  <c r="C11" i="3" l="1"/>
  <c r="D4" i="3"/>
  <c r="B38" i="4" l="1"/>
  <c r="B35" i="4" l="1"/>
  <c r="B9" i="4"/>
  <c r="B10" i="4"/>
  <c r="B11" i="4"/>
  <c r="B12" i="4"/>
  <c r="B13" i="4"/>
  <c r="B15" i="4"/>
  <c r="B16" i="4"/>
  <c r="B17" i="4"/>
  <c r="B18" i="4"/>
  <c r="B19" i="4"/>
  <c r="B20" i="4"/>
  <c r="B22" i="4"/>
  <c r="B23" i="4"/>
  <c r="B24" i="4"/>
  <c r="B25" i="4"/>
  <c r="B26" i="4"/>
  <c r="B27" i="4"/>
  <c r="B29" i="4"/>
  <c r="B31" i="4"/>
  <c r="B32" i="4"/>
  <c r="B34" i="4"/>
  <c r="B8" i="4"/>
  <c r="B7" i="4"/>
  <c r="B13" i="3"/>
  <c r="C13" i="3" s="1"/>
  <c r="B12" i="3"/>
  <c r="C12" i="3" s="1"/>
  <c r="B10" i="3"/>
  <c r="C10" i="3" s="1"/>
  <c r="B9" i="3"/>
  <c r="C9" i="3" s="1"/>
  <c r="B7" i="3"/>
  <c r="C7" i="3" s="1"/>
  <c r="C8" i="3"/>
  <c r="B5" i="3"/>
  <c r="B6" i="3"/>
  <c r="C6" i="3" s="1"/>
  <c r="B44" i="4" l="1"/>
  <c r="E20" i="1" s="1"/>
  <c r="C7" i="4"/>
  <c r="E7" i="4" s="1"/>
  <c r="B16" i="3"/>
  <c r="C5" i="3"/>
  <c r="B18" i="3"/>
  <c r="E21" i="1" l="1"/>
  <c r="E8" i="4" l="1"/>
  <c r="E11" i="4"/>
  <c r="E12" i="4"/>
  <c r="E15" i="4"/>
  <c r="E16" i="4"/>
  <c r="E19" i="4"/>
  <c r="E20" i="4"/>
  <c r="E23" i="4"/>
  <c r="E24" i="4"/>
  <c r="E27" i="4"/>
  <c r="E28" i="4"/>
  <c r="E31" i="4"/>
  <c r="E32" i="4"/>
  <c r="E35" i="4"/>
  <c r="E36" i="4"/>
  <c r="E37" i="4"/>
  <c r="E40" i="4"/>
  <c r="E41" i="4"/>
  <c r="E9" i="4"/>
  <c r="E10" i="4"/>
  <c r="E13" i="4"/>
  <c r="E14" i="4"/>
  <c r="E17" i="4"/>
  <c r="E18" i="4"/>
  <c r="E21" i="4"/>
  <c r="E22" i="4"/>
  <c r="E25" i="4"/>
  <c r="E26" i="4"/>
  <c r="E29" i="4"/>
  <c r="E30" i="4"/>
  <c r="E34" i="4"/>
  <c r="E38" i="4"/>
  <c r="E39" i="4"/>
  <c r="D5" i="3"/>
  <c r="D6" i="3"/>
  <c r="D7" i="3"/>
  <c r="D8" i="3"/>
  <c r="D9" i="3"/>
  <c r="D10" i="3"/>
  <c r="D11" i="3"/>
  <c r="D12" i="3"/>
  <c r="D13" i="3"/>
  <c r="D16" i="3" l="1"/>
  <c r="E44" i="4"/>
  <c r="G20" i="1" s="1"/>
  <c r="I20" i="1" s="1"/>
  <c r="E5" i="1"/>
  <c r="H12" i="1" l="1"/>
  <c r="H13" i="1"/>
  <c r="H14" i="1"/>
  <c r="H11" i="1" l="1"/>
  <c r="G21" i="1" l="1"/>
  <c r="I21" i="1" s="1"/>
  <c r="I22" i="1" s="1"/>
  <c r="G22" i="1" l="1"/>
  <c r="F21" i="1"/>
  <c r="F20" i="1"/>
  <c r="H22" i="1" l="1"/>
</calcChain>
</file>

<file path=xl/sharedStrings.xml><?xml version="1.0" encoding="utf-8"?>
<sst xmlns="http://schemas.openxmlformats.org/spreadsheetml/2006/main" count="160" uniqueCount="115">
  <si>
    <t>Resource</t>
  </si>
  <si>
    <t xml:space="preserve">Fuel Mix </t>
  </si>
  <si>
    <r>
      <t>Short Tons CO</t>
    </r>
    <r>
      <rPr>
        <vertAlign val="subscript"/>
        <sz val="11"/>
        <color theme="1"/>
        <rFont val="Calibri"/>
        <family val="2"/>
        <scheme val="minor"/>
      </rPr>
      <t>2</t>
    </r>
  </si>
  <si>
    <t xml:space="preserve">Short </t>
  </si>
  <si>
    <r>
      <t>lbs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per MWh</t>
    </r>
  </si>
  <si>
    <r>
      <t>Tons CO</t>
    </r>
    <r>
      <rPr>
        <b/>
        <vertAlign val="subscript"/>
        <sz val="11"/>
        <color theme="1"/>
        <rFont val="Calibri"/>
        <family val="2"/>
        <scheme val="minor"/>
      </rPr>
      <t>2</t>
    </r>
  </si>
  <si>
    <t>For Year</t>
  </si>
  <si>
    <t>Known Resources Serving WA Customers</t>
  </si>
  <si>
    <t>Residential Customers</t>
  </si>
  <si>
    <t>Total Load Served</t>
  </si>
  <si>
    <t>MWh at Meter</t>
  </si>
  <si>
    <t>Utility :</t>
  </si>
  <si>
    <t>Reporting for year :</t>
  </si>
  <si>
    <t xml:space="preserve">Commercial Customers </t>
  </si>
  <si>
    <t xml:space="preserve">Industrial Customers </t>
  </si>
  <si>
    <t>Busbar MWh</t>
  </si>
  <si>
    <t>Customer</t>
  </si>
  <si>
    <t>Population Served :</t>
  </si>
  <si>
    <t>See UTC Docket UE-131723, General Order R-581, Page 7, Paragraph 19.</t>
  </si>
  <si>
    <t>Avista</t>
  </si>
  <si>
    <t>Pacific Power</t>
  </si>
  <si>
    <t>Puget Sound Energy</t>
  </si>
  <si>
    <t>1990</t>
  </si>
  <si>
    <r>
      <t>1990 Short Tons CO</t>
    </r>
    <r>
      <rPr>
        <vertAlign val="subscript"/>
        <sz val="11"/>
        <color theme="1"/>
        <rFont val="Calibri"/>
        <family val="2"/>
        <scheme val="minor"/>
      </rPr>
      <t>2</t>
    </r>
  </si>
  <si>
    <t>MWh Proportion</t>
  </si>
  <si>
    <t>Percent of</t>
  </si>
  <si>
    <t>Total Load</t>
  </si>
  <si>
    <t>WA MWh</t>
  </si>
  <si>
    <t>Unknown Resources For WA Customers</t>
  </si>
  <si>
    <t>Known Resources Serving WA</t>
  </si>
  <si>
    <t>Unknown Resources Serving WA</t>
  </si>
  <si>
    <t>Count</t>
  </si>
  <si>
    <t>Energy Intensity Metrics</t>
  </si>
  <si>
    <t>Emissions Intensity Metrics</t>
  </si>
  <si>
    <r>
      <t>% of 1990 CO</t>
    </r>
    <r>
      <rPr>
        <b/>
        <vertAlign val="subscript"/>
        <sz val="11"/>
        <color theme="1"/>
        <rFont val="Calibri"/>
        <family val="2"/>
        <scheme val="minor"/>
      </rPr>
      <t>2</t>
    </r>
  </si>
  <si>
    <t>MWh per Capita</t>
  </si>
  <si>
    <t>MWh per</t>
  </si>
  <si>
    <t>Irrigation</t>
  </si>
  <si>
    <t>Public Street &amp; Highway Lighting</t>
  </si>
  <si>
    <t>PacifiCorp</t>
  </si>
  <si>
    <t>Goodnoe Hills</t>
  </si>
  <si>
    <t>Leaning Juniper</t>
  </si>
  <si>
    <t>Chehalis</t>
  </si>
  <si>
    <t>Jim Bridger</t>
  </si>
  <si>
    <t>Colstrip</t>
  </si>
  <si>
    <t>Marengo I &amp; II</t>
  </si>
  <si>
    <t>Total Short Term Firm Sales</t>
  </si>
  <si>
    <t>Combine Hills Wind</t>
  </si>
  <si>
    <t>Georgia-Pacific Camas</t>
  </si>
  <si>
    <t>PGE Cove</t>
  </si>
  <si>
    <t>Bend</t>
  </si>
  <si>
    <t>Clearwater #1</t>
  </si>
  <si>
    <t>Clearwater #2</t>
  </si>
  <si>
    <t>Copco #1</t>
  </si>
  <si>
    <t>Copco #2</t>
  </si>
  <si>
    <t>Eagle Point</t>
  </si>
  <si>
    <t>Fall Creek</t>
  </si>
  <si>
    <t>Fish Creek</t>
  </si>
  <si>
    <t>Iron Gate</t>
  </si>
  <si>
    <t>J.C. Boyle</t>
  </si>
  <si>
    <t>Lemolo #1</t>
  </si>
  <si>
    <t>Lemolo #2</t>
  </si>
  <si>
    <t>Merwin</t>
  </si>
  <si>
    <t>Prospect #1</t>
  </si>
  <si>
    <t>Yale</t>
  </si>
  <si>
    <t>West Side</t>
  </si>
  <si>
    <t>Wallowa Falls</t>
  </si>
  <si>
    <t>Toketee</t>
  </si>
  <si>
    <t>Swift #1</t>
  </si>
  <si>
    <t>Soda Springs</t>
  </si>
  <si>
    <t>Slide Creek</t>
  </si>
  <si>
    <t>Prospect #4</t>
  </si>
  <si>
    <t>Prospect #3</t>
  </si>
  <si>
    <t>Prospect #2</t>
  </si>
  <si>
    <t xml:space="preserve">Douglas County PUD - Wells </t>
  </si>
  <si>
    <t>Grant PUD - Wanapum</t>
  </si>
  <si>
    <t>Grant PUD - Priest Rapids</t>
  </si>
  <si>
    <t>Yakima Tieton</t>
  </si>
  <si>
    <t>Coal</t>
  </si>
  <si>
    <t>Gas</t>
  </si>
  <si>
    <t>Wind</t>
  </si>
  <si>
    <t>Hydro</t>
  </si>
  <si>
    <t>Cogen</t>
  </si>
  <si>
    <t>Total Long Term Sales</t>
  </si>
  <si>
    <t>Market Purchases - Idaho</t>
  </si>
  <si>
    <t>Market Purchases - Mid Columbia</t>
  </si>
  <si>
    <t>Market Purchases - California-Oregon Border</t>
  </si>
  <si>
    <t>Market Purchases - West Main</t>
  </si>
  <si>
    <r>
      <t>lbs CO</t>
    </r>
    <r>
      <rPr>
        <b/>
        <vertAlign val="sub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>/MWh</t>
    </r>
  </si>
  <si>
    <r>
      <t>Tons CO</t>
    </r>
    <r>
      <rPr>
        <b/>
        <vertAlign val="subscript"/>
        <sz val="11"/>
        <rFont val="Calibri"/>
        <family val="2"/>
        <scheme val="minor"/>
      </rPr>
      <t>2</t>
    </r>
  </si>
  <si>
    <t>Market Purchases - Nevada-Oregon Border</t>
  </si>
  <si>
    <t>Other Firm Purchases (1)</t>
  </si>
  <si>
    <t>(1) Third party imbalance , transmission losses, misc exchanges. Per FERC accounting booked to purchase power</t>
  </si>
  <si>
    <t xml:space="preserve">Hermiston </t>
  </si>
  <si>
    <t>CAGW</t>
  </si>
  <si>
    <t>CAEW</t>
  </si>
  <si>
    <t>WA Situs</t>
  </si>
  <si>
    <t>EIM Sales</t>
  </si>
  <si>
    <t>EIM Export/Sales</t>
  </si>
  <si>
    <r>
      <t xml:space="preserve">EIM </t>
    </r>
    <r>
      <rPr>
        <sz val="11"/>
        <rFont val="Calibri"/>
        <family val="2"/>
      </rPr>
      <t>Import/Purchase from PACE to PACW</t>
    </r>
  </si>
  <si>
    <t>Cowlitz Swift #2 - Purchase and Exchange Agreement</t>
  </si>
  <si>
    <t>SCL Stateline - Purchase and Exchange Agreement</t>
  </si>
  <si>
    <t>MT to lbs Converstion</t>
  </si>
  <si>
    <t>MT CO2e / MWh</t>
  </si>
  <si>
    <t>Dept. of Ecology Unspecified Electricity EF =</t>
  </si>
  <si>
    <t>Summary Energy and Emissions Intensity Report - 2020</t>
  </si>
  <si>
    <t>Annual (Unallocated) MWh 2020</t>
  </si>
  <si>
    <t>TOTAL GHG Content</t>
  </si>
  <si>
    <r>
      <t>Tons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e</t>
    </r>
  </si>
  <si>
    <t>Transmission Loss Factor</t>
  </si>
  <si>
    <r>
      <t>lbs 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e/MWh</t>
    </r>
  </si>
  <si>
    <t>Updated 5/13/2021</t>
  </si>
  <si>
    <t>2020 Washington - WCA Allocation Factor</t>
  </si>
  <si>
    <t>Metric</t>
  </si>
  <si>
    <r>
      <t>Tons 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</si>
</sst>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0.0%"/>
    <numFmt numFmtId="167" formatCode="&quot;$&quot;###0;[Red]\(&quot;$&quot;###0\)"/>
    <numFmt numFmtId="168" formatCode="0.0"/>
    <numFmt numFmtId="169" formatCode="m/d/yyyy;@"/>
    <numFmt numFmtId="170" formatCode="General_)"/>
    <numFmt numFmtId="171" formatCode="0.0000%"/>
    <numFmt numFmtId="172" formatCode="_-* #,##0\ &quot;F&quot;_-;\-* #,##0\ &quot;F&quot;_-;_-* &quot;-&quot;\ &quot;F&quot;_-;_-@_-"/>
    <numFmt numFmtId="173" formatCode="mmmm\ d\,\ yyyy"/>
    <numFmt numFmtId="174" formatCode="#,##0.000;[Red]\-#,##0.000"/>
    <numFmt numFmtId="175" formatCode="_(* #,##0_);[Red]_(* \(#,##0\);_(* &quot;-&quot;_);_(@_)"/>
    <numFmt numFmtId="176" formatCode="#,##0.0000"/>
    <numFmt numFmtId="177" formatCode="_(* #,##0.00000_);_(* \(#,##0.00000\);_(* &quot;-&quot;??_);_(@_)"/>
    <numFmt numFmtId="178" formatCode="0.000%"/>
  </numFmts>
  <fonts count="5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0"/>
      <name val="Arial"/>
      <family val="2"/>
    </font>
    <font>
      <sz val="9"/>
      <name val="Helv"/>
    </font>
    <font>
      <b/>
      <sz val="12"/>
      <name val="Arial"/>
      <family val="2"/>
    </font>
    <font>
      <sz val="8"/>
      <name val="Helv"/>
    </font>
    <font>
      <b/>
      <sz val="8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sz val="10"/>
      <color indexed="8"/>
      <name val="Arial"/>
      <family val="2"/>
    </font>
    <font>
      <sz val="10"/>
      <name val="Palatino"/>
      <family val="1"/>
    </font>
    <font>
      <sz val="9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7"/>
      <name val="Arial"/>
      <family val="2"/>
    </font>
    <font>
      <u/>
      <sz val="11"/>
      <color theme="10"/>
      <name val="Calibri"/>
      <family val="2"/>
    </font>
    <font>
      <sz val="12"/>
      <color indexed="12"/>
      <name val="Times New Roman"/>
      <family val="1"/>
    </font>
    <font>
      <b/>
      <sz val="18"/>
      <color indexed="56"/>
      <name val="Cambria"/>
      <family val="2"/>
    </font>
    <font>
      <sz val="10"/>
      <name val="LinePrinter"/>
    </font>
    <font>
      <b/>
      <sz val="18"/>
      <name val="Arial"/>
      <family val="2"/>
    </font>
    <font>
      <b/>
      <i/>
      <sz val="8"/>
      <color indexed="18"/>
      <name val="Helv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vertAlign val="subscript"/>
      <sz val="11"/>
      <name val="Calibri"/>
      <family val="2"/>
      <scheme val="minor"/>
    </font>
    <font>
      <sz val="14"/>
      <name val="Calibri"/>
      <family val="2"/>
      <scheme val="minor"/>
    </font>
    <font>
      <sz val="10"/>
      <name val="Courier"/>
      <family val="3"/>
    </font>
    <font>
      <sz val="10"/>
      <color indexed="8"/>
      <name val="Helv"/>
    </font>
    <font>
      <sz val="10"/>
      <name val="Tahoma"/>
      <family val="2"/>
    </font>
    <font>
      <sz val="10"/>
      <name val="Times New Roman"/>
      <family val="1"/>
    </font>
    <font>
      <sz val="10"/>
      <name val="Helv"/>
    </font>
    <font>
      <b/>
      <sz val="16"/>
      <name val="Times New Roman"/>
      <family val="1"/>
    </font>
    <font>
      <sz val="10"/>
      <color theme="1"/>
      <name val="Times New Roman"/>
      <family val="2"/>
    </font>
    <font>
      <sz val="10"/>
      <color indexed="11"/>
      <name val="Geneva"/>
      <family val="2"/>
    </font>
    <font>
      <sz val="12"/>
      <name val="Arial MT"/>
    </font>
    <font>
      <b/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name val="Calibri"/>
      <family val="2"/>
    </font>
    <font>
      <b/>
      <sz val="12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3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11"/>
      </patternFill>
    </fill>
    <fill>
      <patternFill patternType="solid">
        <fgColor indexed="46"/>
      </patternFill>
    </fill>
    <fill>
      <patternFill patternType="solid">
        <fgColor indexed="36"/>
      </patternFill>
    </fill>
    <fill>
      <patternFill patternType="solid">
        <fgColor indexed="27"/>
      </patternFill>
    </fill>
    <fill>
      <patternFill patternType="solid">
        <fgColor indexed="49"/>
      </patternFill>
    </fill>
    <fill>
      <patternFill patternType="solid">
        <fgColor indexed="47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lightGray"/>
    </fill>
    <fill>
      <patternFill patternType="solid">
        <fgColor rgb="FFFFCCCC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5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1" fillId="0" borderId="0"/>
    <xf numFmtId="44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167" fontId="14" fillId="0" borderId="0" applyFont="0" applyFill="0" applyBorder="0" applyProtection="0">
      <alignment horizontal="right"/>
    </xf>
    <xf numFmtId="5" fontId="11" fillId="0" borderId="0" applyFont="0" applyFill="0" applyBorder="0" applyAlignment="0" applyProtection="0"/>
    <xf numFmtId="14" fontId="11" fillId="0" borderId="0" applyFont="0" applyFill="0" applyBorder="0" applyAlignment="0" applyProtection="0"/>
    <xf numFmtId="2" fontId="11" fillId="0" borderId="0" applyFont="0" applyFill="0" applyBorder="0" applyAlignment="0" applyProtection="0"/>
    <xf numFmtId="168" fontId="15" fillId="0" borderId="0" applyNumberFormat="0" applyFill="0" applyBorder="0" applyAlignment="0" applyProtection="0"/>
    <xf numFmtId="0" fontId="16" fillId="0" borderId="35" applyNumberFormat="0" applyBorder="0" applyAlignment="0"/>
    <xf numFmtId="12" fontId="13" fillId="3" borderId="20">
      <alignment horizontal="left"/>
    </xf>
    <xf numFmtId="37" fontId="16" fillId="4" borderId="0" applyNumberFormat="0" applyBorder="0" applyAlignment="0" applyProtection="0"/>
    <xf numFmtId="37" fontId="16" fillId="0" borderId="0"/>
    <xf numFmtId="3" fontId="17" fillId="5" borderId="36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1" fillId="0" borderId="0"/>
    <xf numFmtId="169" fontId="20" fillId="0" borderId="0"/>
    <xf numFmtId="0" fontId="19" fillId="0" borderId="0"/>
    <xf numFmtId="0" fontId="11" fillId="0" borderId="0"/>
    <xf numFmtId="0" fontId="1" fillId="0" borderId="0"/>
    <xf numFmtId="0" fontId="21" fillId="0" borderId="0"/>
    <xf numFmtId="0" fontId="11" fillId="0" borderId="0"/>
    <xf numFmtId="9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3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3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3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3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7" borderId="0" applyNumberFormat="0" applyBorder="0" applyAlignment="0" applyProtection="0"/>
    <xf numFmtId="0" fontId="23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3" fillId="19" borderId="0" applyNumberFormat="0" applyBorder="0" applyAlignment="0" applyProtection="0"/>
    <xf numFmtId="43" fontId="18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24" fillId="0" borderId="0" applyFont="0" applyFill="0" applyBorder="0" applyAlignment="0" applyProtection="0">
      <alignment horizontal="left"/>
    </xf>
    <xf numFmtId="0" fontId="25" fillId="0" borderId="0" applyNumberFormat="0" applyFill="0" applyBorder="0" applyAlignment="0" applyProtection="0">
      <alignment vertical="top"/>
      <protection locked="0"/>
    </xf>
    <xf numFmtId="165" fontId="26" fillId="0" borderId="0" applyFont="0" applyAlignment="0" applyProtection="0"/>
    <xf numFmtId="0" fontId="18" fillId="0" borderId="0"/>
    <xf numFmtId="0" fontId="18" fillId="0" borderId="0"/>
    <xf numFmtId="0" fontId="1" fillId="0" borderId="0"/>
    <xf numFmtId="0" fontId="27" fillId="0" borderId="0" applyNumberFormat="0" applyFill="0" applyBorder="0" applyAlignment="0" applyProtection="0"/>
    <xf numFmtId="170" fontId="28" fillId="0" borderId="0">
      <alignment horizontal="left"/>
    </xf>
    <xf numFmtId="0" fontId="1" fillId="0" borderId="0"/>
    <xf numFmtId="43" fontId="1" fillId="0" borderId="0" applyFont="0" applyFill="0" applyBorder="0" applyAlignment="0" applyProtection="0"/>
    <xf numFmtId="0" fontId="11" fillId="0" borderId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9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30" fillId="0" borderId="0" applyNumberFormat="0" applyFill="0" applyBorder="0" applyAlignment="0">
      <protection locked="0"/>
    </xf>
    <xf numFmtId="0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1" fillId="0" borderId="0"/>
    <xf numFmtId="41" fontId="12" fillId="0" borderId="0"/>
    <xf numFmtId="43" fontId="1" fillId="0" borderId="0" applyFont="0" applyFill="0" applyBorder="0" applyAlignment="0" applyProtection="0"/>
    <xf numFmtId="0" fontId="18" fillId="0" borderId="0"/>
    <xf numFmtId="0" fontId="11" fillId="0" borderId="0">
      <alignment wrapText="1"/>
    </xf>
    <xf numFmtId="0" fontId="11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39" fillId="0" borderId="0"/>
    <xf numFmtId="172" fontId="11" fillId="0" borderId="0"/>
    <xf numFmtId="172" fontId="11" fillId="0" borderId="0"/>
    <xf numFmtId="172" fontId="11" fillId="0" borderId="0"/>
    <xf numFmtId="172" fontId="11" fillId="0" borderId="0"/>
    <xf numFmtId="172" fontId="11" fillId="0" borderId="0"/>
    <xf numFmtId="172" fontId="11" fillId="0" borderId="0"/>
    <xf numFmtId="172" fontId="11" fillId="0" borderId="0"/>
    <xf numFmtId="172" fontId="11" fillId="0" borderId="0"/>
    <xf numFmtId="1" fontId="40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3" fillId="0" borderId="0"/>
    <xf numFmtId="0" fontId="43" fillId="0" borderId="0"/>
    <xf numFmtId="3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37" fontId="11" fillId="0" borderId="0" applyFill="0" applyBorder="0" applyAlignment="0" applyProtection="0"/>
    <xf numFmtId="0" fontId="43" fillId="0" borderId="0"/>
    <xf numFmtId="5" fontId="43" fillId="0" borderId="0"/>
    <xf numFmtId="5" fontId="11" fillId="0" borderId="0" applyFont="0" applyFill="0" applyBorder="0" applyAlignment="0" applyProtection="0"/>
    <xf numFmtId="5" fontId="11" fillId="0" borderId="0" applyFont="0" applyFill="0" applyBorder="0" applyAlignment="0" applyProtection="0"/>
    <xf numFmtId="5" fontId="11" fillId="0" borderId="0" applyFont="0" applyFill="0" applyBorder="0" applyAlignment="0" applyProtection="0"/>
    <xf numFmtId="5" fontId="11" fillId="0" borderId="0" applyFont="0" applyFill="0" applyBorder="0" applyAlignment="0" applyProtection="0"/>
    <xf numFmtId="0" fontId="43" fillId="0" borderId="0"/>
    <xf numFmtId="14" fontId="11" fillId="0" borderId="0" applyFont="0" applyFill="0" applyBorder="0" applyAlignment="0" applyProtection="0"/>
    <xf numFmtId="14" fontId="11" fillId="0" borderId="0" applyFont="0" applyFill="0" applyBorder="0" applyAlignment="0" applyProtection="0"/>
    <xf numFmtId="14" fontId="11" fillId="0" borderId="0" applyFont="0" applyFill="0" applyBorder="0" applyAlignment="0" applyProtection="0"/>
    <xf numFmtId="14" fontId="11" fillId="0" borderId="0" applyFont="0" applyFill="0" applyBorder="0" applyAlignment="0" applyProtection="0"/>
    <xf numFmtId="173" fontId="11" fillId="0" borderId="0" applyFill="0" applyBorder="0" applyAlignment="0" applyProtection="0"/>
    <xf numFmtId="2" fontId="11" fillId="0" borderId="0" applyFont="0" applyFill="0" applyBorder="0" applyAlignment="0" applyProtection="0"/>
    <xf numFmtId="2" fontId="11" fillId="0" borderId="0" applyFont="0" applyFill="0" applyBorder="0" applyAlignment="0" applyProtection="0"/>
    <xf numFmtId="2" fontId="11" fillId="0" borderId="0" applyFont="0" applyFill="0" applyBorder="0" applyAlignment="0" applyProtection="0"/>
    <xf numFmtId="2" fontId="11" fillId="0" borderId="0" applyFont="0" applyFill="0" applyBorder="0" applyAlignment="0" applyProtection="0"/>
    <xf numFmtId="38" fontId="16" fillId="33" borderId="0" applyNumberFormat="0" applyBorder="0" applyAlignment="0" applyProtection="0"/>
    <xf numFmtId="0" fontId="44" fillId="0" borderId="0"/>
    <xf numFmtId="0" fontId="13" fillId="0" borderId="40" applyNumberFormat="0" applyAlignment="0" applyProtection="0">
      <alignment horizontal="left" vertical="center"/>
    </xf>
    <xf numFmtId="0" fontId="13" fillId="0" borderId="34">
      <alignment horizontal="left" vertical="center"/>
    </xf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0" fontId="16" fillId="34" borderId="2" applyNumberFormat="0" applyBorder="0" applyAlignment="0" applyProtection="0"/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16" fillId="0" borderId="35" applyNumberFormat="0" applyBorder="0" applyAlignment="0"/>
    <xf numFmtId="0" fontId="16" fillId="0" borderId="35" applyNumberFormat="0" applyBorder="0" applyAlignment="0"/>
    <xf numFmtId="0" fontId="16" fillId="0" borderId="35" applyNumberFormat="0" applyBorder="0" applyAlignment="0"/>
    <xf numFmtId="174" fontId="11" fillId="0" borderId="0"/>
    <xf numFmtId="0" fontId="1" fillId="0" borderId="0"/>
    <xf numFmtId="0" fontId="1" fillId="0" borderId="0"/>
    <xf numFmtId="0" fontId="1" fillId="0" borderId="0"/>
    <xf numFmtId="41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11" fillId="0" borderId="0"/>
    <xf numFmtId="41" fontId="11" fillId="0" borderId="0"/>
    <xf numFmtId="0" fontId="1" fillId="0" borderId="0"/>
    <xf numFmtId="41" fontId="11" fillId="0" borderId="0"/>
    <xf numFmtId="41" fontId="11" fillId="0" borderId="0"/>
    <xf numFmtId="0" fontId="1" fillId="0" borderId="0"/>
    <xf numFmtId="0" fontId="1" fillId="0" borderId="0"/>
    <xf numFmtId="41" fontId="11" fillId="0" borderId="0"/>
    <xf numFmtId="41" fontId="11" fillId="0" borderId="0"/>
    <xf numFmtId="0" fontId="1" fillId="0" borderId="0"/>
    <xf numFmtId="41" fontId="11" fillId="0" borderId="0"/>
    <xf numFmtId="41" fontId="11" fillId="0" borderId="0"/>
    <xf numFmtId="0" fontId="1" fillId="0" borderId="0"/>
    <xf numFmtId="0" fontId="1" fillId="0" borderId="0"/>
    <xf numFmtId="41" fontId="11" fillId="0" borderId="0"/>
    <xf numFmtId="41" fontId="11" fillId="0" borderId="0"/>
    <xf numFmtId="0" fontId="1" fillId="0" borderId="0"/>
    <xf numFmtId="41" fontId="11" fillId="0" borderId="0"/>
    <xf numFmtId="41" fontId="11" fillId="0" borderId="0"/>
    <xf numFmtId="0" fontId="1" fillId="0" borderId="0"/>
    <xf numFmtId="0" fontId="1" fillId="0" borderId="0"/>
    <xf numFmtId="41" fontId="11" fillId="0" borderId="0"/>
    <xf numFmtId="41" fontId="11" fillId="0" borderId="0"/>
    <xf numFmtId="0" fontId="1" fillId="0" borderId="0"/>
    <xf numFmtId="41" fontId="11" fillId="0" borderId="0"/>
    <xf numFmtId="41" fontId="11" fillId="0" borderId="0"/>
    <xf numFmtId="0" fontId="1" fillId="0" borderId="0"/>
    <xf numFmtId="0" fontId="1" fillId="0" borderId="0"/>
    <xf numFmtId="41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1" fillId="0" borderId="0"/>
    <xf numFmtId="41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11" fillId="0" borderId="0"/>
    <xf numFmtId="41" fontId="11" fillId="0" borderId="0"/>
    <xf numFmtId="0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0" fontId="11" fillId="0" borderId="0"/>
    <xf numFmtId="0" fontId="11" fillId="0" borderId="0"/>
    <xf numFmtId="41" fontId="11" fillId="0" borderId="0"/>
    <xf numFmtId="0" fontId="11" fillId="0" borderId="0"/>
    <xf numFmtId="0" fontId="11" fillId="0" borderId="0"/>
    <xf numFmtId="41" fontId="11" fillId="0" borderId="0"/>
    <xf numFmtId="41" fontId="11" fillId="0" borderId="0"/>
    <xf numFmtId="0" fontId="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5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5" fontId="11" fillId="0" borderId="0"/>
    <xf numFmtId="0" fontId="1" fillId="0" borderId="0"/>
    <xf numFmtId="0" fontId="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" fillId="0" borderId="0"/>
    <xf numFmtId="41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0" fontId="1" fillId="0" borderId="0"/>
    <xf numFmtId="0" fontId="1" fillId="0" borderId="0"/>
    <xf numFmtId="0" fontId="1" fillId="0" borderId="0"/>
    <xf numFmtId="41" fontId="11" fillId="0" borderId="0"/>
    <xf numFmtId="0" fontId="1" fillId="0" borderId="0"/>
    <xf numFmtId="41" fontId="11" fillId="0" borderId="0"/>
    <xf numFmtId="0" fontId="1" fillId="0" borderId="0"/>
    <xf numFmtId="41" fontId="11" fillId="0" borderId="0"/>
    <xf numFmtId="0" fontId="1" fillId="0" borderId="0"/>
    <xf numFmtId="41" fontId="11" fillId="0" borderId="0"/>
    <xf numFmtId="0" fontId="1" fillId="0" borderId="0"/>
    <xf numFmtId="0" fontId="1" fillId="0" borderId="0"/>
    <xf numFmtId="41" fontId="11" fillId="0" borderId="0"/>
    <xf numFmtId="0" fontId="1" fillId="0" borderId="0"/>
    <xf numFmtId="0" fontId="1" fillId="0" borderId="0"/>
    <xf numFmtId="41" fontId="11" fillId="0" borderId="0"/>
    <xf numFmtId="0" fontId="1" fillId="0" borderId="0"/>
    <xf numFmtId="0" fontId="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11" fillId="0" borderId="0"/>
    <xf numFmtId="0" fontId="1" fillId="0" borderId="0"/>
    <xf numFmtId="0" fontId="1" fillId="0" borderId="0"/>
    <xf numFmtId="41" fontId="11" fillId="0" borderId="0"/>
    <xf numFmtId="0" fontId="1" fillId="0" borderId="0"/>
    <xf numFmtId="41" fontId="11" fillId="0" borderId="0"/>
    <xf numFmtId="0" fontId="1" fillId="0" borderId="0"/>
    <xf numFmtId="0" fontId="1" fillId="0" borderId="0"/>
    <xf numFmtId="41" fontId="11" fillId="0" borderId="0"/>
    <xf numFmtId="41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/>
    <xf numFmtId="0" fontId="45" fillId="0" borderId="0"/>
    <xf numFmtId="0" fontId="45" fillId="0" borderId="0"/>
    <xf numFmtId="0" fontId="1" fillId="0" borderId="0"/>
    <xf numFmtId="0" fontId="1" fillId="0" borderId="0"/>
    <xf numFmtId="41" fontId="11" fillId="0" borderId="0"/>
    <xf numFmtId="41" fontId="11" fillId="0" borderId="0"/>
    <xf numFmtId="0" fontId="1" fillId="0" borderId="0"/>
    <xf numFmtId="41" fontId="11" fillId="0" borderId="0"/>
    <xf numFmtId="0" fontId="45" fillId="0" borderId="0"/>
    <xf numFmtId="0" fontId="11" fillId="0" borderId="0"/>
    <xf numFmtId="0" fontId="34" fillId="0" borderId="0"/>
    <xf numFmtId="37" fontId="43" fillId="0" borderId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43" fillId="0" borderId="0"/>
    <xf numFmtId="0" fontId="43" fillId="0" borderId="0"/>
    <xf numFmtId="10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6" fillId="0" borderId="0"/>
    <xf numFmtId="37" fontId="47" fillId="35" borderId="0" applyNumberFormat="0" applyFont="0" applyBorder="0" applyAlignment="0" applyProtection="0"/>
    <xf numFmtId="176" fontId="11" fillId="0" borderId="4">
      <alignment horizontal="justify" vertical="top" wrapText="1"/>
    </xf>
    <xf numFmtId="0" fontId="32" fillId="0" borderId="2">
      <alignment horizontal="center" vertical="center" wrapText="1"/>
    </xf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43" fillId="0" borderId="41"/>
    <xf numFmtId="0" fontId="43" fillId="0" borderId="42"/>
    <xf numFmtId="38" fontId="18" fillId="0" borderId="43" applyFill="0" applyBorder="0" applyAlignment="0" applyProtection="0">
      <protection locked="0"/>
    </xf>
    <xf numFmtId="37" fontId="16" fillId="4" borderId="0" applyNumberFormat="0" applyBorder="0" applyAlignment="0" applyProtection="0"/>
    <xf numFmtId="37" fontId="16" fillId="4" borderId="0" applyNumberFormat="0" applyBorder="0" applyAlignment="0" applyProtection="0"/>
    <xf numFmtId="37" fontId="16" fillId="4" borderId="0" applyNumberFormat="0" applyBorder="0" applyAlignment="0" applyProtection="0"/>
  </cellStyleXfs>
  <cellXfs count="124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4" fillId="0" borderId="1" xfId="0" applyFont="1" applyBorder="1"/>
    <xf numFmtId="0" fontId="3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" xfId="0" applyBorder="1"/>
    <xf numFmtId="166" fontId="0" fillId="0" borderId="2" xfId="2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7" xfId="0" applyFont="1" applyBorder="1" applyAlignment="1">
      <alignment horizontal="center"/>
    </xf>
    <xf numFmtId="43" fontId="0" fillId="0" borderId="0" xfId="0" applyNumberFormat="1" applyAlignment="1">
      <alignment horizontal="center"/>
    </xf>
    <xf numFmtId="165" fontId="0" fillId="0" borderId="0" xfId="1" applyNumberFormat="1" applyFont="1" applyFill="1" applyBorder="1"/>
    <xf numFmtId="0" fontId="0" fillId="0" borderId="0" xfId="0" applyAlignment="1">
      <alignment horizontal="right"/>
    </xf>
    <xf numFmtId="0" fontId="0" fillId="0" borderId="4" xfId="0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right"/>
    </xf>
    <xf numFmtId="0" fontId="9" fillId="0" borderId="0" xfId="0" applyFont="1"/>
    <xf numFmtId="0" fontId="0" fillId="0" borderId="8" xfId="0" applyBorder="1" applyAlignment="1">
      <alignment horizontal="center"/>
    </xf>
    <xf numFmtId="165" fontId="0" fillId="2" borderId="2" xfId="1" applyNumberFormat="1" applyFont="1" applyFill="1" applyBorder="1"/>
    <xf numFmtId="0" fontId="0" fillId="2" borderId="5" xfId="0" applyFill="1" applyBorder="1"/>
    <xf numFmtId="0" fontId="4" fillId="0" borderId="0" xfId="0" applyFont="1" applyAlignment="1">
      <alignment horizontal="left"/>
    </xf>
    <xf numFmtId="0" fontId="0" fillId="2" borderId="2" xfId="0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7" fillId="0" borderId="2" xfId="3" applyBorder="1"/>
    <xf numFmtId="0" fontId="0" fillId="0" borderId="10" xfId="0" applyBorder="1"/>
    <xf numFmtId="0" fontId="0" fillId="0" borderId="11" xfId="0" applyBorder="1"/>
    <xf numFmtId="0" fontId="0" fillId="0" borderId="12" xfId="0" applyBorder="1" applyAlignment="1">
      <alignment horizontal="center"/>
    </xf>
    <xf numFmtId="0" fontId="0" fillId="0" borderId="14" xfId="0" applyBorder="1"/>
    <xf numFmtId="0" fontId="0" fillId="0" borderId="17" xfId="0" applyBorder="1"/>
    <xf numFmtId="0" fontId="0" fillId="0" borderId="18" xfId="0" applyBorder="1"/>
    <xf numFmtId="0" fontId="2" fillId="0" borderId="21" xfId="0" applyFont="1" applyBorder="1" applyAlignment="1">
      <alignment horizontal="center"/>
    </xf>
    <xf numFmtId="0" fontId="0" fillId="0" borderId="13" xfId="0" applyBorder="1"/>
    <xf numFmtId="0" fontId="0" fillId="0" borderId="22" xfId="0" applyBorder="1"/>
    <xf numFmtId="166" fontId="2" fillId="0" borderId="2" xfId="2" applyNumberFormat="1" applyFont="1" applyBorder="1" applyAlignment="1">
      <alignment horizontal="center"/>
    </xf>
    <xf numFmtId="0" fontId="10" fillId="0" borderId="0" xfId="0" applyFont="1"/>
    <xf numFmtId="0" fontId="0" fillId="0" borderId="23" xfId="0" applyBorder="1"/>
    <xf numFmtId="0" fontId="0" fillId="0" borderId="24" xfId="0" applyBorder="1"/>
    <xf numFmtId="0" fontId="0" fillId="2" borderId="25" xfId="0" applyFill="1" applyBorder="1"/>
    <xf numFmtId="0" fontId="0" fillId="2" borderId="28" xfId="0" applyFill="1" applyBorder="1"/>
    <xf numFmtId="165" fontId="0" fillId="0" borderId="19" xfId="0" applyNumberFormat="1" applyBorder="1"/>
    <xf numFmtId="0" fontId="2" fillId="0" borderId="17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0" fillId="0" borderId="29" xfId="0" applyBorder="1"/>
    <xf numFmtId="0" fontId="0" fillId="0" borderId="33" xfId="0" applyBorder="1"/>
    <xf numFmtId="166" fontId="0" fillId="0" borderId="19" xfId="2" applyNumberFormat="1" applyFont="1" applyBorder="1"/>
    <xf numFmtId="3" fontId="0" fillId="2" borderId="4" xfId="1" applyNumberFormat="1" applyFont="1" applyFill="1" applyBorder="1"/>
    <xf numFmtId="3" fontId="0" fillId="0" borderId="20" xfId="0" applyNumberFormat="1" applyBorder="1"/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0" borderId="16" xfId="0" applyNumberFormat="1" applyBorder="1"/>
    <xf numFmtId="0" fontId="0" fillId="0" borderId="27" xfId="0" applyBorder="1"/>
    <xf numFmtId="165" fontId="0" fillId="0" borderId="0" xfId="0" applyNumberFormat="1"/>
    <xf numFmtId="0" fontId="0" fillId="0" borderId="37" xfId="0" applyBorder="1"/>
    <xf numFmtId="0" fontId="33" fillId="2" borderId="2" xfId="0" applyFont="1" applyFill="1" applyBorder="1"/>
    <xf numFmtId="165" fontId="33" fillId="2" borderId="2" xfId="1" applyNumberFormat="1" applyFont="1" applyFill="1" applyBorder="1"/>
    <xf numFmtId="165" fontId="0" fillId="0" borderId="0" xfId="0" applyNumberFormat="1" applyAlignment="1">
      <alignment horizontal="center"/>
    </xf>
    <xf numFmtId="165" fontId="33" fillId="2" borderId="2" xfId="1" applyNumberFormat="1" applyFont="1" applyFill="1" applyBorder="1" applyAlignment="1"/>
    <xf numFmtId="0" fontId="0" fillId="0" borderId="5" xfId="0" applyBorder="1"/>
    <xf numFmtId="165" fontId="0" fillId="0" borderId="6" xfId="1" applyNumberFormat="1" applyFont="1" applyBorder="1" applyAlignment="1"/>
    <xf numFmtId="165" fontId="0" fillId="0" borderId="38" xfId="1" applyNumberFormat="1" applyFont="1" applyBorder="1" applyAlignment="1"/>
    <xf numFmtId="165" fontId="0" fillId="0" borderId="6" xfId="0" applyNumberFormat="1" applyBorder="1"/>
    <xf numFmtId="165" fontId="33" fillId="0" borderId="2" xfId="1" applyNumberFormat="1" applyFont="1" applyBorder="1"/>
    <xf numFmtId="0" fontId="35" fillId="0" borderId="1" xfId="0" applyFont="1" applyBorder="1"/>
    <xf numFmtId="0" fontId="36" fillId="0" borderId="4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33" fillId="0" borderId="0" xfId="0" applyFont="1"/>
    <xf numFmtId="165" fontId="33" fillId="0" borderId="2" xfId="1" applyNumberFormat="1" applyFont="1" applyBorder="1" applyAlignment="1"/>
    <xf numFmtId="1" fontId="33" fillId="0" borderId="2" xfId="0" applyNumberFormat="1" applyFont="1" applyBorder="1"/>
    <xf numFmtId="43" fontId="2" fillId="0" borderId="27" xfId="0" applyNumberFormat="1" applyFont="1" applyBorder="1" applyAlignment="1">
      <alignment horizontal="center" vertical="center"/>
    </xf>
    <xf numFmtId="0" fontId="0" fillId="0" borderId="17" xfId="0" applyBorder="1" applyAlignment="1">
      <alignment horizontal="center"/>
    </xf>
    <xf numFmtId="165" fontId="0" fillId="0" borderId="2" xfId="1" applyNumberFormat="1" applyFont="1" applyBorder="1" applyAlignment="1">
      <alignment horizontal="center"/>
    </xf>
    <xf numFmtId="165" fontId="2" fillId="0" borderId="2" xfId="1" applyNumberFormat="1" applyFont="1" applyBorder="1" applyAlignment="1">
      <alignment horizontal="center"/>
    </xf>
    <xf numFmtId="165" fontId="2" fillId="0" borderId="8" xfId="1" applyNumberFormat="1" applyFont="1" applyBorder="1" applyAlignment="1">
      <alignment horizontal="center"/>
    </xf>
    <xf numFmtId="0" fontId="0" fillId="0" borderId="3" xfId="0" quotePrefix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5" fontId="8" fillId="0" borderId="2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0" xfId="0" applyBorder="1"/>
    <xf numFmtId="165" fontId="2" fillId="0" borderId="29" xfId="0" applyNumberFormat="1" applyFont="1" applyBorder="1"/>
    <xf numFmtId="37" fontId="0" fillId="0" borderId="6" xfId="0" applyNumberFormat="1" applyBorder="1" applyAlignment="1">
      <alignment horizontal="center"/>
    </xf>
    <xf numFmtId="165" fontId="33" fillId="2" borderId="5" xfId="1" applyNumberFormat="1" applyFont="1" applyFill="1" applyBorder="1"/>
    <xf numFmtId="43" fontId="0" fillId="0" borderId="0" xfId="0" applyNumberFormat="1"/>
    <xf numFmtId="43" fontId="0" fillId="0" borderId="16" xfId="0" applyNumberFormat="1" applyBorder="1"/>
    <xf numFmtId="10" fontId="0" fillId="0" borderId="0" xfId="0" applyNumberFormat="1"/>
    <xf numFmtId="10" fontId="2" fillId="0" borderId="31" xfId="2" applyNumberFormat="1" applyFont="1" applyBorder="1" applyAlignment="1"/>
    <xf numFmtId="0" fontId="49" fillId="0" borderId="0" xfId="0" applyFont="1"/>
    <xf numFmtId="10" fontId="0" fillId="0" borderId="0" xfId="2" applyNumberFormat="1" applyFont="1" applyAlignment="1"/>
    <xf numFmtId="171" fontId="33" fillId="36" borderId="0" xfId="31" applyNumberFormat="1" applyFont="1" applyFill="1" applyBorder="1" applyAlignment="1"/>
    <xf numFmtId="171" fontId="0" fillId="0" borderId="18" xfId="2" applyNumberFormat="1" applyFont="1" applyBorder="1"/>
    <xf numFmtId="0" fontId="0" fillId="0" borderId="44" xfId="0" applyBorder="1"/>
    <xf numFmtId="41" fontId="0" fillId="0" borderId="0" xfId="0" applyNumberFormat="1"/>
    <xf numFmtId="165" fontId="0" fillId="0" borderId="0" xfId="1" applyNumberFormat="1" applyFont="1" applyBorder="1" applyAlignment="1"/>
    <xf numFmtId="165" fontId="0" fillId="0" borderId="0" xfId="1" applyNumberFormat="1" applyFont="1" applyBorder="1"/>
    <xf numFmtId="0" fontId="0" fillId="0" borderId="0" xfId="0" applyAlignment="1">
      <alignment horizontal="center" vertical="center" wrapText="1"/>
    </xf>
    <xf numFmtId="171" fontId="0" fillId="0" borderId="22" xfId="2" applyNumberFormat="1" applyFont="1" applyFill="1" applyBorder="1"/>
    <xf numFmtId="171" fontId="33" fillId="0" borderId="0" xfId="31" applyNumberFormat="1" applyFont="1" applyFill="1" applyBorder="1" applyAlignment="1"/>
    <xf numFmtId="9" fontId="0" fillId="0" borderId="0" xfId="2" applyFont="1" applyAlignment="1"/>
    <xf numFmtId="177" fontId="0" fillId="0" borderId="0" xfId="0" applyNumberFormat="1"/>
    <xf numFmtId="165" fontId="0" fillId="0" borderId="0" xfId="1" applyNumberFormat="1" applyFont="1" applyFill="1" applyAlignment="1">
      <alignment horizontal="right"/>
    </xf>
    <xf numFmtId="0" fontId="51" fillId="0" borderId="0" xfId="0" applyFont="1"/>
    <xf numFmtId="165" fontId="33" fillId="2" borderId="45" xfId="1" applyNumberFormat="1" applyFont="1" applyFill="1" applyBorder="1"/>
    <xf numFmtId="3" fontId="48" fillId="2" borderId="20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178" fontId="2" fillId="0" borderId="4" xfId="2" applyNumberFormat="1" applyFont="1" applyBorder="1" applyAlignment="1">
      <alignment horizontal="center" wrapText="1"/>
    </xf>
    <xf numFmtId="171" fontId="0" fillId="2" borderId="10" xfId="2" applyNumberFormat="1" applyFont="1" applyFill="1" applyBorder="1"/>
    <xf numFmtId="171" fontId="0" fillId="2" borderId="22" xfId="2" applyNumberFormat="1" applyFont="1" applyFill="1" applyBorder="1"/>
    <xf numFmtId="0" fontId="0" fillId="37" borderId="0" xfId="0" applyFill="1" applyAlignment="1">
      <alignment horizontal="center"/>
    </xf>
    <xf numFmtId="37" fontId="33" fillId="37" borderId="2" xfId="1" applyNumberFormat="1" applyFont="1" applyFill="1" applyBorder="1" applyAlignment="1">
      <alignment horizontal="center" vertical="center"/>
    </xf>
    <xf numFmtId="165" fontId="33" fillId="37" borderId="2" xfId="1" applyNumberFormat="1" applyFont="1" applyFill="1" applyBorder="1" applyAlignment="1"/>
    <xf numFmtId="0" fontId="2" fillId="0" borderId="45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165" fontId="0" fillId="0" borderId="48" xfId="1" applyNumberFormat="1" applyFont="1" applyBorder="1" applyAlignment="1">
      <alignment horizontal="center"/>
    </xf>
    <xf numFmtId="165" fontId="2" fillId="0" borderId="48" xfId="1" applyNumberFormat="1" applyFont="1" applyBorder="1" applyAlignment="1">
      <alignment horizontal="center"/>
    </xf>
    <xf numFmtId="165" fontId="2" fillId="0" borderId="49" xfId="0" applyNumberFormat="1" applyFont="1" applyBorder="1"/>
    <xf numFmtId="0" fontId="0" fillId="0" borderId="32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1054">
    <cellStyle name="20% - Accent1 2" xfId="109" xr:uid="{00000000-0005-0000-0000-000000000000}"/>
    <cellStyle name="20% - Accent1 2 2" xfId="110" xr:uid="{00000000-0005-0000-0000-000001000000}"/>
    <cellStyle name="20% - Accent1 2 2 2" xfId="111" xr:uid="{00000000-0005-0000-0000-000002000000}"/>
    <cellStyle name="20% - Accent1 2 2 2 2" xfId="112" xr:uid="{00000000-0005-0000-0000-000003000000}"/>
    <cellStyle name="20% - Accent1 2 2 2 3" xfId="113" xr:uid="{00000000-0005-0000-0000-000004000000}"/>
    <cellStyle name="20% - Accent1 2 2 3" xfId="114" xr:uid="{00000000-0005-0000-0000-000005000000}"/>
    <cellStyle name="20% - Accent1 2 2 4" xfId="115" xr:uid="{00000000-0005-0000-0000-000006000000}"/>
    <cellStyle name="20% - Accent1 2 3" xfId="116" xr:uid="{00000000-0005-0000-0000-000007000000}"/>
    <cellStyle name="20% - Accent1 2 3 2" xfId="117" xr:uid="{00000000-0005-0000-0000-000008000000}"/>
    <cellStyle name="20% - Accent1 2 3 3" xfId="118" xr:uid="{00000000-0005-0000-0000-000009000000}"/>
    <cellStyle name="20% - Accent1 2 4" xfId="119" xr:uid="{00000000-0005-0000-0000-00000A000000}"/>
    <cellStyle name="20% - Accent1 2 5" xfId="120" xr:uid="{00000000-0005-0000-0000-00000B000000}"/>
    <cellStyle name="20% - Accent1 3" xfId="121" xr:uid="{00000000-0005-0000-0000-00000C000000}"/>
    <cellStyle name="20% - Accent1 3 2" xfId="122" xr:uid="{00000000-0005-0000-0000-00000D000000}"/>
    <cellStyle name="20% - Accent1 3 2 2" xfId="123" xr:uid="{00000000-0005-0000-0000-00000E000000}"/>
    <cellStyle name="20% - Accent1 3 2 2 2" xfId="124" xr:uid="{00000000-0005-0000-0000-00000F000000}"/>
    <cellStyle name="20% - Accent1 3 2 2 3" xfId="125" xr:uid="{00000000-0005-0000-0000-000010000000}"/>
    <cellStyle name="20% - Accent1 3 2 3" xfId="126" xr:uid="{00000000-0005-0000-0000-000011000000}"/>
    <cellStyle name="20% - Accent1 3 2 4" xfId="127" xr:uid="{00000000-0005-0000-0000-000012000000}"/>
    <cellStyle name="20% - Accent1 3 3" xfId="128" xr:uid="{00000000-0005-0000-0000-000013000000}"/>
    <cellStyle name="20% - Accent1 3 3 2" xfId="129" xr:uid="{00000000-0005-0000-0000-000014000000}"/>
    <cellStyle name="20% - Accent1 3 3 3" xfId="130" xr:uid="{00000000-0005-0000-0000-000015000000}"/>
    <cellStyle name="20% - Accent1 3 4" xfId="131" xr:uid="{00000000-0005-0000-0000-000016000000}"/>
    <cellStyle name="20% - Accent1 3 5" xfId="132" xr:uid="{00000000-0005-0000-0000-000017000000}"/>
    <cellStyle name="20% - Accent1 4" xfId="133" xr:uid="{00000000-0005-0000-0000-000018000000}"/>
    <cellStyle name="20% - Accent1 4 2" xfId="134" xr:uid="{00000000-0005-0000-0000-000019000000}"/>
    <cellStyle name="20% - Accent1 4 2 2" xfId="135" xr:uid="{00000000-0005-0000-0000-00001A000000}"/>
    <cellStyle name="20% - Accent1 4 2 3" xfId="136" xr:uid="{00000000-0005-0000-0000-00001B000000}"/>
    <cellStyle name="20% - Accent1 4 3" xfId="137" xr:uid="{00000000-0005-0000-0000-00001C000000}"/>
    <cellStyle name="20% - Accent1 4 4" xfId="138" xr:uid="{00000000-0005-0000-0000-00001D000000}"/>
    <cellStyle name="20% - Accent1 5" xfId="139" xr:uid="{00000000-0005-0000-0000-00001E000000}"/>
    <cellStyle name="20% - Accent1 5 2" xfId="140" xr:uid="{00000000-0005-0000-0000-00001F000000}"/>
    <cellStyle name="20% - Accent1 5 3" xfId="141" xr:uid="{00000000-0005-0000-0000-000020000000}"/>
    <cellStyle name="20% - Accent1 6" xfId="142" xr:uid="{00000000-0005-0000-0000-000021000000}"/>
    <cellStyle name="20% - Accent1 6 2" xfId="143" xr:uid="{00000000-0005-0000-0000-000022000000}"/>
    <cellStyle name="20% - Accent1 7" xfId="144" xr:uid="{00000000-0005-0000-0000-000023000000}"/>
    <cellStyle name="20% - Accent1 8" xfId="145" xr:uid="{00000000-0005-0000-0000-000024000000}"/>
    <cellStyle name="20% - Accent1 9" xfId="146" xr:uid="{00000000-0005-0000-0000-000025000000}"/>
    <cellStyle name="20% - Accent2 2" xfId="147" xr:uid="{00000000-0005-0000-0000-000026000000}"/>
    <cellStyle name="20% - Accent2 2 2" xfId="148" xr:uid="{00000000-0005-0000-0000-000027000000}"/>
    <cellStyle name="20% - Accent2 2 2 2" xfId="149" xr:uid="{00000000-0005-0000-0000-000028000000}"/>
    <cellStyle name="20% - Accent2 2 2 2 2" xfId="150" xr:uid="{00000000-0005-0000-0000-000029000000}"/>
    <cellStyle name="20% - Accent2 2 2 2 3" xfId="151" xr:uid="{00000000-0005-0000-0000-00002A000000}"/>
    <cellStyle name="20% - Accent2 2 2 3" xfId="152" xr:uid="{00000000-0005-0000-0000-00002B000000}"/>
    <cellStyle name="20% - Accent2 2 2 4" xfId="153" xr:uid="{00000000-0005-0000-0000-00002C000000}"/>
    <cellStyle name="20% - Accent2 2 3" xfId="154" xr:uid="{00000000-0005-0000-0000-00002D000000}"/>
    <cellStyle name="20% - Accent2 2 3 2" xfId="155" xr:uid="{00000000-0005-0000-0000-00002E000000}"/>
    <cellStyle name="20% - Accent2 2 3 3" xfId="156" xr:uid="{00000000-0005-0000-0000-00002F000000}"/>
    <cellStyle name="20% - Accent2 2 4" xfId="157" xr:uid="{00000000-0005-0000-0000-000030000000}"/>
    <cellStyle name="20% - Accent2 2 5" xfId="158" xr:uid="{00000000-0005-0000-0000-000031000000}"/>
    <cellStyle name="20% - Accent2 3" xfId="159" xr:uid="{00000000-0005-0000-0000-000032000000}"/>
    <cellStyle name="20% - Accent2 3 2" xfId="160" xr:uid="{00000000-0005-0000-0000-000033000000}"/>
    <cellStyle name="20% - Accent2 3 2 2" xfId="161" xr:uid="{00000000-0005-0000-0000-000034000000}"/>
    <cellStyle name="20% - Accent2 3 2 2 2" xfId="162" xr:uid="{00000000-0005-0000-0000-000035000000}"/>
    <cellStyle name="20% - Accent2 3 2 2 3" xfId="163" xr:uid="{00000000-0005-0000-0000-000036000000}"/>
    <cellStyle name="20% - Accent2 3 2 3" xfId="164" xr:uid="{00000000-0005-0000-0000-000037000000}"/>
    <cellStyle name="20% - Accent2 3 2 4" xfId="165" xr:uid="{00000000-0005-0000-0000-000038000000}"/>
    <cellStyle name="20% - Accent2 3 3" xfId="166" xr:uid="{00000000-0005-0000-0000-000039000000}"/>
    <cellStyle name="20% - Accent2 3 3 2" xfId="167" xr:uid="{00000000-0005-0000-0000-00003A000000}"/>
    <cellStyle name="20% - Accent2 3 3 3" xfId="168" xr:uid="{00000000-0005-0000-0000-00003B000000}"/>
    <cellStyle name="20% - Accent2 3 4" xfId="169" xr:uid="{00000000-0005-0000-0000-00003C000000}"/>
    <cellStyle name="20% - Accent2 3 5" xfId="170" xr:uid="{00000000-0005-0000-0000-00003D000000}"/>
    <cellStyle name="20% - Accent2 4" xfId="171" xr:uid="{00000000-0005-0000-0000-00003E000000}"/>
    <cellStyle name="20% - Accent2 4 2" xfId="172" xr:uid="{00000000-0005-0000-0000-00003F000000}"/>
    <cellStyle name="20% - Accent2 4 2 2" xfId="173" xr:uid="{00000000-0005-0000-0000-000040000000}"/>
    <cellStyle name="20% - Accent2 4 2 3" xfId="174" xr:uid="{00000000-0005-0000-0000-000041000000}"/>
    <cellStyle name="20% - Accent2 4 3" xfId="175" xr:uid="{00000000-0005-0000-0000-000042000000}"/>
    <cellStyle name="20% - Accent2 4 4" xfId="176" xr:uid="{00000000-0005-0000-0000-000043000000}"/>
    <cellStyle name="20% - Accent2 5" xfId="177" xr:uid="{00000000-0005-0000-0000-000044000000}"/>
    <cellStyle name="20% - Accent2 5 2" xfId="178" xr:uid="{00000000-0005-0000-0000-000045000000}"/>
    <cellStyle name="20% - Accent2 5 3" xfId="179" xr:uid="{00000000-0005-0000-0000-000046000000}"/>
    <cellStyle name="20% - Accent2 6" xfId="180" xr:uid="{00000000-0005-0000-0000-000047000000}"/>
    <cellStyle name="20% - Accent2 6 2" xfId="181" xr:uid="{00000000-0005-0000-0000-000048000000}"/>
    <cellStyle name="20% - Accent2 7" xfId="182" xr:uid="{00000000-0005-0000-0000-000049000000}"/>
    <cellStyle name="20% - Accent2 8" xfId="183" xr:uid="{00000000-0005-0000-0000-00004A000000}"/>
    <cellStyle name="20% - Accent2 9" xfId="184" xr:uid="{00000000-0005-0000-0000-00004B000000}"/>
    <cellStyle name="20% - Accent3 2" xfId="185" xr:uid="{00000000-0005-0000-0000-00004C000000}"/>
    <cellStyle name="20% - Accent3 2 2" xfId="186" xr:uid="{00000000-0005-0000-0000-00004D000000}"/>
    <cellStyle name="20% - Accent3 2 2 2" xfId="187" xr:uid="{00000000-0005-0000-0000-00004E000000}"/>
    <cellStyle name="20% - Accent3 2 2 2 2" xfId="188" xr:uid="{00000000-0005-0000-0000-00004F000000}"/>
    <cellStyle name="20% - Accent3 2 2 2 3" xfId="189" xr:uid="{00000000-0005-0000-0000-000050000000}"/>
    <cellStyle name="20% - Accent3 2 2 3" xfId="190" xr:uid="{00000000-0005-0000-0000-000051000000}"/>
    <cellStyle name="20% - Accent3 2 2 4" xfId="191" xr:uid="{00000000-0005-0000-0000-000052000000}"/>
    <cellStyle name="20% - Accent3 2 3" xfId="192" xr:uid="{00000000-0005-0000-0000-000053000000}"/>
    <cellStyle name="20% - Accent3 2 3 2" xfId="193" xr:uid="{00000000-0005-0000-0000-000054000000}"/>
    <cellStyle name="20% - Accent3 2 3 3" xfId="194" xr:uid="{00000000-0005-0000-0000-000055000000}"/>
    <cellStyle name="20% - Accent3 2 4" xfId="195" xr:uid="{00000000-0005-0000-0000-000056000000}"/>
    <cellStyle name="20% - Accent3 2 5" xfId="196" xr:uid="{00000000-0005-0000-0000-000057000000}"/>
    <cellStyle name="20% - Accent3 3" xfId="197" xr:uid="{00000000-0005-0000-0000-000058000000}"/>
    <cellStyle name="20% - Accent3 3 2" xfId="198" xr:uid="{00000000-0005-0000-0000-000059000000}"/>
    <cellStyle name="20% - Accent3 3 2 2" xfId="199" xr:uid="{00000000-0005-0000-0000-00005A000000}"/>
    <cellStyle name="20% - Accent3 3 2 2 2" xfId="200" xr:uid="{00000000-0005-0000-0000-00005B000000}"/>
    <cellStyle name="20% - Accent3 3 2 2 3" xfId="201" xr:uid="{00000000-0005-0000-0000-00005C000000}"/>
    <cellStyle name="20% - Accent3 3 2 3" xfId="202" xr:uid="{00000000-0005-0000-0000-00005D000000}"/>
    <cellStyle name="20% - Accent3 3 2 4" xfId="203" xr:uid="{00000000-0005-0000-0000-00005E000000}"/>
    <cellStyle name="20% - Accent3 3 3" xfId="204" xr:uid="{00000000-0005-0000-0000-00005F000000}"/>
    <cellStyle name="20% - Accent3 3 3 2" xfId="205" xr:uid="{00000000-0005-0000-0000-000060000000}"/>
    <cellStyle name="20% - Accent3 3 3 3" xfId="206" xr:uid="{00000000-0005-0000-0000-000061000000}"/>
    <cellStyle name="20% - Accent3 3 4" xfId="207" xr:uid="{00000000-0005-0000-0000-000062000000}"/>
    <cellStyle name="20% - Accent3 3 5" xfId="208" xr:uid="{00000000-0005-0000-0000-000063000000}"/>
    <cellStyle name="20% - Accent3 4" xfId="209" xr:uid="{00000000-0005-0000-0000-000064000000}"/>
    <cellStyle name="20% - Accent3 4 2" xfId="210" xr:uid="{00000000-0005-0000-0000-000065000000}"/>
    <cellStyle name="20% - Accent3 4 2 2" xfId="211" xr:uid="{00000000-0005-0000-0000-000066000000}"/>
    <cellStyle name="20% - Accent3 4 2 3" xfId="212" xr:uid="{00000000-0005-0000-0000-000067000000}"/>
    <cellStyle name="20% - Accent3 4 3" xfId="213" xr:uid="{00000000-0005-0000-0000-000068000000}"/>
    <cellStyle name="20% - Accent3 4 4" xfId="214" xr:uid="{00000000-0005-0000-0000-000069000000}"/>
    <cellStyle name="20% - Accent3 5" xfId="215" xr:uid="{00000000-0005-0000-0000-00006A000000}"/>
    <cellStyle name="20% - Accent3 5 2" xfId="216" xr:uid="{00000000-0005-0000-0000-00006B000000}"/>
    <cellStyle name="20% - Accent3 5 3" xfId="217" xr:uid="{00000000-0005-0000-0000-00006C000000}"/>
    <cellStyle name="20% - Accent3 6" xfId="218" xr:uid="{00000000-0005-0000-0000-00006D000000}"/>
    <cellStyle name="20% - Accent3 6 2" xfId="219" xr:uid="{00000000-0005-0000-0000-00006E000000}"/>
    <cellStyle name="20% - Accent3 7" xfId="220" xr:uid="{00000000-0005-0000-0000-00006F000000}"/>
    <cellStyle name="20% - Accent3 8" xfId="221" xr:uid="{00000000-0005-0000-0000-000070000000}"/>
    <cellStyle name="20% - Accent3 9" xfId="222" xr:uid="{00000000-0005-0000-0000-000071000000}"/>
    <cellStyle name="20% - Accent4 2" xfId="223" xr:uid="{00000000-0005-0000-0000-000072000000}"/>
    <cellStyle name="20% - Accent4 2 2" xfId="224" xr:uid="{00000000-0005-0000-0000-000073000000}"/>
    <cellStyle name="20% - Accent4 2 2 2" xfId="225" xr:uid="{00000000-0005-0000-0000-000074000000}"/>
    <cellStyle name="20% - Accent4 2 2 2 2" xfId="226" xr:uid="{00000000-0005-0000-0000-000075000000}"/>
    <cellStyle name="20% - Accent4 2 2 2 3" xfId="227" xr:uid="{00000000-0005-0000-0000-000076000000}"/>
    <cellStyle name="20% - Accent4 2 2 3" xfId="228" xr:uid="{00000000-0005-0000-0000-000077000000}"/>
    <cellStyle name="20% - Accent4 2 2 4" xfId="229" xr:uid="{00000000-0005-0000-0000-000078000000}"/>
    <cellStyle name="20% - Accent4 2 3" xfId="230" xr:uid="{00000000-0005-0000-0000-000079000000}"/>
    <cellStyle name="20% - Accent4 2 3 2" xfId="231" xr:uid="{00000000-0005-0000-0000-00007A000000}"/>
    <cellStyle name="20% - Accent4 2 3 3" xfId="232" xr:uid="{00000000-0005-0000-0000-00007B000000}"/>
    <cellStyle name="20% - Accent4 2 4" xfId="233" xr:uid="{00000000-0005-0000-0000-00007C000000}"/>
    <cellStyle name="20% - Accent4 2 5" xfId="234" xr:uid="{00000000-0005-0000-0000-00007D000000}"/>
    <cellStyle name="20% - Accent4 3" xfId="235" xr:uid="{00000000-0005-0000-0000-00007E000000}"/>
    <cellStyle name="20% - Accent4 3 2" xfId="236" xr:uid="{00000000-0005-0000-0000-00007F000000}"/>
    <cellStyle name="20% - Accent4 3 2 2" xfId="237" xr:uid="{00000000-0005-0000-0000-000080000000}"/>
    <cellStyle name="20% - Accent4 3 2 2 2" xfId="238" xr:uid="{00000000-0005-0000-0000-000081000000}"/>
    <cellStyle name="20% - Accent4 3 2 2 3" xfId="239" xr:uid="{00000000-0005-0000-0000-000082000000}"/>
    <cellStyle name="20% - Accent4 3 2 3" xfId="240" xr:uid="{00000000-0005-0000-0000-000083000000}"/>
    <cellStyle name="20% - Accent4 3 2 4" xfId="241" xr:uid="{00000000-0005-0000-0000-000084000000}"/>
    <cellStyle name="20% - Accent4 3 3" xfId="242" xr:uid="{00000000-0005-0000-0000-000085000000}"/>
    <cellStyle name="20% - Accent4 3 3 2" xfId="243" xr:uid="{00000000-0005-0000-0000-000086000000}"/>
    <cellStyle name="20% - Accent4 3 3 3" xfId="244" xr:uid="{00000000-0005-0000-0000-000087000000}"/>
    <cellStyle name="20% - Accent4 3 4" xfId="245" xr:uid="{00000000-0005-0000-0000-000088000000}"/>
    <cellStyle name="20% - Accent4 3 5" xfId="246" xr:uid="{00000000-0005-0000-0000-000089000000}"/>
    <cellStyle name="20% - Accent4 4" xfId="247" xr:uid="{00000000-0005-0000-0000-00008A000000}"/>
    <cellStyle name="20% - Accent4 4 2" xfId="248" xr:uid="{00000000-0005-0000-0000-00008B000000}"/>
    <cellStyle name="20% - Accent4 4 2 2" xfId="249" xr:uid="{00000000-0005-0000-0000-00008C000000}"/>
    <cellStyle name="20% - Accent4 4 2 3" xfId="250" xr:uid="{00000000-0005-0000-0000-00008D000000}"/>
    <cellStyle name="20% - Accent4 4 3" xfId="251" xr:uid="{00000000-0005-0000-0000-00008E000000}"/>
    <cellStyle name="20% - Accent4 4 4" xfId="252" xr:uid="{00000000-0005-0000-0000-00008F000000}"/>
    <cellStyle name="20% - Accent4 5" xfId="253" xr:uid="{00000000-0005-0000-0000-000090000000}"/>
    <cellStyle name="20% - Accent4 5 2" xfId="254" xr:uid="{00000000-0005-0000-0000-000091000000}"/>
    <cellStyle name="20% - Accent4 5 3" xfId="255" xr:uid="{00000000-0005-0000-0000-000092000000}"/>
    <cellStyle name="20% - Accent4 6" xfId="256" xr:uid="{00000000-0005-0000-0000-000093000000}"/>
    <cellStyle name="20% - Accent4 6 2" xfId="257" xr:uid="{00000000-0005-0000-0000-000094000000}"/>
    <cellStyle name="20% - Accent4 7" xfId="258" xr:uid="{00000000-0005-0000-0000-000095000000}"/>
    <cellStyle name="20% - Accent4 8" xfId="259" xr:uid="{00000000-0005-0000-0000-000096000000}"/>
    <cellStyle name="20% - Accent4 9" xfId="260" xr:uid="{00000000-0005-0000-0000-000097000000}"/>
    <cellStyle name="20% - Accent5 2" xfId="261" xr:uid="{00000000-0005-0000-0000-000098000000}"/>
    <cellStyle name="20% - Accent5 2 2" xfId="262" xr:uid="{00000000-0005-0000-0000-000099000000}"/>
    <cellStyle name="20% - Accent5 2 2 2" xfId="263" xr:uid="{00000000-0005-0000-0000-00009A000000}"/>
    <cellStyle name="20% - Accent5 2 2 2 2" xfId="264" xr:uid="{00000000-0005-0000-0000-00009B000000}"/>
    <cellStyle name="20% - Accent5 2 2 2 3" xfId="265" xr:uid="{00000000-0005-0000-0000-00009C000000}"/>
    <cellStyle name="20% - Accent5 2 2 3" xfId="266" xr:uid="{00000000-0005-0000-0000-00009D000000}"/>
    <cellStyle name="20% - Accent5 2 2 4" xfId="267" xr:uid="{00000000-0005-0000-0000-00009E000000}"/>
    <cellStyle name="20% - Accent5 2 3" xfId="268" xr:uid="{00000000-0005-0000-0000-00009F000000}"/>
    <cellStyle name="20% - Accent5 2 3 2" xfId="269" xr:uid="{00000000-0005-0000-0000-0000A0000000}"/>
    <cellStyle name="20% - Accent5 2 3 3" xfId="270" xr:uid="{00000000-0005-0000-0000-0000A1000000}"/>
    <cellStyle name="20% - Accent5 2 4" xfId="271" xr:uid="{00000000-0005-0000-0000-0000A2000000}"/>
    <cellStyle name="20% - Accent5 2 5" xfId="272" xr:uid="{00000000-0005-0000-0000-0000A3000000}"/>
    <cellStyle name="20% - Accent5 3" xfId="273" xr:uid="{00000000-0005-0000-0000-0000A4000000}"/>
    <cellStyle name="20% - Accent5 3 2" xfId="274" xr:uid="{00000000-0005-0000-0000-0000A5000000}"/>
    <cellStyle name="20% - Accent5 3 2 2" xfId="275" xr:uid="{00000000-0005-0000-0000-0000A6000000}"/>
    <cellStyle name="20% - Accent5 3 2 2 2" xfId="276" xr:uid="{00000000-0005-0000-0000-0000A7000000}"/>
    <cellStyle name="20% - Accent5 3 2 2 3" xfId="277" xr:uid="{00000000-0005-0000-0000-0000A8000000}"/>
    <cellStyle name="20% - Accent5 3 2 3" xfId="278" xr:uid="{00000000-0005-0000-0000-0000A9000000}"/>
    <cellStyle name="20% - Accent5 3 2 4" xfId="279" xr:uid="{00000000-0005-0000-0000-0000AA000000}"/>
    <cellStyle name="20% - Accent5 3 3" xfId="280" xr:uid="{00000000-0005-0000-0000-0000AB000000}"/>
    <cellStyle name="20% - Accent5 3 3 2" xfId="281" xr:uid="{00000000-0005-0000-0000-0000AC000000}"/>
    <cellStyle name="20% - Accent5 3 3 3" xfId="282" xr:uid="{00000000-0005-0000-0000-0000AD000000}"/>
    <cellStyle name="20% - Accent5 3 4" xfId="283" xr:uid="{00000000-0005-0000-0000-0000AE000000}"/>
    <cellStyle name="20% - Accent5 3 5" xfId="284" xr:uid="{00000000-0005-0000-0000-0000AF000000}"/>
    <cellStyle name="20% - Accent5 4" xfId="285" xr:uid="{00000000-0005-0000-0000-0000B0000000}"/>
    <cellStyle name="20% - Accent5 4 2" xfId="286" xr:uid="{00000000-0005-0000-0000-0000B1000000}"/>
    <cellStyle name="20% - Accent5 4 2 2" xfId="287" xr:uid="{00000000-0005-0000-0000-0000B2000000}"/>
    <cellStyle name="20% - Accent5 4 2 3" xfId="288" xr:uid="{00000000-0005-0000-0000-0000B3000000}"/>
    <cellStyle name="20% - Accent5 4 3" xfId="289" xr:uid="{00000000-0005-0000-0000-0000B4000000}"/>
    <cellStyle name="20% - Accent5 4 4" xfId="290" xr:uid="{00000000-0005-0000-0000-0000B5000000}"/>
    <cellStyle name="20% - Accent5 5" xfId="291" xr:uid="{00000000-0005-0000-0000-0000B6000000}"/>
    <cellStyle name="20% - Accent5 5 2" xfId="292" xr:uid="{00000000-0005-0000-0000-0000B7000000}"/>
    <cellStyle name="20% - Accent5 5 3" xfId="293" xr:uid="{00000000-0005-0000-0000-0000B8000000}"/>
    <cellStyle name="20% - Accent5 6" xfId="294" xr:uid="{00000000-0005-0000-0000-0000B9000000}"/>
    <cellStyle name="20% - Accent5 6 2" xfId="295" xr:uid="{00000000-0005-0000-0000-0000BA000000}"/>
    <cellStyle name="20% - Accent5 7" xfId="296" xr:uid="{00000000-0005-0000-0000-0000BB000000}"/>
    <cellStyle name="20% - Accent5 8" xfId="297" xr:uid="{00000000-0005-0000-0000-0000BC000000}"/>
    <cellStyle name="20% - Accent5 9" xfId="298" xr:uid="{00000000-0005-0000-0000-0000BD000000}"/>
    <cellStyle name="20% - Accent6 2" xfId="299" xr:uid="{00000000-0005-0000-0000-0000BE000000}"/>
    <cellStyle name="20% - Accent6 2 2" xfId="300" xr:uid="{00000000-0005-0000-0000-0000BF000000}"/>
    <cellStyle name="20% - Accent6 2 2 2" xfId="301" xr:uid="{00000000-0005-0000-0000-0000C0000000}"/>
    <cellStyle name="20% - Accent6 2 2 2 2" xfId="302" xr:uid="{00000000-0005-0000-0000-0000C1000000}"/>
    <cellStyle name="20% - Accent6 2 2 2 3" xfId="303" xr:uid="{00000000-0005-0000-0000-0000C2000000}"/>
    <cellStyle name="20% - Accent6 2 2 3" xfId="304" xr:uid="{00000000-0005-0000-0000-0000C3000000}"/>
    <cellStyle name="20% - Accent6 2 2 4" xfId="305" xr:uid="{00000000-0005-0000-0000-0000C4000000}"/>
    <cellStyle name="20% - Accent6 2 3" xfId="306" xr:uid="{00000000-0005-0000-0000-0000C5000000}"/>
    <cellStyle name="20% - Accent6 2 3 2" xfId="307" xr:uid="{00000000-0005-0000-0000-0000C6000000}"/>
    <cellStyle name="20% - Accent6 2 3 3" xfId="308" xr:uid="{00000000-0005-0000-0000-0000C7000000}"/>
    <cellStyle name="20% - Accent6 2 4" xfId="309" xr:uid="{00000000-0005-0000-0000-0000C8000000}"/>
    <cellStyle name="20% - Accent6 2 5" xfId="310" xr:uid="{00000000-0005-0000-0000-0000C9000000}"/>
    <cellStyle name="20% - Accent6 3" xfId="311" xr:uid="{00000000-0005-0000-0000-0000CA000000}"/>
    <cellStyle name="20% - Accent6 3 2" xfId="312" xr:uid="{00000000-0005-0000-0000-0000CB000000}"/>
    <cellStyle name="20% - Accent6 3 2 2" xfId="313" xr:uid="{00000000-0005-0000-0000-0000CC000000}"/>
    <cellStyle name="20% - Accent6 3 2 2 2" xfId="314" xr:uid="{00000000-0005-0000-0000-0000CD000000}"/>
    <cellStyle name="20% - Accent6 3 2 2 3" xfId="315" xr:uid="{00000000-0005-0000-0000-0000CE000000}"/>
    <cellStyle name="20% - Accent6 3 2 3" xfId="316" xr:uid="{00000000-0005-0000-0000-0000CF000000}"/>
    <cellStyle name="20% - Accent6 3 2 4" xfId="317" xr:uid="{00000000-0005-0000-0000-0000D0000000}"/>
    <cellStyle name="20% - Accent6 3 3" xfId="318" xr:uid="{00000000-0005-0000-0000-0000D1000000}"/>
    <cellStyle name="20% - Accent6 3 3 2" xfId="319" xr:uid="{00000000-0005-0000-0000-0000D2000000}"/>
    <cellStyle name="20% - Accent6 3 3 3" xfId="320" xr:uid="{00000000-0005-0000-0000-0000D3000000}"/>
    <cellStyle name="20% - Accent6 3 4" xfId="321" xr:uid="{00000000-0005-0000-0000-0000D4000000}"/>
    <cellStyle name="20% - Accent6 3 5" xfId="322" xr:uid="{00000000-0005-0000-0000-0000D5000000}"/>
    <cellStyle name="20% - Accent6 4" xfId="323" xr:uid="{00000000-0005-0000-0000-0000D6000000}"/>
    <cellStyle name="20% - Accent6 4 2" xfId="324" xr:uid="{00000000-0005-0000-0000-0000D7000000}"/>
    <cellStyle name="20% - Accent6 4 2 2" xfId="325" xr:uid="{00000000-0005-0000-0000-0000D8000000}"/>
    <cellStyle name="20% - Accent6 4 2 3" xfId="326" xr:uid="{00000000-0005-0000-0000-0000D9000000}"/>
    <cellStyle name="20% - Accent6 4 3" xfId="327" xr:uid="{00000000-0005-0000-0000-0000DA000000}"/>
    <cellStyle name="20% - Accent6 4 4" xfId="328" xr:uid="{00000000-0005-0000-0000-0000DB000000}"/>
    <cellStyle name="20% - Accent6 5" xfId="329" xr:uid="{00000000-0005-0000-0000-0000DC000000}"/>
    <cellStyle name="20% - Accent6 5 2" xfId="330" xr:uid="{00000000-0005-0000-0000-0000DD000000}"/>
    <cellStyle name="20% - Accent6 5 3" xfId="331" xr:uid="{00000000-0005-0000-0000-0000DE000000}"/>
    <cellStyle name="20% - Accent6 6" xfId="332" xr:uid="{00000000-0005-0000-0000-0000DF000000}"/>
    <cellStyle name="20% - Accent6 6 2" xfId="333" xr:uid="{00000000-0005-0000-0000-0000E0000000}"/>
    <cellStyle name="20% - Accent6 7" xfId="334" xr:uid="{00000000-0005-0000-0000-0000E1000000}"/>
    <cellStyle name="20% - Accent6 8" xfId="335" xr:uid="{00000000-0005-0000-0000-0000E2000000}"/>
    <cellStyle name="20% - Accent6 9" xfId="336" xr:uid="{00000000-0005-0000-0000-0000E3000000}"/>
    <cellStyle name="40% - Accent1 2" xfId="337" xr:uid="{00000000-0005-0000-0000-0000E4000000}"/>
    <cellStyle name="40% - Accent1 2 2" xfId="338" xr:uid="{00000000-0005-0000-0000-0000E5000000}"/>
    <cellStyle name="40% - Accent1 2 2 2" xfId="339" xr:uid="{00000000-0005-0000-0000-0000E6000000}"/>
    <cellStyle name="40% - Accent1 2 2 2 2" xfId="340" xr:uid="{00000000-0005-0000-0000-0000E7000000}"/>
    <cellStyle name="40% - Accent1 2 2 2 3" xfId="341" xr:uid="{00000000-0005-0000-0000-0000E8000000}"/>
    <cellStyle name="40% - Accent1 2 2 3" xfId="342" xr:uid="{00000000-0005-0000-0000-0000E9000000}"/>
    <cellStyle name="40% - Accent1 2 2 4" xfId="343" xr:uid="{00000000-0005-0000-0000-0000EA000000}"/>
    <cellStyle name="40% - Accent1 2 3" xfId="344" xr:uid="{00000000-0005-0000-0000-0000EB000000}"/>
    <cellStyle name="40% - Accent1 2 3 2" xfId="345" xr:uid="{00000000-0005-0000-0000-0000EC000000}"/>
    <cellStyle name="40% - Accent1 2 3 3" xfId="346" xr:uid="{00000000-0005-0000-0000-0000ED000000}"/>
    <cellStyle name="40% - Accent1 2 4" xfId="347" xr:uid="{00000000-0005-0000-0000-0000EE000000}"/>
    <cellStyle name="40% - Accent1 2 5" xfId="348" xr:uid="{00000000-0005-0000-0000-0000EF000000}"/>
    <cellStyle name="40% - Accent1 3" xfId="349" xr:uid="{00000000-0005-0000-0000-0000F0000000}"/>
    <cellStyle name="40% - Accent1 3 2" xfId="350" xr:uid="{00000000-0005-0000-0000-0000F1000000}"/>
    <cellStyle name="40% - Accent1 3 2 2" xfId="351" xr:uid="{00000000-0005-0000-0000-0000F2000000}"/>
    <cellStyle name="40% - Accent1 3 2 2 2" xfId="352" xr:uid="{00000000-0005-0000-0000-0000F3000000}"/>
    <cellStyle name="40% - Accent1 3 2 2 3" xfId="353" xr:uid="{00000000-0005-0000-0000-0000F4000000}"/>
    <cellStyle name="40% - Accent1 3 2 3" xfId="354" xr:uid="{00000000-0005-0000-0000-0000F5000000}"/>
    <cellStyle name="40% - Accent1 3 2 4" xfId="355" xr:uid="{00000000-0005-0000-0000-0000F6000000}"/>
    <cellStyle name="40% - Accent1 3 3" xfId="356" xr:uid="{00000000-0005-0000-0000-0000F7000000}"/>
    <cellStyle name="40% - Accent1 3 3 2" xfId="357" xr:uid="{00000000-0005-0000-0000-0000F8000000}"/>
    <cellStyle name="40% - Accent1 3 3 3" xfId="358" xr:uid="{00000000-0005-0000-0000-0000F9000000}"/>
    <cellStyle name="40% - Accent1 3 4" xfId="359" xr:uid="{00000000-0005-0000-0000-0000FA000000}"/>
    <cellStyle name="40% - Accent1 3 5" xfId="360" xr:uid="{00000000-0005-0000-0000-0000FB000000}"/>
    <cellStyle name="40% - Accent1 4" xfId="361" xr:uid="{00000000-0005-0000-0000-0000FC000000}"/>
    <cellStyle name="40% - Accent1 4 2" xfId="362" xr:uid="{00000000-0005-0000-0000-0000FD000000}"/>
    <cellStyle name="40% - Accent1 4 2 2" xfId="363" xr:uid="{00000000-0005-0000-0000-0000FE000000}"/>
    <cellStyle name="40% - Accent1 4 2 3" xfId="364" xr:uid="{00000000-0005-0000-0000-0000FF000000}"/>
    <cellStyle name="40% - Accent1 4 3" xfId="365" xr:uid="{00000000-0005-0000-0000-000000010000}"/>
    <cellStyle name="40% - Accent1 4 4" xfId="366" xr:uid="{00000000-0005-0000-0000-000001010000}"/>
    <cellStyle name="40% - Accent1 5" xfId="367" xr:uid="{00000000-0005-0000-0000-000002010000}"/>
    <cellStyle name="40% - Accent1 5 2" xfId="368" xr:uid="{00000000-0005-0000-0000-000003010000}"/>
    <cellStyle name="40% - Accent1 5 3" xfId="369" xr:uid="{00000000-0005-0000-0000-000004010000}"/>
    <cellStyle name="40% - Accent1 6" xfId="370" xr:uid="{00000000-0005-0000-0000-000005010000}"/>
    <cellStyle name="40% - Accent1 6 2" xfId="371" xr:uid="{00000000-0005-0000-0000-000006010000}"/>
    <cellStyle name="40% - Accent1 7" xfId="372" xr:uid="{00000000-0005-0000-0000-000007010000}"/>
    <cellStyle name="40% - Accent1 8" xfId="373" xr:uid="{00000000-0005-0000-0000-000008010000}"/>
    <cellStyle name="40% - Accent1 9" xfId="374" xr:uid="{00000000-0005-0000-0000-000009010000}"/>
    <cellStyle name="40% - Accent2 2" xfId="375" xr:uid="{00000000-0005-0000-0000-00000A010000}"/>
    <cellStyle name="40% - Accent2 2 2" xfId="376" xr:uid="{00000000-0005-0000-0000-00000B010000}"/>
    <cellStyle name="40% - Accent2 2 2 2" xfId="377" xr:uid="{00000000-0005-0000-0000-00000C010000}"/>
    <cellStyle name="40% - Accent2 2 2 2 2" xfId="378" xr:uid="{00000000-0005-0000-0000-00000D010000}"/>
    <cellStyle name="40% - Accent2 2 2 2 3" xfId="379" xr:uid="{00000000-0005-0000-0000-00000E010000}"/>
    <cellStyle name="40% - Accent2 2 2 3" xfId="380" xr:uid="{00000000-0005-0000-0000-00000F010000}"/>
    <cellStyle name="40% - Accent2 2 2 4" xfId="381" xr:uid="{00000000-0005-0000-0000-000010010000}"/>
    <cellStyle name="40% - Accent2 2 3" xfId="382" xr:uid="{00000000-0005-0000-0000-000011010000}"/>
    <cellStyle name="40% - Accent2 2 3 2" xfId="383" xr:uid="{00000000-0005-0000-0000-000012010000}"/>
    <cellStyle name="40% - Accent2 2 3 3" xfId="384" xr:uid="{00000000-0005-0000-0000-000013010000}"/>
    <cellStyle name="40% - Accent2 2 4" xfId="385" xr:uid="{00000000-0005-0000-0000-000014010000}"/>
    <cellStyle name="40% - Accent2 2 5" xfId="386" xr:uid="{00000000-0005-0000-0000-000015010000}"/>
    <cellStyle name="40% - Accent2 3" xfId="387" xr:uid="{00000000-0005-0000-0000-000016010000}"/>
    <cellStyle name="40% - Accent2 3 2" xfId="388" xr:uid="{00000000-0005-0000-0000-000017010000}"/>
    <cellStyle name="40% - Accent2 3 2 2" xfId="389" xr:uid="{00000000-0005-0000-0000-000018010000}"/>
    <cellStyle name="40% - Accent2 3 2 2 2" xfId="390" xr:uid="{00000000-0005-0000-0000-000019010000}"/>
    <cellStyle name="40% - Accent2 3 2 2 3" xfId="391" xr:uid="{00000000-0005-0000-0000-00001A010000}"/>
    <cellStyle name="40% - Accent2 3 2 3" xfId="392" xr:uid="{00000000-0005-0000-0000-00001B010000}"/>
    <cellStyle name="40% - Accent2 3 2 4" xfId="393" xr:uid="{00000000-0005-0000-0000-00001C010000}"/>
    <cellStyle name="40% - Accent2 3 3" xfId="394" xr:uid="{00000000-0005-0000-0000-00001D010000}"/>
    <cellStyle name="40% - Accent2 3 3 2" xfId="395" xr:uid="{00000000-0005-0000-0000-00001E010000}"/>
    <cellStyle name="40% - Accent2 3 3 3" xfId="396" xr:uid="{00000000-0005-0000-0000-00001F010000}"/>
    <cellStyle name="40% - Accent2 3 4" xfId="397" xr:uid="{00000000-0005-0000-0000-000020010000}"/>
    <cellStyle name="40% - Accent2 3 5" xfId="398" xr:uid="{00000000-0005-0000-0000-000021010000}"/>
    <cellStyle name="40% - Accent2 4" xfId="399" xr:uid="{00000000-0005-0000-0000-000022010000}"/>
    <cellStyle name="40% - Accent2 4 2" xfId="400" xr:uid="{00000000-0005-0000-0000-000023010000}"/>
    <cellStyle name="40% - Accent2 4 2 2" xfId="401" xr:uid="{00000000-0005-0000-0000-000024010000}"/>
    <cellStyle name="40% - Accent2 4 2 3" xfId="402" xr:uid="{00000000-0005-0000-0000-000025010000}"/>
    <cellStyle name="40% - Accent2 4 3" xfId="403" xr:uid="{00000000-0005-0000-0000-000026010000}"/>
    <cellStyle name="40% - Accent2 4 4" xfId="404" xr:uid="{00000000-0005-0000-0000-000027010000}"/>
    <cellStyle name="40% - Accent2 5" xfId="405" xr:uid="{00000000-0005-0000-0000-000028010000}"/>
    <cellStyle name="40% - Accent2 5 2" xfId="406" xr:uid="{00000000-0005-0000-0000-000029010000}"/>
    <cellStyle name="40% - Accent2 5 3" xfId="407" xr:uid="{00000000-0005-0000-0000-00002A010000}"/>
    <cellStyle name="40% - Accent2 6" xfId="408" xr:uid="{00000000-0005-0000-0000-00002B010000}"/>
    <cellStyle name="40% - Accent2 6 2" xfId="409" xr:uid="{00000000-0005-0000-0000-00002C010000}"/>
    <cellStyle name="40% - Accent2 7" xfId="410" xr:uid="{00000000-0005-0000-0000-00002D010000}"/>
    <cellStyle name="40% - Accent2 8" xfId="411" xr:uid="{00000000-0005-0000-0000-00002E010000}"/>
    <cellStyle name="40% - Accent2 9" xfId="412" xr:uid="{00000000-0005-0000-0000-00002F010000}"/>
    <cellStyle name="40% - Accent3 2" xfId="413" xr:uid="{00000000-0005-0000-0000-000030010000}"/>
    <cellStyle name="40% - Accent3 2 2" xfId="414" xr:uid="{00000000-0005-0000-0000-000031010000}"/>
    <cellStyle name="40% - Accent3 2 2 2" xfId="415" xr:uid="{00000000-0005-0000-0000-000032010000}"/>
    <cellStyle name="40% - Accent3 2 2 2 2" xfId="416" xr:uid="{00000000-0005-0000-0000-000033010000}"/>
    <cellStyle name="40% - Accent3 2 2 2 3" xfId="417" xr:uid="{00000000-0005-0000-0000-000034010000}"/>
    <cellStyle name="40% - Accent3 2 2 3" xfId="418" xr:uid="{00000000-0005-0000-0000-000035010000}"/>
    <cellStyle name="40% - Accent3 2 2 4" xfId="419" xr:uid="{00000000-0005-0000-0000-000036010000}"/>
    <cellStyle name="40% - Accent3 2 3" xfId="420" xr:uid="{00000000-0005-0000-0000-000037010000}"/>
    <cellStyle name="40% - Accent3 2 3 2" xfId="421" xr:uid="{00000000-0005-0000-0000-000038010000}"/>
    <cellStyle name="40% - Accent3 2 3 3" xfId="422" xr:uid="{00000000-0005-0000-0000-000039010000}"/>
    <cellStyle name="40% - Accent3 2 4" xfId="423" xr:uid="{00000000-0005-0000-0000-00003A010000}"/>
    <cellStyle name="40% - Accent3 2 5" xfId="424" xr:uid="{00000000-0005-0000-0000-00003B010000}"/>
    <cellStyle name="40% - Accent3 3" xfId="425" xr:uid="{00000000-0005-0000-0000-00003C010000}"/>
    <cellStyle name="40% - Accent3 3 2" xfId="426" xr:uid="{00000000-0005-0000-0000-00003D010000}"/>
    <cellStyle name="40% - Accent3 3 2 2" xfId="427" xr:uid="{00000000-0005-0000-0000-00003E010000}"/>
    <cellStyle name="40% - Accent3 3 2 2 2" xfId="428" xr:uid="{00000000-0005-0000-0000-00003F010000}"/>
    <cellStyle name="40% - Accent3 3 2 2 3" xfId="429" xr:uid="{00000000-0005-0000-0000-000040010000}"/>
    <cellStyle name="40% - Accent3 3 2 3" xfId="430" xr:uid="{00000000-0005-0000-0000-000041010000}"/>
    <cellStyle name="40% - Accent3 3 2 4" xfId="431" xr:uid="{00000000-0005-0000-0000-000042010000}"/>
    <cellStyle name="40% - Accent3 3 3" xfId="432" xr:uid="{00000000-0005-0000-0000-000043010000}"/>
    <cellStyle name="40% - Accent3 3 3 2" xfId="433" xr:uid="{00000000-0005-0000-0000-000044010000}"/>
    <cellStyle name="40% - Accent3 3 3 3" xfId="434" xr:uid="{00000000-0005-0000-0000-000045010000}"/>
    <cellStyle name="40% - Accent3 3 4" xfId="435" xr:uid="{00000000-0005-0000-0000-000046010000}"/>
    <cellStyle name="40% - Accent3 3 5" xfId="436" xr:uid="{00000000-0005-0000-0000-000047010000}"/>
    <cellStyle name="40% - Accent3 4" xfId="437" xr:uid="{00000000-0005-0000-0000-000048010000}"/>
    <cellStyle name="40% - Accent3 4 2" xfId="438" xr:uid="{00000000-0005-0000-0000-000049010000}"/>
    <cellStyle name="40% - Accent3 4 2 2" xfId="439" xr:uid="{00000000-0005-0000-0000-00004A010000}"/>
    <cellStyle name="40% - Accent3 4 2 3" xfId="440" xr:uid="{00000000-0005-0000-0000-00004B010000}"/>
    <cellStyle name="40% - Accent3 4 3" xfId="441" xr:uid="{00000000-0005-0000-0000-00004C010000}"/>
    <cellStyle name="40% - Accent3 4 4" xfId="442" xr:uid="{00000000-0005-0000-0000-00004D010000}"/>
    <cellStyle name="40% - Accent3 5" xfId="443" xr:uid="{00000000-0005-0000-0000-00004E010000}"/>
    <cellStyle name="40% - Accent3 5 2" xfId="444" xr:uid="{00000000-0005-0000-0000-00004F010000}"/>
    <cellStyle name="40% - Accent3 5 3" xfId="445" xr:uid="{00000000-0005-0000-0000-000050010000}"/>
    <cellStyle name="40% - Accent3 6" xfId="446" xr:uid="{00000000-0005-0000-0000-000051010000}"/>
    <cellStyle name="40% - Accent3 6 2" xfId="447" xr:uid="{00000000-0005-0000-0000-000052010000}"/>
    <cellStyle name="40% - Accent3 7" xfId="448" xr:uid="{00000000-0005-0000-0000-000053010000}"/>
    <cellStyle name="40% - Accent3 8" xfId="449" xr:uid="{00000000-0005-0000-0000-000054010000}"/>
    <cellStyle name="40% - Accent3 9" xfId="450" xr:uid="{00000000-0005-0000-0000-000055010000}"/>
    <cellStyle name="40% - Accent4 2" xfId="451" xr:uid="{00000000-0005-0000-0000-000056010000}"/>
    <cellStyle name="40% - Accent4 2 2" xfId="452" xr:uid="{00000000-0005-0000-0000-000057010000}"/>
    <cellStyle name="40% - Accent4 2 2 2" xfId="453" xr:uid="{00000000-0005-0000-0000-000058010000}"/>
    <cellStyle name="40% - Accent4 2 2 2 2" xfId="454" xr:uid="{00000000-0005-0000-0000-000059010000}"/>
    <cellStyle name="40% - Accent4 2 2 2 3" xfId="455" xr:uid="{00000000-0005-0000-0000-00005A010000}"/>
    <cellStyle name="40% - Accent4 2 2 3" xfId="456" xr:uid="{00000000-0005-0000-0000-00005B010000}"/>
    <cellStyle name="40% - Accent4 2 2 4" xfId="457" xr:uid="{00000000-0005-0000-0000-00005C010000}"/>
    <cellStyle name="40% - Accent4 2 3" xfId="458" xr:uid="{00000000-0005-0000-0000-00005D010000}"/>
    <cellStyle name="40% - Accent4 2 3 2" xfId="459" xr:uid="{00000000-0005-0000-0000-00005E010000}"/>
    <cellStyle name="40% - Accent4 2 3 3" xfId="460" xr:uid="{00000000-0005-0000-0000-00005F010000}"/>
    <cellStyle name="40% - Accent4 2 4" xfId="461" xr:uid="{00000000-0005-0000-0000-000060010000}"/>
    <cellStyle name="40% - Accent4 2 5" xfId="462" xr:uid="{00000000-0005-0000-0000-000061010000}"/>
    <cellStyle name="40% - Accent4 3" xfId="463" xr:uid="{00000000-0005-0000-0000-000062010000}"/>
    <cellStyle name="40% - Accent4 3 2" xfId="464" xr:uid="{00000000-0005-0000-0000-000063010000}"/>
    <cellStyle name="40% - Accent4 3 2 2" xfId="465" xr:uid="{00000000-0005-0000-0000-000064010000}"/>
    <cellStyle name="40% - Accent4 3 2 2 2" xfId="466" xr:uid="{00000000-0005-0000-0000-000065010000}"/>
    <cellStyle name="40% - Accent4 3 2 2 3" xfId="467" xr:uid="{00000000-0005-0000-0000-000066010000}"/>
    <cellStyle name="40% - Accent4 3 2 3" xfId="468" xr:uid="{00000000-0005-0000-0000-000067010000}"/>
    <cellStyle name="40% - Accent4 3 2 4" xfId="469" xr:uid="{00000000-0005-0000-0000-000068010000}"/>
    <cellStyle name="40% - Accent4 3 3" xfId="470" xr:uid="{00000000-0005-0000-0000-000069010000}"/>
    <cellStyle name="40% - Accent4 3 3 2" xfId="471" xr:uid="{00000000-0005-0000-0000-00006A010000}"/>
    <cellStyle name="40% - Accent4 3 3 3" xfId="472" xr:uid="{00000000-0005-0000-0000-00006B010000}"/>
    <cellStyle name="40% - Accent4 3 4" xfId="473" xr:uid="{00000000-0005-0000-0000-00006C010000}"/>
    <cellStyle name="40% - Accent4 3 5" xfId="474" xr:uid="{00000000-0005-0000-0000-00006D010000}"/>
    <cellStyle name="40% - Accent4 4" xfId="475" xr:uid="{00000000-0005-0000-0000-00006E010000}"/>
    <cellStyle name="40% - Accent4 4 2" xfId="476" xr:uid="{00000000-0005-0000-0000-00006F010000}"/>
    <cellStyle name="40% - Accent4 4 2 2" xfId="477" xr:uid="{00000000-0005-0000-0000-000070010000}"/>
    <cellStyle name="40% - Accent4 4 2 3" xfId="478" xr:uid="{00000000-0005-0000-0000-000071010000}"/>
    <cellStyle name="40% - Accent4 4 3" xfId="479" xr:uid="{00000000-0005-0000-0000-000072010000}"/>
    <cellStyle name="40% - Accent4 4 4" xfId="480" xr:uid="{00000000-0005-0000-0000-000073010000}"/>
    <cellStyle name="40% - Accent4 5" xfId="481" xr:uid="{00000000-0005-0000-0000-000074010000}"/>
    <cellStyle name="40% - Accent4 5 2" xfId="482" xr:uid="{00000000-0005-0000-0000-000075010000}"/>
    <cellStyle name="40% - Accent4 5 3" xfId="483" xr:uid="{00000000-0005-0000-0000-000076010000}"/>
    <cellStyle name="40% - Accent4 6" xfId="484" xr:uid="{00000000-0005-0000-0000-000077010000}"/>
    <cellStyle name="40% - Accent4 6 2" xfId="485" xr:uid="{00000000-0005-0000-0000-000078010000}"/>
    <cellStyle name="40% - Accent4 7" xfId="486" xr:uid="{00000000-0005-0000-0000-000079010000}"/>
    <cellStyle name="40% - Accent4 8" xfId="487" xr:uid="{00000000-0005-0000-0000-00007A010000}"/>
    <cellStyle name="40% - Accent4 9" xfId="488" xr:uid="{00000000-0005-0000-0000-00007B010000}"/>
    <cellStyle name="40% - Accent5 2" xfId="489" xr:uid="{00000000-0005-0000-0000-00007C010000}"/>
    <cellStyle name="40% - Accent5 2 2" xfId="490" xr:uid="{00000000-0005-0000-0000-00007D010000}"/>
    <cellStyle name="40% - Accent5 2 2 2" xfId="491" xr:uid="{00000000-0005-0000-0000-00007E010000}"/>
    <cellStyle name="40% - Accent5 2 2 2 2" xfId="492" xr:uid="{00000000-0005-0000-0000-00007F010000}"/>
    <cellStyle name="40% - Accent5 2 2 2 3" xfId="493" xr:uid="{00000000-0005-0000-0000-000080010000}"/>
    <cellStyle name="40% - Accent5 2 2 3" xfId="494" xr:uid="{00000000-0005-0000-0000-000081010000}"/>
    <cellStyle name="40% - Accent5 2 2 4" xfId="495" xr:uid="{00000000-0005-0000-0000-000082010000}"/>
    <cellStyle name="40% - Accent5 2 3" xfId="496" xr:uid="{00000000-0005-0000-0000-000083010000}"/>
    <cellStyle name="40% - Accent5 2 3 2" xfId="497" xr:uid="{00000000-0005-0000-0000-000084010000}"/>
    <cellStyle name="40% - Accent5 2 3 3" xfId="498" xr:uid="{00000000-0005-0000-0000-000085010000}"/>
    <cellStyle name="40% - Accent5 2 4" xfId="499" xr:uid="{00000000-0005-0000-0000-000086010000}"/>
    <cellStyle name="40% - Accent5 2 5" xfId="500" xr:uid="{00000000-0005-0000-0000-000087010000}"/>
    <cellStyle name="40% - Accent5 3" xfId="501" xr:uid="{00000000-0005-0000-0000-000088010000}"/>
    <cellStyle name="40% - Accent5 3 2" xfId="502" xr:uid="{00000000-0005-0000-0000-000089010000}"/>
    <cellStyle name="40% - Accent5 3 2 2" xfId="503" xr:uid="{00000000-0005-0000-0000-00008A010000}"/>
    <cellStyle name="40% - Accent5 3 2 2 2" xfId="504" xr:uid="{00000000-0005-0000-0000-00008B010000}"/>
    <cellStyle name="40% - Accent5 3 2 2 3" xfId="505" xr:uid="{00000000-0005-0000-0000-00008C010000}"/>
    <cellStyle name="40% - Accent5 3 2 3" xfId="506" xr:uid="{00000000-0005-0000-0000-00008D010000}"/>
    <cellStyle name="40% - Accent5 3 2 4" xfId="507" xr:uid="{00000000-0005-0000-0000-00008E010000}"/>
    <cellStyle name="40% - Accent5 3 3" xfId="508" xr:uid="{00000000-0005-0000-0000-00008F010000}"/>
    <cellStyle name="40% - Accent5 3 3 2" xfId="509" xr:uid="{00000000-0005-0000-0000-000090010000}"/>
    <cellStyle name="40% - Accent5 3 3 3" xfId="510" xr:uid="{00000000-0005-0000-0000-000091010000}"/>
    <cellStyle name="40% - Accent5 3 4" xfId="511" xr:uid="{00000000-0005-0000-0000-000092010000}"/>
    <cellStyle name="40% - Accent5 3 5" xfId="512" xr:uid="{00000000-0005-0000-0000-000093010000}"/>
    <cellStyle name="40% - Accent5 4" xfId="513" xr:uid="{00000000-0005-0000-0000-000094010000}"/>
    <cellStyle name="40% - Accent5 4 2" xfId="514" xr:uid="{00000000-0005-0000-0000-000095010000}"/>
    <cellStyle name="40% - Accent5 4 2 2" xfId="515" xr:uid="{00000000-0005-0000-0000-000096010000}"/>
    <cellStyle name="40% - Accent5 4 2 3" xfId="516" xr:uid="{00000000-0005-0000-0000-000097010000}"/>
    <cellStyle name="40% - Accent5 4 3" xfId="517" xr:uid="{00000000-0005-0000-0000-000098010000}"/>
    <cellStyle name="40% - Accent5 4 4" xfId="518" xr:uid="{00000000-0005-0000-0000-000099010000}"/>
    <cellStyle name="40% - Accent5 5" xfId="519" xr:uid="{00000000-0005-0000-0000-00009A010000}"/>
    <cellStyle name="40% - Accent5 5 2" xfId="520" xr:uid="{00000000-0005-0000-0000-00009B010000}"/>
    <cellStyle name="40% - Accent5 5 3" xfId="521" xr:uid="{00000000-0005-0000-0000-00009C010000}"/>
    <cellStyle name="40% - Accent5 6" xfId="522" xr:uid="{00000000-0005-0000-0000-00009D010000}"/>
    <cellStyle name="40% - Accent5 6 2" xfId="523" xr:uid="{00000000-0005-0000-0000-00009E010000}"/>
    <cellStyle name="40% - Accent5 7" xfId="524" xr:uid="{00000000-0005-0000-0000-00009F010000}"/>
    <cellStyle name="40% - Accent5 8" xfId="525" xr:uid="{00000000-0005-0000-0000-0000A0010000}"/>
    <cellStyle name="40% - Accent5 9" xfId="526" xr:uid="{00000000-0005-0000-0000-0000A1010000}"/>
    <cellStyle name="40% - Accent6 2" xfId="527" xr:uid="{00000000-0005-0000-0000-0000A2010000}"/>
    <cellStyle name="40% - Accent6 2 2" xfId="528" xr:uid="{00000000-0005-0000-0000-0000A3010000}"/>
    <cellStyle name="40% - Accent6 2 2 2" xfId="529" xr:uid="{00000000-0005-0000-0000-0000A4010000}"/>
    <cellStyle name="40% - Accent6 2 2 2 2" xfId="530" xr:uid="{00000000-0005-0000-0000-0000A5010000}"/>
    <cellStyle name="40% - Accent6 2 2 2 3" xfId="531" xr:uid="{00000000-0005-0000-0000-0000A6010000}"/>
    <cellStyle name="40% - Accent6 2 2 3" xfId="532" xr:uid="{00000000-0005-0000-0000-0000A7010000}"/>
    <cellStyle name="40% - Accent6 2 2 4" xfId="533" xr:uid="{00000000-0005-0000-0000-0000A8010000}"/>
    <cellStyle name="40% - Accent6 2 3" xfId="534" xr:uid="{00000000-0005-0000-0000-0000A9010000}"/>
    <cellStyle name="40% - Accent6 2 3 2" xfId="535" xr:uid="{00000000-0005-0000-0000-0000AA010000}"/>
    <cellStyle name="40% - Accent6 2 3 3" xfId="536" xr:uid="{00000000-0005-0000-0000-0000AB010000}"/>
    <cellStyle name="40% - Accent6 2 4" xfId="537" xr:uid="{00000000-0005-0000-0000-0000AC010000}"/>
    <cellStyle name="40% - Accent6 2 5" xfId="538" xr:uid="{00000000-0005-0000-0000-0000AD010000}"/>
    <cellStyle name="40% - Accent6 3" xfId="539" xr:uid="{00000000-0005-0000-0000-0000AE010000}"/>
    <cellStyle name="40% - Accent6 3 2" xfId="540" xr:uid="{00000000-0005-0000-0000-0000AF010000}"/>
    <cellStyle name="40% - Accent6 3 2 2" xfId="541" xr:uid="{00000000-0005-0000-0000-0000B0010000}"/>
    <cellStyle name="40% - Accent6 3 2 2 2" xfId="542" xr:uid="{00000000-0005-0000-0000-0000B1010000}"/>
    <cellStyle name="40% - Accent6 3 2 2 3" xfId="543" xr:uid="{00000000-0005-0000-0000-0000B2010000}"/>
    <cellStyle name="40% - Accent6 3 2 3" xfId="544" xr:uid="{00000000-0005-0000-0000-0000B3010000}"/>
    <cellStyle name="40% - Accent6 3 2 4" xfId="545" xr:uid="{00000000-0005-0000-0000-0000B4010000}"/>
    <cellStyle name="40% - Accent6 3 3" xfId="546" xr:uid="{00000000-0005-0000-0000-0000B5010000}"/>
    <cellStyle name="40% - Accent6 3 3 2" xfId="547" xr:uid="{00000000-0005-0000-0000-0000B6010000}"/>
    <cellStyle name="40% - Accent6 3 3 3" xfId="548" xr:uid="{00000000-0005-0000-0000-0000B7010000}"/>
    <cellStyle name="40% - Accent6 3 4" xfId="549" xr:uid="{00000000-0005-0000-0000-0000B8010000}"/>
    <cellStyle name="40% - Accent6 3 5" xfId="550" xr:uid="{00000000-0005-0000-0000-0000B9010000}"/>
    <cellStyle name="40% - Accent6 4" xfId="551" xr:uid="{00000000-0005-0000-0000-0000BA010000}"/>
    <cellStyle name="40% - Accent6 4 2" xfId="552" xr:uid="{00000000-0005-0000-0000-0000BB010000}"/>
    <cellStyle name="40% - Accent6 4 2 2" xfId="553" xr:uid="{00000000-0005-0000-0000-0000BC010000}"/>
    <cellStyle name="40% - Accent6 4 2 3" xfId="554" xr:uid="{00000000-0005-0000-0000-0000BD010000}"/>
    <cellStyle name="40% - Accent6 4 3" xfId="555" xr:uid="{00000000-0005-0000-0000-0000BE010000}"/>
    <cellStyle name="40% - Accent6 4 4" xfId="556" xr:uid="{00000000-0005-0000-0000-0000BF010000}"/>
    <cellStyle name="40% - Accent6 5" xfId="557" xr:uid="{00000000-0005-0000-0000-0000C0010000}"/>
    <cellStyle name="40% - Accent6 5 2" xfId="558" xr:uid="{00000000-0005-0000-0000-0000C1010000}"/>
    <cellStyle name="40% - Accent6 5 3" xfId="559" xr:uid="{00000000-0005-0000-0000-0000C2010000}"/>
    <cellStyle name="40% - Accent6 6" xfId="560" xr:uid="{00000000-0005-0000-0000-0000C3010000}"/>
    <cellStyle name="40% - Accent6 6 2" xfId="561" xr:uid="{00000000-0005-0000-0000-0000C4010000}"/>
    <cellStyle name="40% - Accent6 7" xfId="562" xr:uid="{00000000-0005-0000-0000-0000C5010000}"/>
    <cellStyle name="40% - Accent6 8" xfId="563" xr:uid="{00000000-0005-0000-0000-0000C6010000}"/>
    <cellStyle name="40% - Accent6 9" xfId="564" xr:uid="{00000000-0005-0000-0000-0000C7010000}"/>
    <cellStyle name="Accent1 - 20%" xfId="35" xr:uid="{00000000-0005-0000-0000-0000C8010000}"/>
    <cellStyle name="Accent1 - 40%" xfId="36" xr:uid="{00000000-0005-0000-0000-0000C9010000}"/>
    <cellStyle name="Accent1 - 60%" xfId="37" xr:uid="{00000000-0005-0000-0000-0000CA010000}"/>
    <cellStyle name="Accent2 - 20%" xfId="38" xr:uid="{00000000-0005-0000-0000-0000CB010000}"/>
    <cellStyle name="Accent2 - 40%" xfId="39" xr:uid="{00000000-0005-0000-0000-0000CC010000}"/>
    <cellStyle name="Accent2 - 60%" xfId="40" xr:uid="{00000000-0005-0000-0000-0000CD010000}"/>
    <cellStyle name="Accent3 - 20%" xfId="41" xr:uid="{00000000-0005-0000-0000-0000CE010000}"/>
    <cellStyle name="Accent3 - 40%" xfId="42" xr:uid="{00000000-0005-0000-0000-0000CF010000}"/>
    <cellStyle name="Accent3 - 60%" xfId="43" xr:uid="{00000000-0005-0000-0000-0000D0010000}"/>
    <cellStyle name="Accent4 - 20%" xfId="44" xr:uid="{00000000-0005-0000-0000-0000D1010000}"/>
    <cellStyle name="Accent4 - 40%" xfId="45" xr:uid="{00000000-0005-0000-0000-0000D2010000}"/>
    <cellStyle name="Accent4 - 60%" xfId="46" xr:uid="{00000000-0005-0000-0000-0000D3010000}"/>
    <cellStyle name="Accent5 - 20%" xfId="47" xr:uid="{00000000-0005-0000-0000-0000D4010000}"/>
    <cellStyle name="Accent5 - 40%" xfId="48" xr:uid="{00000000-0005-0000-0000-0000D5010000}"/>
    <cellStyle name="Accent5 - 60%" xfId="49" xr:uid="{00000000-0005-0000-0000-0000D6010000}"/>
    <cellStyle name="Accent6 - 20%" xfId="50" xr:uid="{00000000-0005-0000-0000-0000D7010000}"/>
    <cellStyle name="Accent6 - 40%" xfId="51" xr:uid="{00000000-0005-0000-0000-0000D8010000}"/>
    <cellStyle name="Accent6 - 60%" xfId="52" xr:uid="{00000000-0005-0000-0000-0000D9010000}"/>
    <cellStyle name="Column total in dollars" xfId="565" xr:uid="{00000000-0005-0000-0000-0000DA010000}"/>
    <cellStyle name="Comma" xfId="1" builtinId="3"/>
    <cellStyle name="Comma  - Style1" xfId="566" xr:uid="{00000000-0005-0000-0000-0000DC010000}"/>
    <cellStyle name="Comma  - Style2" xfId="567" xr:uid="{00000000-0005-0000-0000-0000DD010000}"/>
    <cellStyle name="Comma  - Style3" xfId="568" xr:uid="{00000000-0005-0000-0000-0000DE010000}"/>
    <cellStyle name="Comma  - Style4" xfId="569" xr:uid="{00000000-0005-0000-0000-0000DF010000}"/>
    <cellStyle name="Comma  - Style5" xfId="570" xr:uid="{00000000-0005-0000-0000-0000E0010000}"/>
    <cellStyle name="Comma  - Style6" xfId="571" xr:uid="{00000000-0005-0000-0000-0000E1010000}"/>
    <cellStyle name="Comma  - Style7" xfId="572" xr:uid="{00000000-0005-0000-0000-0000E2010000}"/>
    <cellStyle name="Comma  - Style8" xfId="573" xr:uid="{00000000-0005-0000-0000-0000E3010000}"/>
    <cellStyle name="Comma (0)" xfId="574" xr:uid="{00000000-0005-0000-0000-0000E4010000}"/>
    <cellStyle name="Comma 10" xfId="575" xr:uid="{00000000-0005-0000-0000-0000E5010000}"/>
    <cellStyle name="Comma 11" xfId="576" xr:uid="{00000000-0005-0000-0000-0000E6010000}"/>
    <cellStyle name="Comma 12" xfId="577" xr:uid="{00000000-0005-0000-0000-0000E7010000}"/>
    <cellStyle name="Comma 13" xfId="578" xr:uid="{00000000-0005-0000-0000-0000E8010000}"/>
    <cellStyle name="Comma 14" xfId="579" xr:uid="{00000000-0005-0000-0000-0000E9010000}"/>
    <cellStyle name="Comma 14 2" xfId="580" xr:uid="{00000000-0005-0000-0000-0000EA010000}"/>
    <cellStyle name="Comma 15" xfId="581" xr:uid="{00000000-0005-0000-0000-0000EB010000}"/>
    <cellStyle name="Comma 15 2" xfId="582" xr:uid="{00000000-0005-0000-0000-0000EC010000}"/>
    <cellStyle name="Comma 16" xfId="583" xr:uid="{00000000-0005-0000-0000-0000ED010000}"/>
    <cellStyle name="Comma 17" xfId="584" xr:uid="{00000000-0005-0000-0000-0000EE010000}"/>
    <cellStyle name="Comma 18" xfId="585" xr:uid="{00000000-0005-0000-0000-0000EF010000}"/>
    <cellStyle name="Comma 19" xfId="586" xr:uid="{00000000-0005-0000-0000-0000F0010000}"/>
    <cellStyle name="Comma 2" xfId="18" xr:uid="{00000000-0005-0000-0000-0000F1010000}"/>
    <cellStyle name="Comma 2 2" xfId="19" xr:uid="{00000000-0005-0000-0000-0000F2010000}"/>
    <cellStyle name="Comma 2 3" xfId="587" xr:uid="{00000000-0005-0000-0000-0000F3010000}"/>
    <cellStyle name="Comma 2 4" xfId="588" xr:uid="{00000000-0005-0000-0000-0000F4010000}"/>
    <cellStyle name="Comma 2 5" xfId="589" xr:uid="{00000000-0005-0000-0000-0000F5010000}"/>
    <cellStyle name="Comma 20" xfId="590" xr:uid="{00000000-0005-0000-0000-0000F6010000}"/>
    <cellStyle name="Comma 21" xfId="591" xr:uid="{00000000-0005-0000-0000-0000F7010000}"/>
    <cellStyle name="Comma 22" xfId="592" xr:uid="{00000000-0005-0000-0000-0000F8010000}"/>
    <cellStyle name="Comma 23" xfId="593" xr:uid="{00000000-0005-0000-0000-0000F9010000}"/>
    <cellStyle name="Comma 24" xfId="594" xr:uid="{00000000-0005-0000-0000-0000FA010000}"/>
    <cellStyle name="Comma 25" xfId="595" xr:uid="{00000000-0005-0000-0000-0000FB010000}"/>
    <cellStyle name="Comma 26" xfId="596" xr:uid="{00000000-0005-0000-0000-0000FC010000}"/>
    <cellStyle name="Comma 27" xfId="597" xr:uid="{00000000-0005-0000-0000-0000FD010000}"/>
    <cellStyle name="Comma 28" xfId="598" xr:uid="{00000000-0005-0000-0000-0000FE010000}"/>
    <cellStyle name="Comma 29" xfId="599" xr:uid="{00000000-0005-0000-0000-0000FF010000}"/>
    <cellStyle name="Comma 3" xfId="20" xr:uid="{00000000-0005-0000-0000-000000020000}"/>
    <cellStyle name="Comma 3 2" xfId="53" xr:uid="{00000000-0005-0000-0000-000001020000}"/>
    <cellStyle name="Comma 3 3" xfId="105" xr:uid="{00000000-0005-0000-0000-000002020000}"/>
    <cellStyle name="Comma 3 4" xfId="600" xr:uid="{00000000-0005-0000-0000-000003020000}"/>
    <cellStyle name="Comma 3 5" xfId="601" xr:uid="{00000000-0005-0000-0000-000004020000}"/>
    <cellStyle name="Comma 3 6" xfId="602" xr:uid="{00000000-0005-0000-0000-000005020000}"/>
    <cellStyle name="Comma 3 7" xfId="603" xr:uid="{00000000-0005-0000-0000-000006020000}"/>
    <cellStyle name="Comma 3 8" xfId="604" xr:uid="{00000000-0005-0000-0000-000007020000}"/>
    <cellStyle name="Comma 30" xfId="605" xr:uid="{00000000-0005-0000-0000-000008020000}"/>
    <cellStyle name="Comma 31" xfId="606" xr:uid="{00000000-0005-0000-0000-000009020000}"/>
    <cellStyle name="Comma 32" xfId="607" xr:uid="{00000000-0005-0000-0000-00000A020000}"/>
    <cellStyle name="Comma 33" xfId="608" xr:uid="{00000000-0005-0000-0000-00000B020000}"/>
    <cellStyle name="Comma 34" xfId="609" xr:uid="{00000000-0005-0000-0000-00000C020000}"/>
    <cellStyle name="Comma 35" xfId="610" xr:uid="{00000000-0005-0000-0000-00000D020000}"/>
    <cellStyle name="Comma 36" xfId="611" xr:uid="{00000000-0005-0000-0000-00000E020000}"/>
    <cellStyle name="Comma 37" xfId="612" xr:uid="{00000000-0005-0000-0000-00000F020000}"/>
    <cellStyle name="Comma 38" xfId="613" xr:uid="{00000000-0005-0000-0000-000010020000}"/>
    <cellStyle name="Comma 39" xfId="614" xr:uid="{00000000-0005-0000-0000-000011020000}"/>
    <cellStyle name="Comma 4" xfId="21" xr:uid="{00000000-0005-0000-0000-000012020000}"/>
    <cellStyle name="Comma 4 2" xfId="615" xr:uid="{00000000-0005-0000-0000-000013020000}"/>
    <cellStyle name="Comma 4 3" xfId="616" xr:uid="{00000000-0005-0000-0000-000014020000}"/>
    <cellStyle name="Comma 4 3 2" xfId="617" xr:uid="{00000000-0005-0000-0000-000015020000}"/>
    <cellStyle name="Comma 4 4" xfId="618" xr:uid="{00000000-0005-0000-0000-000016020000}"/>
    <cellStyle name="Comma 4 5" xfId="619" xr:uid="{00000000-0005-0000-0000-000017020000}"/>
    <cellStyle name="Comma 40" xfId="620" xr:uid="{00000000-0005-0000-0000-000018020000}"/>
    <cellStyle name="Comma 41" xfId="621" xr:uid="{00000000-0005-0000-0000-000019020000}"/>
    <cellStyle name="Comma 42" xfId="622" xr:uid="{00000000-0005-0000-0000-00001A020000}"/>
    <cellStyle name="Comma 43" xfId="623" xr:uid="{00000000-0005-0000-0000-00001B020000}"/>
    <cellStyle name="Comma 44" xfId="624" xr:uid="{00000000-0005-0000-0000-00001C020000}"/>
    <cellStyle name="Comma 45" xfId="625" xr:uid="{00000000-0005-0000-0000-00001D020000}"/>
    <cellStyle name="Comma 46" xfId="626" xr:uid="{00000000-0005-0000-0000-00001E020000}"/>
    <cellStyle name="Comma 47" xfId="627" xr:uid="{00000000-0005-0000-0000-00001F020000}"/>
    <cellStyle name="Comma 48" xfId="628" xr:uid="{00000000-0005-0000-0000-000020020000}"/>
    <cellStyle name="Comma 49" xfId="629" xr:uid="{00000000-0005-0000-0000-000021020000}"/>
    <cellStyle name="Comma 5" xfId="22" xr:uid="{00000000-0005-0000-0000-000022020000}"/>
    <cellStyle name="Comma 50" xfId="630" xr:uid="{00000000-0005-0000-0000-000023020000}"/>
    <cellStyle name="Comma 51" xfId="631" xr:uid="{00000000-0005-0000-0000-000024020000}"/>
    <cellStyle name="Comma 52" xfId="632" xr:uid="{00000000-0005-0000-0000-000025020000}"/>
    <cellStyle name="Comma 53" xfId="633" xr:uid="{00000000-0005-0000-0000-000026020000}"/>
    <cellStyle name="Comma 54" xfId="634" xr:uid="{00000000-0005-0000-0000-000027020000}"/>
    <cellStyle name="Comma 55" xfId="635" xr:uid="{00000000-0005-0000-0000-000028020000}"/>
    <cellStyle name="Comma 56" xfId="636" xr:uid="{00000000-0005-0000-0000-000029020000}"/>
    <cellStyle name="Comma 57" xfId="637" xr:uid="{00000000-0005-0000-0000-00002A020000}"/>
    <cellStyle name="Comma 58" xfId="638" xr:uid="{00000000-0005-0000-0000-00002B020000}"/>
    <cellStyle name="Comma 6" xfId="33" xr:uid="{00000000-0005-0000-0000-00002C020000}"/>
    <cellStyle name="Comma 6 2" xfId="70" xr:uid="{00000000-0005-0000-0000-00002D020000}"/>
    <cellStyle name="Comma 6 2 2" xfId="87" xr:uid="{00000000-0005-0000-0000-00002E020000}"/>
    <cellStyle name="Comma 6 2 3" xfId="100" xr:uid="{00000000-0005-0000-0000-00002F020000}"/>
    <cellStyle name="Comma 6 3" xfId="80" xr:uid="{00000000-0005-0000-0000-000030020000}"/>
    <cellStyle name="Comma 6 4" xfId="93" xr:uid="{00000000-0005-0000-0000-000031020000}"/>
    <cellStyle name="Comma 7" xfId="64" xr:uid="{00000000-0005-0000-0000-000032020000}"/>
    <cellStyle name="Comma 7 2" xfId="84" xr:uid="{00000000-0005-0000-0000-000033020000}"/>
    <cellStyle name="Comma 7 3" xfId="97" xr:uid="{00000000-0005-0000-0000-000034020000}"/>
    <cellStyle name="Comma 8" xfId="77" xr:uid="{00000000-0005-0000-0000-000035020000}"/>
    <cellStyle name="Comma 9" xfId="90" xr:uid="{00000000-0005-0000-0000-000036020000}"/>
    <cellStyle name="Comma0" xfId="6" xr:uid="{00000000-0005-0000-0000-000037020000}"/>
    <cellStyle name="Comma0 - Style3" xfId="639" xr:uid="{00000000-0005-0000-0000-000038020000}"/>
    <cellStyle name="Comma0 - Style4" xfId="640" xr:uid="{00000000-0005-0000-0000-000039020000}"/>
    <cellStyle name="Comma0 2" xfId="641" xr:uid="{00000000-0005-0000-0000-00003A020000}"/>
    <cellStyle name="Comma0 2 2" xfId="642" xr:uid="{00000000-0005-0000-0000-00003B020000}"/>
    <cellStyle name="Comma0 3" xfId="643" xr:uid="{00000000-0005-0000-0000-00003C020000}"/>
    <cellStyle name="Comma0 4" xfId="644" xr:uid="{00000000-0005-0000-0000-00003D020000}"/>
    <cellStyle name="Comma0_2009 10 Yr Plan Key Assumptions" xfId="645" xr:uid="{00000000-0005-0000-0000-00003E020000}"/>
    <cellStyle name="Comma1 - Style1" xfId="646" xr:uid="{00000000-0005-0000-0000-00003F020000}"/>
    <cellStyle name="Currency 2" xfId="23" xr:uid="{00000000-0005-0000-0000-000040020000}"/>
    <cellStyle name="Currency 2 2" xfId="54" xr:uid="{00000000-0005-0000-0000-000041020000}"/>
    <cellStyle name="Currency 3" xfId="32" xr:uid="{00000000-0005-0000-0000-000042020000}"/>
    <cellStyle name="Currency 3 2" xfId="69" xr:uid="{00000000-0005-0000-0000-000043020000}"/>
    <cellStyle name="Currency 3 2 2" xfId="86" xr:uid="{00000000-0005-0000-0000-000044020000}"/>
    <cellStyle name="Currency 3 2 3" xfId="99" xr:uid="{00000000-0005-0000-0000-000045020000}"/>
    <cellStyle name="Currency 3 3" xfId="79" xr:uid="{00000000-0005-0000-0000-000046020000}"/>
    <cellStyle name="Currency 3 4" xfId="92" xr:uid="{00000000-0005-0000-0000-000047020000}"/>
    <cellStyle name="Currency 4" xfId="66" xr:uid="{00000000-0005-0000-0000-000048020000}"/>
    <cellStyle name="Currency 5" xfId="5" xr:uid="{00000000-0005-0000-0000-000049020000}"/>
    <cellStyle name="Currency No Comma" xfId="7" xr:uid="{00000000-0005-0000-0000-00004A020000}"/>
    <cellStyle name="Currency(0)" xfId="647" xr:uid="{00000000-0005-0000-0000-00004B020000}"/>
    <cellStyle name="Currency0" xfId="8" xr:uid="{00000000-0005-0000-0000-00004C020000}"/>
    <cellStyle name="Currency0 2" xfId="648" xr:uid="{00000000-0005-0000-0000-00004D020000}"/>
    <cellStyle name="Currency0 2 2" xfId="649" xr:uid="{00000000-0005-0000-0000-00004E020000}"/>
    <cellStyle name="Currency0 3" xfId="650" xr:uid="{00000000-0005-0000-0000-00004F020000}"/>
    <cellStyle name="Currency0 4" xfId="651" xr:uid="{00000000-0005-0000-0000-000050020000}"/>
    <cellStyle name="Date" xfId="9" xr:uid="{00000000-0005-0000-0000-000051020000}"/>
    <cellStyle name="Date - Style3" xfId="652" xr:uid="{00000000-0005-0000-0000-000052020000}"/>
    <cellStyle name="Date 2" xfId="653" xr:uid="{00000000-0005-0000-0000-000053020000}"/>
    <cellStyle name="Date 2 2" xfId="654" xr:uid="{00000000-0005-0000-0000-000054020000}"/>
    <cellStyle name="Date 3" xfId="655" xr:uid="{00000000-0005-0000-0000-000055020000}"/>
    <cellStyle name="Date 4" xfId="656" xr:uid="{00000000-0005-0000-0000-000056020000}"/>
    <cellStyle name="Date_2009 10 Yr Plan Key Assumptions" xfId="657" xr:uid="{00000000-0005-0000-0000-000057020000}"/>
    <cellStyle name="Fixed" xfId="10" xr:uid="{00000000-0005-0000-0000-000058020000}"/>
    <cellStyle name="Fixed 2" xfId="658" xr:uid="{00000000-0005-0000-0000-000059020000}"/>
    <cellStyle name="Fixed 2 2" xfId="659" xr:uid="{00000000-0005-0000-0000-00005A020000}"/>
    <cellStyle name="Fixed 3" xfId="660" xr:uid="{00000000-0005-0000-0000-00005B020000}"/>
    <cellStyle name="Fixed 4" xfId="661" xr:uid="{00000000-0005-0000-0000-00005C020000}"/>
    <cellStyle name="General" xfId="55" xr:uid="{00000000-0005-0000-0000-00005D020000}"/>
    <cellStyle name="Grey" xfId="662" xr:uid="{00000000-0005-0000-0000-00005E020000}"/>
    <cellStyle name="header" xfId="663" xr:uid="{00000000-0005-0000-0000-00005F020000}"/>
    <cellStyle name="Header1" xfId="664" xr:uid="{00000000-0005-0000-0000-000060020000}"/>
    <cellStyle name="Header2" xfId="665" xr:uid="{00000000-0005-0000-0000-000061020000}"/>
    <cellStyle name="Heading 1 2" xfId="73" xr:uid="{00000000-0005-0000-0000-000062020000}"/>
    <cellStyle name="Heading 2 2" xfId="74" xr:uid="{00000000-0005-0000-0000-000063020000}"/>
    <cellStyle name="Heading 2 2 2" xfId="666" xr:uid="{00000000-0005-0000-0000-000064020000}"/>
    <cellStyle name="Heading 2 3" xfId="667" xr:uid="{00000000-0005-0000-0000-000065020000}"/>
    <cellStyle name="Heading 2 4" xfId="668" xr:uid="{00000000-0005-0000-0000-000066020000}"/>
    <cellStyle name="Heading 2 5" xfId="669" xr:uid="{00000000-0005-0000-0000-000067020000}"/>
    <cellStyle name="Hyperlink" xfId="3" builtinId="8"/>
    <cellStyle name="Hyperlink 2" xfId="56" xr:uid="{00000000-0005-0000-0000-000069020000}"/>
    <cellStyle name="Input [yellow]" xfId="670" xr:uid="{00000000-0005-0000-0000-00006A020000}"/>
    <cellStyle name="Input 10" xfId="671" xr:uid="{00000000-0005-0000-0000-00006B020000}"/>
    <cellStyle name="Input 11" xfId="672" xr:uid="{00000000-0005-0000-0000-00006C020000}"/>
    <cellStyle name="Input 12" xfId="673" xr:uid="{00000000-0005-0000-0000-00006D020000}"/>
    <cellStyle name="Input 13" xfId="674" xr:uid="{00000000-0005-0000-0000-00006E020000}"/>
    <cellStyle name="Input 14" xfId="675" xr:uid="{00000000-0005-0000-0000-00006F020000}"/>
    <cellStyle name="Input 15" xfId="676" xr:uid="{00000000-0005-0000-0000-000070020000}"/>
    <cellStyle name="Input 16" xfId="677" xr:uid="{00000000-0005-0000-0000-000071020000}"/>
    <cellStyle name="Input 17" xfId="678" xr:uid="{00000000-0005-0000-0000-000072020000}"/>
    <cellStyle name="Input 18" xfId="679" xr:uid="{00000000-0005-0000-0000-000073020000}"/>
    <cellStyle name="Input 19" xfId="680" xr:uid="{00000000-0005-0000-0000-000074020000}"/>
    <cellStyle name="Input 2" xfId="75" xr:uid="{00000000-0005-0000-0000-000075020000}"/>
    <cellStyle name="Input 20" xfId="681" xr:uid="{00000000-0005-0000-0000-000076020000}"/>
    <cellStyle name="Input 21" xfId="682" xr:uid="{00000000-0005-0000-0000-000077020000}"/>
    <cellStyle name="Input 22" xfId="683" xr:uid="{00000000-0005-0000-0000-000078020000}"/>
    <cellStyle name="Input 23" xfId="684" xr:uid="{00000000-0005-0000-0000-000079020000}"/>
    <cellStyle name="Input 24" xfId="685" xr:uid="{00000000-0005-0000-0000-00007A020000}"/>
    <cellStyle name="Input 25" xfId="686" xr:uid="{00000000-0005-0000-0000-00007B020000}"/>
    <cellStyle name="Input 26" xfId="687" xr:uid="{00000000-0005-0000-0000-00007C020000}"/>
    <cellStyle name="Input 27" xfId="688" xr:uid="{00000000-0005-0000-0000-00007D020000}"/>
    <cellStyle name="Input 28" xfId="689" xr:uid="{00000000-0005-0000-0000-00007E020000}"/>
    <cellStyle name="Input 29" xfId="690" xr:uid="{00000000-0005-0000-0000-00007F020000}"/>
    <cellStyle name="Input 3" xfId="691" xr:uid="{00000000-0005-0000-0000-000080020000}"/>
    <cellStyle name="Input 30" xfId="692" xr:uid="{00000000-0005-0000-0000-000081020000}"/>
    <cellStyle name="Input 31" xfId="693" xr:uid="{00000000-0005-0000-0000-000082020000}"/>
    <cellStyle name="Input 32" xfId="694" xr:uid="{00000000-0005-0000-0000-000083020000}"/>
    <cellStyle name="Input 33" xfId="695" xr:uid="{00000000-0005-0000-0000-000084020000}"/>
    <cellStyle name="Input 34" xfId="696" xr:uid="{00000000-0005-0000-0000-000085020000}"/>
    <cellStyle name="Input 35" xfId="697" xr:uid="{00000000-0005-0000-0000-000086020000}"/>
    <cellStyle name="Input 36" xfId="698" xr:uid="{00000000-0005-0000-0000-000087020000}"/>
    <cellStyle name="Input 37" xfId="699" xr:uid="{00000000-0005-0000-0000-000088020000}"/>
    <cellStyle name="Input 38" xfId="700" xr:uid="{00000000-0005-0000-0000-000089020000}"/>
    <cellStyle name="Input 4" xfId="701" xr:uid="{00000000-0005-0000-0000-00008A020000}"/>
    <cellStyle name="Input 5" xfId="702" xr:uid="{00000000-0005-0000-0000-00008B020000}"/>
    <cellStyle name="Input 6" xfId="703" xr:uid="{00000000-0005-0000-0000-00008C020000}"/>
    <cellStyle name="Input 7" xfId="704" xr:uid="{00000000-0005-0000-0000-00008D020000}"/>
    <cellStyle name="Input 8" xfId="705" xr:uid="{00000000-0005-0000-0000-00008E020000}"/>
    <cellStyle name="Input 9" xfId="706" xr:uid="{00000000-0005-0000-0000-00008F020000}"/>
    <cellStyle name="MCP" xfId="11" xr:uid="{00000000-0005-0000-0000-000090020000}"/>
    <cellStyle name="nONE" xfId="57" xr:uid="{00000000-0005-0000-0000-000091020000}"/>
    <cellStyle name="noninput" xfId="12" xr:uid="{00000000-0005-0000-0000-000092020000}"/>
    <cellStyle name="noninput 2" xfId="707" xr:uid="{00000000-0005-0000-0000-000093020000}"/>
    <cellStyle name="noninput 3" xfId="708" xr:uid="{00000000-0005-0000-0000-000094020000}"/>
    <cellStyle name="noninput 4" xfId="709" xr:uid="{00000000-0005-0000-0000-000095020000}"/>
    <cellStyle name="Normal" xfId="0" builtinId="0"/>
    <cellStyle name="Normal - Style1" xfId="710" xr:uid="{00000000-0005-0000-0000-000097020000}"/>
    <cellStyle name="Normal 10" xfId="4" xr:uid="{00000000-0005-0000-0000-000098020000}"/>
    <cellStyle name="Normal 10 2" xfId="711" xr:uid="{00000000-0005-0000-0000-000099020000}"/>
    <cellStyle name="Normal 10 2 2" xfId="712" xr:uid="{00000000-0005-0000-0000-00009A020000}"/>
    <cellStyle name="Normal 10 2 3" xfId="713" xr:uid="{00000000-0005-0000-0000-00009B020000}"/>
    <cellStyle name="Normal 10 2 4" xfId="714" xr:uid="{00000000-0005-0000-0000-00009C020000}"/>
    <cellStyle name="Normal 10 3" xfId="715" xr:uid="{00000000-0005-0000-0000-00009D020000}"/>
    <cellStyle name="Normal 10 4" xfId="716" xr:uid="{00000000-0005-0000-0000-00009E020000}"/>
    <cellStyle name="Normal 11" xfId="103" xr:uid="{00000000-0005-0000-0000-00009F020000}"/>
    <cellStyle name="Normal 11 2" xfId="104" xr:uid="{00000000-0005-0000-0000-0000A0020000}"/>
    <cellStyle name="Normal 11 3" xfId="717" xr:uid="{00000000-0005-0000-0000-0000A1020000}"/>
    <cellStyle name="Normal 12" xfId="718" xr:uid="{00000000-0005-0000-0000-0000A2020000}"/>
    <cellStyle name="Normal 12 2" xfId="719" xr:uid="{00000000-0005-0000-0000-0000A3020000}"/>
    <cellStyle name="Normal 12 2 2" xfId="720" xr:uid="{00000000-0005-0000-0000-0000A4020000}"/>
    <cellStyle name="Normal 12 2 3" xfId="721" xr:uid="{00000000-0005-0000-0000-0000A5020000}"/>
    <cellStyle name="Normal 12 3" xfId="722" xr:uid="{00000000-0005-0000-0000-0000A6020000}"/>
    <cellStyle name="Normal 12 3 2" xfId="723" xr:uid="{00000000-0005-0000-0000-0000A7020000}"/>
    <cellStyle name="Normal 12 4" xfId="724" xr:uid="{00000000-0005-0000-0000-0000A8020000}"/>
    <cellStyle name="Normal 13" xfId="725" xr:uid="{00000000-0005-0000-0000-0000A9020000}"/>
    <cellStyle name="Normal 13 2" xfId="726" xr:uid="{00000000-0005-0000-0000-0000AA020000}"/>
    <cellStyle name="Normal 13 2 2" xfId="727" xr:uid="{00000000-0005-0000-0000-0000AB020000}"/>
    <cellStyle name="Normal 13 2 3" xfId="728" xr:uid="{00000000-0005-0000-0000-0000AC020000}"/>
    <cellStyle name="Normal 13 3" xfId="729" xr:uid="{00000000-0005-0000-0000-0000AD020000}"/>
    <cellStyle name="Normal 13 3 2" xfId="730" xr:uid="{00000000-0005-0000-0000-0000AE020000}"/>
    <cellStyle name="Normal 13 4" xfId="731" xr:uid="{00000000-0005-0000-0000-0000AF020000}"/>
    <cellStyle name="Normal 14" xfId="732" xr:uid="{00000000-0005-0000-0000-0000B0020000}"/>
    <cellStyle name="Normal 14 2" xfId="733" xr:uid="{00000000-0005-0000-0000-0000B1020000}"/>
    <cellStyle name="Normal 14 2 2" xfId="734" xr:uid="{00000000-0005-0000-0000-0000B2020000}"/>
    <cellStyle name="Normal 14 2 3" xfId="735" xr:uid="{00000000-0005-0000-0000-0000B3020000}"/>
    <cellStyle name="Normal 14 3" xfId="736" xr:uid="{00000000-0005-0000-0000-0000B4020000}"/>
    <cellStyle name="Normal 14 3 2" xfId="737" xr:uid="{00000000-0005-0000-0000-0000B5020000}"/>
    <cellStyle name="Normal 14 4" xfId="738" xr:uid="{00000000-0005-0000-0000-0000B6020000}"/>
    <cellStyle name="Normal 15" xfId="739" xr:uid="{00000000-0005-0000-0000-0000B7020000}"/>
    <cellStyle name="Normal 15 2" xfId="740" xr:uid="{00000000-0005-0000-0000-0000B8020000}"/>
    <cellStyle name="Normal 15 2 2" xfId="741" xr:uid="{00000000-0005-0000-0000-0000B9020000}"/>
    <cellStyle name="Normal 15 2 3" xfId="742" xr:uid="{00000000-0005-0000-0000-0000BA020000}"/>
    <cellStyle name="Normal 15 3" xfId="743" xr:uid="{00000000-0005-0000-0000-0000BB020000}"/>
    <cellStyle name="Normal 15 3 2" xfId="744" xr:uid="{00000000-0005-0000-0000-0000BC020000}"/>
    <cellStyle name="Normal 15 4" xfId="745" xr:uid="{00000000-0005-0000-0000-0000BD020000}"/>
    <cellStyle name="Normal 16" xfId="746" xr:uid="{00000000-0005-0000-0000-0000BE020000}"/>
    <cellStyle name="Normal 16 2" xfId="747" xr:uid="{00000000-0005-0000-0000-0000BF020000}"/>
    <cellStyle name="Normal 16 2 2" xfId="748" xr:uid="{00000000-0005-0000-0000-0000C0020000}"/>
    <cellStyle name="Normal 16 3" xfId="749" xr:uid="{00000000-0005-0000-0000-0000C1020000}"/>
    <cellStyle name="Normal 16 3 2" xfId="750" xr:uid="{00000000-0005-0000-0000-0000C2020000}"/>
    <cellStyle name="Normal 16 4" xfId="751" xr:uid="{00000000-0005-0000-0000-0000C3020000}"/>
    <cellStyle name="Normal 17" xfId="752" xr:uid="{00000000-0005-0000-0000-0000C4020000}"/>
    <cellStyle name="Normal 17 2" xfId="753" xr:uid="{00000000-0005-0000-0000-0000C5020000}"/>
    <cellStyle name="Normal 17 3" xfId="754" xr:uid="{00000000-0005-0000-0000-0000C6020000}"/>
    <cellStyle name="Normal 18" xfId="755" xr:uid="{00000000-0005-0000-0000-0000C7020000}"/>
    <cellStyle name="Normal 18 2" xfId="756" xr:uid="{00000000-0005-0000-0000-0000C8020000}"/>
    <cellStyle name="Normal 18 3" xfId="757" xr:uid="{00000000-0005-0000-0000-0000C9020000}"/>
    <cellStyle name="Normal 19" xfId="758" xr:uid="{00000000-0005-0000-0000-0000CA020000}"/>
    <cellStyle name="Normal 19 2" xfId="759" xr:uid="{00000000-0005-0000-0000-0000CB020000}"/>
    <cellStyle name="Normal 19 3" xfId="760" xr:uid="{00000000-0005-0000-0000-0000CC020000}"/>
    <cellStyle name="Normal 2" xfId="24" xr:uid="{00000000-0005-0000-0000-0000CD020000}"/>
    <cellStyle name="Normal 2 2" xfId="25" xr:uid="{00000000-0005-0000-0000-0000CE020000}"/>
    <cellStyle name="Normal 2 2 2" xfId="761" xr:uid="{00000000-0005-0000-0000-0000CF020000}"/>
    <cellStyle name="Normal 2 2 2 2" xfId="762" xr:uid="{00000000-0005-0000-0000-0000D0020000}"/>
    <cellStyle name="Normal 2 2 2 3" xfId="763" xr:uid="{00000000-0005-0000-0000-0000D1020000}"/>
    <cellStyle name="Normal 2 2 2 4" xfId="764" xr:uid="{00000000-0005-0000-0000-0000D2020000}"/>
    <cellStyle name="Normal 2 2 3" xfId="765" xr:uid="{00000000-0005-0000-0000-0000D3020000}"/>
    <cellStyle name="Normal 2 2 4" xfId="766" xr:uid="{00000000-0005-0000-0000-0000D4020000}"/>
    <cellStyle name="Normal 2 3" xfId="58" xr:uid="{00000000-0005-0000-0000-0000D5020000}"/>
    <cellStyle name="Normal 2 3 2" xfId="767" xr:uid="{00000000-0005-0000-0000-0000D6020000}"/>
    <cellStyle name="Normal 2 3 3" xfId="768" xr:uid="{00000000-0005-0000-0000-0000D7020000}"/>
    <cellStyle name="Normal 2 4" xfId="107" xr:uid="{00000000-0005-0000-0000-0000D8020000}"/>
    <cellStyle name="Normal 2 4 2" xfId="769" xr:uid="{00000000-0005-0000-0000-0000D9020000}"/>
    <cellStyle name="Normal 2 4 3" xfId="770" xr:uid="{00000000-0005-0000-0000-0000DA020000}"/>
    <cellStyle name="Normal 2 5" xfId="771" xr:uid="{00000000-0005-0000-0000-0000DB020000}"/>
    <cellStyle name="Normal 2 5 2" xfId="772" xr:uid="{00000000-0005-0000-0000-0000DC020000}"/>
    <cellStyle name="Normal 2 6" xfId="773" xr:uid="{00000000-0005-0000-0000-0000DD020000}"/>
    <cellStyle name="Normal 2 6 2" xfId="774" xr:uid="{00000000-0005-0000-0000-0000DE020000}"/>
    <cellStyle name="Normal 20" xfId="775" xr:uid="{00000000-0005-0000-0000-0000DF020000}"/>
    <cellStyle name="Normal 20 2" xfId="776" xr:uid="{00000000-0005-0000-0000-0000E0020000}"/>
    <cellStyle name="Normal 20 3" xfId="777" xr:uid="{00000000-0005-0000-0000-0000E1020000}"/>
    <cellStyle name="Normal 21" xfId="778" xr:uid="{00000000-0005-0000-0000-0000E2020000}"/>
    <cellStyle name="Normal 21 2" xfId="779" xr:uid="{00000000-0005-0000-0000-0000E3020000}"/>
    <cellStyle name="Normal 21 3" xfId="780" xr:uid="{00000000-0005-0000-0000-0000E4020000}"/>
    <cellStyle name="Normal 22" xfId="781" xr:uid="{00000000-0005-0000-0000-0000E5020000}"/>
    <cellStyle name="Normal 22 2" xfId="782" xr:uid="{00000000-0005-0000-0000-0000E6020000}"/>
    <cellStyle name="Normal 22 2 2" xfId="783" xr:uid="{00000000-0005-0000-0000-0000E7020000}"/>
    <cellStyle name="Normal 22 3" xfId="784" xr:uid="{00000000-0005-0000-0000-0000E8020000}"/>
    <cellStyle name="Normal 22 4" xfId="785" xr:uid="{00000000-0005-0000-0000-0000E9020000}"/>
    <cellStyle name="Normal 23" xfId="786" xr:uid="{00000000-0005-0000-0000-0000EA020000}"/>
    <cellStyle name="Normal 23 2" xfId="787" xr:uid="{00000000-0005-0000-0000-0000EB020000}"/>
    <cellStyle name="Normal 24" xfId="788" xr:uid="{00000000-0005-0000-0000-0000EC020000}"/>
    <cellStyle name="Normal 24 2" xfId="789" xr:uid="{00000000-0005-0000-0000-0000ED020000}"/>
    <cellStyle name="Normal 25" xfId="790" xr:uid="{00000000-0005-0000-0000-0000EE020000}"/>
    <cellStyle name="Normal 25 2" xfId="791" xr:uid="{00000000-0005-0000-0000-0000EF020000}"/>
    <cellStyle name="Normal 25 3" xfId="792" xr:uid="{00000000-0005-0000-0000-0000F0020000}"/>
    <cellStyle name="Normal 26" xfId="793" xr:uid="{00000000-0005-0000-0000-0000F1020000}"/>
    <cellStyle name="Normal 26 2" xfId="794" xr:uid="{00000000-0005-0000-0000-0000F2020000}"/>
    <cellStyle name="Normal 27" xfId="795" xr:uid="{00000000-0005-0000-0000-0000F3020000}"/>
    <cellStyle name="Normal 28" xfId="796" xr:uid="{00000000-0005-0000-0000-0000F4020000}"/>
    <cellStyle name="Normal 28 2" xfId="797" xr:uid="{00000000-0005-0000-0000-0000F5020000}"/>
    <cellStyle name="Normal 29" xfId="798" xr:uid="{00000000-0005-0000-0000-0000F6020000}"/>
    <cellStyle name="Normal 29 2" xfId="799" xr:uid="{00000000-0005-0000-0000-0000F7020000}"/>
    <cellStyle name="Normal 3" xfId="26" xr:uid="{00000000-0005-0000-0000-0000F8020000}"/>
    <cellStyle name="Normal 3 2" xfId="59" xr:uid="{00000000-0005-0000-0000-0000F9020000}"/>
    <cellStyle name="Normal 3 2 2" xfId="800" xr:uid="{00000000-0005-0000-0000-0000FA020000}"/>
    <cellStyle name="Normal 3 2 3" xfId="801" xr:uid="{00000000-0005-0000-0000-0000FB020000}"/>
    <cellStyle name="Normal 3 2 4" xfId="802" xr:uid="{00000000-0005-0000-0000-0000FC020000}"/>
    <cellStyle name="Normal 3 2 5" xfId="803" xr:uid="{00000000-0005-0000-0000-0000FD020000}"/>
    <cellStyle name="Normal 3 3" xfId="108" xr:uid="{00000000-0005-0000-0000-0000FE020000}"/>
    <cellStyle name="Normal 3 3 2" xfId="804" xr:uid="{00000000-0005-0000-0000-0000FF020000}"/>
    <cellStyle name="Normal 3 4" xfId="805" xr:uid="{00000000-0005-0000-0000-000000030000}"/>
    <cellStyle name="Normal 30" xfId="806" xr:uid="{00000000-0005-0000-0000-000001030000}"/>
    <cellStyle name="Normal 30 2" xfId="807" xr:uid="{00000000-0005-0000-0000-000002030000}"/>
    <cellStyle name="Normal 31" xfId="808" xr:uid="{00000000-0005-0000-0000-000003030000}"/>
    <cellStyle name="Normal 31 2" xfId="809" xr:uid="{00000000-0005-0000-0000-000004030000}"/>
    <cellStyle name="Normal 31 3" xfId="810" xr:uid="{00000000-0005-0000-0000-000005030000}"/>
    <cellStyle name="Normal 32" xfId="811" xr:uid="{00000000-0005-0000-0000-000006030000}"/>
    <cellStyle name="Normal 32 2" xfId="812" xr:uid="{00000000-0005-0000-0000-000007030000}"/>
    <cellStyle name="Normal 33" xfId="813" xr:uid="{00000000-0005-0000-0000-000008030000}"/>
    <cellStyle name="Normal 33 2" xfId="814" xr:uid="{00000000-0005-0000-0000-000009030000}"/>
    <cellStyle name="Normal 34" xfId="815" xr:uid="{00000000-0005-0000-0000-00000A030000}"/>
    <cellStyle name="Normal 34 2" xfId="816" xr:uid="{00000000-0005-0000-0000-00000B030000}"/>
    <cellStyle name="Normal 35" xfId="817" xr:uid="{00000000-0005-0000-0000-00000C030000}"/>
    <cellStyle name="Normal 35 2" xfId="818" xr:uid="{00000000-0005-0000-0000-00000D030000}"/>
    <cellStyle name="Normal 36" xfId="819" xr:uid="{00000000-0005-0000-0000-00000E030000}"/>
    <cellStyle name="Normal 36 2" xfId="820" xr:uid="{00000000-0005-0000-0000-00000F030000}"/>
    <cellStyle name="Normal 37" xfId="821" xr:uid="{00000000-0005-0000-0000-000010030000}"/>
    <cellStyle name="Normal 37 2" xfId="822" xr:uid="{00000000-0005-0000-0000-000011030000}"/>
    <cellStyle name="Normal 38" xfId="823" xr:uid="{00000000-0005-0000-0000-000012030000}"/>
    <cellStyle name="Normal 38 2" xfId="824" xr:uid="{00000000-0005-0000-0000-000013030000}"/>
    <cellStyle name="Normal 39" xfId="825" xr:uid="{00000000-0005-0000-0000-000014030000}"/>
    <cellStyle name="Normal 39 2" xfId="826" xr:uid="{00000000-0005-0000-0000-000015030000}"/>
    <cellStyle name="Normal 4" xfId="27" xr:uid="{00000000-0005-0000-0000-000016030000}"/>
    <cellStyle name="Normal 4 2" xfId="28" xr:uid="{00000000-0005-0000-0000-000017030000}"/>
    <cellStyle name="Normal 4 2 2" xfId="68" xr:uid="{00000000-0005-0000-0000-000018030000}"/>
    <cellStyle name="Normal 4 2 2 2" xfId="85" xr:uid="{00000000-0005-0000-0000-000019030000}"/>
    <cellStyle name="Normal 4 2 2 3" xfId="98" xr:uid="{00000000-0005-0000-0000-00001A030000}"/>
    <cellStyle name="Normal 4 2 3" xfId="78" xr:uid="{00000000-0005-0000-0000-00001B030000}"/>
    <cellStyle name="Normal 4 2 4" xfId="91" xr:uid="{00000000-0005-0000-0000-00001C030000}"/>
    <cellStyle name="Normal 4 3" xfId="106" xr:uid="{00000000-0005-0000-0000-00001D030000}"/>
    <cellStyle name="Normal 4 4" xfId="827" xr:uid="{00000000-0005-0000-0000-00001E030000}"/>
    <cellStyle name="Normal 40" xfId="828" xr:uid="{00000000-0005-0000-0000-00001F030000}"/>
    <cellStyle name="Normal 41" xfId="829" xr:uid="{00000000-0005-0000-0000-000020030000}"/>
    <cellStyle name="Normal 42" xfId="830" xr:uid="{00000000-0005-0000-0000-000021030000}"/>
    <cellStyle name="Normal 43" xfId="831" xr:uid="{00000000-0005-0000-0000-000022030000}"/>
    <cellStyle name="Normal 44" xfId="832" xr:uid="{00000000-0005-0000-0000-000023030000}"/>
    <cellStyle name="Normal 45" xfId="833" xr:uid="{00000000-0005-0000-0000-000024030000}"/>
    <cellStyle name="Normal 46" xfId="834" xr:uid="{00000000-0005-0000-0000-000025030000}"/>
    <cellStyle name="Normal 47" xfId="835" xr:uid="{00000000-0005-0000-0000-000026030000}"/>
    <cellStyle name="Normal 48" xfId="836" xr:uid="{00000000-0005-0000-0000-000027030000}"/>
    <cellStyle name="Normal 49" xfId="837" xr:uid="{00000000-0005-0000-0000-000028030000}"/>
    <cellStyle name="Normal 5" xfId="29" xr:uid="{00000000-0005-0000-0000-000029030000}"/>
    <cellStyle name="Normal 5 2" xfId="838" xr:uid="{00000000-0005-0000-0000-00002A030000}"/>
    <cellStyle name="Normal 5 2 2" xfId="839" xr:uid="{00000000-0005-0000-0000-00002B030000}"/>
    <cellStyle name="Normal 5 2 2 2" xfId="840" xr:uid="{00000000-0005-0000-0000-00002C030000}"/>
    <cellStyle name="Normal 5 2 2 3" xfId="841" xr:uid="{00000000-0005-0000-0000-00002D030000}"/>
    <cellStyle name="Normal 5 2 3" xfId="842" xr:uid="{00000000-0005-0000-0000-00002E030000}"/>
    <cellStyle name="Normal 5 2 4" xfId="843" xr:uid="{00000000-0005-0000-0000-00002F030000}"/>
    <cellStyle name="Normal 5 2 5" xfId="844" xr:uid="{00000000-0005-0000-0000-000030030000}"/>
    <cellStyle name="Normal 5 3" xfId="845" xr:uid="{00000000-0005-0000-0000-000031030000}"/>
    <cellStyle name="Normal 5 3 2" xfId="846" xr:uid="{00000000-0005-0000-0000-000032030000}"/>
    <cellStyle name="Normal 5 3 3" xfId="847" xr:uid="{00000000-0005-0000-0000-000033030000}"/>
    <cellStyle name="Normal 5 4" xfId="848" xr:uid="{00000000-0005-0000-0000-000034030000}"/>
    <cellStyle name="Normal 5 5" xfId="849" xr:uid="{00000000-0005-0000-0000-000035030000}"/>
    <cellStyle name="Normal 5 5 2" xfId="850" xr:uid="{00000000-0005-0000-0000-000036030000}"/>
    <cellStyle name="Normal 50" xfId="851" xr:uid="{00000000-0005-0000-0000-000037030000}"/>
    <cellStyle name="Normal 51" xfId="852" xr:uid="{00000000-0005-0000-0000-000038030000}"/>
    <cellStyle name="Normal 52" xfId="853" xr:uid="{00000000-0005-0000-0000-000039030000}"/>
    <cellStyle name="Normal 53" xfId="854" xr:uid="{00000000-0005-0000-0000-00003A030000}"/>
    <cellStyle name="Normal 54" xfId="855" xr:uid="{00000000-0005-0000-0000-00003B030000}"/>
    <cellStyle name="Normal 55" xfId="856" xr:uid="{00000000-0005-0000-0000-00003C030000}"/>
    <cellStyle name="Normal 56" xfId="857" xr:uid="{00000000-0005-0000-0000-00003D030000}"/>
    <cellStyle name="Normal 57" xfId="858" xr:uid="{00000000-0005-0000-0000-00003E030000}"/>
    <cellStyle name="Normal 58" xfId="859" xr:uid="{00000000-0005-0000-0000-00003F030000}"/>
    <cellStyle name="Normal 59" xfId="860" xr:uid="{00000000-0005-0000-0000-000040030000}"/>
    <cellStyle name="Normal 6" xfId="30" xr:uid="{00000000-0005-0000-0000-000041030000}"/>
    <cellStyle name="Normal 6 2" xfId="861" xr:uid="{00000000-0005-0000-0000-000042030000}"/>
    <cellStyle name="Normal 6 2 2" xfId="862" xr:uid="{00000000-0005-0000-0000-000043030000}"/>
    <cellStyle name="Normal 6 3" xfId="863" xr:uid="{00000000-0005-0000-0000-000044030000}"/>
    <cellStyle name="Normal 6 4" xfId="864" xr:uid="{00000000-0005-0000-0000-000045030000}"/>
    <cellStyle name="Normal 60" xfId="865" xr:uid="{00000000-0005-0000-0000-000046030000}"/>
    <cellStyle name="Normal 61" xfId="866" xr:uid="{00000000-0005-0000-0000-000047030000}"/>
    <cellStyle name="Normal 62" xfId="867" xr:uid="{00000000-0005-0000-0000-000048030000}"/>
    <cellStyle name="Normal 63" xfId="868" xr:uid="{00000000-0005-0000-0000-000049030000}"/>
    <cellStyle name="Normal 64" xfId="869" xr:uid="{00000000-0005-0000-0000-00004A030000}"/>
    <cellStyle name="Normal 65" xfId="870" xr:uid="{00000000-0005-0000-0000-00004B030000}"/>
    <cellStyle name="Normal 66" xfId="871" xr:uid="{00000000-0005-0000-0000-00004C030000}"/>
    <cellStyle name="Normal 67" xfId="872" xr:uid="{00000000-0005-0000-0000-00004D030000}"/>
    <cellStyle name="Normal 68" xfId="873" xr:uid="{00000000-0005-0000-0000-00004E030000}"/>
    <cellStyle name="Normal 69" xfId="874" xr:uid="{00000000-0005-0000-0000-00004F030000}"/>
    <cellStyle name="Normal 7" xfId="60" xr:uid="{00000000-0005-0000-0000-000050030000}"/>
    <cellStyle name="Normal 7 2" xfId="72" xr:uid="{00000000-0005-0000-0000-000051030000}"/>
    <cellStyle name="Normal 7 2 2" xfId="89" xr:uid="{00000000-0005-0000-0000-000052030000}"/>
    <cellStyle name="Normal 7 2 2 2" xfId="875" xr:uid="{00000000-0005-0000-0000-000053030000}"/>
    <cellStyle name="Normal 7 2 2 3" xfId="876" xr:uid="{00000000-0005-0000-0000-000054030000}"/>
    <cellStyle name="Normal 7 2 3" xfId="102" xr:uid="{00000000-0005-0000-0000-000055030000}"/>
    <cellStyle name="Normal 7 2 4" xfId="877" xr:uid="{00000000-0005-0000-0000-000056030000}"/>
    <cellStyle name="Normal 7 2 5" xfId="878" xr:uid="{00000000-0005-0000-0000-000057030000}"/>
    <cellStyle name="Normal 7 3" xfId="82" xr:uid="{00000000-0005-0000-0000-000058030000}"/>
    <cellStyle name="Normal 7 3 2" xfId="879" xr:uid="{00000000-0005-0000-0000-000059030000}"/>
    <cellStyle name="Normal 7 3 2 2" xfId="880" xr:uid="{00000000-0005-0000-0000-00005A030000}"/>
    <cellStyle name="Normal 7 3 3" xfId="881" xr:uid="{00000000-0005-0000-0000-00005B030000}"/>
    <cellStyle name="Normal 7 3 4" xfId="882" xr:uid="{00000000-0005-0000-0000-00005C030000}"/>
    <cellStyle name="Normal 7 4" xfId="95" xr:uid="{00000000-0005-0000-0000-00005D030000}"/>
    <cellStyle name="Normal 7 5" xfId="883" xr:uid="{00000000-0005-0000-0000-00005E030000}"/>
    <cellStyle name="Normal 7 6" xfId="884" xr:uid="{00000000-0005-0000-0000-00005F030000}"/>
    <cellStyle name="Normal 70" xfId="885" xr:uid="{00000000-0005-0000-0000-000060030000}"/>
    <cellStyle name="Normal 70 2" xfId="886" xr:uid="{00000000-0005-0000-0000-000061030000}"/>
    <cellStyle name="Normal 70 3" xfId="887" xr:uid="{00000000-0005-0000-0000-000062030000}"/>
    <cellStyle name="Normal 71" xfId="888" xr:uid="{00000000-0005-0000-0000-000063030000}"/>
    <cellStyle name="Normal 71 2" xfId="889" xr:uid="{00000000-0005-0000-0000-000064030000}"/>
    <cellStyle name="Normal 71 3" xfId="890" xr:uid="{00000000-0005-0000-0000-000065030000}"/>
    <cellStyle name="Normal 72" xfId="891" xr:uid="{00000000-0005-0000-0000-000066030000}"/>
    <cellStyle name="Normal 73" xfId="892" xr:uid="{00000000-0005-0000-0000-000067030000}"/>
    <cellStyle name="Normal 74" xfId="893" xr:uid="{00000000-0005-0000-0000-000068030000}"/>
    <cellStyle name="Normal 75" xfId="894" xr:uid="{00000000-0005-0000-0000-000069030000}"/>
    <cellStyle name="Normal 76" xfId="895" xr:uid="{00000000-0005-0000-0000-00006A030000}"/>
    <cellStyle name="Normal 77" xfId="896" xr:uid="{00000000-0005-0000-0000-00006B030000}"/>
    <cellStyle name="Normal 78" xfId="897" xr:uid="{00000000-0005-0000-0000-00006C030000}"/>
    <cellStyle name="Normal 79" xfId="898" xr:uid="{00000000-0005-0000-0000-00006D030000}"/>
    <cellStyle name="Normal 8" xfId="65" xr:uid="{00000000-0005-0000-0000-00006E030000}"/>
    <cellStyle name="Normal 8 2" xfId="899" xr:uid="{00000000-0005-0000-0000-00006F030000}"/>
    <cellStyle name="Normal 8 2 2" xfId="900" xr:uid="{00000000-0005-0000-0000-000070030000}"/>
    <cellStyle name="Normal 8 2 2 2" xfId="901" xr:uid="{00000000-0005-0000-0000-000071030000}"/>
    <cellStyle name="Normal 8 2 2 3" xfId="902" xr:uid="{00000000-0005-0000-0000-000072030000}"/>
    <cellStyle name="Normal 8 2 3" xfId="903" xr:uid="{00000000-0005-0000-0000-000073030000}"/>
    <cellStyle name="Normal 8 2 4" xfId="904" xr:uid="{00000000-0005-0000-0000-000074030000}"/>
    <cellStyle name="Normal 8 2 5" xfId="905" xr:uid="{00000000-0005-0000-0000-000075030000}"/>
    <cellStyle name="Normal 8 3" xfId="906" xr:uid="{00000000-0005-0000-0000-000076030000}"/>
    <cellStyle name="Normal 8 3 2" xfId="907" xr:uid="{00000000-0005-0000-0000-000077030000}"/>
    <cellStyle name="Normal 8 3 2 2" xfId="908" xr:uid="{00000000-0005-0000-0000-000078030000}"/>
    <cellStyle name="Normal 8 3 3" xfId="909" xr:uid="{00000000-0005-0000-0000-000079030000}"/>
    <cellStyle name="Normal 8 3 4" xfId="910" xr:uid="{00000000-0005-0000-0000-00007A030000}"/>
    <cellStyle name="Normal 8 4" xfId="911" xr:uid="{00000000-0005-0000-0000-00007B030000}"/>
    <cellStyle name="Normal 8 5" xfId="912" xr:uid="{00000000-0005-0000-0000-00007C030000}"/>
    <cellStyle name="Normal 8 6" xfId="913" xr:uid="{00000000-0005-0000-0000-00007D030000}"/>
    <cellStyle name="Normal 80" xfId="914" xr:uid="{00000000-0005-0000-0000-00007E030000}"/>
    <cellStyle name="Normal 81" xfId="915" xr:uid="{00000000-0005-0000-0000-00007F030000}"/>
    <cellStyle name="Normal 82" xfId="916" xr:uid="{00000000-0005-0000-0000-000080030000}"/>
    <cellStyle name="Normal 83" xfId="917" xr:uid="{00000000-0005-0000-0000-000081030000}"/>
    <cellStyle name="Normal 84" xfId="918" xr:uid="{00000000-0005-0000-0000-000082030000}"/>
    <cellStyle name="Normal 85" xfId="919" xr:uid="{00000000-0005-0000-0000-000083030000}"/>
    <cellStyle name="Normal 86" xfId="920" xr:uid="{00000000-0005-0000-0000-000084030000}"/>
    <cellStyle name="Normal 87" xfId="921" xr:uid="{00000000-0005-0000-0000-000085030000}"/>
    <cellStyle name="Normal 88" xfId="922" xr:uid="{00000000-0005-0000-0000-000086030000}"/>
    <cellStyle name="Normal 89" xfId="923" xr:uid="{00000000-0005-0000-0000-000087030000}"/>
    <cellStyle name="Normal 9" xfId="63" xr:uid="{00000000-0005-0000-0000-000088030000}"/>
    <cellStyle name="Normal 9 2" xfId="83" xr:uid="{00000000-0005-0000-0000-000089030000}"/>
    <cellStyle name="Normal 9 2 2" xfId="924" xr:uid="{00000000-0005-0000-0000-00008A030000}"/>
    <cellStyle name="Normal 9 2 3" xfId="925" xr:uid="{00000000-0005-0000-0000-00008B030000}"/>
    <cellStyle name="Normal 9 2 4" xfId="926" xr:uid="{00000000-0005-0000-0000-00008C030000}"/>
    <cellStyle name="Normal 9 3" xfId="96" xr:uid="{00000000-0005-0000-0000-00008D030000}"/>
    <cellStyle name="Normal 9 3 2" xfId="927" xr:uid="{00000000-0005-0000-0000-00008E030000}"/>
    <cellStyle name="Normal 9 4" xfId="928" xr:uid="{00000000-0005-0000-0000-00008F030000}"/>
    <cellStyle name="Normal 9 5" xfId="929" xr:uid="{00000000-0005-0000-0000-000090030000}"/>
    <cellStyle name="Normal 90" xfId="930" xr:uid="{00000000-0005-0000-0000-000091030000}"/>
    <cellStyle name="Normal 91" xfId="931" xr:uid="{00000000-0005-0000-0000-000092030000}"/>
    <cellStyle name="Normal 92" xfId="932" xr:uid="{00000000-0005-0000-0000-000093030000}"/>
    <cellStyle name="Normal(0)" xfId="933" xr:uid="{00000000-0005-0000-0000-000094030000}"/>
    <cellStyle name="Note 2" xfId="934" xr:uid="{00000000-0005-0000-0000-000095030000}"/>
    <cellStyle name="Note 2 2" xfId="935" xr:uid="{00000000-0005-0000-0000-000096030000}"/>
    <cellStyle name="Note 2 2 2" xfId="936" xr:uid="{00000000-0005-0000-0000-000097030000}"/>
    <cellStyle name="Note 2 2 2 2" xfId="937" xr:uid="{00000000-0005-0000-0000-000098030000}"/>
    <cellStyle name="Note 2 2 2 3" xfId="938" xr:uid="{00000000-0005-0000-0000-000099030000}"/>
    <cellStyle name="Note 2 2 3" xfId="939" xr:uid="{00000000-0005-0000-0000-00009A030000}"/>
    <cellStyle name="Note 2 2 4" xfId="940" xr:uid="{00000000-0005-0000-0000-00009B030000}"/>
    <cellStyle name="Note 2 3" xfId="941" xr:uid="{00000000-0005-0000-0000-00009C030000}"/>
    <cellStyle name="Note 2 3 2" xfId="942" xr:uid="{00000000-0005-0000-0000-00009D030000}"/>
    <cellStyle name="Note 2 3 3" xfId="943" xr:uid="{00000000-0005-0000-0000-00009E030000}"/>
    <cellStyle name="Note 2 4" xfId="944" xr:uid="{00000000-0005-0000-0000-00009F030000}"/>
    <cellStyle name="Note 2 4 2" xfId="945" xr:uid="{00000000-0005-0000-0000-0000A0030000}"/>
    <cellStyle name="Note 2 5" xfId="946" xr:uid="{00000000-0005-0000-0000-0000A1030000}"/>
    <cellStyle name="Note 2 6" xfId="947" xr:uid="{00000000-0005-0000-0000-0000A2030000}"/>
    <cellStyle name="Note 3" xfId="948" xr:uid="{00000000-0005-0000-0000-0000A3030000}"/>
    <cellStyle name="Note 3 2" xfId="949" xr:uid="{00000000-0005-0000-0000-0000A4030000}"/>
    <cellStyle name="Note 3 2 2" xfId="950" xr:uid="{00000000-0005-0000-0000-0000A5030000}"/>
    <cellStyle name="Note 3 2 2 2" xfId="951" xr:uid="{00000000-0005-0000-0000-0000A6030000}"/>
    <cellStyle name="Note 3 2 2 3" xfId="952" xr:uid="{00000000-0005-0000-0000-0000A7030000}"/>
    <cellStyle name="Note 3 2 3" xfId="953" xr:uid="{00000000-0005-0000-0000-0000A8030000}"/>
    <cellStyle name="Note 3 2 4" xfId="954" xr:uid="{00000000-0005-0000-0000-0000A9030000}"/>
    <cellStyle name="Note 3 3" xfId="955" xr:uid="{00000000-0005-0000-0000-0000AA030000}"/>
    <cellStyle name="Note 3 3 2" xfId="956" xr:uid="{00000000-0005-0000-0000-0000AB030000}"/>
    <cellStyle name="Note 3 3 3" xfId="957" xr:uid="{00000000-0005-0000-0000-0000AC030000}"/>
    <cellStyle name="Note 3 4" xfId="958" xr:uid="{00000000-0005-0000-0000-0000AD030000}"/>
    <cellStyle name="Note 3 5" xfId="959" xr:uid="{00000000-0005-0000-0000-0000AE030000}"/>
    <cellStyle name="Note 4" xfId="960" xr:uid="{00000000-0005-0000-0000-0000AF030000}"/>
    <cellStyle name="Note 4 2" xfId="961" xr:uid="{00000000-0005-0000-0000-0000B0030000}"/>
    <cellStyle name="Note 4 2 2" xfId="962" xr:uid="{00000000-0005-0000-0000-0000B1030000}"/>
    <cellStyle name="Note 4 2 2 2" xfId="963" xr:uid="{00000000-0005-0000-0000-0000B2030000}"/>
    <cellStyle name="Note 4 2 2 3" xfId="964" xr:uid="{00000000-0005-0000-0000-0000B3030000}"/>
    <cellStyle name="Note 4 2 3" xfId="965" xr:uid="{00000000-0005-0000-0000-0000B4030000}"/>
    <cellStyle name="Note 4 2 4" xfId="966" xr:uid="{00000000-0005-0000-0000-0000B5030000}"/>
    <cellStyle name="Note 4 3" xfId="967" xr:uid="{00000000-0005-0000-0000-0000B6030000}"/>
    <cellStyle name="Note 4 3 2" xfId="968" xr:uid="{00000000-0005-0000-0000-0000B7030000}"/>
    <cellStyle name="Note 4 3 3" xfId="969" xr:uid="{00000000-0005-0000-0000-0000B8030000}"/>
    <cellStyle name="Note 4 4" xfId="970" xr:uid="{00000000-0005-0000-0000-0000B9030000}"/>
    <cellStyle name="Note 4 5" xfId="971" xr:uid="{00000000-0005-0000-0000-0000BA030000}"/>
    <cellStyle name="Note 5" xfId="972" xr:uid="{00000000-0005-0000-0000-0000BB030000}"/>
    <cellStyle name="Password" xfId="13" xr:uid="{00000000-0005-0000-0000-0000BC030000}"/>
    <cellStyle name="Percen - Style1" xfId="973" xr:uid="{00000000-0005-0000-0000-0000BD030000}"/>
    <cellStyle name="Percen - Style2" xfId="974" xr:uid="{00000000-0005-0000-0000-0000BE030000}"/>
    <cellStyle name="Percent" xfId="2" builtinId="5"/>
    <cellStyle name="Percent [2]" xfId="975" xr:uid="{00000000-0005-0000-0000-0000C0030000}"/>
    <cellStyle name="Percent 10" xfId="976" xr:uid="{00000000-0005-0000-0000-0000C1030000}"/>
    <cellStyle name="Percent 11" xfId="977" xr:uid="{00000000-0005-0000-0000-0000C2030000}"/>
    <cellStyle name="Percent 12" xfId="978" xr:uid="{00000000-0005-0000-0000-0000C3030000}"/>
    <cellStyle name="Percent 13" xfId="979" xr:uid="{00000000-0005-0000-0000-0000C4030000}"/>
    <cellStyle name="Percent 14" xfId="980" xr:uid="{00000000-0005-0000-0000-0000C5030000}"/>
    <cellStyle name="Percent 15" xfId="981" xr:uid="{00000000-0005-0000-0000-0000C6030000}"/>
    <cellStyle name="Percent 16" xfId="982" xr:uid="{00000000-0005-0000-0000-0000C7030000}"/>
    <cellStyle name="Percent 17" xfId="983" xr:uid="{00000000-0005-0000-0000-0000C8030000}"/>
    <cellStyle name="Percent 18" xfId="984" xr:uid="{00000000-0005-0000-0000-0000C9030000}"/>
    <cellStyle name="Percent 19" xfId="985" xr:uid="{00000000-0005-0000-0000-0000CA030000}"/>
    <cellStyle name="Percent 2" xfId="31" xr:uid="{00000000-0005-0000-0000-0000CB030000}"/>
    <cellStyle name="Percent 2 2" xfId="986" xr:uid="{00000000-0005-0000-0000-0000CC030000}"/>
    <cellStyle name="Percent 2 2 2" xfId="987" xr:uid="{00000000-0005-0000-0000-0000CD030000}"/>
    <cellStyle name="Percent 2 2 3" xfId="988" xr:uid="{00000000-0005-0000-0000-0000CE030000}"/>
    <cellStyle name="Percent 2 3" xfId="989" xr:uid="{00000000-0005-0000-0000-0000CF030000}"/>
    <cellStyle name="Percent 2 4" xfId="990" xr:uid="{00000000-0005-0000-0000-0000D0030000}"/>
    <cellStyle name="Percent 2 5" xfId="991" xr:uid="{00000000-0005-0000-0000-0000D1030000}"/>
    <cellStyle name="Percent 2 6" xfId="992" xr:uid="{00000000-0005-0000-0000-0000D2030000}"/>
    <cellStyle name="Percent 2 7" xfId="993" xr:uid="{00000000-0005-0000-0000-0000D3030000}"/>
    <cellStyle name="Percent 20" xfId="994" xr:uid="{00000000-0005-0000-0000-0000D4030000}"/>
    <cellStyle name="Percent 21" xfId="995" xr:uid="{00000000-0005-0000-0000-0000D5030000}"/>
    <cellStyle name="Percent 22" xfId="996" xr:uid="{00000000-0005-0000-0000-0000D6030000}"/>
    <cellStyle name="Percent 23" xfId="997" xr:uid="{00000000-0005-0000-0000-0000D7030000}"/>
    <cellStyle name="Percent 24" xfId="998" xr:uid="{00000000-0005-0000-0000-0000D8030000}"/>
    <cellStyle name="Percent 25" xfId="999" xr:uid="{00000000-0005-0000-0000-0000D9030000}"/>
    <cellStyle name="Percent 26" xfId="1000" xr:uid="{00000000-0005-0000-0000-0000DA030000}"/>
    <cellStyle name="Percent 27" xfId="1001" xr:uid="{00000000-0005-0000-0000-0000DB030000}"/>
    <cellStyle name="Percent 28" xfId="1002" xr:uid="{00000000-0005-0000-0000-0000DC030000}"/>
    <cellStyle name="Percent 29" xfId="1003" xr:uid="{00000000-0005-0000-0000-0000DD030000}"/>
    <cellStyle name="Percent 3" xfId="34" xr:uid="{00000000-0005-0000-0000-0000DE030000}"/>
    <cellStyle name="Percent 3 2" xfId="71" xr:uid="{00000000-0005-0000-0000-0000DF030000}"/>
    <cellStyle name="Percent 3 2 2" xfId="88" xr:uid="{00000000-0005-0000-0000-0000E0030000}"/>
    <cellStyle name="Percent 3 2 3" xfId="101" xr:uid="{00000000-0005-0000-0000-0000E1030000}"/>
    <cellStyle name="Percent 3 3" xfId="81" xr:uid="{00000000-0005-0000-0000-0000E2030000}"/>
    <cellStyle name="Percent 3 4" xfId="94" xr:uid="{00000000-0005-0000-0000-0000E3030000}"/>
    <cellStyle name="Percent 30" xfId="1004" xr:uid="{00000000-0005-0000-0000-0000E4030000}"/>
    <cellStyle name="Percent 31" xfId="1005" xr:uid="{00000000-0005-0000-0000-0000E5030000}"/>
    <cellStyle name="Percent 32" xfId="1006" xr:uid="{00000000-0005-0000-0000-0000E6030000}"/>
    <cellStyle name="Percent 33" xfId="1007" xr:uid="{00000000-0005-0000-0000-0000E7030000}"/>
    <cellStyle name="Percent 34" xfId="1008" xr:uid="{00000000-0005-0000-0000-0000E8030000}"/>
    <cellStyle name="Percent 35" xfId="1009" xr:uid="{00000000-0005-0000-0000-0000E9030000}"/>
    <cellStyle name="Percent 36" xfId="1010" xr:uid="{00000000-0005-0000-0000-0000EA030000}"/>
    <cellStyle name="Percent 37" xfId="1011" xr:uid="{00000000-0005-0000-0000-0000EB030000}"/>
    <cellStyle name="Percent 38" xfId="1012" xr:uid="{00000000-0005-0000-0000-0000EC030000}"/>
    <cellStyle name="Percent 39" xfId="1013" xr:uid="{00000000-0005-0000-0000-0000ED030000}"/>
    <cellStyle name="Percent 4" xfId="67" xr:uid="{00000000-0005-0000-0000-0000EE030000}"/>
    <cellStyle name="Percent 4 2" xfId="1014" xr:uid="{00000000-0005-0000-0000-0000EF030000}"/>
    <cellStyle name="Percent 4 2 2" xfId="1015" xr:uid="{00000000-0005-0000-0000-0000F0030000}"/>
    <cellStyle name="Percent 4 3" xfId="1016" xr:uid="{00000000-0005-0000-0000-0000F1030000}"/>
    <cellStyle name="Percent 4 4" xfId="1017" xr:uid="{00000000-0005-0000-0000-0000F2030000}"/>
    <cellStyle name="Percent 4 5" xfId="1018" xr:uid="{00000000-0005-0000-0000-0000F3030000}"/>
    <cellStyle name="Percent 4 6" xfId="1019" xr:uid="{00000000-0005-0000-0000-0000F4030000}"/>
    <cellStyle name="Percent 40" xfId="1020" xr:uid="{00000000-0005-0000-0000-0000F5030000}"/>
    <cellStyle name="Percent 41" xfId="1021" xr:uid="{00000000-0005-0000-0000-0000F6030000}"/>
    <cellStyle name="Percent 42" xfId="1022" xr:uid="{00000000-0005-0000-0000-0000F7030000}"/>
    <cellStyle name="Percent 43" xfId="1023" xr:uid="{00000000-0005-0000-0000-0000F8030000}"/>
    <cellStyle name="Percent 44" xfId="1024" xr:uid="{00000000-0005-0000-0000-0000F9030000}"/>
    <cellStyle name="Percent 45" xfId="1025" xr:uid="{00000000-0005-0000-0000-0000FA030000}"/>
    <cellStyle name="Percent 46" xfId="1026" xr:uid="{00000000-0005-0000-0000-0000FB030000}"/>
    <cellStyle name="Percent 47" xfId="1027" xr:uid="{00000000-0005-0000-0000-0000FC030000}"/>
    <cellStyle name="Percent 48" xfId="1028" xr:uid="{00000000-0005-0000-0000-0000FD030000}"/>
    <cellStyle name="Percent 49" xfId="1029" xr:uid="{00000000-0005-0000-0000-0000FE030000}"/>
    <cellStyle name="Percent 5" xfId="17" xr:uid="{00000000-0005-0000-0000-0000FF030000}"/>
    <cellStyle name="Percent 50" xfId="1030" xr:uid="{00000000-0005-0000-0000-000000040000}"/>
    <cellStyle name="Percent 51" xfId="1031" xr:uid="{00000000-0005-0000-0000-000001040000}"/>
    <cellStyle name="Percent 52" xfId="1032" xr:uid="{00000000-0005-0000-0000-000002040000}"/>
    <cellStyle name="Percent 53" xfId="1033" xr:uid="{00000000-0005-0000-0000-000003040000}"/>
    <cellStyle name="Percent 54" xfId="1034" xr:uid="{00000000-0005-0000-0000-000004040000}"/>
    <cellStyle name="Percent 55" xfId="1035" xr:uid="{00000000-0005-0000-0000-000005040000}"/>
    <cellStyle name="Percent 6" xfId="1036" xr:uid="{00000000-0005-0000-0000-000006040000}"/>
    <cellStyle name="Percent 7" xfId="1037" xr:uid="{00000000-0005-0000-0000-000007040000}"/>
    <cellStyle name="Percent 8" xfId="1038" xr:uid="{00000000-0005-0000-0000-000008040000}"/>
    <cellStyle name="Percent 9" xfId="1039" xr:uid="{00000000-0005-0000-0000-000009040000}"/>
    <cellStyle name="Percent(0)" xfId="1040" xr:uid="{00000000-0005-0000-0000-00000A040000}"/>
    <cellStyle name="Shade" xfId="1041" xr:uid="{00000000-0005-0000-0000-00000B040000}"/>
    <cellStyle name="Sheet Title" xfId="61" xr:uid="{00000000-0005-0000-0000-00000C040000}"/>
    <cellStyle name="Special" xfId="1042" xr:uid="{00000000-0005-0000-0000-00000D040000}"/>
    <cellStyle name="Titles" xfId="1043" xr:uid="{00000000-0005-0000-0000-00000E040000}"/>
    <cellStyle name="Total 2" xfId="76" xr:uid="{00000000-0005-0000-0000-00000F040000}"/>
    <cellStyle name="Total 2 2" xfId="1044" xr:uid="{00000000-0005-0000-0000-000010040000}"/>
    <cellStyle name="Total 3" xfId="1045" xr:uid="{00000000-0005-0000-0000-000011040000}"/>
    <cellStyle name="Total 4" xfId="1046" xr:uid="{00000000-0005-0000-0000-000012040000}"/>
    <cellStyle name="Total 5" xfId="1047" xr:uid="{00000000-0005-0000-0000-000013040000}"/>
    <cellStyle name="Total2 - Style2" xfId="1048" xr:uid="{00000000-0005-0000-0000-000014040000}"/>
    <cellStyle name="TRANSMISSION RELIABILITY PORTION OF PROJECT" xfId="62" xr:uid="{00000000-0005-0000-0000-000015040000}"/>
    <cellStyle name="Underl - Style4" xfId="1049" xr:uid="{00000000-0005-0000-0000-000016040000}"/>
    <cellStyle name="UNLocked" xfId="1050" xr:uid="{00000000-0005-0000-0000-000017040000}"/>
    <cellStyle name="Unprot" xfId="14" xr:uid="{00000000-0005-0000-0000-000018040000}"/>
    <cellStyle name="Unprot 2" xfId="1051" xr:uid="{00000000-0005-0000-0000-000019040000}"/>
    <cellStyle name="Unprot 3" xfId="1052" xr:uid="{00000000-0005-0000-0000-00001A040000}"/>
    <cellStyle name="Unprot 4" xfId="1053" xr:uid="{00000000-0005-0000-0000-00001B040000}"/>
    <cellStyle name="Unprot$" xfId="15" xr:uid="{00000000-0005-0000-0000-00001C040000}"/>
    <cellStyle name="Unprotect" xfId="16" xr:uid="{00000000-0005-0000-0000-00001D040000}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390525</xdr:colOff>
      <xdr:row>24</xdr:row>
      <xdr:rowOff>0</xdr:rowOff>
    </xdr:from>
    <xdr:to>
      <xdr:col>7</xdr:col>
      <xdr:colOff>533400</xdr:colOff>
      <xdr:row>25</xdr:row>
      <xdr:rowOff>47625</xdr:rowOff>
    </xdr:to>
    <xdr:sp macro="" textlink="">
      <xdr:nvSpPr>
        <xdr:cNvPr id="2" name="Up Arrow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000625" y="3971925"/>
          <a:ext cx="142875" cy="23812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1</xdr:row>
      <xdr:rowOff>28575</xdr:rowOff>
    </xdr:from>
    <xdr:to>
      <xdr:col>7</xdr:col>
      <xdr:colOff>390525</xdr:colOff>
      <xdr:row>1</xdr:row>
      <xdr:rowOff>190500</xdr:rowOff>
    </xdr:to>
    <xdr:sp macro="" textlink="">
      <xdr:nvSpPr>
        <xdr:cNvPr id="2" name="Bent-Up Arrow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677150" y="276225"/>
          <a:ext cx="314325" cy="161925"/>
        </a:xfrm>
        <a:prstGeom prst="ben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K32"/>
  <sheetViews>
    <sheetView tabSelected="1" zoomScaleNormal="100" workbookViewId="0"/>
  </sheetViews>
  <sheetFormatPr defaultRowHeight="15"/>
  <cols>
    <col min="2" max="4" width="10.42578125" customWidth="1"/>
    <col min="5" max="5" width="15.5703125" customWidth="1"/>
    <col min="6" max="6" width="16.28515625" customWidth="1"/>
    <col min="7" max="8" width="15" customWidth="1"/>
    <col min="9" max="9" width="13.5703125" customWidth="1"/>
    <col min="10" max="10" width="20.5703125" bestFit="1" customWidth="1"/>
    <col min="11" max="11" width="9.7109375" bestFit="1" customWidth="1"/>
    <col min="12" max="12" width="14.5703125" customWidth="1"/>
  </cols>
  <sheetData>
    <row r="1" spans="2:8" ht="18.75">
      <c r="B1" s="1" t="s">
        <v>105</v>
      </c>
    </row>
    <row r="2" spans="2:8" ht="15.75" thickBot="1"/>
    <row r="3" spans="2:8">
      <c r="B3" s="36"/>
      <c r="C3" s="37" t="s">
        <v>11</v>
      </c>
      <c r="D3" s="38" t="s">
        <v>39</v>
      </c>
      <c r="E3" s="39"/>
      <c r="F3" s="2"/>
    </row>
    <row r="4" spans="2:8">
      <c r="B4" s="118" t="s">
        <v>12</v>
      </c>
      <c r="C4" s="120"/>
      <c r="D4" s="22">
        <v>2020</v>
      </c>
      <c r="E4" s="41" t="s">
        <v>35</v>
      </c>
      <c r="F4" s="2"/>
    </row>
    <row r="5" spans="2:8" ht="15.75" thickBot="1">
      <c r="B5" s="115" t="s">
        <v>17</v>
      </c>
      <c r="C5" s="117"/>
      <c r="D5" s="102">
        <v>308836</v>
      </c>
      <c r="E5" s="69">
        <f>+E15/D5</f>
        <v>14.434140116187923</v>
      </c>
    </row>
    <row r="6" spans="2:8">
      <c r="D6" s="12"/>
      <c r="F6" s="11"/>
    </row>
    <row r="7" spans="2:8" ht="19.5" thickBot="1">
      <c r="C7" s="35" t="s">
        <v>32</v>
      </c>
      <c r="D7" s="12"/>
      <c r="F7" s="11"/>
    </row>
    <row r="8" spans="2:8">
      <c r="B8" s="25"/>
      <c r="C8" s="26"/>
      <c r="D8" s="26"/>
      <c r="E8" s="26"/>
      <c r="F8" s="26"/>
      <c r="G8" s="27" t="s">
        <v>16</v>
      </c>
      <c r="H8" s="48" t="s">
        <v>36</v>
      </c>
    </row>
    <row r="9" spans="2:8">
      <c r="B9" s="28"/>
      <c r="C9" s="7"/>
      <c r="D9" s="7"/>
      <c r="E9" s="9" t="s">
        <v>10</v>
      </c>
      <c r="F9" s="18" t="s">
        <v>24</v>
      </c>
      <c r="G9" s="14" t="s">
        <v>31</v>
      </c>
      <c r="H9" s="49" t="s">
        <v>16</v>
      </c>
    </row>
    <row r="10" spans="2:8">
      <c r="B10" s="118" t="s">
        <v>8</v>
      </c>
      <c r="C10" s="119"/>
      <c r="D10" s="120"/>
      <c r="E10" s="46">
        <f>+$E$15*F10</f>
        <v>1730908.6633539395</v>
      </c>
      <c r="F10" s="8">
        <v>0.38828920429930847</v>
      </c>
      <c r="G10" s="46">
        <v>111293</v>
      </c>
      <c r="H10" s="83">
        <f>+E10/G10</f>
        <v>15.552718170540281</v>
      </c>
    </row>
    <row r="11" spans="2:8">
      <c r="B11" s="118" t="s">
        <v>13</v>
      </c>
      <c r="C11" s="119"/>
      <c r="D11" s="120"/>
      <c r="E11" s="46">
        <f t="shared" ref="E11:E14" si="0">+$E$15*F11</f>
        <v>1647356.0636858065</v>
      </c>
      <c r="F11" s="8">
        <v>0.36954611685099975</v>
      </c>
      <c r="G11" s="46">
        <v>16519</v>
      </c>
      <c r="H11" s="50">
        <f>+E11/G11</f>
        <v>99.724926671457496</v>
      </c>
    </row>
    <row r="12" spans="2:8">
      <c r="B12" s="118" t="s">
        <v>14</v>
      </c>
      <c r="C12" s="119"/>
      <c r="D12" s="120"/>
      <c r="E12" s="46">
        <f t="shared" si="0"/>
        <v>878179.20172384637</v>
      </c>
      <c r="F12" s="8">
        <v>0.19699913154795298</v>
      </c>
      <c r="G12" s="46">
        <v>473</v>
      </c>
      <c r="H12" s="50">
        <f>+E12/G12</f>
        <v>1856.6156484647915</v>
      </c>
    </row>
    <row r="13" spans="2:8">
      <c r="B13" s="118" t="s">
        <v>37</v>
      </c>
      <c r="C13" s="119"/>
      <c r="D13" s="120"/>
      <c r="E13" s="46">
        <f t="shared" si="0"/>
        <v>196491.38512995778</v>
      </c>
      <c r="F13" s="8">
        <v>4.4078283966725536E-2</v>
      </c>
      <c r="G13" s="46">
        <v>5039</v>
      </c>
      <c r="H13" s="50">
        <f>+E13/G13</f>
        <v>38.994122867624085</v>
      </c>
    </row>
    <row r="14" spans="2:8">
      <c r="B14" s="121" t="s">
        <v>38</v>
      </c>
      <c r="C14" s="122"/>
      <c r="D14" s="123"/>
      <c r="E14" s="46">
        <f t="shared" si="0"/>
        <v>4846.7830294626638</v>
      </c>
      <c r="F14" s="8">
        <v>1.0872633350132027E-3</v>
      </c>
      <c r="G14" s="46">
        <v>218</v>
      </c>
      <c r="H14" s="50">
        <f>+E14/G14</f>
        <v>22.232949676434238</v>
      </c>
    </row>
    <row r="15" spans="2:8" ht="15.75" thickBot="1">
      <c r="B15" s="30"/>
      <c r="C15" s="43" t="s">
        <v>9</v>
      </c>
      <c r="D15" s="44"/>
      <c r="E15" s="40">
        <v>4457782.0969230132</v>
      </c>
      <c r="F15" s="45"/>
      <c r="G15" s="47">
        <f>SUM(G10:G14)</f>
        <v>133542</v>
      </c>
      <c r="H15" s="51"/>
    </row>
    <row r="17" spans="2:11" ht="19.5" thickBot="1">
      <c r="C17" s="35" t="s">
        <v>33</v>
      </c>
    </row>
    <row r="18" spans="2:11">
      <c r="B18" s="25"/>
      <c r="C18" s="26"/>
      <c r="D18" s="26"/>
      <c r="E18" s="26"/>
      <c r="F18" s="27" t="s">
        <v>25</v>
      </c>
      <c r="G18" s="31" t="s">
        <v>3</v>
      </c>
      <c r="H18" s="32"/>
      <c r="I18" s="110" t="s">
        <v>113</v>
      </c>
    </row>
    <row r="19" spans="2:11" ht="18">
      <c r="B19" s="33"/>
      <c r="E19" s="18" t="s">
        <v>15</v>
      </c>
      <c r="F19" s="14" t="s">
        <v>26</v>
      </c>
      <c r="G19" s="10" t="s">
        <v>114</v>
      </c>
      <c r="H19" s="29"/>
      <c r="I19" s="111" t="s">
        <v>114</v>
      </c>
    </row>
    <row r="20" spans="2:11" ht="15.75" thickBot="1">
      <c r="B20" s="118" t="s">
        <v>29</v>
      </c>
      <c r="C20" s="119"/>
      <c r="D20" s="120"/>
      <c r="E20" s="71">
        <f>'Known Resources'!B44</f>
        <v>3519548.350164894</v>
      </c>
      <c r="F20" s="8">
        <f>+E20/(E20+E21)</f>
        <v>0.79608883656592966</v>
      </c>
      <c r="G20" s="71">
        <f>'Known Resources'!E44</f>
        <v>2463075.5845840657</v>
      </c>
      <c r="H20" s="70"/>
      <c r="I20" s="112">
        <f>G20*0.907185</f>
        <v>2234465.2242008955</v>
      </c>
    </row>
    <row r="21" spans="2:11" ht="18">
      <c r="B21" s="118" t="s">
        <v>30</v>
      </c>
      <c r="C21" s="119"/>
      <c r="D21" s="120"/>
      <c r="E21" s="72">
        <f>'Unknown Resources'!B16</f>
        <v>901501.39768371265</v>
      </c>
      <c r="F21" s="34">
        <f>+E21/(E20+E21)</f>
        <v>0.20391116343407034</v>
      </c>
      <c r="G21" s="73">
        <f>'Unknown Resources'!D16</f>
        <v>434261.7604824804</v>
      </c>
      <c r="H21" s="42" t="s">
        <v>34</v>
      </c>
      <c r="I21" s="113">
        <f>G21*0.907185</f>
        <v>393955.75518329901</v>
      </c>
      <c r="J21" s="99"/>
      <c r="K21" s="98"/>
    </row>
    <row r="22" spans="2:11" ht="18.75" thickBot="1">
      <c r="B22" s="115" t="s">
        <v>107</v>
      </c>
      <c r="C22" s="116"/>
      <c r="D22" s="117"/>
      <c r="E22" s="43">
        <v>2020</v>
      </c>
      <c r="F22" s="78" t="s">
        <v>108</v>
      </c>
      <c r="G22" s="79">
        <f>SUM(G20:G21)</f>
        <v>2897337.345066546</v>
      </c>
      <c r="H22" s="85">
        <f>+G22/H24</f>
        <v>1.2076878471923573</v>
      </c>
      <c r="I22" s="114">
        <f>SUM(I20:I21)</f>
        <v>2628420.9793841946</v>
      </c>
      <c r="J22" s="13"/>
      <c r="K22" s="98"/>
    </row>
    <row r="23" spans="2:11">
      <c r="E23" s="2"/>
    </row>
    <row r="24" spans="2:11" ht="18">
      <c r="E24" s="52"/>
      <c r="G24" s="13" t="s">
        <v>23</v>
      </c>
      <c r="H24" s="19">
        <f>H30</f>
        <v>2399078</v>
      </c>
      <c r="I24" s="17"/>
    </row>
    <row r="26" spans="2:11">
      <c r="F26" s="17" t="s">
        <v>18</v>
      </c>
      <c r="G26" s="15"/>
      <c r="H26" s="15"/>
    </row>
    <row r="27" spans="2:11">
      <c r="F27" s="15"/>
      <c r="G27" s="15"/>
      <c r="H27" s="74" t="s">
        <v>22</v>
      </c>
    </row>
    <row r="28" spans="2:11" ht="18">
      <c r="F28" s="15"/>
      <c r="G28" s="15"/>
      <c r="H28" s="75" t="s">
        <v>2</v>
      </c>
    </row>
    <row r="29" spans="2:11">
      <c r="F29" s="15"/>
      <c r="G29" s="16" t="s">
        <v>19</v>
      </c>
      <c r="H29" s="76">
        <v>1131957</v>
      </c>
    </row>
    <row r="30" spans="2:11">
      <c r="F30" s="15"/>
      <c r="G30" s="16" t="s">
        <v>20</v>
      </c>
      <c r="H30" s="76">
        <v>2399078</v>
      </c>
    </row>
    <row r="31" spans="2:11">
      <c r="F31" s="15"/>
      <c r="G31" s="16" t="s">
        <v>21</v>
      </c>
      <c r="H31" s="76">
        <v>6946064</v>
      </c>
    </row>
    <row r="32" spans="2:11">
      <c r="H32" s="77"/>
    </row>
  </sheetData>
  <mergeCells count="10">
    <mergeCell ref="B22:D22"/>
    <mergeCell ref="B20:D20"/>
    <mergeCell ref="B21:D21"/>
    <mergeCell ref="B4:C4"/>
    <mergeCell ref="B5:C5"/>
    <mergeCell ref="B10:D10"/>
    <mergeCell ref="B11:D11"/>
    <mergeCell ref="B12:D12"/>
    <mergeCell ref="B14:D14"/>
    <mergeCell ref="B13:D13"/>
  </mergeCells>
  <pageMargins left="0.7" right="0.7" top="0.75" bottom="0.75" header="0.3" footer="0.3"/>
  <pageSetup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J48"/>
  <sheetViews>
    <sheetView zoomScale="90" zoomScaleNormal="90" workbookViewId="0"/>
  </sheetViews>
  <sheetFormatPr defaultRowHeight="15"/>
  <cols>
    <col min="1" max="1" width="46.28515625" bestFit="1" customWidth="1"/>
    <col min="2" max="5" width="14.85546875" customWidth="1"/>
    <col min="6" max="6" width="23.85546875" style="2" customWidth="1"/>
    <col min="7" max="7" width="31.42578125" style="2" customWidth="1"/>
    <col min="8" max="8" width="9.42578125" style="2" customWidth="1"/>
    <col min="9" max="9" width="10.5703125" customWidth="1"/>
  </cols>
  <sheetData>
    <row r="1" spans="1:10" ht="18.75">
      <c r="A1" s="1" t="s">
        <v>7</v>
      </c>
      <c r="B1" s="21">
        <f>'Summary 2020'!D4</f>
        <v>2020</v>
      </c>
      <c r="I1" s="105">
        <v>0.22891243465155542</v>
      </c>
      <c r="J1" s="32" t="s">
        <v>95</v>
      </c>
    </row>
    <row r="2" spans="1:10" ht="30.75">
      <c r="A2" s="1"/>
      <c r="B2" s="5" t="s">
        <v>27</v>
      </c>
      <c r="C2" s="103" t="s">
        <v>109</v>
      </c>
      <c r="D2" s="5">
        <f>B1</f>
        <v>2020</v>
      </c>
      <c r="E2" s="5" t="s">
        <v>3</v>
      </c>
      <c r="G2" s="107" t="s">
        <v>111</v>
      </c>
      <c r="H2" s="107"/>
      <c r="I2" s="106">
        <v>0.22377867191912754</v>
      </c>
      <c r="J2" s="29" t="s">
        <v>94</v>
      </c>
    </row>
    <row r="3" spans="1:10" ht="20.25" thickBot="1">
      <c r="A3" s="3" t="s">
        <v>0</v>
      </c>
      <c r="B3" s="6">
        <f>B1</f>
        <v>2020</v>
      </c>
      <c r="C3" s="104">
        <f>3.503%</f>
        <v>3.5029999999999999E-2</v>
      </c>
      <c r="D3" s="6" t="s">
        <v>110</v>
      </c>
      <c r="E3" s="6" t="s">
        <v>5</v>
      </c>
      <c r="F3" s="4"/>
      <c r="G3" s="2" t="s">
        <v>106</v>
      </c>
      <c r="H3" s="2" t="s">
        <v>97</v>
      </c>
      <c r="I3" s="89">
        <v>1</v>
      </c>
      <c r="J3" s="90" t="s">
        <v>96</v>
      </c>
    </row>
    <row r="4" spans="1:10">
      <c r="A4" s="54" t="s">
        <v>44</v>
      </c>
      <c r="B4" s="55">
        <f>G4*$I$1</f>
        <v>85338.532421879921</v>
      </c>
      <c r="C4" s="55">
        <f>B4*(1+$C$3)</f>
        <v>88327.94121261836</v>
      </c>
      <c r="D4" s="55">
        <v>2317.0631329164471</v>
      </c>
      <c r="E4" s="62">
        <f>(+C4*D4)/2000</f>
        <v>102330.70809508464</v>
      </c>
      <c r="F4" s="2" t="s">
        <v>78</v>
      </c>
      <c r="G4" s="108">
        <v>372799.89858034591</v>
      </c>
      <c r="H4" s="108"/>
      <c r="I4" s="93"/>
    </row>
    <row r="5" spans="1:10">
      <c r="A5" s="54" t="s">
        <v>43</v>
      </c>
      <c r="B5" s="55">
        <f>G5*$I$1</f>
        <v>1598318.4191302087</v>
      </c>
      <c r="C5" s="55">
        <f t="shared" ref="C5:C7" si="0">B5*(1+$C$3)</f>
        <v>1654307.5133523396</v>
      </c>
      <c r="D5" s="55">
        <v>2365.9263631708982</v>
      </c>
      <c r="E5" s="62">
        <f t="shared" ref="E5:E7" si="1">(+C5*D5)/2000</f>
        <v>1956984.8793159963</v>
      </c>
      <c r="F5" s="2" t="s">
        <v>78</v>
      </c>
      <c r="G5" s="108">
        <v>6982226.2891184902</v>
      </c>
      <c r="H5" s="108">
        <v>4947.2492954460004</v>
      </c>
      <c r="I5" s="93"/>
    </row>
    <row r="6" spans="1:10">
      <c r="A6" s="54" t="s">
        <v>42</v>
      </c>
      <c r="B6" s="55">
        <f>G6*$I$1</f>
        <v>551111.035759878</v>
      </c>
      <c r="C6" s="55">
        <f t="shared" si="0"/>
        <v>570416.45534254645</v>
      </c>
      <c r="D6" s="55">
        <v>882.20316009645114</v>
      </c>
      <c r="E6" s="62">
        <f t="shared" si="1"/>
        <v>251611.59973710534</v>
      </c>
      <c r="F6" s="2" t="s">
        <v>79</v>
      </c>
      <c r="G6" s="108">
        <v>2407519</v>
      </c>
      <c r="H6" s="108">
        <v>101770.03908560323</v>
      </c>
      <c r="I6" s="93"/>
    </row>
    <row r="7" spans="1:10">
      <c r="A7" s="54" t="s">
        <v>93</v>
      </c>
      <c r="B7" s="55">
        <f t="shared" ref="B7" si="2">G7*$I$1</f>
        <v>332728.57310229418</v>
      </c>
      <c r="C7" s="55">
        <f t="shared" si="0"/>
        <v>344384.05501806753</v>
      </c>
      <c r="D7" s="55">
        <v>883.59722361650574</v>
      </c>
      <c r="E7" s="62">
        <f t="shared" si="1"/>
        <v>152148.39743587922</v>
      </c>
      <c r="F7" s="2" t="s">
        <v>79</v>
      </c>
      <c r="G7" s="108">
        <v>1453519</v>
      </c>
      <c r="H7" s="108">
        <v>38945.532395324713</v>
      </c>
      <c r="I7" s="93"/>
    </row>
    <row r="8" spans="1:10">
      <c r="A8" s="54" t="s">
        <v>40</v>
      </c>
      <c r="B8" s="55">
        <f>G8*$I$2</f>
        <v>73138.030900672296</v>
      </c>
      <c r="C8" s="55"/>
      <c r="D8" s="55">
        <v>0</v>
      </c>
      <c r="E8" s="62">
        <f t="shared" ref="E8:E40" si="3">(+B8*D8)/2000</f>
        <v>0</v>
      </c>
      <c r="F8" s="2" t="s">
        <v>80</v>
      </c>
      <c r="G8" s="108">
        <v>326832</v>
      </c>
      <c r="H8" s="108"/>
      <c r="I8" s="93"/>
    </row>
    <row r="9" spans="1:10">
      <c r="A9" s="54" t="s">
        <v>41</v>
      </c>
      <c r="B9" s="55">
        <f t="shared" ref="B9:B34" si="4">G9*$I$2</f>
        <v>70796.410877710543</v>
      </c>
      <c r="C9" s="55"/>
      <c r="D9" s="55">
        <v>0</v>
      </c>
      <c r="E9" s="62">
        <f t="shared" si="3"/>
        <v>0</v>
      </c>
      <c r="F9" s="2" t="s">
        <v>80</v>
      </c>
      <c r="G9" s="108">
        <v>316368</v>
      </c>
      <c r="H9" s="108"/>
      <c r="I9" s="93"/>
    </row>
    <row r="10" spans="1:10">
      <c r="A10" s="54" t="s">
        <v>45</v>
      </c>
      <c r="B10" s="55">
        <f t="shared" si="4"/>
        <v>145194.31570128753</v>
      </c>
      <c r="C10" s="55"/>
      <c r="D10" s="55">
        <v>0</v>
      </c>
      <c r="E10" s="62">
        <f t="shared" si="3"/>
        <v>0</v>
      </c>
      <c r="F10" s="2" t="s">
        <v>80</v>
      </c>
      <c r="G10" s="108">
        <v>648830</v>
      </c>
      <c r="H10" s="108"/>
      <c r="I10" s="93"/>
    </row>
    <row r="11" spans="1:10">
      <c r="A11" s="54" t="s">
        <v>50</v>
      </c>
      <c r="B11" s="55">
        <f t="shared" si="4"/>
        <v>70.490281654525177</v>
      </c>
      <c r="C11" s="55"/>
      <c r="D11" s="55">
        <v>0</v>
      </c>
      <c r="E11" s="62">
        <f t="shared" si="3"/>
        <v>0</v>
      </c>
      <c r="F11" s="2" t="s">
        <v>81</v>
      </c>
      <c r="G11" s="108">
        <v>315</v>
      </c>
      <c r="H11" s="108"/>
      <c r="I11" s="93"/>
    </row>
    <row r="12" spans="1:10">
      <c r="A12" s="54" t="s">
        <v>51</v>
      </c>
      <c r="B12" s="55">
        <f t="shared" si="4"/>
        <v>5277.1486411968654</v>
      </c>
      <c r="C12" s="55"/>
      <c r="D12" s="55">
        <v>0</v>
      </c>
      <c r="E12" s="62">
        <f t="shared" si="3"/>
        <v>0</v>
      </c>
      <c r="F12" s="2" t="s">
        <v>81</v>
      </c>
      <c r="G12" s="108">
        <v>23582</v>
      </c>
      <c r="H12" s="108"/>
      <c r="I12" s="93"/>
    </row>
    <row r="13" spans="1:10">
      <c r="A13" s="54" t="s">
        <v>52</v>
      </c>
      <c r="B13" s="55">
        <f t="shared" si="4"/>
        <v>4965.6487298854399</v>
      </c>
      <c r="C13" s="55"/>
      <c r="D13" s="55">
        <v>0</v>
      </c>
      <c r="E13" s="62">
        <f t="shared" si="3"/>
        <v>0</v>
      </c>
      <c r="F13" s="2" t="s">
        <v>81</v>
      </c>
      <c r="G13" s="108">
        <v>22190</v>
      </c>
      <c r="H13" s="108"/>
      <c r="I13" s="93"/>
    </row>
    <row r="14" spans="1:10">
      <c r="A14" s="54" t="s">
        <v>53</v>
      </c>
      <c r="B14" s="55">
        <f>G14*$I$2</f>
        <v>15713.738342161136</v>
      </c>
      <c r="C14" s="55"/>
      <c r="D14" s="55">
        <v>0</v>
      </c>
      <c r="E14" s="62">
        <f t="shared" si="3"/>
        <v>0</v>
      </c>
      <c r="F14" s="2" t="s">
        <v>81</v>
      </c>
      <c r="G14" s="108">
        <v>70220</v>
      </c>
      <c r="H14" s="108"/>
      <c r="I14" s="93"/>
    </row>
    <row r="15" spans="1:10">
      <c r="A15" s="54" t="s">
        <v>54</v>
      </c>
      <c r="B15" s="55">
        <f t="shared" si="4"/>
        <v>19379.232988196443</v>
      </c>
      <c r="C15" s="55"/>
      <c r="D15" s="55">
        <v>0</v>
      </c>
      <c r="E15" s="62">
        <f t="shared" si="3"/>
        <v>0</v>
      </c>
      <c r="F15" s="2" t="s">
        <v>81</v>
      </c>
      <c r="G15" s="108">
        <v>86600</v>
      </c>
      <c r="H15" s="108"/>
      <c r="I15" s="93"/>
    </row>
    <row r="16" spans="1:10">
      <c r="A16" s="54" t="s">
        <v>55</v>
      </c>
      <c r="B16" s="55">
        <f t="shared" si="4"/>
        <v>3580.2349720341213</v>
      </c>
      <c r="C16" s="55"/>
      <c r="D16" s="55">
        <v>0</v>
      </c>
      <c r="E16" s="62">
        <f t="shared" si="3"/>
        <v>0</v>
      </c>
      <c r="F16" s="2" t="s">
        <v>81</v>
      </c>
      <c r="G16" s="108">
        <v>15999</v>
      </c>
      <c r="H16" s="108"/>
      <c r="I16" s="93"/>
    </row>
    <row r="17" spans="1:9">
      <c r="A17" s="54" t="s">
        <v>56</v>
      </c>
      <c r="B17" s="55">
        <f t="shared" si="4"/>
        <v>1860.9434356794645</v>
      </c>
      <c r="C17" s="55"/>
      <c r="D17" s="55">
        <v>0</v>
      </c>
      <c r="E17" s="62">
        <f t="shared" si="3"/>
        <v>0</v>
      </c>
      <c r="F17" s="2" t="s">
        <v>81</v>
      </c>
      <c r="G17" s="108">
        <v>8316</v>
      </c>
      <c r="H17" s="108"/>
      <c r="I17" s="93"/>
    </row>
    <row r="18" spans="1:9">
      <c r="A18" s="54" t="s">
        <v>57</v>
      </c>
      <c r="B18" s="55">
        <f t="shared" si="4"/>
        <v>4653.4774825582572</v>
      </c>
      <c r="C18" s="55"/>
      <c r="D18" s="55">
        <v>0</v>
      </c>
      <c r="E18" s="62">
        <f t="shared" si="3"/>
        <v>0</v>
      </c>
      <c r="F18" s="2" t="s">
        <v>81</v>
      </c>
      <c r="G18" s="108">
        <v>20795</v>
      </c>
      <c r="H18" s="108"/>
      <c r="I18" s="93"/>
    </row>
    <row r="19" spans="1:9">
      <c r="A19" s="54" t="s">
        <v>58</v>
      </c>
      <c r="B19" s="55">
        <f t="shared" si="4"/>
        <v>18433.320541994293</v>
      </c>
      <c r="C19" s="55"/>
      <c r="D19" s="55">
        <v>0</v>
      </c>
      <c r="E19" s="62">
        <f t="shared" si="3"/>
        <v>0</v>
      </c>
      <c r="F19" s="2" t="s">
        <v>81</v>
      </c>
      <c r="G19" s="108">
        <v>82373</v>
      </c>
      <c r="H19" s="108"/>
      <c r="I19" s="93"/>
    </row>
    <row r="20" spans="1:9">
      <c r="A20" s="54" t="s">
        <v>59</v>
      </c>
      <c r="B20" s="55">
        <f t="shared" si="4"/>
        <v>39740.630567445944</v>
      </c>
      <c r="C20" s="55"/>
      <c r="D20" s="55">
        <v>0</v>
      </c>
      <c r="E20" s="62">
        <f t="shared" si="3"/>
        <v>0</v>
      </c>
      <c r="F20" s="2" t="s">
        <v>81</v>
      </c>
      <c r="G20" s="108">
        <v>177589</v>
      </c>
      <c r="H20" s="108"/>
      <c r="I20" s="93"/>
    </row>
    <row r="21" spans="1:9">
      <c r="A21" s="54" t="s">
        <v>60</v>
      </c>
      <c r="B21" s="55">
        <f>G21*$I$2</f>
        <v>18526.636248184568</v>
      </c>
      <c r="C21" s="55"/>
      <c r="D21" s="55">
        <v>0</v>
      </c>
      <c r="E21" s="62">
        <f t="shared" si="3"/>
        <v>0</v>
      </c>
      <c r="F21" s="2" t="s">
        <v>81</v>
      </c>
      <c r="G21" s="108">
        <v>82790</v>
      </c>
      <c r="H21" s="108"/>
      <c r="I21" s="93"/>
    </row>
    <row r="22" spans="1:9">
      <c r="A22" s="54" t="s">
        <v>61</v>
      </c>
      <c r="B22" s="55">
        <f t="shared" si="4"/>
        <v>21348.485301084766</v>
      </c>
      <c r="C22" s="55"/>
      <c r="D22" s="55">
        <v>0</v>
      </c>
      <c r="E22" s="62">
        <f t="shared" si="3"/>
        <v>0</v>
      </c>
      <c r="F22" s="2" t="s">
        <v>81</v>
      </c>
      <c r="G22" s="108">
        <v>95400</v>
      </c>
      <c r="H22" s="108"/>
      <c r="I22" s="93"/>
    </row>
    <row r="23" spans="1:9">
      <c r="A23" s="54" t="s">
        <v>62</v>
      </c>
      <c r="B23" s="55">
        <f t="shared" si="4"/>
        <v>105560.427560347</v>
      </c>
      <c r="C23" s="55"/>
      <c r="D23" s="55">
        <v>0</v>
      </c>
      <c r="E23" s="62">
        <f t="shared" si="3"/>
        <v>0</v>
      </c>
      <c r="F23" s="2" t="s">
        <v>81</v>
      </c>
      <c r="G23" s="108">
        <v>471718</v>
      </c>
      <c r="H23" s="108"/>
      <c r="I23" s="93"/>
    </row>
    <row r="24" spans="1:9">
      <c r="A24" s="54" t="s">
        <v>63</v>
      </c>
      <c r="B24" s="55">
        <f t="shared" si="4"/>
        <v>2889.2064331478555</v>
      </c>
      <c r="C24" s="55"/>
      <c r="D24" s="55">
        <v>0</v>
      </c>
      <c r="E24" s="62">
        <f t="shared" si="3"/>
        <v>0</v>
      </c>
      <c r="F24" s="2" t="s">
        <v>81</v>
      </c>
      <c r="G24" s="108">
        <v>12911</v>
      </c>
      <c r="H24" s="108"/>
      <c r="I24" s="93"/>
    </row>
    <row r="25" spans="1:9">
      <c r="A25" s="54" t="s">
        <v>73</v>
      </c>
      <c r="B25" s="55">
        <f t="shared" si="4"/>
        <v>39360.43060385534</v>
      </c>
      <c r="C25" s="55"/>
      <c r="D25" s="55">
        <v>0</v>
      </c>
      <c r="E25" s="62">
        <f t="shared" si="3"/>
        <v>0</v>
      </c>
      <c r="F25" s="2" t="s">
        <v>81</v>
      </c>
      <c r="G25" s="108">
        <v>175890</v>
      </c>
      <c r="H25" s="108"/>
      <c r="I25" s="93"/>
    </row>
    <row r="26" spans="1:9">
      <c r="A26" s="54" t="s">
        <v>72</v>
      </c>
      <c r="B26" s="55">
        <f t="shared" si="4"/>
        <v>3808.93677473547</v>
      </c>
      <c r="C26" s="55"/>
      <c r="D26" s="55">
        <v>0</v>
      </c>
      <c r="E26" s="62">
        <f t="shared" si="3"/>
        <v>0</v>
      </c>
      <c r="F26" s="2" t="s">
        <v>81</v>
      </c>
      <c r="G26" s="108">
        <v>17021</v>
      </c>
      <c r="H26" s="108"/>
      <c r="I26" s="93"/>
    </row>
    <row r="27" spans="1:9">
      <c r="A27" s="54" t="s">
        <v>71</v>
      </c>
      <c r="B27" s="55">
        <f t="shared" si="4"/>
        <v>602.85974215012959</v>
      </c>
      <c r="C27" s="55"/>
      <c r="D27" s="55">
        <v>0</v>
      </c>
      <c r="E27" s="62">
        <f t="shared" si="3"/>
        <v>0</v>
      </c>
      <c r="F27" s="2" t="s">
        <v>81</v>
      </c>
      <c r="G27" s="108">
        <v>2694</v>
      </c>
      <c r="H27" s="108"/>
      <c r="I27" s="93"/>
    </row>
    <row r="28" spans="1:9">
      <c r="A28" s="54" t="s">
        <v>70</v>
      </c>
      <c r="B28" s="55">
        <f>G28*$I$2</f>
        <v>10736.005563992063</v>
      </c>
      <c r="C28" s="55"/>
      <c r="D28" s="55">
        <v>0</v>
      </c>
      <c r="E28" s="62">
        <f t="shared" si="3"/>
        <v>0</v>
      </c>
      <c r="F28" s="2" t="s">
        <v>81</v>
      </c>
      <c r="G28" s="108">
        <v>47976</v>
      </c>
      <c r="H28" s="108"/>
      <c r="I28" s="93"/>
    </row>
    <row r="29" spans="1:9">
      <c r="A29" s="54" t="s">
        <v>69</v>
      </c>
      <c r="B29" s="55">
        <f t="shared" si="4"/>
        <v>8408.9311547050547</v>
      </c>
      <c r="C29" s="55"/>
      <c r="D29" s="55">
        <v>0</v>
      </c>
      <c r="E29" s="62">
        <f t="shared" si="3"/>
        <v>0</v>
      </c>
      <c r="F29" s="2" t="s">
        <v>81</v>
      </c>
      <c r="G29" s="108">
        <v>37577</v>
      </c>
      <c r="H29" s="108"/>
      <c r="I29" s="93"/>
    </row>
    <row r="30" spans="1:9">
      <c r="A30" s="54" t="s">
        <v>68</v>
      </c>
      <c r="B30" s="55">
        <f>G30*$I$2</f>
        <v>127482.01004021666</v>
      </c>
      <c r="C30" s="55"/>
      <c r="D30" s="55">
        <v>0</v>
      </c>
      <c r="E30" s="62">
        <f t="shared" si="3"/>
        <v>0</v>
      </c>
      <c r="F30" s="2" t="s">
        <v>81</v>
      </c>
      <c r="G30" s="108">
        <v>569679</v>
      </c>
      <c r="H30" s="108">
        <v>160633.84078477637</v>
      </c>
      <c r="I30" s="93"/>
    </row>
    <row r="31" spans="1:9">
      <c r="A31" s="54" t="s">
        <v>67</v>
      </c>
      <c r="B31" s="55">
        <f t="shared" si="4"/>
        <v>35038.145555737392</v>
      </c>
      <c r="C31" s="55"/>
      <c r="D31" s="55">
        <v>0</v>
      </c>
      <c r="E31" s="62">
        <f t="shared" si="3"/>
        <v>0</v>
      </c>
      <c r="F31" s="2" t="s">
        <v>81</v>
      </c>
      <c r="G31" s="108">
        <v>156575</v>
      </c>
      <c r="H31" s="108"/>
      <c r="I31" s="93"/>
    </row>
    <row r="32" spans="1:9">
      <c r="A32" s="54" t="s">
        <v>66</v>
      </c>
      <c r="B32" s="55">
        <f t="shared" si="4"/>
        <v>1136.3480960053296</v>
      </c>
      <c r="C32" s="55"/>
      <c r="D32" s="55">
        <v>0</v>
      </c>
      <c r="E32" s="62">
        <f t="shared" si="3"/>
        <v>0</v>
      </c>
      <c r="F32" s="2" t="s">
        <v>81</v>
      </c>
      <c r="G32" s="108">
        <v>5078</v>
      </c>
      <c r="H32" s="108"/>
      <c r="I32" s="93"/>
    </row>
    <row r="33" spans="1:9">
      <c r="A33" s="54" t="s">
        <v>65</v>
      </c>
      <c r="B33" s="55">
        <f t="shared" ref="B33" si="5">G33*$I$2</f>
        <v>-11.860269611713759</v>
      </c>
      <c r="C33" s="55"/>
      <c r="D33" s="55">
        <v>0</v>
      </c>
      <c r="E33" s="62">
        <f t="shared" ref="E33" si="6">(+B33*D33)/2000</f>
        <v>0</v>
      </c>
      <c r="F33" s="2" t="s">
        <v>81</v>
      </c>
      <c r="G33" s="108">
        <v>-53</v>
      </c>
      <c r="H33" s="108"/>
      <c r="I33" s="93"/>
    </row>
    <row r="34" spans="1:9">
      <c r="A34" s="54" t="s">
        <v>64</v>
      </c>
      <c r="B34" s="55">
        <f t="shared" si="4"/>
        <v>112604.08503767346</v>
      </c>
      <c r="C34" s="55"/>
      <c r="D34" s="55">
        <v>0</v>
      </c>
      <c r="E34" s="62">
        <f t="shared" si="3"/>
        <v>0</v>
      </c>
      <c r="F34" s="2" t="s">
        <v>81</v>
      </c>
      <c r="G34" s="108">
        <v>503194</v>
      </c>
      <c r="H34" s="108">
        <v>75219.096596987205</v>
      </c>
      <c r="I34" s="93"/>
    </row>
    <row r="35" spans="1:9">
      <c r="A35" s="54" t="s">
        <v>77</v>
      </c>
      <c r="B35" s="55">
        <f>G35</f>
        <v>6759.2470000000012</v>
      </c>
      <c r="C35" s="55"/>
      <c r="D35" s="55">
        <v>0</v>
      </c>
      <c r="E35" s="62">
        <f t="shared" si="3"/>
        <v>0</v>
      </c>
      <c r="F35" s="2" t="s">
        <v>81</v>
      </c>
      <c r="G35" s="108">
        <v>6759.2470000000012</v>
      </c>
      <c r="H35" s="108"/>
      <c r="I35" s="93"/>
    </row>
    <row r="36" spans="1:9">
      <c r="A36" s="54" t="s">
        <v>74</v>
      </c>
      <c r="B36" s="55">
        <f>(G36*$I$1*0.7)+(G36*$I$2*0.3)</f>
        <v>0</v>
      </c>
      <c r="C36" s="55"/>
      <c r="D36" s="55">
        <v>0</v>
      </c>
      <c r="E36" s="62">
        <f t="shared" si="3"/>
        <v>0</v>
      </c>
      <c r="F36" s="2" t="s">
        <v>81</v>
      </c>
      <c r="G36" s="108">
        <v>0</v>
      </c>
      <c r="H36" s="108"/>
      <c r="I36" s="93"/>
    </row>
    <row r="37" spans="1:9">
      <c r="A37" s="54" t="s">
        <v>75</v>
      </c>
      <c r="B37" s="55">
        <f>(G37*$I$1*0.7)+(G37*$I$2*0.3)</f>
        <v>23094.418833306154</v>
      </c>
      <c r="C37" s="55"/>
      <c r="D37" s="55">
        <v>0</v>
      </c>
      <c r="E37" s="62">
        <f t="shared" si="3"/>
        <v>0</v>
      </c>
      <c r="F37" s="2" t="s">
        <v>81</v>
      </c>
      <c r="G37" s="108">
        <v>101570.93999999999</v>
      </c>
      <c r="H37" s="108">
        <v>70114.798331389844</v>
      </c>
      <c r="I37" s="93"/>
    </row>
    <row r="38" spans="1:9">
      <c r="A38" s="54" t="s">
        <v>76</v>
      </c>
      <c r="B38" s="55">
        <f t="shared" ref="B38" si="7">(G38*$I$1*0.7)+(G38*$I$2*0.3)</f>
        <v>0</v>
      </c>
      <c r="C38" s="55"/>
      <c r="D38" s="55">
        <v>0</v>
      </c>
      <c r="E38" s="62">
        <f t="shared" si="3"/>
        <v>0</v>
      </c>
      <c r="F38" s="2" t="s">
        <v>81</v>
      </c>
      <c r="G38" s="108">
        <v>0</v>
      </c>
      <c r="H38" s="108"/>
      <c r="I38" s="93"/>
    </row>
    <row r="39" spans="1:9">
      <c r="A39" s="54" t="s">
        <v>47</v>
      </c>
      <c r="B39" s="55">
        <f>G39*I2</f>
        <v>27130.892169116887</v>
      </c>
      <c r="C39" s="55"/>
      <c r="D39" s="55">
        <v>0</v>
      </c>
      <c r="E39" s="62">
        <f t="shared" si="3"/>
        <v>0</v>
      </c>
      <c r="F39" s="2" t="s">
        <v>80</v>
      </c>
      <c r="G39" s="108">
        <v>121239.84799999998</v>
      </c>
      <c r="H39" s="108"/>
      <c r="I39" s="93"/>
    </row>
    <row r="40" spans="1:9">
      <c r="A40" s="54" t="s">
        <v>48</v>
      </c>
      <c r="B40" s="55">
        <f>G40*I2</f>
        <v>0</v>
      </c>
      <c r="C40" s="55"/>
      <c r="D40" s="55">
        <v>0</v>
      </c>
      <c r="E40" s="62">
        <f t="shared" si="3"/>
        <v>0</v>
      </c>
      <c r="F40" s="2" t="s">
        <v>82</v>
      </c>
      <c r="G40" s="108">
        <v>0</v>
      </c>
      <c r="H40" s="108"/>
      <c r="I40" s="93"/>
    </row>
    <row r="41" spans="1:9">
      <c r="A41" s="54" t="s">
        <v>49</v>
      </c>
      <c r="B41" s="55">
        <f>(G41*I1*79.264%)+(G41*I2*20.736%)</f>
        <v>2740.1899558332502</v>
      </c>
      <c r="C41" s="55"/>
      <c r="D41" s="55">
        <v>0</v>
      </c>
      <c r="E41" s="62">
        <f>(+B41*D41)/2000</f>
        <v>0</v>
      </c>
      <c r="F41" s="2" t="s">
        <v>81</v>
      </c>
      <c r="G41" s="108">
        <v>12026.400000000001</v>
      </c>
      <c r="H41" s="108"/>
      <c r="I41" s="93"/>
    </row>
    <row r="42" spans="1:9">
      <c r="A42" s="54" t="s">
        <v>100</v>
      </c>
      <c r="B42" s="55">
        <f>G42*I2</f>
        <v>-5407.6116069257168</v>
      </c>
      <c r="C42" s="55"/>
      <c r="D42" s="55"/>
      <c r="E42" s="62"/>
      <c r="F42" s="2" t="s">
        <v>81</v>
      </c>
      <c r="G42" s="108">
        <v>-24165</v>
      </c>
      <c r="H42" s="108"/>
      <c r="I42" s="93"/>
    </row>
    <row r="43" spans="1:9" ht="15.75" thickBot="1">
      <c r="A43" s="54" t="s">
        <v>101</v>
      </c>
      <c r="B43" s="55">
        <f>G43*I2</f>
        <v>7440.3820946024825</v>
      </c>
      <c r="C43" s="55"/>
      <c r="D43" s="55"/>
      <c r="E43" s="62"/>
      <c r="F43" s="2" t="s">
        <v>80</v>
      </c>
      <c r="G43" s="108">
        <v>33248.843738296018</v>
      </c>
      <c r="H43" s="108"/>
      <c r="I43" s="93"/>
    </row>
    <row r="44" spans="1:9" ht="16.5" thickTop="1" thickBot="1">
      <c r="B44" s="61">
        <f>SUM(B4:B43)</f>
        <v>3519548.350164894</v>
      </c>
      <c r="E44" s="61">
        <f>SUM(E4:E43)</f>
        <v>2463075.5845840657</v>
      </c>
      <c r="F44"/>
      <c r="G44" s="80">
        <f>SUM(G4:G43)</f>
        <v>15445203.466437131</v>
      </c>
      <c r="H44" s="80">
        <f>SUM(H4:H43)</f>
        <v>451630.5564895274</v>
      </c>
      <c r="I44" s="52"/>
    </row>
    <row r="45" spans="1:9">
      <c r="F45"/>
      <c r="G45"/>
      <c r="H45"/>
    </row>
    <row r="46" spans="1:9">
      <c r="A46" t="s">
        <v>112</v>
      </c>
      <c r="B46" s="88">
        <f>0.75*I1+0.25*I2</f>
        <v>0.22762899396844843</v>
      </c>
      <c r="F46"/>
      <c r="G46"/>
      <c r="H46"/>
    </row>
    <row r="47" spans="1:9">
      <c r="F47" s="56"/>
      <c r="G47" s="56"/>
      <c r="H47" s="56"/>
    </row>
    <row r="48" spans="1:9">
      <c r="A48" s="52"/>
      <c r="G48" s="56"/>
      <c r="H48" s="56"/>
    </row>
  </sheetData>
  <pageMargins left="0.7" right="0.7" top="0.75" bottom="0.75" header="0.3" footer="0.3"/>
  <pageSetup scale="4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N22"/>
  <sheetViews>
    <sheetView zoomScale="70" zoomScaleNormal="70" workbookViewId="0"/>
  </sheetViews>
  <sheetFormatPr defaultRowHeight="15"/>
  <cols>
    <col min="1" max="1" width="46.140625" customWidth="1"/>
    <col min="2" max="2" width="13.7109375" customWidth="1"/>
    <col min="3" max="3" width="12.5703125" customWidth="1"/>
    <col min="4" max="4" width="13.5703125" customWidth="1"/>
    <col min="5" max="5" width="17.5703125" customWidth="1"/>
    <col min="6" max="6" width="15.28515625" customWidth="1"/>
    <col min="7" max="7" width="11.5703125" bestFit="1" customWidth="1"/>
    <col min="8" max="8" width="9" bestFit="1" customWidth="1"/>
    <col min="9" max="9" width="22" bestFit="1" customWidth="1"/>
    <col min="10" max="10" width="9.7109375" bestFit="1" customWidth="1"/>
    <col min="11" max="11" width="10.140625" bestFit="1" customWidth="1"/>
    <col min="14" max="14" width="14" bestFit="1" customWidth="1"/>
  </cols>
  <sheetData>
    <row r="1" spans="1:14" ht="19.5">
      <c r="A1" s="1" t="s">
        <v>28</v>
      </c>
      <c r="B1" s="1">
        <f>'Summary 2020'!D4</f>
        <v>2020</v>
      </c>
      <c r="D1" s="100" t="s">
        <v>104</v>
      </c>
      <c r="H1" s="101">
        <f>M1*M2</f>
        <v>963.41893999999991</v>
      </c>
      <c r="I1" t="s">
        <v>4</v>
      </c>
      <c r="K1" s="95">
        <f>'Known Resources'!I1</f>
        <v>0.22891243465155542</v>
      </c>
      <c r="L1" s="32" t="s">
        <v>95</v>
      </c>
      <c r="M1">
        <v>0.437</v>
      </c>
      <c r="N1" s="52" t="s">
        <v>103</v>
      </c>
    </row>
    <row r="2" spans="1:14" ht="18.75">
      <c r="A2" s="1"/>
      <c r="B2" s="5" t="s">
        <v>27</v>
      </c>
      <c r="C2" s="5" t="s">
        <v>1</v>
      </c>
      <c r="D2" s="5" t="s">
        <v>3</v>
      </c>
      <c r="E2" s="2"/>
      <c r="F2" s="23" t="s">
        <v>6</v>
      </c>
      <c r="G2" s="22">
        <f>'Known Resources'!B1</f>
        <v>2020</v>
      </c>
      <c r="H2" s="24"/>
      <c r="K2" s="95">
        <f>'Known Resources'!I2</f>
        <v>0.22377867191912754</v>
      </c>
      <c r="L2" s="29" t="s">
        <v>94</v>
      </c>
      <c r="M2">
        <v>2204.62</v>
      </c>
      <c r="N2" s="52" t="s">
        <v>102</v>
      </c>
    </row>
    <row r="3" spans="1:14" ht="45.75" thickBot="1">
      <c r="A3" s="63" t="s">
        <v>0</v>
      </c>
      <c r="B3" s="64">
        <f>'Known Resources'!B1</f>
        <v>2020</v>
      </c>
      <c r="C3" s="64" t="s">
        <v>88</v>
      </c>
      <c r="D3" s="64" t="s">
        <v>89</v>
      </c>
      <c r="E3" s="65"/>
      <c r="F3" s="94" t="s">
        <v>106</v>
      </c>
      <c r="H3" s="86"/>
      <c r="I3" s="82"/>
      <c r="K3" s="89">
        <v>1</v>
      </c>
      <c r="L3" s="90" t="s">
        <v>96</v>
      </c>
    </row>
    <row r="4" spans="1:14">
      <c r="A4" s="54" t="s">
        <v>86</v>
      </c>
      <c r="B4" s="57">
        <f>F4*$K$2</f>
        <v>15038.827185242852</v>
      </c>
      <c r="C4" s="68">
        <f>IF(B4&lt;&gt;0,$H$1,0)</f>
        <v>963.41893999999991</v>
      </c>
      <c r="D4" s="67">
        <f>(+B4*C4)/2000</f>
        <v>7244.3454728249253</v>
      </c>
      <c r="E4" s="66"/>
      <c r="F4" s="109">
        <v>67204.023762719473</v>
      </c>
      <c r="J4" s="52"/>
    </row>
    <row r="5" spans="1:14">
      <c r="A5" s="54" t="s">
        <v>84</v>
      </c>
      <c r="B5" s="57">
        <f t="shared" ref="B5:B6" si="0">F5*$K$2</f>
        <v>5636.0896309551463</v>
      </c>
      <c r="C5" s="68">
        <f t="shared" ref="C5:C12" si="1">IF(B5&lt;&gt;0,$H$1,0)</f>
        <v>963.41893999999991</v>
      </c>
      <c r="D5" s="67">
        <f t="shared" ref="D5:D15" si="2">(+B5*C5)/2000</f>
        <v>2714.9577489998987</v>
      </c>
      <c r="E5" s="66"/>
      <c r="F5" s="109">
        <v>25186</v>
      </c>
    </row>
    <row r="6" spans="1:14">
      <c r="A6" s="54" t="s">
        <v>85</v>
      </c>
      <c r="B6" s="57">
        <f t="shared" si="0"/>
        <v>830480.78789623582</v>
      </c>
      <c r="C6" s="68">
        <f t="shared" si="1"/>
        <v>963.41893999999991</v>
      </c>
      <c r="D6" s="67">
        <f t="shared" si="2"/>
        <v>400050.46018267819</v>
      </c>
      <c r="E6" s="66"/>
      <c r="F6" s="109">
        <v>3711170.4201925341</v>
      </c>
    </row>
    <row r="7" spans="1:14">
      <c r="A7" s="54" t="s">
        <v>90</v>
      </c>
      <c r="B7" s="57">
        <f>F7*$K$2</f>
        <v>0</v>
      </c>
      <c r="C7" s="68">
        <f t="shared" si="1"/>
        <v>0</v>
      </c>
      <c r="D7" s="67">
        <f t="shared" si="2"/>
        <v>0</v>
      </c>
      <c r="E7" s="66"/>
      <c r="F7" s="109">
        <v>0</v>
      </c>
      <c r="H7" s="82"/>
      <c r="J7" s="52"/>
      <c r="N7" s="52"/>
    </row>
    <row r="8" spans="1:14">
      <c r="A8" s="54" t="s">
        <v>87</v>
      </c>
      <c r="B8" s="57">
        <f>F8*$K$2</f>
        <v>23318.969144545892</v>
      </c>
      <c r="C8" s="68">
        <f t="shared" si="1"/>
        <v>963.41893999999991</v>
      </c>
      <c r="D8" s="67">
        <f t="shared" si="2"/>
        <v>11232.968267565553</v>
      </c>
      <c r="E8" s="66"/>
      <c r="F8" s="109">
        <v>104205.50334203988</v>
      </c>
      <c r="J8" s="52"/>
      <c r="N8" s="52"/>
    </row>
    <row r="9" spans="1:14">
      <c r="A9" s="54" t="s">
        <v>91</v>
      </c>
      <c r="B9" s="57">
        <f>F9*$K$2</f>
        <v>64659.493191889065</v>
      </c>
      <c r="C9" s="68">
        <f t="shared" si="1"/>
        <v>963.41893999999991</v>
      </c>
      <c r="D9" s="67">
        <f t="shared" si="2"/>
        <v>31147.090195933488</v>
      </c>
      <c r="E9" s="66"/>
      <c r="F9" s="109">
        <v>288943.94911440299</v>
      </c>
      <c r="J9" s="52"/>
      <c r="N9" s="52"/>
    </row>
    <row r="10" spans="1:14">
      <c r="A10" s="54" t="s">
        <v>46</v>
      </c>
      <c r="B10" s="57">
        <f>F10*$K$2</f>
        <v>-314480.79780810379</v>
      </c>
      <c r="C10" s="68">
        <f t="shared" si="1"/>
        <v>963.41893999999991</v>
      </c>
      <c r="D10" s="67">
        <f t="shared" si="2"/>
        <v>-151488.37843731884</v>
      </c>
      <c r="E10" s="66"/>
      <c r="F10" s="109">
        <v>-1405320.6908018272</v>
      </c>
      <c r="J10" s="52"/>
      <c r="N10" s="52"/>
    </row>
    <row r="11" spans="1:14">
      <c r="A11" s="54" t="s">
        <v>83</v>
      </c>
      <c r="B11" s="57"/>
      <c r="C11" s="68">
        <f t="shared" si="1"/>
        <v>0</v>
      </c>
      <c r="D11" s="67">
        <f t="shared" si="2"/>
        <v>0</v>
      </c>
      <c r="E11" s="66"/>
      <c r="F11" s="109">
        <v>0</v>
      </c>
    </row>
    <row r="12" spans="1:14">
      <c r="A12" s="54" t="s">
        <v>99</v>
      </c>
      <c r="B12" s="57">
        <f>F12*K2</f>
        <v>67568.71924968675</v>
      </c>
      <c r="C12" s="68">
        <f t="shared" si="1"/>
        <v>963.41893999999991</v>
      </c>
      <c r="D12" s="67">
        <f t="shared" si="2"/>
        <v>32548.4919383454</v>
      </c>
      <c r="E12" s="66"/>
      <c r="F12" s="109">
        <v>301944.41083333333</v>
      </c>
      <c r="J12" s="52"/>
      <c r="N12" s="91"/>
    </row>
    <row r="13" spans="1:14">
      <c r="A13" s="54" t="s">
        <v>98</v>
      </c>
      <c r="B13" s="57">
        <f>F13*$K$2</f>
        <v>209279.30919326094</v>
      </c>
      <c r="C13" s="68">
        <f>IF(B13&lt;&gt;0,$H$1,0)</f>
        <v>963.41893999999991</v>
      </c>
      <c r="D13" s="67">
        <f>(+B13*C13)/2000</f>
        <v>100811.82511345184</v>
      </c>
      <c r="E13" s="66"/>
      <c r="F13" s="109">
        <v>935206.68166666664</v>
      </c>
      <c r="J13" s="52"/>
    </row>
    <row r="14" spans="1:14">
      <c r="A14" s="54"/>
      <c r="B14" s="57"/>
      <c r="C14" s="68"/>
      <c r="D14" s="67"/>
      <c r="E14" s="66"/>
      <c r="F14" s="57"/>
      <c r="J14" s="52"/>
    </row>
    <row r="15" spans="1:14" ht="15.75" thickBot="1">
      <c r="A15" s="20"/>
      <c r="B15" s="57">
        <f t="shared" ref="B15" si="3">F15*$K$2</f>
        <v>0</v>
      </c>
      <c r="C15" s="58">
        <v>0</v>
      </c>
      <c r="D15" s="67">
        <f t="shared" si="2"/>
        <v>0</v>
      </c>
      <c r="F15" s="81"/>
      <c r="J15" s="52"/>
      <c r="N15" s="82"/>
    </row>
    <row r="16" spans="1:14" ht="16.5" thickTop="1" thickBot="1">
      <c r="A16" s="53"/>
      <c r="B16" s="59">
        <f>SUM(B4:B15)</f>
        <v>901501.39768371265</v>
      </c>
      <c r="C16" s="60"/>
      <c r="D16" s="61">
        <f>SUM(D4:D15)</f>
        <v>434261.7604824804</v>
      </c>
      <c r="F16" s="61">
        <f>SUM(F4:F15)</f>
        <v>4028540.298109869</v>
      </c>
      <c r="J16" s="52"/>
    </row>
    <row r="18" spans="1:10">
      <c r="A18" t="str">
        <f>'Known Resources'!A46</f>
        <v>2020 Washington - WCA Allocation Factor</v>
      </c>
      <c r="B18" s="96">
        <f>'Known Resources'!B46</f>
        <v>0.22762899396844843</v>
      </c>
      <c r="D18" s="87"/>
      <c r="F18" s="82"/>
      <c r="J18" s="92"/>
    </row>
    <row r="19" spans="1:10">
      <c r="F19" s="82"/>
    </row>
    <row r="20" spans="1:10">
      <c r="B20" s="84"/>
      <c r="D20" s="97"/>
      <c r="E20" s="52"/>
      <c r="F20" s="91"/>
    </row>
    <row r="21" spans="1:10">
      <c r="F21" s="82"/>
    </row>
    <row r="22" spans="1:10">
      <c r="A22" t="s">
        <v>92</v>
      </c>
    </row>
  </sheetData>
  <pageMargins left="0.7" right="0.7" top="0.75" bottom="0.75" header="0.3" footer="0.3"/>
  <pageSetup scale="4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3314C9260450B742809FCE3B59B2BEF9" ma:contentTypeVersion="19" ma:contentTypeDescription="" ma:contentTypeScope="" ma:versionID="dc5ad8dae7a6ca978135bf9d379b4f6f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275ef9dcc7ead6001da0d7ec3e70ce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UE</Prefix>
    <DocumentSetType xmlns="dc463f71-b30c-4ab2-9473-d307f9d35888">Initial Filing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140</IndustryCode>
    <CaseStatus xmlns="dc463f71-b30c-4ab2-9473-d307f9d35888">Pending</CaseStatus>
    <OpenedDate xmlns="dc463f71-b30c-4ab2-9473-d307f9d35888">2025-05-30T07:00:00+00:00</OpenedDate>
    <SignificantOrder xmlns="dc463f71-b30c-4ab2-9473-d307f9d35888">false</SignificantOrder>
    <Date1 xmlns="dc463f71-b30c-4ab2-9473-d307f9d35888">2025-05-30T07:00:00+00:00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PacifiCorp</CaseCompanyNames>
    <Nickname xmlns="http://schemas.microsoft.com/sharepoint/v3" xsi:nil="true"/>
    <DocketNumber xmlns="dc463f71-b30c-4ab2-9473-d307f9d35888">250409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AA47DD3C-1A85-4D84-9E8C-702E00C6832A}"/>
</file>

<file path=customXml/itemProps2.xml><?xml version="1.0" encoding="utf-8"?>
<ds:datastoreItem xmlns:ds="http://schemas.openxmlformats.org/officeDocument/2006/customXml" ds:itemID="{9C574FBC-42E9-4079-BA8D-047B0520BD0E}"/>
</file>

<file path=customXml/itemProps3.xml><?xml version="1.0" encoding="utf-8"?>
<ds:datastoreItem xmlns:ds="http://schemas.openxmlformats.org/officeDocument/2006/customXml" ds:itemID="{2250F7F0-221F-495B-9B52-57FE674CB72E}"/>
</file>

<file path=customXml/itemProps4.xml><?xml version="1.0" encoding="utf-8"?>
<ds:datastoreItem xmlns:ds="http://schemas.openxmlformats.org/officeDocument/2006/customXml" ds:itemID="{05C92250-FA11-4C02-91D5-B83A2A3398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 2020</vt:lpstr>
      <vt:lpstr>Known Resources</vt:lpstr>
      <vt:lpstr>Unknown Resources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2025-05-28T14:55:54Z</dcterms:created>
  <dcterms:modified xsi:type="dcterms:W3CDTF">2025-05-28T14:56:02Z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0x0101006E56B4D1795A2E4DB2F0B01679ED314A003314C9260450B742809FCE3B59B2BEF9</vt:lpwstr>
  </property>
  <property fmtid="{D5CDD505-2E9C-101B-9397-08002B2CF9AE}" pid="3" name="_docset_NoMedatataSyncRequired">
    <vt:lpwstr>False</vt:lpwstr>
  </property>
</Properties>
</file>